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E:\04-ENGINEER\ENG-DESIGN\งานรั้วกันดิน  กำแพงกันดิน\"/>
    </mc:Choice>
  </mc:AlternateContent>
  <xr:revisionPtr revIDLastSave="0" documentId="13_ncr:1_{1C960EC0-C762-4F99-8F29-1D0CD2B96B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b">Sheet1!$E$29</definedName>
    <definedName name="bc">Sheet1!$H$42</definedName>
    <definedName name="D">Sheet1!#REF!</definedName>
    <definedName name="Ec">Sheet1!$D$14</definedName>
    <definedName name="Es">Sheet1!$D$13</definedName>
    <definedName name="fc">Sheet1!$D$12</definedName>
    <definedName name="fcu">Sheet1!$D$9</definedName>
    <definedName name="fs">Sheet1!$D$11</definedName>
    <definedName name="fy">#REF!</definedName>
    <definedName name="H">Sheet1!$E$28</definedName>
    <definedName name="j">Sheet1!$D$17</definedName>
    <definedName name="k">Sheet1!$D$16</definedName>
    <definedName name="Ka">Sheet1!$H$31</definedName>
    <definedName name="LC">#REF!</definedName>
    <definedName name="Ls">#REF!</definedName>
    <definedName name="Lw">#REF!</definedName>
    <definedName name="LX">#REF!</definedName>
    <definedName name="LY">#REF!</definedName>
    <definedName name="LZ">#REF!</definedName>
    <definedName name="M">#REF!</definedName>
    <definedName name="Mc">#REF!</definedName>
    <definedName name="n">Sheet1!$D$15</definedName>
    <definedName name="P">#REF!</definedName>
    <definedName name="P1.">#REF!</definedName>
    <definedName name="P2.">#REF!</definedName>
    <definedName name="P3.">#REF!</definedName>
    <definedName name="_xlnm.Print_Area" localSheetId="0">Sheet1!$B$1:$Q$76</definedName>
    <definedName name="_xlnm.Print_Titles" localSheetId="0">Sheet1!$1:$6</definedName>
    <definedName name="Rall">Sheet1!$H$45</definedName>
    <definedName name="ss">#REF!</definedName>
    <definedName name="St">#REF!</definedName>
    <definedName name="Surcharge">Sheet1!$H$32</definedName>
    <definedName name="ts">#REF!</definedName>
    <definedName name="tw">#REF!</definedName>
    <definedName name="W.all">#REF!</definedName>
    <definedName name="Wslap">#REF!</definedName>
    <definedName name="Wt">#REF!</definedName>
    <definedName name="Wwall">#REF!</definedName>
    <definedName name="Wwater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2" l="1"/>
  <c r="P54" i="2"/>
  <c r="H58" i="2"/>
  <c r="P37" i="2"/>
  <c r="N50" i="2"/>
  <c r="M7" i="2"/>
  <c r="G13" i="2" l="1"/>
  <c r="P38" i="2"/>
  <c r="L42" i="2"/>
  <c r="P40" i="2"/>
  <c r="O55" i="2" s="1"/>
  <c r="P55" i="2" l="1"/>
  <c r="P22" i="2"/>
  <c r="P13" i="2"/>
  <c r="P39" i="2"/>
  <c r="Q40" i="2" s="1"/>
  <c r="Q55" i="2" s="1"/>
  <c r="P21" i="2" l="1"/>
  <c r="H31" i="2"/>
  <c r="H35" i="2" s="1"/>
  <c r="P19" i="2"/>
  <c r="P11" i="2"/>
  <c r="P10" i="2"/>
  <c r="D14" i="2" l="1"/>
  <c r="D11" i="2"/>
  <c r="H37" i="2"/>
  <c r="H40" i="2" s="1"/>
  <c r="D13" i="2"/>
  <c r="H36" i="2" l="1"/>
  <c r="H39" i="2" s="1"/>
  <c r="P12" i="2"/>
  <c r="D15" i="2"/>
  <c r="D16" i="2" s="1"/>
  <c r="L37" i="2" l="1"/>
  <c r="L38" i="2" s="1"/>
  <c r="L39" i="2" s="1"/>
  <c r="H41" i="2"/>
  <c r="H43" i="2" s="1"/>
  <c r="G53" i="2" s="1"/>
  <c r="H38" i="2"/>
  <c r="D17" i="2"/>
  <c r="D18" i="2" s="1"/>
  <c r="H48" i="2" l="1"/>
  <c r="H49" i="2" s="1"/>
  <c r="L43" i="2"/>
  <c r="V52" i="2"/>
  <c r="H45" i="2"/>
  <c r="H44" i="2"/>
  <c r="M26" i="2" s="1"/>
  <c r="L30" i="2" l="1"/>
  <c r="N32" i="2" s="1"/>
  <c r="Q33" i="2" s="1"/>
  <c r="N31" i="2"/>
  <c r="Q14" i="2"/>
  <c r="V58" i="2"/>
  <c r="E49" i="2"/>
  <c r="H50" i="2" s="1"/>
  <c r="P15" i="2" s="1"/>
  <c r="G54" i="2"/>
  <c r="V51" i="2" l="1"/>
  <c r="X52" i="2" s="1"/>
  <c r="V56" i="2"/>
  <c r="G55" i="2" l="1"/>
  <c r="E52" i="2" s="1"/>
  <c r="X56" i="2" l="1"/>
  <c r="G57" i="2" s="1"/>
  <c r="H57" i="2" l="1"/>
  <c r="G56" i="2"/>
  <c r="H56" i="2" s="1"/>
  <c r="G58" i="2" l="1"/>
  <c r="G21" i="2"/>
  <c r="L44" i="2"/>
  <c r="M45" i="2" s="1"/>
  <c r="Q54" i="2" s="1"/>
  <c r="L45" i="2"/>
  <c r="O5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PREECHA-PB</author>
  </authors>
  <commentList>
    <comment ref="D12" authorId="0" shapeId="0" xr:uid="{A80BFB0F-7C72-453D-8806-034ED1BC29D6}">
      <text>
        <r>
          <rPr>
            <b/>
            <sz val="9"/>
            <color indexed="81"/>
            <rFont val="Tahoma"/>
            <family val="2"/>
          </rPr>
          <t>PREECHA-PB:</t>
        </r>
        <r>
          <rPr>
            <sz val="9"/>
            <color indexed="81"/>
            <rFont val="Tahoma"/>
            <family val="2"/>
          </rPr>
          <t xml:space="preserve">
กรณี 0.375*fc' เกิน 65 เลือกใช้ 65</t>
        </r>
      </text>
    </comment>
    <comment ref="B32" authorId="0" shapeId="0" xr:uid="{AEA1A2FC-FB21-4A96-9D07-7D5189412A92}">
      <text>
        <r>
          <rPr>
            <sz val="9"/>
            <color indexed="81"/>
            <rFont val="Tahoma"/>
            <family val="2"/>
          </rPr>
          <t>Surcharge แรงกดที่ผิวดินมีค่าสม่ำเสมอตลอดความลึก</t>
        </r>
      </text>
    </comment>
    <comment ref="H38" authorId="0" shapeId="0" xr:uid="{9B4F81FC-036C-439B-8813-B802229F7627}">
      <text>
        <r>
          <rPr>
            <b/>
            <sz val="9"/>
            <color indexed="81"/>
            <rFont val="Tahoma"/>
            <family val="2"/>
          </rPr>
          <t>R1=P1xHxb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9" authorId="0" shapeId="0" xr:uid="{A7A81C52-6EFE-4AB2-B1CB-96D96BB2B5F5}">
      <text>
        <r>
          <rPr>
            <b/>
            <sz val="9"/>
            <color indexed="81"/>
            <rFont val="Tahoma"/>
            <family val="2"/>
          </rPr>
          <t>R2=1/2xP2xHxb</t>
        </r>
      </text>
    </comment>
    <comment ref="H40" authorId="0" shapeId="0" xr:uid="{A2A20CF0-BD59-4268-AE51-517853798D82}">
      <text>
        <r>
          <rPr>
            <b/>
            <sz val="9"/>
            <color indexed="81"/>
            <rFont val="Tahoma"/>
            <family val="2"/>
          </rPr>
          <t>R3=1/2xP3xHxb</t>
        </r>
      </text>
    </comment>
    <comment ref="H43" authorId="0" shapeId="0" xr:uid="{B98D57E6-334B-4C3E-90AF-2E4C6091F3FF}">
      <text>
        <r>
          <rPr>
            <sz val="9"/>
            <color indexed="81"/>
            <rFont val="Tahoma"/>
            <family val="2"/>
          </rPr>
          <t>bc = พื้นที่หน้าสัมผัสเสาเข็ม</t>
        </r>
      </text>
    </comment>
    <comment ref="H57" authorId="0" shapeId="0" xr:uid="{4241B1F8-783D-48B7-8544-E571EBCF5CAF}">
      <text>
        <r>
          <rPr>
            <sz val="9"/>
            <color indexed="81"/>
            <rFont val="Tahoma"/>
            <family val="2"/>
          </rPr>
          <t>เพิ่มความยาวเข็มจากที่คำนวณได้ 30%</t>
        </r>
      </text>
    </comment>
  </commentList>
</comments>
</file>

<file path=xl/sharedStrings.xml><?xml version="1.0" encoding="utf-8"?>
<sst xmlns="http://schemas.openxmlformats.org/spreadsheetml/2006/main" count="137" uniqueCount="81">
  <si>
    <t>fc'</t>
  </si>
  <si>
    <t>fy</t>
  </si>
  <si>
    <t>(Surcharge) น้ำหนักกดทับ</t>
  </si>
  <si>
    <t>เหล็กเสริม</t>
  </si>
  <si>
    <t>ผนังหนา</t>
  </si>
  <si>
    <t>Es</t>
  </si>
  <si>
    <t>Ec</t>
  </si>
  <si>
    <t xml:space="preserve">นน.น้ำ </t>
  </si>
  <si>
    <t>Surcharge =</t>
  </si>
  <si>
    <t>(Ka) ค่าสัมประสิทธิ์  มีผลกับความฝืดระหว่างเม็ดดิน</t>
  </si>
  <si>
    <t>นน.ดิน</t>
  </si>
  <si>
    <t>Ø =</t>
  </si>
  <si>
    <t>Ka =</t>
  </si>
  <si>
    <t>C =</t>
  </si>
  <si>
    <t>b =</t>
  </si>
  <si>
    <t>m.</t>
  </si>
  <si>
    <t>kg.</t>
  </si>
  <si>
    <t>(P1) = แรงกดทับที่ผิวดินกระจายสม่ำเสมอ</t>
  </si>
  <si>
    <t>(P3) = ความดันน้ำกระจายเป็นรูปสามเหลี่ยม</t>
  </si>
  <si>
    <t>kg/m.</t>
  </si>
  <si>
    <t>(R1) = P1xHxb</t>
  </si>
  <si>
    <t>(R2) = 1/2xP2xHxb</t>
  </si>
  <si>
    <t>(R3) = 1/2xP3xHxb</t>
  </si>
  <si>
    <t>=</t>
  </si>
  <si>
    <t>R= R1+R2+R3</t>
  </si>
  <si>
    <t>a</t>
  </si>
  <si>
    <t>b</t>
  </si>
  <si>
    <t>c</t>
  </si>
  <si>
    <t>D</t>
  </si>
  <si>
    <t>2a</t>
  </si>
  <si>
    <t>L</t>
  </si>
  <si>
    <t xml:space="preserve">Mmax </t>
  </si>
  <si>
    <r>
      <t>kg/m</t>
    </r>
    <r>
      <rPr>
        <vertAlign val="superscript"/>
        <sz val="12"/>
        <rFont val="AngsanaUPC"/>
        <family val="1"/>
      </rPr>
      <t>2</t>
    </r>
  </si>
  <si>
    <r>
      <t>Concrete   f</t>
    </r>
    <r>
      <rPr>
        <vertAlign val="subscript"/>
        <sz val="12"/>
        <color theme="1"/>
        <rFont val="AngsanaUPC"/>
        <family val="2"/>
        <charset val="222"/>
      </rPr>
      <t>c</t>
    </r>
    <r>
      <rPr>
        <sz val="12"/>
        <color theme="1"/>
        <rFont val="AngsanaUPC"/>
        <family val="2"/>
        <charset val="222"/>
      </rPr>
      <t>'</t>
    </r>
  </si>
  <si>
    <r>
      <t>kg/m</t>
    </r>
    <r>
      <rPr>
        <vertAlign val="superscript"/>
        <sz val="12"/>
        <rFont val="AngsanaUPC"/>
        <family val="1"/>
      </rPr>
      <t>3</t>
    </r>
  </si>
  <si>
    <r>
      <t>Steel   f</t>
    </r>
    <r>
      <rPr>
        <vertAlign val="subscript"/>
        <sz val="12"/>
        <color theme="1"/>
        <rFont val="AngsanaUPC"/>
        <family val="2"/>
        <charset val="222"/>
      </rPr>
      <t>y</t>
    </r>
    <r>
      <rPr>
        <sz val="12"/>
        <color theme="1"/>
        <rFont val="AngsanaUPC"/>
        <family val="2"/>
        <charset val="222"/>
      </rPr>
      <t xml:space="preserve"> </t>
    </r>
  </si>
  <si>
    <r>
      <t>(4C</t>
    </r>
    <r>
      <rPr>
        <vertAlign val="subscript"/>
        <sz val="12"/>
        <color theme="1"/>
        <rFont val="AngsanaUPC"/>
        <family val="1"/>
      </rPr>
      <t>a</t>
    </r>
    <r>
      <rPr>
        <sz val="12"/>
        <color theme="1"/>
        <rFont val="AngsanaUPC"/>
        <family val="2"/>
        <charset val="222"/>
      </rPr>
      <t>-Pa</t>
    </r>
    <r>
      <rPr>
        <vertAlign val="superscript"/>
        <sz val="12"/>
        <color theme="1"/>
        <rFont val="AngsanaUPC"/>
        <family val="1"/>
      </rPr>
      <t>-</t>
    </r>
    <r>
      <rPr>
        <sz val="12"/>
        <color theme="1"/>
        <rFont val="AngsanaUPC"/>
        <family val="1"/>
      </rPr>
      <t>)</t>
    </r>
    <r>
      <rPr>
        <sz val="12"/>
        <color theme="1"/>
        <rFont val="AngsanaUPC"/>
        <family val="2"/>
        <charset val="222"/>
      </rPr>
      <t xml:space="preserve"> =</t>
    </r>
  </si>
  <si>
    <r>
      <t>(4C</t>
    </r>
    <r>
      <rPr>
        <vertAlign val="subscript"/>
        <sz val="12"/>
        <color theme="1"/>
        <rFont val="AngsanaUPC"/>
        <family val="1"/>
      </rPr>
      <t>a</t>
    </r>
    <r>
      <rPr>
        <sz val="12"/>
        <color theme="1"/>
        <rFont val="AngsanaUPC"/>
        <family val="2"/>
        <charset val="222"/>
      </rPr>
      <t>+Pa</t>
    </r>
    <r>
      <rPr>
        <vertAlign val="superscript"/>
        <sz val="12"/>
        <color theme="1"/>
        <rFont val="AngsanaUPC"/>
        <family val="1"/>
      </rPr>
      <t>-</t>
    </r>
    <r>
      <rPr>
        <sz val="12"/>
        <color theme="1"/>
        <rFont val="AngsanaUPC"/>
        <family val="1"/>
      </rPr>
      <t>)</t>
    </r>
    <r>
      <rPr>
        <sz val="12"/>
        <color theme="1"/>
        <rFont val="AngsanaUPC"/>
        <family val="2"/>
        <charset val="222"/>
      </rPr>
      <t xml:space="preserve"> =</t>
    </r>
  </si>
  <si>
    <r>
      <t>RY</t>
    </r>
    <r>
      <rPr>
        <vertAlign val="superscript"/>
        <sz val="12"/>
        <color theme="1"/>
        <rFont val="AngsanaUPC"/>
        <family val="1"/>
      </rPr>
      <t>-</t>
    </r>
  </si>
  <si>
    <r>
      <t>Y</t>
    </r>
    <r>
      <rPr>
        <vertAlign val="superscript"/>
        <sz val="12"/>
        <color theme="1"/>
        <rFont val="AngsanaUPC"/>
        <family val="1"/>
      </rPr>
      <t>-</t>
    </r>
  </si>
  <si>
    <t>Vmax</t>
  </si>
  <si>
    <r>
      <t>(R*((H/3)+(R/Pa)))-((4C-Pa)*(R/Pa)</t>
    </r>
    <r>
      <rPr>
        <vertAlign val="superscript"/>
        <sz val="12"/>
        <color theme="1"/>
        <rFont val="AngsanaUPC"/>
        <family val="1"/>
      </rPr>
      <t>^2</t>
    </r>
    <r>
      <rPr>
        <sz val="12"/>
        <color theme="1"/>
        <rFont val="AngsanaUPC"/>
        <family val="2"/>
        <charset val="222"/>
      </rPr>
      <t>/2)</t>
    </r>
  </si>
  <si>
    <t>Max(Pa,R)</t>
  </si>
  <si>
    <t>Design Concrete Wall</t>
  </si>
  <si>
    <t>Pa</t>
  </si>
  <si>
    <r>
      <t>(Pa</t>
    </r>
    <r>
      <rPr>
        <vertAlign val="superscript"/>
        <sz val="16"/>
        <color theme="1"/>
        <rFont val="AngsanaUPC"/>
        <family val="1"/>
      </rPr>
      <t>-</t>
    </r>
    <r>
      <rPr>
        <sz val="12"/>
        <color theme="1"/>
        <rFont val="AngsanaUPC"/>
        <family val="2"/>
        <charset val="222"/>
      </rPr>
      <t>) =(P1+P2xP3)b</t>
    </r>
  </si>
  <si>
    <t>P1+P2+P3</t>
  </si>
  <si>
    <r>
      <t>cm.</t>
    </r>
    <r>
      <rPr>
        <vertAlign val="superscript"/>
        <sz val="12"/>
        <color theme="1"/>
        <rFont val="AngsanaUPC"/>
        <family val="1"/>
      </rPr>
      <t>3</t>
    </r>
  </si>
  <si>
    <t>S. modulus</t>
  </si>
  <si>
    <t>W</t>
  </si>
  <si>
    <r>
      <t>kg/m.</t>
    </r>
    <r>
      <rPr>
        <vertAlign val="superscript"/>
        <sz val="12"/>
        <rFont val="AngsanaUPC"/>
        <family val="1"/>
      </rPr>
      <t>2</t>
    </r>
  </si>
  <si>
    <t>d =</t>
  </si>
  <si>
    <r>
      <t>cm</t>
    </r>
    <r>
      <rPr>
        <vertAlign val="superscript"/>
        <sz val="12"/>
        <rFont val="AngsanaUPC"/>
        <family val="1"/>
      </rPr>
      <t>2</t>
    </r>
    <r>
      <rPr>
        <sz val="12"/>
        <rFont val="AngsanaUPC"/>
        <family val="1"/>
      </rPr>
      <t>/m.</t>
    </r>
  </si>
  <si>
    <t>cm.</t>
  </si>
  <si>
    <t>mm.</t>
  </si>
  <si>
    <r>
      <t>cm</t>
    </r>
    <r>
      <rPr>
        <vertAlign val="superscript"/>
        <sz val="12"/>
        <color theme="1"/>
        <rFont val="AngsanaUPC"/>
        <family val="1"/>
      </rPr>
      <t>2</t>
    </r>
    <r>
      <rPr>
        <sz val="12"/>
        <color theme="1"/>
        <rFont val="AngsanaUPC"/>
        <family val="2"/>
        <charset val="222"/>
      </rPr>
      <t>/m.</t>
    </r>
  </si>
  <si>
    <t>Ash  USE</t>
  </si>
  <si>
    <t>Asv  USE</t>
  </si>
  <si>
    <t>แผ่นหนา</t>
  </si>
  <si>
    <t>Mmax/fc'</t>
  </si>
  <si>
    <r>
      <t xml:space="preserve">∑ </t>
    </r>
    <r>
      <rPr>
        <vertAlign val="subscript"/>
        <sz val="14"/>
        <color theme="1"/>
        <rFont val="AngsanaUPC"/>
        <family val="1"/>
      </rPr>
      <t>MB</t>
    </r>
    <r>
      <rPr>
        <sz val="14"/>
        <color theme="1"/>
        <rFont val="AngsanaUPC"/>
        <family val="1"/>
      </rPr>
      <t xml:space="preserve"> = 0</t>
    </r>
  </si>
  <si>
    <t>(P2) = ความดันจากดินกระจายเป็นรูปสามเหลี่ยม</t>
  </si>
  <si>
    <t>(Ø) มุมเสียดทานของดิน =</t>
  </si>
  <si>
    <t>(H) คามสูงกำแพง   =</t>
  </si>
  <si>
    <t xml:space="preserve">(b) ระยะห่างเสาเข็ม  = </t>
  </si>
  <si>
    <t>(C) =</t>
  </si>
  <si>
    <t>(D) ความหนาผนัง =</t>
  </si>
  <si>
    <t>เหล็กเสริม =</t>
  </si>
  <si>
    <t>Project :</t>
  </si>
  <si>
    <t>.</t>
  </si>
  <si>
    <t>Engineer :</t>
  </si>
  <si>
    <t>Owner :</t>
  </si>
  <si>
    <t>License :</t>
  </si>
  <si>
    <t>Location :</t>
  </si>
  <si>
    <t/>
  </si>
  <si>
    <r>
      <t>(b</t>
    </r>
    <r>
      <rPr>
        <vertAlign val="subscript"/>
        <sz val="12"/>
        <color rgb="FFFF0000"/>
        <rFont val="AngsanaUPC"/>
        <family val="1"/>
      </rPr>
      <t>c</t>
    </r>
    <r>
      <rPr>
        <sz val="12"/>
        <color rgb="FFFF0000"/>
        <rFont val="AngsanaUPC"/>
        <family val="1"/>
      </rPr>
      <t>) หน้าสัมผัสเสาเข็ม (เลือกเสาเข็ม I-035x0.35)</t>
    </r>
  </si>
  <si>
    <t xml:space="preserve">ใช้เสาเข็มรูปตัว I-0.35x0.35x12.00 m. </t>
  </si>
  <si>
    <r>
      <t>Section. modulus = 6825 cm.</t>
    </r>
    <r>
      <rPr>
        <vertAlign val="superscript"/>
        <sz val="12"/>
        <color rgb="FFFF0000"/>
        <rFont val="AngsanaUPC"/>
        <family val="1"/>
      </rPr>
      <t>3</t>
    </r>
  </si>
  <si>
    <t>By:Preecha Bumrung</t>
  </si>
  <si>
    <t>As min= 0.0025bD =</t>
  </si>
  <si>
    <t>ออกแบบรั้วกำแพงกันดินเสาเข็มเดี่ยว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</si>
</sst>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(* #,##0.00_);_(* \(#,##0.00\);_(* &quot;-&quot;??_);_(@_)"/>
    <numFmt numFmtId="164" formatCode="0.000"/>
    <numFmt numFmtId="165" formatCode="0\ \ &quot;ksc&quot;"/>
    <numFmt numFmtId="166" formatCode="0.000\ \ &quot;ksc&quot;"/>
    <numFmt numFmtId="167" formatCode="&quot;DB&quot;0"/>
    <numFmt numFmtId="168" formatCode="&quot;H=&quot;0.00\ &quot;m.&quot;"/>
    <numFmt numFmtId="169" formatCode="&quot;D=&quot;0.00"/>
    <numFmt numFmtId="170" formatCode="0.00&quot;Y&quot;"/>
    <numFmt numFmtId="171" formatCode="0.00&quot;Y=&quot;"/>
    <numFmt numFmtId="172" formatCode="&quot;R=&quot;0.00&quot;kg.&quot;"/>
    <numFmt numFmtId="173" formatCode="0.00&quot;m.&quot;"/>
    <numFmt numFmtId="174" formatCode="0\ &quot;mm.&quot;"/>
    <numFmt numFmtId="175" formatCode="&quot;@&quot;\ 0.00\ &quot;m.&quot;"/>
    <numFmt numFmtId="176" formatCode="&quot;D=&quot;0.00&quot;m.&quot;"/>
    <numFmt numFmtId="177" formatCode="&quot;RB&quot;0"/>
    <numFmt numFmtId="178" formatCode="&quot;&gt;&quot;0.00\ &quot;OK&quot;"/>
  </numFmts>
  <fonts count="42" x14ac:knownFonts="1">
    <font>
      <sz val="16"/>
      <color theme="1"/>
      <name val="AngsanaUPC"/>
      <family val="2"/>
      <charset val="222"/>
    </font>
    <font>
      <sz val="12"/>
      <color theme="1"/>
      <name val="AngsanaUPC"/>
      <family val="2"/>
      <charset val="222"/>
    </font>
    <font>
      <sz val="12"/>
      <color theme="1"/>
      <name val="AngsanaUPC"/>
      <family val="1"/>
    </font>
    <font>
      <u/>
      <sz val="12"/>
      <color theme="1"/>
      <name val="AngsanaUPC"/>
      <family val="2"/>
      <charset val="22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ngsanaUPC"/>
      <family val="2"/>
      <charset val="222"/>
    </font>
    <font>
      <sz val="12"/>
      <color theme="1"/>
      <name val="AngsanaUPC"/>
      <family val="1"/>
      <charset val="2"/>
    </font>
    <font>
      <sz val="16"/>
      <color theme="1"/>
      <name val="AngsanaUPC"/>
      <family val="2"/>
      <charset val="222"/>
    </font>
    <font>
      <sz val="12"/>
      <color rgb="FFFF0000"/>
      <name val="AngsanaUPC"/>
      <family val="2"/>
      <charset val="222"/>
    </font>
    <font>
      <sz val="12"/>
      <name val="AngsanaUPC"/>
      <family val="1"/>
    </font>
    <font>
      <vertAlign val="superscript"/>
      <sz val="12"/>
      <name val="AngsanaUPC"/>
      <family val="1"/>
    </font>
    <font>
      <vertAlign val="subscript"/>
      <sz val="12"/>
      <color theme="1"/>
      <name val="AngsanaUPC"/>
      <family val="2"/>
      <charset val="222"/>
    </font>
    <font>
      <b/>
      <sz val="12"/>
      <color theme="1"/>
      <name val="AngsanaUPC"/>
      <family val="1"/>
    </font>
    <font>
      <vertAlign val="superscript"/>
      <sz val="12"/>
      <color theme="1"/>
      <name val="AngsanaUPC"/>
      <family val="1"/>
    </font>
    <font>
      <vertAlign val="subscript"/>
      <sz val="12"/>
      <color theme="1"/>
      <name val="AngsanaUPC"/>
      <family val="1"/>
    </font>
    <font>
      <sz val="12"/>
      <color theme="1"/>
      <name val="Poor Richard"/>
      <family val="1"/>
    </font>
    <font>
      <sz val="12"/>
      <name val="AngsanaUPC"/>
      <family val="2"/>
      <charset val="222"/>
    </font>
    <font>
      <sz val="11"/>
      <color rgb="FFFF0000"/>
      <name val="AngsanaUPC"/>
      <family val="2"/>
      <charset val="222"/>
    </font>
    <font>
      <vertAlign val="superscript"/>
      <sz val="16"/>
      <color theme="1"/>
      <name val="AngsanaUPC"/>
      <family val="1"/>
    </font>
    <font>
      <sz val="12"/>
      <name val="AngsanaUPC"/>
      <family val="1"/>
      <charset val="222"/>
    </font>
    <font>
      <sz val="12"/>
      <color rgb="FFFF0000"/>
      <name val="AngsanaUPC"/>
      <family val="1"/>
      <charset val="222"/>
    </font>
    <font>
      <sz val="12"/>
      <color rgb="FF0070C0"/>
      <name val="AngsanaUPC"/>
      <family val="1"/>
      <charset val="222"/>
    </font>
    <font>
      <b/>
      <sz val="12"/>
      <color rgb="FF0070C0"/>
      <name val="AngsanaUPC"/>
      <family val="1"/>
      <charset val="222"/>
    </font>
    <font>
      <b/>
      <u/>
      <sz val="12"/>
      <color theme="1"/>
      <name val="AngsanaUPC"/>
      <family val="1"/>
    </font>
    <font>
      <sz val="14"/>
      <color theme="1"/>
      <name val="AngsanaUPC"/>
      <family val="1"/>
    </font>
    <font>
      <vertAlign val="subscript"/>
      <sz val="14"/>
      <color theme="1"/>
      <name val="AngsanaUPC"/>
      <family val="1"/>
    </font>
    <font>
      <sz val="12"/>
      <color rgb="FFFF0000"/>
      <name val="AngsanaUPC"/>
      <family val="1"/>
    </font>
    <font>
      <vertAlign val="subscript"/>
      <sz val="12"/>
      <color rgb="FFFF0000"/>
      <name val="AngsanaUPC"/>
      <family val="1"/>
    </font>
    <font>
      <sz val="11"/>
      <color rgb="FFFF0000"/>
      <name val="AngsanaUPC"/>
      <family val="1"/>
    </font>
    <font>
      <sz val="14"/>
      <name val="CordiaUPC"/>
      <family val="2"/>
      <charset val="222"/>
    </font>
    <font>
      <b/>
      <sz val="14"/>
      <color indexed="8"/>
      <name val="AngsanaUPC"/>
      <family val="1"/>
      <charset val="222"/>
    </font>
    <font>
      <sz val="12"/>
      <color indexed="8"/>
      <name val="AngsanaUPC"/>
      <family val="1"/>
      <charset val="222"/>
    </font>
    <font>
      <sz val="14"/>
      <color indexed="8"/>
      <name val="AngsanaUPC"/>
      <family val="1"/>
      <charset val="222"/>
    </font>
    <font>
      <sz val="16"/>
      <color indexed="8"/>
      <name val="AngsanaUPC"/>
      <family val="1"/>
      <charset val="222"/>
    </font>
    <font>
      <sz val="12"/>
      <color theme="1"/>
      <name val="Comic Sans MS"/>
      <family val="4"/>
    </font>
    <font>
      <sz val="9"/>
      <color theme="1"/>
      <name val="Comic Sans MS"/>
      <family val="4"/>
    </font>
    <font>
      <sz val="10"/>
      <color theme="1"/>
      <name val="Comic Sans MS"/>
      <family val="4"/>
    </font>
    <font>
      <sz val="9"/>
      <color theme="1"/>
      <name val="AngsanaUPC"/>
      <family val="2"/>
      <charset val="222"/>
    </font>
    <font>
      <sz val="8"/>
      <color theme="1"/>
      <name val="Comic Sans MS"/>
      <family val="4"/>
    </font>
    <font>
      <sz val="11"/>
      <color rgb="FF0070C0"/>
      <name val="AngsanaUPC"/>
      <family val="2"/>
      <charset val="222"/>
    </font>
    <font>
      <vertAlign val="superscript"/>
      <sz val="12"/>
      <color rgb="FFFF0000"/>
      <name val="AngsanaUPC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30" fillId="0" borderId="0"/>
  </cellStyleXfs>
  <cellXfs count="160">
    <xf numFmtId="0" fontId="0" fillId="0" borderId="0" xfId="0"/>
    <xf numFmtId="0" fontId="10" fillId="0" borderId="0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left"/>
    </xf>
    <xf numFmtId="0" fontId="1" fillId="0" borderId="8" xfId="0" applyFont="1" applyBorder="1" applyProtection="1"/>
    <xf numFmtId="165" fontId="18" fillId="0" borderId="1" xfId="0" applyNumberFormat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</xf>
    <xf numFmtId="165" fontId="6" fillId="0" borderId="1" xfId="0" applyNumberFormat="1" applyFont="1" applyBorder="1" applyAlignment="1" applyProtection="1">
      <alignment horizontal="left" vertical="center"/>
    </xf>
    <xf numFmtId="2" fontId="6" fillId="0" borderId="1" xfId="0" applyNumberFormat="1" applyFont="1" applyBorder="1" applyAlignment="1" applyProtection="1">
      <alignment horizontal="left" vertical="center"/>
    </xf>
    <xf numFmtId="164" fontId="6" fillId="0" borderId="1" xfId="0" applyNumberFormat="1" applyFont="1" applyBorder="1" applyAlignment="1" applyProtection="1">
      <alignment horizontal="left" vertical="center"/>
    </xf>
    <xf numFmtId="166" fontId="6" fillId="0" borderId="1" xfId="0" applyNumberFormat="1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Protection="1"/>
    <xf numFmtId="0" fontId="6" fillId="0" borderId="0" xfId="0" applyFont="1" applyProtection="1"/>
    <xf numFmtId="0" fontId="1" fillId="0" borderId="0" xfId="0" applyFont="1" applyAlignment="1" applyProtection="1">
      <alignment horizontal="center"/>
    </xf>
    <xf numFmtId="168" fontId="1" fillId="0" borderId="0" xfId="0" applyNumberFormat="1" applyFont="1" applyProtection="1"/>
    <xf numFmtId="0" fontId="1" fillId="0" borderId="3" xfId="0" applyFont="1" applyBorder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/>
    </xf>
    <xf numFmtId="167" fontId="1" fillId="0" borderId="1" xfId="0" applyNumberFormat="1" applyFont="1" applyBorder="1" applyAlignment="1" applyProtection="1">
      <alignment horizontal="center"/>
    </xf>
    <xf numFmtId="2" fontId="1" fillId="0" borderId="1" xfId="0" applyNumberFormat="1" applyFont="1" applyBorder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2" fillId="0" borderId="0" xfId="0" applyFont="1" applyProtection="1"/>
    <xf numFmtId="0" fontId="7" fillId="0" borderId="0" xfId="0" applyFont="1" applyProtection="1"/>
    <xf numFmtId="0" fontId="1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/>
    </xf>
    <xf numFmtId="169" fontId="1" fillId="0" borderId="0" xfId="0" applyNumberFormat="1" applyFont="1" applyAlignment="1" applyProtection="1">
      <alignment textRotation="90"/>
    </xf>
    <xf numFmtId="0" fontId="1" fillId="0" borderId="0" xfId="0" applyFont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/>
    </xf>
    <xf numFmtId="0" fontId="1" fillId="0" borderId="6" xfId="0" applyFont="1" applyBorder="1" applyProtection="1"/>
    <xf numFmtId="0" fontId="6" fillId="0" borderId="6" xfId="0" applyFont="1" applyBorder="1" applyProtection="1"/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Protection="1"/>
    <xf numFmtId="0" fontId="1" fillId="0" borderId="0" xfId="0" applyFont="1" applyBorder="1" applyProtection="1"/>
    <xf numFmtId="0" fontId="6" fillId="0" borderId="0" xfId="0" applyFont="1" applyBorder="1" applyProtection="1"/>
    <xf numFmtId="0" fontId="1" fillId="0" borderId="9" xfId="0" applyFont="1" applyBorder="1" applyProtection="1"/>
    <xf numFmtId="0" fontId="1" fillId="0" borderId="8" xfId="0" applyFont="1" applyBorder="1" applyAlignment="1" applyProtection="1">
      <alignment horizontal="right"/>
    </xf>
    <xf numFmtId="2" fontId="1" fillId="0" borderId="0" xfId="0" applyNumberFormat="1" applyFont="1" applyBorder="1" applyProtection="1"/>
    <xf numFmtId="2" fontId="1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24" fillId="0" borderId="6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center"/>
    </xf>
    <xf numFmtId="0" fontId="20" fillId="0" borderId="9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/>
    </xf>
    <xf numFmtId="0" fontId="1" fillId="0" borderId="9" xfId="0" applyFont="1" applyBorder="1" applyAlignment="1" applyProtection="1">
      <alignment horizontal="left"/>
    </xf>
    <xf numFmtId="2" fontId="20" fillId="0" borderId="0" xfId="0" applyNumberFormat="1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right" vertical="center"/>
    </xf>
    <xf numFmtId="174" fontId="23" fillId="0" borderId="0" xfId="0" applyNumberFormat="1" applyFont="1" applyBorder="1" applyAlignment="1" applyProtection="1">
      <alignment horizontal="center" vertical="center"/>
    </xf>
    <xf numFmtId="175" fontId="23" fillId="0" borderId="9" xfId="0" applyNumberFormat="1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/>
    </xf>
    <xf numFmtId="0" fontId="20" fillId="0" borderId="8" xfId="0" applyFont="1" applyBorder="1" applyAlignment="1" applyProtection="1">
      <alignment horizontal="center" vertical="center"/>
    </xf>
    <xf numFmtId="0" fontId="1" fillId="0" borderId="11" xfId="0" applyFont="1" applyBorder="1" applyProtection="1"/>
    <xf numFmtId="0" fontId="6" fillId="0" borderId="11" xfId="0" applyFont="1" applyBorder="1" applyProtection="1"/>
    <xf numFmtId="2" fontId="1" fillId="0" borderId="11" xfId="0" applyNumberFormat="1" applyFont="1" applyBorder="1" applyProtection="1"/>
    <xf numFmtId="0" fontId="23" fillId="0" borderId="10" xfId="0" applyFont="1" applyBorder="1" applyAlignment="1" applyProtection="1">
      <alignment horizontal="right" vertical="center"/>
    </xf>
    <xf numFmtId="0" fontId="23" fillId="0" borderId="11" xfId="0" applyFont="1" applyBorder="1" applyAlignment="1" applyProtection="1">
      <alignment horizontal="right" vertical="center"/>
    </xf>
    <xf numFmtId="174" fontId="23" fillId="0" borderId="11" xfId="0" applyNumberFormat="1" applyFont="1" applyBorder="1" applyAlignment="1" applyProtection="1">
      <alignment horizontal="left" vertical="center"/>
    </xf>
    <xf numFmtId="0" fontId="1" fillId="0" borderId="10" xfId="0" applyFont="1" applyBorder="1" applyProtection="1"/>
    <xf numFmtId="0" fontId="1" fillId="0" borderId="12" xfId="0" applyFont="1" applyBorder="1" applyProtection="1"/>
    <xf numFmtId="2" fontId="1" fillId="0" borderId="6" xfId="0" applyNumberFormat="1" applyFont="1" applyBorder="1" applyProtection="1"/>
    <xf numFmtId="0" fontId="25" fillId="0" borderId="8" xfId="0" applyFont="1" applyBorder="1" applyProtection="1"/>
    <xf numFmtId="0" fontId="1" fillId="0" borderId="0" xfId="0" applyFont="1" applyBorder="1" applyAlignment="1" applyProtection="1">
      <alignment horizontal="right"/>
    </xf>
    <xf numFmtId="0" fontId="16" fillId="0" borderId="0" xfId="0" applyFont="1" applyProtection="1"/>
    <xf numFmtId="170" fontId="1" fillId="0" borderId="0" xfId="0" applyNumberFormat="1" applyFont="1" applyBorder="1" applyAlignment="1" applyProtection="1">
      <alignment horizontal="left"/>
    </xf>
    <xf numFmtId="171" fontId="1" fillId="0" borderId="0" xfId="0" applyNumberFormat="1" applyFont="1" applyBorder="1" applyAlignment="1" applyProtection="1">
      <alignment horizontal="center"/>
    </xf>
    <xf numFmtId="171" fontId="1" fillId="0" borderId="0" xfId="0" applyNumberFormat="1" applyFont="1" applyBorder="1" applyAlignment="1" applyProtection="1">
      <alignment horizontal="left"/>
    </xf>
    <xf numFmtId="0" fontId="1" fillId="3" borderId="1" xfId="0" applyFont="1" applyFill="1" applyBorder="1" applyProtection="1"/>
    <xf numFmtId="0" fontId="1" fillId="0" borderId="4" xfId="0" applyFont="1" applyBorder="1" applyProtection="1"/>
    <xf numFmtId="0" fontId="1" fillId="0" borderId="0" xfId="0" applyFont="1" applyFill="1" applyAlignment="1" applyProtection="1">
      <alignment horizontal="center"/>
    </xf>
    <xf numFmtId="43" fontId="1" fillId="0" borderId="0" xfId="1" applyFont="1" applyFill="1" applyProtection="1"/>
    <xf numFmtId="4" fontId="1" fillId="0" borderId="8" xfId="0" applyNumberFormat="1" applyFont="1" applyBorder="1" applyProtection="1"/>
    <xf numFmtId="4" fontId="1" fillId="0" borderId="0" xfId="0" applyNumberFormat="1" applyFont="1" applyBorder="1" applyProtection="1"/>
    <xf numFmtId="0" fontId="1" fillId="3" borderId="1" xfId="0" applyFont="1" applyFill="1" applyBorder="1" applyAlignment="1" applyProtection="1">
      <alignment horizontal="center"/>
    </xf>
    <xf numFmtId="0" fontId="1" fillId="4" borderId="1" xfId="0" applyFont="1" applyFill="1" applyBorder="1" applyProtection="1"/>
    <xf numFmtId="2" fontId="17" fillId="0" borderId="0" xfId="0" applyNumberFormat="1" applyFont="1" applyBorder="1" applyAlignment="1" applyProtection="1">
      <alignment horizontal="left"/>
    </xf>
    <xf numFmtId="4" fontId="1" fillId="3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9" fillId="0" borderId="0" xfId="0" applyFont="1" applyBorder="1" applyProtection="1">
      <protection locked="0"/>
    </xf>
    <xf numFmtId="0" fontId="1" fillId="0" borderId="13" xfId="0" applyFont="1" applyBorder="1" applyProtection="1"/>
    <xf numFmtId="2" fontId="9" fillId="0" borderId="6" xfId="0" applyNumberFormat="1" applyFont="1" applyBorder="1" applyAlignment="1" applyProtection="1">
      <alignment horizontal="right"/>
      <protection locked="0"/>
    </xf>
    <xf numFmtId="0" fontId="2" fillId="0" borderId="6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1" fillId="0" borderId="6" xfId="0" applyFont="1" applyBorder="1" applyAlignment="1" applyProtection="1">
      <alignment horizontal="right"/>
    </xf>
    <xf numFmtId="0" fontId="10" fillId="0" borderId="7" xfId="0" applyFont="1" applyBorder="1" applyAlignment="1" applyProtection="1">
      <alignment horizontal="left"/>
    </xf>
    <xf numFmtId="2" fontId="9" fillId="0" borderId="0" xfId="0" applyNumberFormat="1" applyFont="1" applyBorder="1" applyAlignment="1" applyProtection="1">
      <alignment horizontal="right"/>
      <protection locked="0"/>
    </xf>
    <xf numFmtId="176" fontId="1" fillId="0" borderId="0" xfId="0" applyNumberFormat="1" applyFont="1" applyAlignment="1" applyProtection="1">
      <alignment horizontal="right"/>
    </xf>
    <xf numFmtId="0" fontId="9" fillId="0" borderId="6" xfId="0" applyFont="1" applyBorder="1" applyAlignment="1" applyProtection="1">
      <alignment horizontal="right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</xf>
    <xf numFmtId="0" fontId="27" fillId="0" borderId="8" xfId="0" applyFont="1" applyBorder="1" applyProtection="1">
      <protection locked="0"/>
    </xf>
    <xf numFmtId="0" fontId="27" fillId="0" borderId="0" xfId="0" applyFont="1" applyBorder="1" applyProtection="1">
      <protection locked="0"/>
    </xf>
    <xf numFmtId="0" fontId="29" fillId="0" borderId="0" xfId="0" applyFont="1" applyBorder="1" applyProtection="1">
      <protection locked="0"/>
    </xf>
    <xf numFmtId="2" fontId="27" fillId="0" borderId="0" xfId="0" applyNumberFormat="1" applyFont="1" applyBorder="1" applyProtection="1">
      <protection locked="0"/>
    </xf>
    <xf numFmtId="177" fontId="1" fillId="0" borderId="1" xfId="0" applyNumberFormat="1" applyFont="1" applyBorder="1" applyAlignment="1" applyProtection="1">
      <alignment horizontal="center"/>
    </xf>
    <xf numFmtId="0" fontId="31" fillId="0" borderId="0" xfId="2" applyFont="1" applyBorder="1" applyAlignment="1" applyProtection="1">
      <alignment horizontal="center"/>
      <protection hidden="1"/>
    </xf>
    <xf numFmtId="0" fontId="32" fillId="0" borderId="0" xfId="2" applyFont="1" applyBorder="1" applyAlignment="1" applyProtection="1">
      <alignment horizontal="center"/>
      <protection hidden="1"/>
    </xf>
    <xf numFmtId="0" fontId="33" fillId="0" borderId="0" xfId="2" applyFont="1" applyBorder="1" applyAlignment="1" applyProtection="1">
      <alignment horizontal="center"/>
      <protection hidden="1"/>
    </xf>
    <xf numFmtId="0" fontId="33" fillId="0" borderId="0" xfId="2" quotePrefix="1" applyFont="1" applyBorder="1" applyAlignment="1" applyProtection="1">
      <alignment horizontal="center"/>
      <protection hidden="1"/>
    </xf>
    <xf numFmtId="0" fontId="34" fillId="0" borderId="0" xfId="2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righ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176" fontId="1" fillId="0" borderId="0" xfId="0" applyNumberFormat="1" applyFont="1" applyAlignment="1" applyProtection="1">
      <alignment horizontal="left"/>
    </xf>
    <xf numFmtId="168" fontId="1" fillId="0" borderId="0" xfId="0" applyNumberFormat="1" applyFont="1" applyAlignment="1" applyProtection="1">
      <alignment horizontal="left"/>
    </xf>
    <xf numFmtId="0" fontId="35" fillId="0" borderId="14" xfId="0" applyFont="1" applyBorder="1"/>
    <xf numFmtId="0" fontId="35" fillId="0" borderId="14" xfId="0" applyFont="1" applyBorder="1" applyAlignment="1">
      <alignment horizontal="left"/>
    </xf>
    <xf numFmtId="0" fontId="35" fillId="0" borderId="14" xfId="0" applyFont="1" applyBorder="1" applyAlignment="1">
      <alignment horizontal="center"/>
    </xf>
    <xf numFmtId="0" fontId="36" fillId="0" borderId="0" xfId="0" applyFont="1" applyAlignment="1">
      <alignment horizontal="left"/>
    </xf>
    <xf numFmtId="0" fontId="37" fillId="0" borderId="15" xfId="0" applyFont="1" applyBorder="1" applyProtection="1">
      <protection locked="0"/>
    </xf>
    <xf numFmtId="14" fontId="35" fillId="0" borderId="0" xfId="0" applyNumberFormat="1" applyFont="1"/>
    <xf numFmtId="0" fontId="35" fillId="0" borderId="0" xfId="0" applyFont="1"/>
    <xf numFmtId="0" fontId="38" fillId="0" borderId="0" xfId="0" applyFont="1"/>
    <xf numFmtId="0" fontId="35" fillId="0" borderId="18" xfId="0" applyFont="1" applyBorder="1"/>
    <xf numFmtId="0" fontId="35" fillId="0" borderId="18" xfId="0" applyFont="1" applyBorder="1" applyAlignment="1">
      <alignment horizontal="left"/>
    </xf>
    <xf numFmtId="0" fontId="35" fillId="0" borderId="18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7" fillId="0" borderId="21" xfId="0" applyFont="1" applyBorder="1" applyProtection="1">
      <protection locked="0"/>
    </xf>
    <xf numFmtId="0" fontId="36" fillId="0" borderId="21" xfId="0" applyFont="1" applyBorder="1" applyProtection="1">
      <protection locked="0"/>
    </xf>
    <xf numFmtId="0" fontId="36" fillId="0" borderId="0" xfId="0" applyFont="1" applyBorder="1" applyAlignment="1">
      <alignment horizontal="left"/>
    </xf>
    <xf numFmtId="0" fontId="1" fillId="0" borderId="22" xfId="0" applyFont="1" applyBorder="1"/>
    <xf numFmtId="0" fontId="39" fillId="0" borderId="0" xfId="0" applyFont="1" applyBorder="1" applyAlignment="1">
      <alignment horizontal="left" vertical="center"/>
    </xf>
    <xf numFmtId="2" fontId="1" fillId="0" borderId="6" xfId="0" applyNumberFormat="1" applyFont="1" applyBorder="1" applyAlignment="1" applyProtection="1">
      <alignment horizontal="left"/>
    </xf>
    <xf numFmtId="167" fontId="1" fillId="0" borderId="0" xfId="0" applyNumberFormat="1" applyFont="1" applyBorder="1" applyAlignment="1" applyProtection="1">
      <alignment horizontal="right"/>
    </xf>
    <xf numFmtId="174" fontId="1" fillId="0" borderId="0" xfId="0" applyNumberFormat="1" applyFont="1" applyBorder="1" applyAlignment="1" applyProtection="1">
      <alignment horizontal="center"/>
    </xf>
    <xf numFmtId="175" fontId="1" fillId="0" borderId="9" xfId="0" applyNumberFormat="1" applyFont="1" applyBorder="1" applyAlignment="1" applyProtection="1">
      <alignment horizontal="left"/>
    </xf>
    <xf numFmtId="174" fontId="1" fillId="0" borderId="0" xfId="0" applyNumberFormat="1" applyFont="1" applyBorder="1" applyAlignment="1" applyProtection="1">
      <alignment horizontal="center" vertical="center"/>
    </xf>
    <xf numFmtId="175" fontId="1" fillId="0" borderId="9" xfId="0" applyNumberFormat="1" applyFont="1" applyBorder="1" applyAlignment="1" applyProtection="1">
      <alignment horizontal="left" vertical="center"/>
    </xf>
    <xf numFmtId="172" fontId="6" fillId="0" borderId="0" xfId="0" applyNumberFormat="1" applyFont="1" applyAlignment="1" applyProtection="1">
      <alignment vertical="center"/>
    </xf>
    <xf numFmtId="0" fontId="27" fillId="0" borderId="0" xfId="0" applyFont="1" applyBorder="1" applyAlignment="1" applyProtection="1">
      <alignment horizontal="center" vertical="center"/>
      <protection locked="0"/>
    </xf>
    <xf numFmtId="2" fontId="10" fillId="0" borderId="0" xfId="0" applyNumberFormat="1" applyFont="1" applyBorder="1" applyAlignment="1" applyProtection="1">
      <alignment horizontal="center"/>
    </xf>
    <xf numFmtId="2" fontId="20" fillId="0" borderId="0" xfId="0" applyNumberFormat="1" applyFont="1" applyBorder="1" applyAlignment="1" applyProtection="1">
      <alignment horizontal="center" vertical="center"/>
    </xf>
    <xf numFmtId="49" fontId="1" fillId="0" borderId="8" xfId="0" applyNumberFormat="1" applyFont="1" applyBorder="1" applyAlignment="1" applyProtection="1">
      <alignment horizontal="left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178" fontId="9" fillId="0" borderId="9" xfId="0" applyNumberFormat="1" applyFont="1" applyBorder="1" applyAlignment="1" applyProtection="1">
      <alignment horizontal="left"/>
      <protection locked="0"/>
    </xf>
    <xf numFmtId="0" fontId="1" fillId="0" borderId="20" xfId="0" applyFont="1" applyBorder="1" applyProtection="1">
      <protection locked="0"/>
    </xf>
    <xf numFmtId="0" fontId="1" fillId="0" borderId="19" xfId="0" applyFont="1" applyBorder="1" applyProtection="1">
      <protection locked="0"/>
    </xf>
    <xf numFmtId="0" fontId="13" fillId="0" borderId="21" xfId="0" applyFont="1" applyBorder="1" applyProtection="1">
      <protection locked="0"/>
    </xf>
    <xf numFmtId="0" fontId="35" fillId="0" borderId="16" xfId="0" applyFont="1" applyBorder="1" applyAlignment="1" applyProtection="1">
      <alignment horizontal="center"/>
      <protection locked="0"/>
    </xf>
    <xf numFmtId="0" fontId="35" fillId="0" borderId="16" xfId="0" applyFont="1" applyBorder="1" applyProtection="1">
      <protection locked="0"/>
    </xf>
    <xf numFmtId="0" fontId="35" fillId="0" borderId="17" xfId="0" applyFont="1" applyBorder="1" applyProtection="1">
      <protection locked="0"/>
    </xf>
    <xf numFmtId="0" fontId="40" fillId="0" borderId="0" xfId="0" applyFont="1" applyBorder="1" applyAlignment="1" applyProtection="1">
      <alignment horizontal="left"/>
    </xf>
    <xf numFmtId="0" fontId="13" fillId="0" borderId="0" xfId="0" applyFont="1" applyProtection="1"/>
    <xf numFmtId="0" fontId="20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/>
    </xf>
    <xf numFmtId="175" fontId="23" fillId="0" borderId="11" xfId="0" applyNumberFormat="1" applyFont="1" applyBorder="1" applyAlignment="1" applyProtection="1">
      <alignment horizontal="left" vertical="center"/>
    </xf>
    <xf numFmtId="0" fontId="1" fillId="0" borderId="23" xfId="0" applyFont="1" applyBorder="1" applyProtection="1"/>
    <xf numFmtId="0" fontId="22" fillId="0" borderId="23" xfId="0" applyFont="1" applyBorder="1" applyAlignment="1" applyProtection="1">
      <alignment horizontal="center" vertical="center"/>
    </xf>
    <xf numFmtId="0" fontId="1" fillId="0" borderId="24" xfId="0" applyFont="1" applyBorder="1" applyProtection="1"/>
    <xf numFmtId="173" fontId="1" fillId="0" borderId="0" xfId="0" applyNumberFormat="1" applyFont="1" applyAlignment="1" applyProtection="1">
      <alignment horizontal="center" vertical="center" textRotation="90" wrapText="1"/>
    </xf>
    <xf numFmtId="172" fontId="1" fillId="0" borderId="0" xfId="0" applyNumberFormat="1" applyFont="1" applyAlignment="1" applyProtection="1">
      <alignment horizontal="center" vertical="center"/>
    </xf>
  </cellXfs>
  <cellStyles count="3">
    <cellStyle name="Comma" xfId="1" builtinId="3"/>
    <cellStyle name="Normal" xfId="0" builtinId="0"/>
    <cellStyle name="Normal_Pile" xfId="2" xr:uid="{583DF4D1-618A-4D0C-BADC-B83D4C2156F7}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43326</xdr:colOff>
      <xdr:row>50</xdr:row>
      <xdr:rowOff>34743</xdr:rowOff>
    </xdr:from>
    <xdr:ext cx="2311756" cy="2992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TextBox 50">
              <a:extLst>
                <a:ext uri="{FF2B5EF4-FFF2-40B4-BE49-F238E27FC236}">
                  <a16:creationId xmlns:a16="http://schemas.microsoft.com/office/drawing/2014/main" id="{2137E546-8177-4652-9635-C4F053774F32}"/>
                </a:ext>
              </a:extLst>
            </xdr:cNvPr>
            <xdr:cNvSpPr txBox="1"/>
          </xdr:nvSpPr>
          <xdr:spPr>
            <a:xfrm>
              <a:off x="1676183" y="14507795"/>
              <a:ext cx="2311756" cy="299249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r>
                    <m:rPr>
                      <m:nor/>
                    </m:rPr>
                    <a:rPr lang="en-US" sz="900" b="0" i="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4</m:t>
                  </m:r>
                  <m:r>
                    <m:rPr>
                      <m:nor/>
                    </m:rPr>
                    <a:rPr lang="en-US" sz="900" b="0" i="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Ca</m:t>
                  </m:r>
                  <m:r>
                    <a:rPr lang="en-US" sz="9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  <m:r>
                    <m:rPr>
                      <m:nor/>
                    </m:rPr>
                    <a:rPr lang="en-US" sz="900" b="0" i="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Pa</m:t>
                  </m:r>
                  <m:r>
                    <m:rPr>
                      <m:nor/>
                    </m:rPr>
                    <a:rPr lang="en-US" sz="900" b="0" i="0" baseline="3000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−</m:t>
                  </m:r>
                  <m:r>
                    <m:rPr>
                      <m:nor/>
                    </m:rPr>
                    <a:rPr lang="en-US" sz="900" b="0" i="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)</m:t>
                  </m:r>
                  <m:r>
                    <m:rPr>
                      <m:nor/>
                    </m:rPr>
                    <a:rPr lang="en-US" sz="900" b="0" i="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D</m:t>
                  </m:r>
                  <m:r>
                    <m:rPr>
                      <m:nor/>
                    </m:rPr>
                    <a:rPr lang="en-US" sz="900" b="0" i="0" baseline="3000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2 </m:t>
                  </m:r>
                  <m:r>
                    <m:rPr>
                      <m:nor/>
                    </m:rPr>
                    <a:rPr lang="en-US" sz="900" b="0" i="0" baseline="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− (2</m:t>
                  </m:r>
                  <m:r>
                    <m:rPr>
                      <m:nor/>
                    </m:rPr>
                    <a:rPr lang="en-US" sz="900" b="0" i="0" baseline="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R</m:t>
                  </m:r>
                  <m:r>
                    <m:rPr>
                      <m:nor/>
                    </m:rPr>
                    <a:rPr lang="en-US" sz="900" b="0" i="0" baseline="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.</m:t>
                  </m:r>
                  <m:r>
                    <m:rPr>
                      <m:nor/>
                    </m:rPr>
                    <a:rPr lang="en-US" sz="900" b="0" i="0" baseline="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D</m:t>
                  </m:r>
                  <m:r>
                    <m:rPr>
                      <m:nor/>
                    </m:rPr>
                    <a:rPr lang="en-US" sz="900" b="0" i="0" baseline="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) −</m:t>
                  </m:r>
                  <m:d>
                    <m:dPr>
                      <m:ctrlPr>
                        <a:rPr lang="en-US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en-US" sz="9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f>
                        <m:fPr>
                          <m:ctrlPr>
                            <a:rPr lang="en-US" sz="9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en-US" sz="9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𝑅</m:t>
                          </m:r>
                          <m:r>
                            <a:rPr lang="en-US" sz="9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(12</m:t>
                          </m:r>
                          <m:r>
                            <a:rPr lang="en-US" sz="9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𝐶𝑌</m:t>
                          </m:r>
                          <m:r>
                            <a:rPr lang="en-US" sz="900" b="0" i="1" baseline="3000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r>
                            <a:rPr lang="en-US" sz="9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+</m:t>
                          </m:r>
                          <m:r>
                            <a:rPr lang="en-US" sz="9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𝑅</m:t>
                          </m:r>
                        </m:num>
                        <m:den>
                          <m:r>
                            <a:rPr lang="en-US" sz="9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  <m:r>
                            <a:rPr lang="en-US" sz="9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𝐶</m:t>
                          </m:r>
                          <m:r>
                            <a:rPr lang="en-US" sz="9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+</m:t>
                          </m:r>
                          <m:r>
                            <a:rPr lang="en-US" sz="9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𝑃𝑎</m:t>
                          </m:r>
                          <m:r>
                            <a:rPr lang="en-US" sz="900" b="0" i="1" baseline="3000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</m:den>
                      </m:f>
                    </m:e>
                  </m:d>
                </m:oMath>
              </a14:m>
              <a:r>
                <a:rPr lang="en-US" sz="800">
                  <a:effectLst/>
                  <a:latin typeface="Calibri (Body)"/>
                  <a:cs typeface="AngsanaUPC" panose="02020603050405020304" pitchFamily="18" charset="-34"/>
                </a:rPr>
                <a:t>  </a:t>
              </a:r>
              <a:r>
                <a:rPr lang="en-US" sz="700">
                  <a:effectLst/>
                  <a:latin typeface="Calibri (Body)"/>
                  <a:cs typeface="AngsanaUPC" panose="02020603050405020304" pitchFamily="18" charset="-34"/>
                </a:rPr>
                <a:t>=  0</a:t>
              </a:r>
            </a:p>
            <a:p>
              <a:pPr algn="l"/>
              <a:endParaRPr lang="en-US" sz="900" b="0" i="1">
                <a:latin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51" name="TextBox 50">
              <a:extLst>
                <a:ext uri="{FF2B5EF4-FFF2-40B4-BE49-F238E27FC236}">
                  <a16:creationId xmlns:a16="http://schemas.microsoft.com/office/drawing/2014/main" id="{2137E546-8177-4652-9635-C4F053774F32}"/>
                </a:ext>
              </a:extLst>
            </xdr:cNvPr>
            <xdr:cNvSpPr txBox="1"/>
          </xdr:nvSpPr>
          <xdr:spPr>
            <a:xfrm>
              <a:off x="1676183" y="14507795"/>
              <a:ext cx="2311756" cy="299249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"4Ca"−"Pa</a:t>
              </a:r>
              <a:r>
                <a:rPr lang="en-US" sz="900" b="0" i="0" baseline="30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en-US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)D</a:t>
              </a:r>
              <a:r>
                <a:rPr lang="en-US" sz="900" b="0" i="0" baseline="30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 </a:t>
              </a:r>
              <a:r>
                <a:rPr lang="en-US" sz="9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 (2R.D) −" </a:t>
              </a:r>
              <a:r>
                <a:rPr lang="en-US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 (𝑅(12𝐶𝑌</a:t>
              </a:r>
              <a:r>
                <a:rPr lang="en-US" sz="900" b="0" i="0" baseline="30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en-US" sz="9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+𝑅)/(2𝐶+𝑃𝑎</a:t>
              </a:r>
              <a:r>
                <a:rPr lang="en-US" sz="900" b="0" i="0" baseline="30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−))</a:t>
              </a:r>
              <a:r>
                <a:rPr lang="en-US" sz="800">
                  <a:effectLst/>
                  <a:latin typeface="Calibri (Body)"/>
                  <a:cs typeface="AngsanaUPC" panose="02020603050405020304" pitchFamily="18" charset="-34"/>
                </a:rPr>
                <a:t>  </a:t>
              </a:r>
              <a:r>
                <a:rPr lang="en-US" sz="700">
                  <a:effectLst/>
                  <a:latin typeface="Calibri (Body)"/>
                  <a:cs typeface="AngsanaUPC" panose="02020603050405020304" pitchFamily="18" charset="-34"/>
                </a:rPr>
                <a:t>=  0</a:t>
              </a:r>
            </a:p>
            <a:p>
              <a:pPr algn="l"/>
              <a:endParaRPr lang="en-US" sz="900" b="0" i="1">
                <a:latin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20</xdr:col>
      <xdr:colOff>392511</xdr:colOff>
      <xdr:row>45</xdr:row>
      <xdr:rowOff>261908</xdr:rowOff>
    </xdr:from>
    <xdr:ext cx="2030222" cy="4726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9" name="TextBox 48">
              <a:extLst>
                <a:ext uri="{FF2B5EF4-FFF2-40B4-BE49-F238E27FC236}">
                  <a16:creationId xmlns:a16="http://schemas.microsoft.com/office/drawing/2014/main" id="{377F0681-16DB-4522-8682-2B2C5186E1E0}"/>
                </a:ext>
              </a:extLst>
            </xdr:cNvPr>
            <xdr:cNvSpPr txBox="1"/>
          </xdr:nvSpPr>
          <xdr:spPr>
            <a:xfrm>
              <a:off x="10764956" y="12280217"/>
              <a:ext cx="2030222" cy="47263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r>
                    <m:rPr>
                      <m:nor/>
                    </m:rPr>
                    <a:rPr lang="en-US" sz="1000" b="0" i="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4</m:t>
                  </m:r>
                  <m:r>
                    <m:rPr>
                      <m:nor/>
                    </m:rPr>
                    <a:rPr lang="en-US" sz="1000" b="0" i="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Ca</m:t>
                  </m:r>
                  <m:r>
                    <m:rPr>
                      <m:nor/>
                    </m:rPr>
                    <a:rPr lang="en-US" sz="1000" b="0" i="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+</m:t>
                  </m:r>
                  <m:r>
                    <m:rPr>
                      <m:nor/>
                    </m:rPr>
                    <a:rPr lang="en-US" sz="1000" b="0" i="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Pa</m:t>
                  </m:r>
                  <m:r>
                    <m:rPr>
                      <m:nor/>
                    </m:rPr>
                    <a:rPr lang="en-US" sz="1000" b="0" i="0" baseline="3000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−</m:t>
                  </m:r>
                  <m:r>
                    <m:rPr>
                      <m:nor/>
                    </m:rPr>
                    <a:rPr lang="en-US" sz="1000" b="0" i="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)</m:t>
                  </m:r>
                  <m:r>
                    <m:rPr>
                      <m:nor/>
                    </m:rPr>
                    <a:rPr lang="en-US" sz="1000" b="0" i="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D</m:t>
                  </m:r>
                  <m:r>
                    <m:rPr>
                      <m:nor/>
                    </m:rPr>
                    <a:rPr lang="en-US" sz="1000" b="0" i="0" baseline="3000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2 </m:t>
                  </m:r>
                  <m:r>
                    <m:rPr>
                      <m:nor/>
                    </m:rPr>
                    <a:rPr lang="en-US" sz="1000" b="0" i="0" baseline="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− (2</m:t>
                  </m:r>
                  <m:r>
                    <m:rPr>
                      <m:nor/>
                    </m:rPr>
                    <a:rPr lang="en-US" sz="1000" b="0" i="0" baseline="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R</m:t>
                  </m:r>
                  <m:r>
                    <m:rPr>
                      <m:nor/>
                    </m:rPr>
                    <a:rPr lang="en-US" sz="1000" b="0" i="0" baseline="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.</m:t>
                  </m:r>
                  <m:r>
                    <m:rPr>
                      <m:nor/>
                    </m:rPr>
                    <a:rPr lang="en-US" sz="1000" b="0" i="0" baseline="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D</m:t>
                  </m:r>
                  <m:r>
                    <m:rPr>
                      <m:nor/>
                    </m:rPr>
                    <a:rPr lang="en-US" sz="1000" b="0" i="0" baseline="0">
                      <a:solidFill>
                        <a:schemeClr val="dk1"/>
                      </a:solidFill>
                      <a:effectLst/>
                      <a:latin typeface="Calibri (Body)"/>
                      <a:ea typeface="+mn-ea"/>
                      <a:cs typeface="+mn-cs"/>
                    </a:rPr>
                    <m:t>) −</m:t>
                  </m:r>
                  <m:d>
                    <m:dPr>
                      <m:ctrlPr>
                        <a:rPr lang="en-US" sz="10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en-US" sz="10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f>
                        <m:fPr>
                          <m:ctrlPr>
                            <a:rPr lang="en-US" sz="10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en-US" sz="10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𝑅</m:t>
                          </m:r>
                          <m:r>
                            <a:rPr lang="en-US" sz="10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(12</m:t>
                          </m:r>
                          <m:r>
                            <a:rPr lang="en-US" sz="10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𝐶𝑌</m:t>
                          </m:r>
                          <m:r>
                            <a:rPr lang="en-US" sz="1000" b="0" i="1" baseline="3000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r>
                            <a:rPr lang="en-US" sz="10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+</m:t>
                          </m:r>
                          <m:r>
                            <a:rPr lang="en-US" sz="10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𝑅</m:t>
                          </m:r>
                        </m:num>
                        <m:den>
                          <m:r>
                            <a:rPr lang="en-US" sz="10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  <m:r>
                            <a:rPr lang="en-US" sz="10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𝐶</m:t>
                          </m:r>
                          <m:r>
                            <a:rPr lang="en-US" sz="10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+</m:t>
                          </m:r>
                          <m:r>
                            <a:rPr lang="en-US" sz="10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𝑃𝑎</m:t>
                          </m:r>
                          <m:r>
                            <a:rPr lang="en-US" sz="1000" b="0" i="1" baseline="3000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</m:den>
                      </m:f>
                    </m:e>
                  </m:d>
                </m:oMath>
              </a14:m>
              <a:r>
                <a:rPr lang="en-US" sz="1000">
                  <a:effectLst/>
                  <a:latin typeface="Calibri (Body)"/>
                  <a:cs typeface="AngsanaUPC" panose="02020603050405020304" pitchFamily="18" charset="-34"/>
                </a:rPr>
                <a:t>  </a:t>
              </a:r>
              <a:r>
                <a:rPr lang="en-US" sz="900">
                  <a:effectLst/>
                  <a:latin typeface="Calibri (Body)"/>
                  <a:cs typeface="AngsanaUPC" panose="02020603050405020304" pitchFamily="18" charset="-34"/>
                </a:rPr>
                <a:t>=  0</a:t>
              </a:r>
            </a:p>
            <a:p>
              <a:pPr algn="l"/>
              <a:endParaRPr lang="en-US" sz="1000" b="0" i="1">
                <a:latin typeface="Cambria Math" panose="02040503050406030204" pitchFamily="18" charset="0"/>
              </a:endParaRPr>
            </a:p>
          </xdr:txBody>
        </xdr:sp>
      </mc:Choice>
      <mc:Fallback>
        <xdr:sp macro="" textlink="">
          <xdr:nvSpPr>
            <xdr:cNvPr id="49" name="TextBox 48">
              <a:extLst>
                <a:ext uri="{FF2B5EF4-FFF2-40B4-BE49-F238E27FC236}">
                  <a16:creationId xmlns:a16="http://schemas.microsoft.com/office/drawing/2014/main" id="{377F0681-16DB-4522-8682-2B2C5186E1E0}"/>
                </a:ext>
              </a:extLst>
            </xdr:cNvPr>
            <xdr:cNvSpPr txBox="1"/>
          </xdr:nvSpPr>
          <xdr:spPr>
            <a:xfrm>
              <a:off x="10764956" y="12280217"/>
              <a:ext cx="2030222" cy="47263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0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"4Ca+Pa</a:t>
              </a:r>
              <a:r>
                <a:rPr lang="en-US" sz="1000" b="0" i="0" baseline="30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en-US" sz="10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)D</a:t>
              </a:r>
              <a:r>
                <a:rPr lang="en-US" sz="1000" b="0" i="0" baseline="30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 </a:t>
              </a:r>
              <a:r>
                <a:rPr lang="en-US" sz="10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 (2R.D) −" </a:t>
              </a:r>
              <a:r>
                <a:rPr lang="en-US" sz="10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 (𝑅(12𝐶𝑌</a:t>
              </a:r>
              <a:r>
                <a:rPr lang="en-US" sz="1000" b="0" i="0" baseline="30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en-US" sz="10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+𝑅)/(2𝐶+𝑃𝑎</a:t>
              </a:r>
              <a:r>
                <a:rPr lang="en-US" sz="1000" b="0" i="0" baseline="30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−))</a:t>
              </a:r>
              <a:r>
                <a:rPr lang="en-US" sz="1000">
                  <a:effectLst/>
                  <a:latin typeface="Calibri (Body)"/>
                  <a:cs typeface="AngsanaUPC" panose="02020603050405020304" pitchFamily="18" charset="-34"/>
                </a:rPr>
                <a:t>  </a:t>
              </a:r>
              <a:r>
                <a:rPr lang="en-US" sz="900">
                  <a:effectLst/>
                  <a:latin typeface="Calibri (Body)"/>
                  <a:cs typeface="AngsanaUPC" panose="02020603050405020304" pitchFamily="18" charset="-34"/>
                </a:rPr>
                <a:t>=  0</a:t>
              </a:r>
            </a:p>
            <a:p>
              <a:pPr algn="l"/>
              <a:endParaRPr lang="en-US" sz="1000" b="0" i="1">
                <a:latin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5</xdr:col>
      <xdr:colOff>546735</xdr:colOff>
      <xdr:row>46</xdr:row>
      <xdr:rowOff>24582</xdr:rowOff>
    </xdr:from>
    <xdr:ext cx="1475277" cy="3679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2580B15C-7169-41E7-A2EA-4AA3B4804B5E}"/>
                </a:ext>
              </a:extLst>
            </xdr:cNvPr>
            <xdr:cNvSpPr txBox="1"/>
          </xdr:nvSpPr>
          <xdr:spPr>
            <a:xfrm>
              <a:off x="3043207" y="12314905"/>
              <a:ext cx="1475277" cy="367904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d>
                      <m:dPr>
                        <m:ctrlPr>
                          <a:rPr lang="en-US" sz="8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8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  <m:r>
                          <a:rPr lang="en-US" sz="8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1 </m:t>
                        </m:r>
                        <m:f>
                          <m:fPr>
                            <m:ctrlPr>
                              <a:rPr lang="en-US" sz="8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8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num>
                          <m:den>
                            <m:r>
                              <a:rPr lang="en-US" sz="8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den>
                        </m:f>
                      </m:e>
                    </m:d>
                    <m:r>
                      <a:rPr lang="en-US" sz="8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n-US" sz="8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8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  <m:r>
                          <a:rPr lang="en-US" sz="8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2 </m:t>
                        </m:r>
                        <m:f>
                          <m:fPr>
                            <m:ctrlPr>
                              <a:rPr lang="en-US" sz="8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8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num>
                          <m:den>
                            <m:r>
                              <a:rPr lang="en-US" sz="8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3</m:t>
                            </m:r>
                          </m:den>
                        </m:f>
                      </m:e>
                    </m:d>
                    <m:r>
                      <a:rPr lang="en-US" sz="8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n-US" sz="8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8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  <m:r>
                          <a:rPr lang="en-US" sz="8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3 </m:t>
                        </m:r>
                        <m:f>
                          <m:fPr>
                            <m:ctrlPr>
                              <a:rPr lang="en-US" sz="8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8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num>
                          <m:den>
                            <m:r>
                              <a:rPr lang="en-US" sz="8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3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US" sz="800">
                <a:effectLst/>
                <a:latin typeface="+mn-lt"/>
                <a:cs typeface="AngsanaUPC" panose="02020603050405020304" pitchFamily="18" charset="-34"/>
              </a:endParaRPr>
            </a:p>
            <a:p>
              <a:pPr algn="l"/>
              <a:endParaRPr lang="en-US" sz="900" b="0" i="1">
                <a:latin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2580B15C-7169-41E7-A2EA-4AA3B4804B5E}"/>
                </a:ext>
              </a:extLst>
            </xdr:cNvPr>
            <xdr:cNvSpPr txBox="1"/>
          </xdr:nvSpPr>
          <xdr:spPr>
            <a:xfrm>
              <a:off x="3043207" y="12314905"/>
              <a:ext cx="1475277" cy="367904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8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(𝑅1 𝐻/2)+(𝑅2 𝐻/3)+(𝑅3 𝐻/3)</a:t>
              </a:r>
              <a:endParaRPr lang="en-US" sz="800">
                <a:effectLst/>
                <a:latin typeface="+mn-lt"/>
                <a:cs typeface="AngsanaUPC" panose="02020603050405020304" pitchFamily="18" charset="-34"/>
              </a:endParaRPr>
            </a:p>
            <a:p>
              <a:pPr algn="l"/>
              <a:endParaRPr lang="en-US" sz="900" b="0" i="1">
                <a:latin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1</xdr:col>
      <xdr:colOff>46671</xdr:colOff>
      <xdr:row>10</xdr:row>
      <xdr:rowOff>91689</xdr:rowOff>
    </xdr:from>
    <xdr:ext cx="673518" cy="3069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E7204A40-EAB7-471B-8AC1-35B08F3EEC8C}"/>
                </a:ext>
              </a:extLst>
            </xdr:cNvPr>
            <xdr:cNvSpPr txBox="1"/>
          </xdr:nvSpPr>
          <xdr:spPr>
            <a:xfrm>
              <a:off x="494346" y="1710939"/>
              <a:ext cx="673518" cy="3069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en-US" sz="800" b="0" i="1">
                      <a:latin typeface="Cambria Math" panose="02040503050406030204" pitchFamily="18" charset="0"/>
                    </a:rPr>
                    <m:t>𝑓</m:t>
                  </m:r>
                  <m:r>
                    <a:rPr lang="en-US" sz="800" b="0" i="1" baseline="-25000">
                      <a:latin typeface="Cambria Math" panose="02040503050406030204" pitchFamily="18" charset="0"/>
                    </a:rPr>
                    <m:t>𝑠</m:t>
                  </m:r>
                  <m:r>
                    <a:rPr lang="en-US" sz="800" b="0" i="1">
                      <a:latin typeface="Cambria Math" panose="02040503050406030204" pitchFamily="18" charset="0"/>
                    </a:rPr>
                    <m:t> =</m:t>
                  </m:r>
                </m:oMath>
              </a14:m>
              <a:r>
                <a:rPr lang="en-US" sz="800"/>
                <a:t>0.5f</a:t>
              </a:r>
              <a:r>
                <a:rPr lang="en-US" sz="800" baseline="-25000"/>
                <a:t>y</a:t>
              </a:r>
              <a:r>
                <a:rPr lang="en-US" sz="800"/>
                <a:t> </a:t>
              </a:r>
              <a:endParaRPr lang="th-TH" sz="8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E7204A40-EAB7-471B-8AC1-35B08F3EEC8C}"/>
                </a:ext>
              </a:extLst>
            </xdr:cNvPr>
            <xdr:cNvSpPr txBox="1"/>
          </xdr:nvSpPr>
          <xdr:spPr>
            <a:xfrm>
              <a:off x="494346" y="1710939"/>
              <a:ext cx="673518" cy="3069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800" b="0" i="0">
                  <a:latin typeface="Cambria Math" panose="02040503050406030204" pitchFamily="18" charset="0"/>
                </a:rPr>
                <a:t>𝑓</a:t>
              </a:r>
              <a:r>
                <a:rPr lang="en-US" sz="800" b="0" i="0" baseline="-25000">
                  <a:latin typeface="Cambria Math" panose="02040503050406030204" pitchFamily="18" charset="0"/>
                </a:rPr>
                <a:t>𝑠</a:t>
              </a:r>
              <a:r>
                <a:rPr lang="en-US" sz="800" b="0" i="0">
                  <a:latin typeface="Cambria Math" panose="02040503050406030204" pitchFamily="18" charset="0"/>
                </a:rPr>
                <a:t> =</a:t>
              </a:r>
              <a:r>
                <a:rPr lang="en-US" sz="800"/>
                <a:t>0.5f</a:t>
              </a:r>
              <a:r>
                <a:rPr lang="en-US" sz="800" baseline="-25000"/>
                <a:t>y</a:t>
              </a:r>
              <a:r>
                <a:rPr lang="en-US" sz="800"/>
                <a:t> </a:t>
              </a:r>
              <a:endParaRPr lang="th-TH" sz="800"/>
            </a:p>
          </xdr:txBody>
        </xdr:sp>
      </mc:Fallback>
    </mc:AlternateContent>
    <xdr:clientData/>
  </xdr:oneCellAnchor>
  <xdr:oneCellAnchor>
    <xdr:from>
      <xdr:col>1</xdr:col>
      <xdr:colOff>0</xdr:colOff>
      <xdr:row>14</xdr:row>
      <xdr:rowOff>41014</xdr:rowOff>
    </xdr:from>
    <xdr:ext cx="481408" cy="2542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183053F0-4501-4B57-A739-8B2DC5AB154B}"/>
                </a:ext>
              </a:extLst>
            </xdr:cNvPr>
            <xdr:cNvSpPr txBox="1"/>
          </xdr:nvSpPr>
          <xdr:spPr>
            <a:xfrm>
              <a:off x="442518" y="2307964"/>
              <a:ext cx="481408" cy="2542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800" b="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en-US" sz="8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8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8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8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800" b="0" i="0">
                                <a:latin typeface="Cambria Math" panose="02040503050406030204" pitchFamily="18" charset="0"/>
                              </a:rPr>
                              <m:t>s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US" sz="8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8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</m:e>
                          <m:sub>
                            <m:r>
                              <a:rPr lang="en-US" sz="8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h-TH" sz="8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183053F0-4501-4B57-A739-8B2DC5AB154B}"/>
                </a:ext>
              </a:extLst>
            </xdr:cNvPr>
            <xdr:cNvSpPr txBox="1"/>
          </xdr:nvSpPr>
          <xdr:spPr>
            <a:xfrm>
              <a:off x="442518" y="2307964"/>
              <a:ext cx="481408" cy="2542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800" b="0" i="0">
                  <a:latin typeface="Cambria Math" panose="02040503050406030204" pitchFamily="18" charset="0"/>
                </a:rPr>
                <a:t>𝑛=𝐸_s/𝐸_𝑐 </a:t>
              </a:r>
              <a:endParaRPr lang="th-TH" sz="800"/>
            </a:p>
          </xdr:txBody>
        </xdr:sp>
      </mc:Fallback>
    </mc:AlternateContent>
    <xdr:clientData/>
  </xdr:oneCellAnchor>
  <xdr:oneCellAnchor>
    <xdr:from>
      <xdr:col>1</xdr:col>
      <xdr:colOff>0</xdr:colOff>
      <xdr:row>14</xdr:row>
      <xdr:rowOff>302325</xdr:rowOff>
    </xdr:from>
    <xdr:ext cx="805387" cy="3798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65D94B1B-5AD9-49A1-B47A-9D5AA984462A}"/>
                </a:ext>
              </a:extLst>
            </xdr:cNvPr>
            <xdr:cNvSpPr txBox="1"/>
          </xdr:nvSpPr>
          <xdr:spPr>
            <a:xfrm>
              <a:off x="77564" y="2762950"/>
              <a:ext cx="805387" cy="3798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700" b="0" i="1">
                        <a:latin typeface="Cambria Math" panose="02040503050406030204" pitchFamily="18" charset="0"/>
                      </a:rPr>
                      <m:t>𝑘</m:t>
                    </m:r>
                    <m:r>
                      <a:rPr lang="en-US" sz="7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7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7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700" b="0" i="1">
                            <a:latin typeface="Cambria Math" panose="02040503050406030204" pitchFamily="18" charset="0"/>
                          </a:rPr>
                          <m:t>1+</m:t>
                        </m:r>
                        <m:f>
                          <m:fPr>
                            <m:ctrlPr>
                              <a:rPr lang="en-US" sz="7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700" b="0" i="1">
                                <a:latin typeface="Cambria Math" panose="02040503050406030204" pitchFamily="18" charset="0"/>
                              </a:rPr>
                              <m:t>𝑓𝑠</m:t>
                            </m:r>
                          </m:num>
                          <m:den>
                            <m:r>
                              <a:rPr lang="en-US" sz="7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  <m:r>
                              <a:rPr lang="en-US" sz="7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n-US" sz="700" b="0" i="1">
                                <a:latin typeface="Cambria Math" panose="02040503050406030204" pitchFamily="18" charset="0"/>
                              </a:rPr>
                              <m:t>𝑓𝑐</m:t>
                            </m:r>
                          </m:den>
                        </m:f>
                      </m:den>
                    </m:f>
                  </m:oMath>
                </m:oMathPara>
              </a14:m>
              <a:endParaRPr lang="th-TH" sz="7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65D94B1B-5AD9-49A1-B47A-9D5AA984462A}"/>
                </a:ext>
              </a:extLst>
            </xdr:cNvPr>
            <xdr:cNvSpPr txBox="1"/>
          </xdr:nvSpPr>
          <xdr:spPr>
            <a:xfrm>
              <a:off x="77564" y="2762950"/>
              <a:ext cx="805387" cy="3798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700" b="0" i="0">
                  <a:latin typeface="Cambria Math" panose="02040503050406030204" pitchFamily="18" charset="0"/>
                </a:rPr>
                <a:t>𝑘=1/(1+𝑓𝑠/(𝑛 𝑓𝑐))</a:t>
              </a:r>
              <a:endParaRPr lang="th-TH" sz="700"/>
            </a:p>
          </xdr:txBody>
        </xdr:sp>
      </mc:Fallback>
    </mc:AlternateContent>
    <xdr:clientData/>
  </xdr:oneCellAnchor>
  <xdr:oneCellAnchor>
    <xdr:from>
      <xdr:col>1</xdr:col>
      <xdr:colOff>0</xdr:colOff>
      <xdr:row>16</xdr:row>
      <xdr:rowOff>41784</xdr:rowOff>
    </xdr:from>
    <xdr:ext cx="808259" cy="3966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38F865B7-8FA7-454D-9DFD-3FEE2E67064A}"/>
                </a:ext>
              </a:extLst>
            </xdr:cNvPr>
            <xdr:cNvSpPr txBox="1"/>
          </xdr:nvSpPr>
          <xdr:spPr>
            <a:xfrm>
              <a:off x="50505" y="3117565"/>
              <a:ext cx="808259" cy="3966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800" b="0" i="1">
                        <a:latin typeface="Cambria Math" panose="02040503050406030204" pitchFamily="18" charset="0"/>
                      </a:rPr>
                      <m:t>𝑗</m:t>
                    </m:r>
                    <m:r>
                      <a:rPr lang="en-US" sz="8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800" b="0" i="0">
                        <a:latin typeface="Cambria Math" panose="02040503050406030204" pitchFamily="18" charset="0"/>
                      </a:rPr>
                      <m:t>1−</m:t>
                    </m:r>
                    <m:f>
                      <m:fPr>
                        <m:ctrlPr>
                          <a:rPr lang="en-US" sz="8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800" b="0" i="1">
                            <a:latin typeface="Cambria Math" panose="02040503050406030204" pitchFamily="18" charset="0"/>
                          </a:rPr>
                          <m:t>𝑘</m:t>
                        </m:r>
                      </m:num>
                      <m:den>
                        <m:r>
                          <a:rPr lang="en-US" sz="8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th-TH" sz="8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38F865B7-8FA7-454D-9DFD-3FEE2E67064A}"/>
                </a:ext>
              </a:extLst>
            </xdr:cNvPr>
            <xdr:cNvSpPr txBox="1"/>
          </xdr:nvSpPr>
          <xdr:spPr>
            <a:xfrm>
              <a:off x="50505" y="3117565"/>
              <a:ext cx="808259" cy="3966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800" b="0" i="0">
                  <a:latin typeface="Cambria Math" panose="02040503050406030204" pitchFamily="18" charset="0"/>
                </a:rPr>
                <a:t>𝑗=1−𝑘/3</a:t>
              </a:r>
              <a:endParaRPr lang="th-TH" sz="800"/>
            </a:p>
          </xdr:txBody>
        </xdr:sp>
      </mc:Fallback>
    </mc:AlternateContent>
    <xdr:clientData/>
  </xdr:oneCellAnchor>
  <xdr:oneCellAnchor>
    <xdr:from>
      <xdr:col>1</xdr:col>
      <xdr:colOff>58496</xdr:colOff>
      <xdr:row>17</xdr:row>
      <xdr:rowOff>83216</xdr:rowOff>
    </xdr:from>
    <xdr:ext cx="617002" cy="3590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E8969402-5164-4575-80B3-694D32FB20EE}"/>
                </a:ext>
              </a:extLst>
            </xdr:cNvPr>
            <xdr:cNvSpPr txBox="1"/>
          </xdr:nvSpPr>
          <xdr:spPr>
            <a:xfrm>
              <a:off x="506171" y="3969416"/>
              <a:ext cx="617002" cy="3590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en-US" sz="800" b="0" i="1">
                      <a:latin typeface="Cambria Math" panose="02040503050406030204" pitchFamily="18" charset="0"/>
                    </a:rPr>
                    <m:t>𝑅</m:t>
                  </m:r>
                  <m:r>
                    <a:rPr lang="en-US" sz="800" b="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n-US" sz="8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800" b="0" i="1">
                          <a:latin typeface="Cambria Math" panose="02040503050406030204" pitchFamily="18" charset="0"/>
                        </a:rPr>
                        <m:t>1</m:t>
                      </m:r>
                    </m:num>
                    <m:den>
                      <m:r>
                        <a:rPr lang="en-US" sz="800" b="0" i="1">
                          <a:latin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en-US" sz="8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𝑓</m:t>
                  </m:r>
                </m:oMath>
              </a14:m>
              <a:r>
                <a:rPr lang="en-US" sz="800" baseline="-25000"/>
                <a:t>c </a:t>
              </a:r>
              <a:r>
                <a:rPr lang="en-US" sz="800"/>
                <a:t>k j</a:t>
              </a:r>
              <a:endParaRPr lang="th-TH" sz="80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E8969402-5164-4575-80B3-694D32FB20EE}"/>
                </a:ext>
              </a:extLst>
            </xdr:cNvPr>
            <xdr:cNvSpPr txBox="1"/>
          </xdr:nvSpPr>
          <xdr:spPr>
            <a:xfrm>
              <a:off x="506171" y="3969416"/>
              <a:ext cx="617002" cy="3590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800" b="0" i="0">
                  <a:latin typeface="Cambria Math" panose="02040503050406030204" pitchFamily="18" charset="0"/>
                </a:rPr>
                <a:t>𝑅=1/2</a:t>
              </a:r>
              <a:r>
                <a:rPr lang="en-US" sz="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𝑓</a:t>
              </a:r>
              <a:r>
                <a:rPr lang="en-US" sz="800" baseline="-25000"/>
                <a:t>c </a:t>
              </a:r>
              <a:r>
                <a:rPr lang="en-US" sz="800"/>
                <a:t>k j</a:t>
              </a:r>
              <a:endParaRPr lang="th-TH" sz="800"/>
            </a:p>
          </xdr:txBody>
        </xdr:sp>
      </mc:Fallback>
    </mc:AlternateContent>
    <xdr:clientData/>
  </xdr:oneCellAnchor>
  <xdr:oneCellAnchor>
    <xdr:from>
      <xdr:col>1</xdr:col>
      <xdr:colOff>73435</xdr:colOff>
      <xdr:row>11</xdr:row>
      <xdr:rowOff>85801</xdr:rowOff>
    </xdr:from>
    <xdr:ext cx="673518" cy="3069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51DFDB0E-311E-4E97-BEC8-46A359E7AB66}"/>
                </a:ext>
              </a:extLst>
            </xdr:cNvPr>
            <xdr:cNvSpPr txBox="1"/>
          </xdr:nvSpPr>
          <xdr:spPr>
            <a:xfrm>
              <a:off x="521670" y="2018816"/>
              <a:ext cx="673518" cy="3069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en-US" sz="800" b="0" i="1">
                      <a:latin typeface="Cambria Math" panose="02040503050406030204" pitchFamily="18" charset="0"/>
                    </a:rPr>
                    <m:t>𝑓</m:t>
                  </m:r>
                  <m:r>
                    <a:rPr lang="en-US" sz="800" b="0" i="1" baseline="-25000">
                      <a:latin typeface="Cambria Math" panose="02040503050406030204" pitchFamily="18" charset="0"/>
                    </a:rPr>
                    <m:t>𝑐</m:t>
                  </m:r>
                  <m:r>
                    <a:rPr lang="en-US" sz="800" b="0" i="1">
                      <a:latin typeface="Cambria Math" panose="02040503050406030204" pitchFamily="18" charset="0"/>
                    </a:rPr>
                    <m:t> </m:t>
                  </m:r>
                </m:oMath>
              </a14:m>
              <a:r>
                <a:rPr lang="en-US" sz="800"/>
                <a:t>=0.375 fc'</a:t>
              </a:r>
              <a:endParaRPr lang="th-TH" sz="8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51DFDB0E-311E-4E97-BEC8-46A359E7AB66}"/>
                </a:ext>
              </a:extLst>
            </xdr:cNvPr>
            <xdr:cNvSpPr txBox="1"/>
          </xdr:nvSpPr>
          <xdr:spPr>
            <a:xfrm>
              <a:off x="521670" y="2018816"/>
              <a:ext cx="673518" cy="3069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800" b="0" i="0">
                  <a:latin typeface="Cambria Math" panose="02040503050406030204" pitchFamily="18" charset="0"/>
                </a:rPr>
                <a:t>𝑓</a:t>
              </a:r>
              <a:r>
                <a:rPr lang="en-US" sz="800" b="0" i="0" baseline="-25000">
                  <a:latin typeface="Cambria Math" panose="02040503050406030204" pitchFamily="18" charset="0"/>
                </a:rPr>
                <a:t>𝑐</a:t>
              </a:r>
              <a:r>
                <a:rPr lang="en-US" sz="800" b="0" i="0">
                  <a:latin typeface="Cambria Math" panose="02040503050406030204" pitchFamily="18" charset="0"/>
                </a:rPr>
                <a:t> </a:t>
              </a:r>
              <a:r>
                <a:rPr lang="en-US" sz="800"/>
                <a:t>=0.375 fc'</a:t>
              </a:r>
              <a:endParaRPr lang="th-TH" sz="800"/>
            </a:p>
          </xdr:txBody>
        </xdr:sp>
      </mc:Fallback>
    </mc:AlternateContent>
    <xdr:clientData/>
  </xdr:oneCellAnchor>
  <xdr:oneCellAnchor>
    <xdr:from>
      <xdr:col>2</xdr:col>
      <xdr:colOff>9526</xdr:colOff>
      <xdr:row>33</xdr:row>
      <xdr:rowOff>85724</xdr:rowOff>
    </xdr:from>
    <xdr:ext cx="285750" cy="1873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3D80B0A6-CA51-454A-967C-D182F518DE72}"/>
                </a:ext>
              </a:extLst>
            </xdr:cNvPr>
            <xdr:cNvSpPr txBox="1"/>
          </xdr:nvSpPr>
          <xdr:spPr>
            <a:xfrm flipH="1">
              <a:off x="905997" y="7173445"/>
              <a:ext cx="285750" cy="1873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l-G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ϒ</m:t>
                    </m:r>
                    <m:r>
                      <a:rPr lang="en-US" sz="1100" b="0" i="1" baseline="-250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𝑤</m:t>
                    </m:r>
                  </m:oMath>
                </m:oMathPara>
              </a14:m>
              <a:endParaRPr lang="th-TH" sz="1100" baseline="-25000"/>
            </a:p>
          </xdr:txBody>
        </xdr:sp>
      </mc:Choice>
      <mc:Fallback xmlns="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3D80B0A6-CA51-454A-967C-D182F518DE72}"/>
                </a:ext>
              </a:extLst>
            </xdr:cNvPr>
            <xdr:cNvSpPr txBox="1"/>
          </xdr:nvSpPr>
          <xdr:spPr>
            <a:xfrm flipH="1">
              <a:off x="905997" y="7173445"/>
              <a:ext cx="285750" cy="1873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l-G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ϒ</a:t>
              </a:r>
              <a:r>
                <a:rPr lang="en-US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𝑤</a:t>
              </a:r>
              <a:endParaRPr lang="th-TH" sz="1100" baseline="-25000"/>
            </a:p>
          </xdr:txBody>
        </xdr:sp>
      </mc:Fallback>
    </mc:AlternateContent>
    <xdr:clientData/>
  </xdr:oneCellAnchor>
  <xdr:oneCellAnchor>
    <xdr:from>
      <xdr:col>2</xdr:col>
      <xdr:colOff>16110</xdr:colOff>
      <xdr:row>32</xdr:row>
      <xdr:rowOff>106549</xdr:rowOff>
    </xdr:from>
    <xdr:ext cx="285750" cy="2823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33203652-4EE0-4E47-B39D-B4FDD27A1343}"/>
                </a:ext>
              </a:extLst>
            </xdr:cNvPr>
            <xdr:cNvSpPr txBox="1"/>
          </xdr:nvSpPr>
          <xdr:spPr>
            <a:xfrm flipH="1">
              <a:off x="917124" y="7205248"/>
              <a:ext cx="285750" cy="2823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l-G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ϒ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b="0" i="1" baseline="300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′</m:t>
                    </m:r>
                  </m:oMath>
                </m:oMathPara>
              </a14:m>
              <a:endParaRPr lang="th-TH" sz="1100" baseline="30000"/>
            </a:p>
          </xdr:txBody>
        </xdr:sp>
      </mc:Choice>
      <mc:Fallback xmlns="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33203652-4EE0-4E47-B39D-B4FDD27A1343}"/>
                </a:ext>
              </a:extLst>
            </xdr:cNvPr>
            <xdr:cNvSpPr txBox="1"/>
          </xdr:nvSpPr>
          <xdr:spPr>
            <a:xfrm flipH="1">
              <a:off x="917124" y="7205248"/>
              <a:ext cx="285750" cy="2823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l-G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1100" b="0" i="0" baseline="30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′</a:t>
              </a:r>
              <a:endParaRPr lang="th-TH" sz="1100" baseline="30000"/>
            </a:p>
          </xdr:txBody>
        </xdr:sp>
      </mc:Fallback>
    </mc:AlternateContent>
    <xdr:clientData/>
  </xdr:oneCellAnchor>
  <xdr:oneCellAnchor>
    <xdr:from>
      <xdr:col>5</xdr:col>
      <xdr:colOff>237367</xdr:colOff>
      <xdr:row>30</xdr:row>
      <xdr:rowOff>31092</xdr:rowOff>
    </xdr:from>
    <xdr:ext cx="837362" cy="3313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6FF0F941-3217-4556-AE73-FE96FEE5BEB9}"/>
                </a:ext>
              </a:extLst>
            </xdr:cNvPr>
            <xdr:cNvSpPr txBox="1"/>
          </xdr:nvSpPr>
          <xdr:spPr>
            <a:xfrm>
              <a:off x="2278438" y="8510043"/>
              <a:ext cx="837362" cy="3313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 lvl="0"/>
              <a:r>
                <a:rPr lang="en-US" sz="900" b="0">
                  <a:latin typeface="Cambria Math" panose="02040503050406030204" pitchFamily="18" charset="0"/>
                  <a:ea typeface="Cambria Math" panose="02040503050406030204" pitchFamily="18" charset="0"/>
                </a:rPr>
                <a:t>K</a:t>
              </a:r>
              <a14:m>
                <m:oMath xmlns:m="http://schemas.openxmlformats.org/officeDocument/2006/math">
                  <m:r>
                    <a:rPr lang="en-US" sz="1050" b="0" i="1" baseline="-2500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𝑎</m:t>
                  </m:r>
                  <m:r>
                    <a:rPr lang="en-US" sz="105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n-US" sz="105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05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1−</m:t>
                      </m:r>
                      <m:r>
                        <a:rPr lang="en-US" sz="105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𝑠𝑖𝑛</m:t>
                      </m:r>
                      <m:r>
                        <a:rPr lang="az-Cyrl-AZ" sz="105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Ф</m:t>
                      </m:r>
                    </m:num>
                    <m:den>
                      <m:r>
                        <a:rPr lang="en-US" sz="105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1+</m:t>
                      </m:r>
                      <m:r>
                        <a:rPr lang="en-US" sz="105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𝑠𝑖𝑛</m:t>
                      </m:r>
                      <m:r>
                        <a:rPr lang="az-Cyrl-AZ" sz="105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Ф</m:t>
                      </m:r>
                    </m:den>
                  </m:f>
                </m:oMath>
              </a14:m>
              <a:endParaRPr lang="th-TH" sz="105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6FF0F941-3217-4556-AE73-FE96FEE5BEB9}"/>
                </a:ext>
              </a:extLst>
            </xdr:cNvPr>
            <xdr:cNvSpPr txBox="1"/>
          </xdr:nvSpPr>
          <xdr:spPr>
            <a:xfrm>
              <a:off x="2278438" y="8510043"/>
              <a:ext cx="837362" cy="3313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 lvl="0"/>
              <a:r>
                <a:rPr lang="en-US" sz="900" b="0">
                  <a:latin typeface="Cambria Math" panose="02040503050406030204" pitchFamily="18" charset="0"/>
                  <a:ea typeface="Cambria Math" panose="02040503050406030204" pitchFamily="18" charset="0"/>
                </a:rPr>
                <a:t>K</a:t>
              </a:r>
              <a:r>
                <a:rPr lang="en-US" sz="1050" b="0" i="0" baseline="-25000">
                  <a:latin typeface="Cambria Math" panose="02040503050406030204" pitchFamily="18" charset="0"/>
                  <a:ea typeface="Cambria Math" panose="02040503050406030204" pitchFamily="18" charset="0"/>
                </a:rPr>
                <a:t>𝑎</a:t>
              </a:r>
              <a:r>
                <a:rPr lang="en-US" sz="1050" i="0">
                  <a:latin typeface="Cambria Math" panose="02040503050406030204" pitchFamily="18" charset="0"/>
                  <a:ea typeface="Cambria Math" panose="02040503050406030204" pitchFamily="18" charset="0"/>
                </a:rPr>
                <a:t>=(</a:t>
              </a:r>
              <a:r>
                <a:rPr lang="en-US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1−𝑠𝑖𝑛</a:t>
              </a:r>
              <a:r>
                <a:rPr lang="az-Cyrl-AZ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Ф</a:t>
              </a:r>
              <a:r>
                <a:rPr lang="en-US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)/(1+𝑠𝑖𝑛</a:t>
              </a:r>
              <a:r>
                <a:rPr lang="az-Cyrl-AZ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Ф</a:t>
              </a:r>
              <a:r>
                <a:rPr lang="en-US" sz="105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endParaRPr lang="th-TH" sz="105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4</xdr:col>
      <xdr:colOff>177585</xdr:colOff>
      <xdr:row>34</xdr:row>
      <xdr:rowOff>121080</xdr:rowOff>
    </xdr:from>
    <xdr:ext cx="1057436" cy="1732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46D4132B-17F5-4CFD-9F00-DE4841112EF4}"/>
                </a:ext>
              </a:extLst>
            </xdr:cNvPr>
            <xdr:cNvSpPr txBox="1"/>
          </xdr:nvSpPr>
          <xdr:spPr>
            <a:xfrm>
              <a:off x="1856568" y="9855953"/>
              <a:ext cx="1057436" cy="1732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900" b="0" i="0" baseline="0">
                        <a:latin typeface="Cambria Math" panose="02040503050406030204" pitchFamily="18" charset="0"/>
                      </a:rPr>
                      <m:t>=</m:t>
                    </m:r>
                    <m:r>
                      <m:rPr>
                        <m:sty m:val="p"/>
                      </m:rPr>
                      <a:rPr lang="en-US" sz="900" b="0" i="0" baseline="0">
                        <a:latin typeface="Cambria Math" panose="02040503050406030204" pitchFamily="18" charset="0"/>
                      </a:rPr>
                      <m:t>Ka</m:t>
                    </m:r>
                    <m:r>
                      <a:rPr lang="en-US" sz="900" b="0" i="0" baseline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en-US" sz="900" b="0" i="0" baseline="0">
                        <a:latin typeface="Cambria Math" panose="02040503050406030204" pitchFamily="18" charset="0"/>
                      </a:rPr>
                      <m:t>x</m:t>
                    </m:r>
                    <m:r>
                      <a:rPr lang="en-US" sz="900" b="0" i="0" baseline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en-US" sz="900" b="0" i="0" baseline="0">
                        <a:latin typeface="Cambria Math" panose="02040503050406030204" pitchFamily="18" charset="0"/>
                      </a:rPr>
                      <m:t>Surcharge</m:t>
                    </m:r>
                    <m:r>
                      <a:rPr lang="en-US" sz="900" b="0" i="0" baseline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en-US" sz="900" b="0" i="0" baseline="0">
                        <a:latin typeface="Cambria Math" panose="02040503050406030204" pitchFamily="18" charset="0"/>
                      </a:rPr>
                      <m:t>x</m:t>
                    </m:r>
                    <m:r>
                      <a:rPr lang="en-US" sz="900" b="0" i="0" baseline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en-US" sz="900" b="0" i="0" baseline="0">
                        <a:latin typeface="Cambria Math" panose="02040503050406030204" pitchFamily="18" charset="0"/>
                      </a:rPr>
                      <m:t>b</m:t>
                    </m:r>
                  </m:oMath>
                </m:oMathPara>
              </a14:m>
              <a:endParaRPr lang="th-TH" sz="900" i="0"/>
            </a:p>
          </xdr:txBody>
        </xdr:sp>
      </mc:Choice>
      <mc:Fallback xmlns=""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46D4132B-17F5-4CFD-9F00-DE4841112EF4}"/>
                </a:ext>
              </a:extLst>
            </xdr:cNvPr>
            <xdr:cNvSpPr txBox="1"/>
          </xdr:nvSpPr>
          <xdr:spPr>
            <a:xfrm>
              <a:off x="1856568" y="9855953"/>
              <a:ext cx="1057436" cy="1732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900" b="0" i="0" baseline="0">
                  <a:latin typeface="Cambria Math" panose="02040503050406030204" pitchFamily="18" charset="0"/>
                </a:rPr>
                <a:t>=Ka x Surcharge x b</a:t>
              </a:r>
              <a:endParaRPr lang="th-TH" sz="900" i="0"/>
            </a:p>
          </xdr:txBody>
        </xdr:sp>
      </mc:Fallback>
    </mc:AlternateContent>
    <xdr:clientData/>
  </xdr:oneCellAnchor>
  <xdr:oneCellAnchor>
    <xdr:from>
      <xdr:col>5</xdr:col>
      <xdr:colOff>84515</xdr:colOff>
      <xdr:row>35</xdr:row>
      <xdr:rowOff>139737</xdr:rowOff>
    </xdr:from>
    <xdr:ext cx="673518" cy="18274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4CA08FC8-5C4E-4CC8-917A-30A0267DB0C2}"/>
                </a:ext>
              </a:extLst>
            </xdr:cNvPr>
            <xdr:cNvSpPr txBox="1"/>
          </xdr:nvSpPr>
          <xdr:spPr>
            <a:xfrm>
              <a:off x="2207460" y="10181347"/>
              <a:ext cx="673518" cy="1827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en-US" sz="800" b="0" i="1" baseline="0">
                      <a:latin typeface="Cambria Math" panose="02040503050406030204" pitchFamily="18" charset="0"/>
                    </a:rPr>
                    <m:t>𝑃</m:t>
                  </m:r>
                  <m:r>
                    <a:rPr lang="th-TH" sz="800" b="0" i="1" baseline="0">
                      <a:latin typeface="Cambria Math" panose="02040503050406030204" pitchFamily="18" charset="0"/>
                    </a:rPr>
                    <m:t>2</m:t>
                  </m:r>
                  <m:r>
                    <a:rPr lang="en-US" sz="800" b="0" i="1" baseline="0">
                      <a:latin typeface="Cambria Math" panose="02040503050406030204" pitchFamily="18" charset="0"/>
                    </a:rPr>
                    <m:t>=</m:t>
                  </m:r>
                  <m:r>
                    <m:rPr>
                      <m:sty m:val="p"/>
                    </m:rPr>
                    <a:rPr lang="en-US" sz="800" b="0" i="1" baseline="0">
                      <a:latin typeface="Cambria Math" panose="02040503050406030204" pitchFamily="18" charset="0"/>
                    </a:rPr>
                    <m:t>K</m:t>
                  </m:r>
                  <m:r>
                    <m:rPr>
                      <m:sty m:val="p"/>
                    </m:rPr>
                    <a:rPr lang="en-US" sz="800" b="0" i="0" baseline="-25000">
                      <a:latin typeface="Cambria Math" panose="02040503050406030204" pitchFamily="18" charset="0"/>
                    </a:rPr>
                    <m:t>a</m:t>
                  </m:r>
                  <m:r>
                    <a:rPr lang="en-US" sz="800" b="0" i="1">
                      <a:latin typeface="Cambria Math" panose="02040503050406030204" pitchFamily="18" charset="0"/>
                    </a:rPr>
                    <m:t> </m:t>
                  </m:r>
                </m:oMath>
              </a14:m>
              <a:r>
                <a:rPr lang="el-GR" sz="800">
                  <a:latin typeface="Cambria Math" panose="02040503050406030204" pitchFamily="18" charset="0"/>
                  <a:ea typeface="Cambria Math" panose="02040503050406030204" pitchFamily="18" charset="0"/>
                </a:rPr>
                <a:t>Υ</a:t>
              </a:r>
              <a:r>
                <a:rPr lang="en-US" sz="800">
                  <a:latin typeface="Cambria Math" panose="02040503050406030204" pitchFamily="18" charset="0"/>
                  <a:ea typeface="Cambria Math" panose="02040503050406030204" pitchFamily="18" charset="0"/>
                </a:rPr>
                <a:t>' H</a:t>
              </a:r>
              <a:endParaRPr lang="th-TH" sz="800"/>
            </a:p>
          </xdr:txBody>
        </xdr:sp>
      </mc:Choice>
      <mc:Fallback xmlns=""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4CA08FC8-5C4E-4CC8-917A-30A0267DB0C2}"/>
                </a:ext>
              </a:extLst>
            </xdr:cNvPr>
            <xdr:cNvSpPr txBox="1"/>
          </xdr:nvSpPr>
          <xdr:spPr>
            <a:xfrm>
              <a:off x="2207460" y="10181347"/>
              <a:ext cx="673518" cy="1827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800" b="0" i="0" baseline="0">
                  <a:latin typeface="Cambria Math" panose="02040503050406030204" pitchFamily="18" charset="0"/>
                </a:rPr>
                <a:t>𝑃</a:t>
              </a:r>
              <a:r>
                <a:rPr lang="th-TH" sz="800" b="0" i="0" baseline="0">
                  <a:latin typeface="Cambria Math" panose="02040503050406030204" pitchFamily="18" charset="0"/>
                </a:rPr>
                <a:t>2</a:t>
              </a:r>
              <a:r>
                <a:rPr lang="en-US" sz="800" b="0" i="0" baseline="0">
                  <a:latin typeface="Cambria Math" panose="02040503050406030204" pitchFamily="18" charset="0"/>
                </a:rPr>
                <a:t>=K</a:t>
              </a:r>
              <a:r>
                <a:rPr lang="en-US" sz="800" b="0" i="0" baseline="-25000">
                  <a:latin typeface="Cambria Math" panose="02040503050406030204" pitchFamily="18" charset="0"/>
                </a:rPr>
                <a:t>a</a:t>
              </a:r>
              <a:r>
                <a:rPr lang="en-US" sz="800" b="0" i="0">
                  <a:latin typeface="Cambria Math" panose="02040503050406030204" pitchFamily="18" charset="0"/>
                </a:rPr>
                <a:t> </a:t>
              </a:r>
              <a:r>
                <a:rPr lang="el-GR" sz="800">
                  <a:latin typeface="Cambria Math" panose="02040503050406030204" pitchFamily="18" charset="0"/>
                  <a:ea typeface="Cambria Math" panose="02040503050406030204" pitchFamily="18" charset="0"/>
                </a:rPr>
                <a:t>Υ</a:t>
              </a:r>
              <a:r>
                <a:rPr lang="en-US" sz="800">
                  <a:latin typeface="Cambria Math" panose="02040503050406030204" pitchFamily="18" charset="0"/>
                  <a:ea typeface="Cambria Math" panose="02040503050406030204" pitchFamily="18" charset="0"/>
                </a:rPr>
                <a:t>' H</a:t>
              </a:r>
              <a:endParaRPr lang="th-TH" sz="800"/>
            </a:p>
          </xdr:txBody>
        </xdr:sp>
      </mc:Fallback>
    </mc:AlternateContent>
    <xdr:clientData/>
  </xdr:oneCellAnchor>
  <xdr:oneCellAnchor>
    <xdr:from>
      <xdr:col>5</xdr:col>
      <xdr:colOff>87114</xdr:colOff>
      <xdr:row>36</xdr:row>
      <xdr:rowOff>83157</xdr:rowOff>
    </xdr:from>
    <xdr:ext cx="673518" cy="18274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Box 31">
              <a:extLst>
                <a:ext uri="{FF2B5EF4-FFF2-40B4-BE49-F238E27FC236}">
                  <a16:creationId xmlns:a16="http://schemas.microsoft.com/office/drawing/2014/main" id="{CF19C347-0FDA-4912-A862-5A62E8DBBD3B}"/>
                </a:ext>
              </a:extLst>
            </xdr:cNvPr>
            <xdr:cNvSpPr txBox="1"/>
          </xdr:nvSpPr>
          <xdr:spPr>
            <a:xfrm>
              <a:off x="2210059" y="10431504"/>
              <a:ext cx="673518" cy="1827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en-US" sz="800" b="0" i="1" baseline="0">
                      <a:latin typeface="Cambria Math" panose="02040503050406030204" pitchFamily="18" charset="0"/>
                    </a:rPr>
                    <m:t>𝑃</m:t>
                  </m:r>
                  <m:r>
                    <a:rPr lang="th-TH" sz="800" b="0" i="1" baseline="0">
                      <a:latin typeface="Cambria Math" panose="02040503050406030204" pitchFamily="18" charset="0"/>
                    </a:rPr>
                    <m:t>3</m:t>
                  </m:r>
                  <m:r>
                    <a:rPr lang="en-US" sz="800" b="0" i="1" baseline="0"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l-GR" sz="800">
                  <a:latin typeface="Cambria Math" panose="02040503050406030204" pitchFamily="18" charset="0"/>
                  <a:ea typeface="Cambria Math" panose="02040503050406030204" pitchFamily="18" charset="0"/>
                </a:rPr>
                <a:t>Υ</a:t>
              </a:r>
              <a:r>
                <a:rPr lang="en-US" sz="800" baseline="-25000">
                  <a:latin typeface="Cambria Math" panose="02040503050406030204" pitchFamily="18" charset="0"/>
                  <a:ea typeface="Cambria Math" panose="02040503050406030204" pitchFamily="18" charset="0"/>
                </a:rPr>
                <a:t>w</a:t>
              </a:r>
              <a:r>
                <a:rPr lang="en-US" sz="800">
                  <a:latin typeface="Cambria Math" panose="02040503050406030204" pitchFamily="18" charset="0"/>
                  <a:ea typeface="Cambria Math" panose="02040503050406030204" pitchFamily="18" charset="0"/>
                </a:rPr>
                <a:t> H</a:t>
              </a:r>
              <a:endParaRPr lang="th-TH" sz="800"/>
            </a:p>
          </xdr:txBody>
        </xdr:sp>
      </mc:Choice>
      <mc:Fallback xmlns="">
        <xdr:sp macro="" textlink="">
          <xdr:nvSpPr>
            <xdr:cNvPr id="32" name="TextBox 31">
              <a:extLst>
                <a:ext uri="{FF2B5EF4-FFF2-40B4-BE49-F238E27FC236}">
                  <a16:creationId xmlns:a16="http://schemas.microsoft.com/office/drawing/2014/main" id="{CF19C347-0FDA-4912-A862-5A62E8DBBD3B}"/>
                </a:ext>
              </a:extLst>
            </xdr:cNvPr>
            <xdr:cNvSpPr txBox="1"/>
          </xdr:nvSpPr>
          <xdr:spPr>
            <a:xfrm>
              <a:off x="2210059" y="10431504"/>
              <a:ext cx="673518" cy="1827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800" b="0" i="0" baseline="0">
                  <a:latin typeface="Cambria Math" panose="02040503050406030204" pitchFamily="18" charset="0"/>
                </a:rPr>
                <a:t>𝑃</a:t>
              </a:r>
              <a:r>
                <a:rPr lang="th-TH" sz="800" b="0" i="0" baseline="0">
                  <a:latin typeface="Cambria Math" panose="02040503050406030204" pitchFamily="18" charset="0"/>
                </a:rPr>
                <a:t>3</a:t>
              </a:r>
              <a:r>
                <a:rPr lang="en-US" sz="800" b="0" i="0" baseline="0">
                  <a:latin typeface="Cambria Math" panose="02040503050406030204" pitchFamily="18" charset="0"/>
                </a:rPr>
                <a:t>=</a:t>
              </a:r>
              <a:r>
                <a:rPr lang="el-GR" sz="800">
                  <a:latin typeface="Cambria Math" panose="02040503050406030204" pitchFamily="18" charset="0"/>
                  <a:ea typeface="Cambria Math" panose="02040503050406030204" pitchFamily="18" charset="0"/>
                </a:rPr>
                <a:t>Υ</a:t>
              </a:r>
              <a:r>
                <a:rPr lang="en-US" sz="800" baseline="-25000">
                  <a:latin typeface="Cambria Math" panose="02040503050406030204" pitchFamily="18" charset="0"/>
                  <a:ea typeface="Cambria Math" panose="02040503050406030204" pitchFamily="18" charset="0"/>
                </a:rPr>
                <a:t>w</a:t>
              </a:r>
              <a:r>
                <a:rPr lang="en-US" sz="800">
                  <a:latin typeface="Cambria Math" panose="02040503050406030204" pitchFamily="18" charset="0"/>
                  <a:ea typeface="Cambria Math" panose="02040503050406030204" pitchFamily="18" charset="0"/>
                </a:rPr>
                <a:t> H</a:t>
              </a:r>
              <a:endParaRPr lang="th-TH" sz="800"/>
            </a:p>
          </xdr:txBody>
        </xdr:sp>
      </mc:Fallback>
    </mc:AlternateContent>
    <xdr:clientData/>
  </xdr:oneCellAnchor>
  <xdr:oneCellAnchor>
    <xdr:from>
      <xdr:col>14</xdr:col>
      <xdr:colOff>127568</xdr:colOff>
      <xdr:row>9</xdr:row>
      <xdr:rowOff>102054</xdr:rowOff>
    </xdr:from>
    <xdr:ext cx="285750" cy="2823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D94042E8-8AE6-46BA-A5EA-2881177F33C6}"/>
                </a:ext>
              </a:extLst>
            </xdr:cNvPr>
            <xdr:cNvSpPr txBox="1"/>
          </xdr:nvSpPr>
          <xdr:spPr>
            <a:xfrm flipH="1">
              <a:off x="9859134" y="1066030"/>
              <a:ext cx="285750" cy="2823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l-G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ϒ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′</m:t>
                    </m:r>
                    <m:r>
                      <a:rPr lang="en-US" sz="1100" b="0" i="1" baseline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th-TH" sz="1100" baseline="0"/>
            </a:p>
          </xdr:txBody>
        </xdr:sp>
      </mc:Choice>
      <mc:Fallback xmlns=""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D94042E8-8AE6-46BA-A5EA-2881177F33C6}"/>
                </a:ext>
              </a:extLst>
            </xdr:cNvPr>
            <xdr:cNvSpPr txBox="1"/>
          </xdr:nvSpPr>
          <xdr:spPr>
            <a:xfrm flipH="1">
              <a:off x="9859134" y="1066030"/>
              <a:ext cx="285750" cy="2823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l-G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′</a:t>
              </a:r>
              <a:r>
                <a:rPr lang="en-US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endParaRPr lang="th-TH" sz="1100" baseline="0"/>
            </a:p>
          </xdr:txBody>
        </xdr:sp>
      </mc:Fallback>
    </mc:AlternateContent>
    <xdr:clientData/>
  </xdr:oneCellAnchor>
  <xdr:oneCellAnchor>
    <xdr:from>
      <xdr:col>14</xdr:col>
      <xdr:colOff>127568</xdr:colOff>
      <xdr:row>18</xdr:row>
      <xdr:rowOff>102054</xdr:rowOff>
    </xdr:from>
    <xdr:ext cx="285750" cy="2823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TextBox 32">
              <a:extLst>
                <a:ext uri="{FF2B5EF4-FFF2-40B4-BE49-F238E27FC236}">
                  <a16:creationId xmlns:a16="http://schemas.microsoft.com/office/drawing/2014/main" id="{8F1E8DE9-8029-404C-9AA2-822F8AA9A9AF}"/>
                </a:ext>
              </a:extLst>
            </xdr:cNvPr>
            <xdr:cNvSpPr txBox="1"/>
          </xdr:nvSpPr>
          <xdr:spPr>
            <a:xfrm flipH="1">
              <a:off x="9859134" y="3980909"/>
              <a:ext cx="285750" cy="2823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l-GR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ϒ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′</m:t>
                    </m:r>
                    <m:r>
                      <a:rPr lang="en-US" sz="1100" b="0" i="1" baseline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th-TH" sz="1100" baseline="0"/>
            </a:p>
          </xdr:txBody>
        </xdr:sp>
      </mc:Choice>
      <mc:Fallback xmlns="">
        <xdr:sp macro="" textlink="">
          <xdr:nvSpPr>
            <xdr:cNvPr id="33" name="TextBox 32">
              <a:extLst>
                <a:ext uri="{FF2B5EF4-FFF2-40B4-BE49-F238E27FC236}">
                  <a16:creationId xmlns:a16="http://schemas.microsoft.com/office/drawing/2014/main" id="{8F1E8DE9-8029-404C-9AA2-822F8AA9A9AF}"/>
                </a:ext>
              </a:extLst>
            </xdr:cNvPr>
            <xdr:cNvSpPr txBox="1"/>
          </xdr:nvSpPr>
          <xdr:spPr>
            <a:xfrm flipH="1">
              <a:off x="9859134" y="3980909"/>
              <a:ext cx="285750" cy="2823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l-G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′</a:t>
              </a:r>
              <a:r>
                <a:rPr lang="en-US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endParaRPr lang="th-TH" sz="1100" baseline="0"/>
            </a:p>
          </xdr:txBody>
        </xdr:sp>
      </mc:Fallback>
    </mc:AlternateContent>
    <xdr:clientData/>
  </xdr:oneCellAnchor>
  <xdr:oneCellAnchor>
    <xdr:from>
      <xdr:col>20</xdr:col>
      <xdr:colOff>286496</xdr:colOff>
      <xdr:row>48</xdr:row>
      <xdr:rowOff>112876</xdr:rowOff>
    </xdr:from>
    <xdr:ext cx="938495" cy="49025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" name="TextBox 44">
              <a:extLst>
                <a:ext uri="{FF2B5EF4-FFF2-40B4-BE49-F238E27FC236}">
                  <a16:creationId xmlns:a16="http://schemas.microsoft.com/office/drawing/2014/main" id="{B81A4BFB-04C3-4E0F-B1CE-2953C6C715CF}"/>
                </a:ext>
              </a:extLst>
            </xdr:cNvPr>
            <xdr:cNvSpPr txBox="1"/>
          </xdr:nvSpPr>
          <xdr:spPr>
            <a:xfrm>
              <a:off x="10575711" y="12827643"/>
              <a:ext cx="938495" cy="490257"/>
            </a:xfrm>
            <a:prstGeom prst="rect">
              <a:avLst/>
            </a:prstGeom>
            <a:solidFill>
              <a:sysClr val="window" lastClr="FFFFFF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8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8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f>
                          <m:fPr>
                            <m:ctrlPr>
                              <a:rPr lang="en-US" sz="8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8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  <m:r>
                              <a:rPr lang="en-US" sz="8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(12</m:t>
                            </m:r>
                            <m:r>
                              <a:rPr lang="en-US" sz="8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𝐶𝑌</m:t>
                            </m:r>
                            <m:r>
                              <a:rPr lang="en-US" sz="800" b="0" i="1" baseline="30000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en-US" sz="8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lang="en-US" sz="8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num>
                          <m:den>
                            <m:r>
                              <a:rPr lang="en-US" sz="8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  <m:r>
                              <a:rPr lang="en-US" sz="8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𝑐</m:t>
                            </m:r>
                            <m:r>
                              <a:rPr lang="en-US" sz="8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lang="en-US" sz="8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𝑃𝑎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US" sz="800">
                <a:effectLst/>
                <a:latin typeface="Calibri (Body)"/>
                <a:cs typeface="AngsanaUPC" panose="02020603050405020304" pitchFamily="18" charset="-34"/>
              </a:endParaRPr>
            </a:p>
            <a:p>
              <a:pPr algn="l"/>
              <a:endParaRPr lang="en-US" sz="1000" b="0" i="1">
                <a:latin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45" name="TextBox 44">
              <a:extLst>
                <a:ext uri="{FF2B5EF4-FFF2-40B4-BE49-F238E27FC236}">
                  <a16:creationId xmlns:a16="http://schemas.microsoft.com/office/drawing/2014/main" id="{B81A4BFB-04C3-4E0F-B1CE-2953C6C715CF}"/>
                </a:ext>
              </a:extLst>
            </xdr:cNvPr>
            <xdr:cNvSpPr txBox="1"/>
          </xdr:nvSpPr>
          <xdr:spPr>
            <a:xfrm>
              <a:off x="10575711" y="12827643"/>
              <a:ext cx="938495" cy="490257"/>
            </a:xfrm>
            <a:prstGeom prst="rect">
              <a:avLst/>
            </a:prstGeom>
            <a:solidFill>
              <a:sysClr val="window" lastClr="FFFFFF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8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 (𝑅(12𝐶𝑌</a:t>
              </a:r>
              <a:r>
                <a:rPr lang="en-US" sz="800" b="0" i="0" baseline="30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en-US" sz="8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+𝑅)/(2𝑐+𝑃𝑎))</a:t>
              </a:r>
              <a:endParaRPr lang="en-US" sz="800">
                <a:effectLst/>
                <a:latin typeface="Calibri (Body)"/>
                <a:cs typeface="AngsanaUPC" panose="02020603050405020304" pitchFamily="18" charset="-34"/>
              </a:endParaRPr>
            </a:p>
            <a:p>
              <a:pPr algn="l"/>
              <a:endParaRPr lang="en-US" sz="1000" b="0" i="1">
                <a:latin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20</xdr:col>
      <xdr:colOff>414966</xdr:colOff>
      <xdr:row>47</xdr:row>
      <xdr:rowOff>71204</xdr:rowOff>
    </xdr:from>
    <xdr:ext cx="686361" cy="2171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" name="TextBox 45">
              <a:extLst>
                <a:ext uri="{FF2B5EF4-FFF2-40B4-BE49-F238E27FC236}">
                  <a16:creationId xmlns:a16="http://schemas.microsoft.com/office/drawing/2014/main" id="{A312E327-B390-4FDB-BA15-3CC3F7BD4916}"/>
                </a:ext>
              </a:extLst>
            </xdr:cNvPr>
            <xdr:cNvSpPr txBox="1"/>
          </xdr:nvSpPr>
          <xdr:spPr>
            <a:xfrm>
              <a:off x="10842857" y="12681907"/>
              <a:ext cx="686361" cy="217115"/>
            </a:xfrm>
            <a:prstGeom prst="rect">
              <a:avLst/>
            </a:prstGeom>
            <a:solidFill>
              <a:sysClr val="window" lastClr="FFFFFF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000" b="0" i="0">
                        <a:solidFill>
                          <a:schemeClr val="dk1"/>
                        </a:solidFill>
                        <a:effectLst/>
                        <a:latin typeface="Calibri (Body)"/>
                        <a:ea typeface="+mn-ea"/>
                        <a:cs typeface="+mn-cs"/>
                      </a:rPr>
                      <m:t>4</m:t>
                    </m:r>
                    <m:r>
                      <m:rPr>
                        <m:nor/>
                      </m:rPr>
                      <a:rPr lang="en-US" sz="1000" b="0" i="0">
                        <a:solidFill>
                          <a:schemeClr val="dk1"/>
                        </a:solidFill>
                        <a:effectLst/>
                        <a:latin typeface="Calibri (Body)"/>
                        <a:ea typeface="+mn-ea"/>
                        <a:cs typeface="+mn-cs"/>
                      </a:rPr>
                      <m:t>Ca</m:t>
                    </m:r>
                    <m:r>
                      <m:rPr>
                        <m:nor/>
                      </m:rPr>
                      <a:rPr lang="en-US" sz="1000" b="0" i="0">
                        <a:solidFill>
                          <a:schemeClr val="dk1"/>
                        </a:solidFill>
                        <a:effectLst/>
                        <a:latin typeface="Calibri (Body)"/>
                        <a:ea typeface="+mn-ea"/>
                        <a:cs typeface="+mn-cs"/>
                      </a:rPr>
                      <m:t>+</m:t>
                    </m:r>
                    <m:r>
                      <m:rPr>
                        <m:nor/>
                      </m:rPr>
                      <a:rPr lang="en-US" sz="1000" b="0" i="0">
                        <a:solidFill>
                          <a:schemeClr val="dk1"/>
                        </a:solidFill>
                        <a:effectLst/>
                        <a:latin typeface="Calibri (Body)"/>
                        <a:ea typeface="+mn-ea"/>
                        <a:cs typeface="+mn-cs"/>
                      </a:rPr>
                      <m:t>Pa</m:t>
                    </m:r>
                    <m:r>
                      <m:rPr>
                        <m:nor/>
                      </m:rPr>
                      <a:rPr lang="en-US" sz="1000" b="0" i="0" baseline="30000">
                        <a:solidFill>
                          <a:schemeClr val="dk1"/>
                        </a:solidFill>
                        <a:effectLst/>
                        <a:latin typeface="Calibri (Body)"/>
                        <a:ea typeface="+mn-ea"/>
                        <a:cs typeface="+mn-cs"/>
                      </a:rPr>
                      <m:t>−</m:t>
                    </m:r>
                    <m:r>
                      <m:rPr>
                        <m:nor/>
                      </m:rPr>
                      <a:rPr lang="en-US" sz="1000" b="0" i="0">
                        <a:solidFill>
                          <a:schemeClr val="dk1"/>
                        </a:solidFill>
                        <a:effectLst/>
                        <a:latin typeface="Calibri (Body)"/>
                        <a:ea typeface="+mn-ea"/>
                        <a:cs typeface="+mn-cs"/>
                      </a:rPr>
                      <m:t>)</m:t>
                    </m:r>
                    <m:r>
                      <m:rPr>
                        <m:nor/>
                      </m:rPr>
                      <a:rPr lang="en-US" sz="1000" b="0" i="0">
                        <a:solidFill>
                          <a:schemeClr val="dk1"/>
                        </a:solidFill>
                        <a:effectLst/>
                        <a:latin typeface="Calibri (Body)"/>
                        <a:ea typeface="+mn-ea"/>
                        <a:cs typeface="+mn-cs"/>
                      </a:rPr>
                      <m:t>D</m:t>
                    </m:r>
                    <m:r>
                      <m:rPr>
                        <m:nor/>
                      </m:rPr>
                      <a:rPr lang="en-US" sz="1000" b="0" i="0" baseline="30000">
                        <a:solidFill>
                          <a:schemeClr val="dk1"/>
                        </a:solidFill>
                        <a:effectLst/>
                        <a:latin typeface="Calibri (Body)"/>
                        <a:ea typeface="+mn-ea"/>
                        <a:cs typeface="+mn-cs"/>
                      </a:rPr>
                      <m:t>2</m:t>
                    </m:r>
                  </m:oMath>
                </m:oMathPara>
              </a14:m>
              <a:endParaRPr lang="en-US" sz="1000" b="0" i="1">
                <a:latin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46" name="TextBox 45">
              <a:extLst>
                <a:ext uri="{FF2B5EF4-FFF2-40B4-BE49-F238E27FC236}">
                  <a16:creationId xmlns:a16="http://schemas.microsoft.com/office/drawing/2014/main" id="{A312E327-B390-4FDB-BA15-3CC3F7BD4916}"/>
                </a:ext>
              </a:extLst>
            </xdr:cNvPr>
            <xdr:cNvSpPr txBox="1"/>
          </xdr:nvSpPr>
          <xdr:spPr>
            <a:xfrm>
              <a:off x="10842857" y="12681907"/>
              <a:ext cx="686361" cy="217115"/>
            </a:xfrm>
            <a:prstGeom prst="rect">
              <a:avLst/>
            </a:prstGeom>
            <a:solidFill>
              <a:sysClr val="window" lastClr="FFFFFF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0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"4Ca+Pa</a:t>
              </a:r>
              <a:r>
                <a:rPr lang="en-US" sz="1000" b="0" i="0" baseline="30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en-US" sz="10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)D</a:t>
              </a:r>
              <a:r>
                <a:rPr lang="en-US" sz="1000" b="0" i="0" baseline="30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000" b="0" i="0" baseline="30000">
                  <a:solidFill>
                    <a:schemeClr val="dk1"/>
                  </a:solidFill>
                  <a:effectLst/>
                  <a:latin typeface="Calibri (Body)"/>
                  <a:ea typeface="+mn-ea"/>
                  <a:cs typeface="+mn-cs"/>
                </a:rPr>
                <a:t>"</a:t>
              </a:r>
              <a:endParaRPr lang="en-US" sz="1000" b="0" i="1">
                <a:latin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23</xdr:col>
      <xdr:colOff>196103</xdr:colOff>
      <xdr:row>47</xdr:row>
      <xdr:rowOff>84045</xdr:rowOff>
    </xdr:from>
    <xdr:ext cx="252133" cy="1680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TextBox 46">
              <a:extLst>
                <a:ext uri="{FF2B5EF4-FFF2-40B4-BE49-F238E27FC236}">
                  <a16:creationId xmlns:a16="http://schemas.microsoft.com/office/drawing/2014/main" id="{005E27FE-729A-4794-8D50-F922890F64E2}"/>
                </a:ext>
              </a:extLst>
            </xdr:cNvPr>
            <xdr:cNvSpPr txBox="1"/>
          </xdr:nvSpPr>
          <xdr:spPr>
            <a:xfrm>
              <a:off x="12095349" y="12718677"/>
              <a:ext cx="252133" cy="168089"/>
            </a:xfrm>
            <a:prstGeom prst="rect">
              <a:avLst/>
            </a:prstGeom>
            <a:solidFill>
              <a:sysClr val="window" lastClr="FFFFFF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000" b="0" i="0" baseline="0">
                        <a:solidFill>
                          <a:schemeClr val="dk1"/>
                        </a:solidFill>
                        <a:effectLst/>
                        <a:latin typeface="Calibri (Body)"/>
                        <a:ea typeface="+mn-ea"/>
                        <a:cs typeface="+mn-cs"/>
                      </a:rPr>
                      <m:t>(2</m:t>
                    </m:r>
                    <m:r>
                      <m:rPr>
                        <m:nor/>
                      </m:rPr>
                      <a:rPr lang="en-US" sz="1000" b="0" i="0" baseline="0">
                        <a:solidFill>
                          <a:schemeClr val="dk1"/>
                        </a:solidFill>
                        <a:effectLst/>
                        <a:latin typeface="Calibri (Body)"/>
                        <a:ea typeface="+mn-ea"/>
                        <a:cs typeface="+mn-cs"/>
                      </a:rPr>
                      <m:t>R</m:t>
                    </m:r>
                    <m:r>
                      <m:rPr>
                        <m:nor/>
                      </m:rPr>
                      <a:rPr lang="en-US" sz="1000" b="0" i="0" baseline="0">
                        <a:solidFill>
                          <a:schemeClr val="dk1"/>
                        </a:solidFill>
                        <a:effectLst/>
                        <a:latin typeface="Calibri (Body)"/>
                        <a:ea typeface="+mn-ea"/>
                        <a:cs typeface="+mn-cs"/>
                      </a:rPr>
                      <m:t>.</m:t>
                    </m:r>
                    <m:r>
                      <m:rPr>
                        <m:nor/>
                      </m:rPr>
                      <a:rPr lang="en-US" sz="1000" b="0" i="0" baseline="0">
                        <a:solidFill>
                          <a:schemeClr val="dk1"/>
                        </a:solidFill>
                        <a:effectLst/>
                        <a:latin typeface="Calibri (Body)"/>
                        <a:ea typeface="+mn-ea"/>
                        <a:cs typeface="+mn-cs"/>
                      </a:rPr>
                      <m:t>D</m:t>
                    </m:r>
                    <m:r>
                      <m:rPr>
                        <m:nor/>
                      </m:rPr>
                      <a:rPr lang="en-US" sz="1000" b="0" i="0" baseline="0">
                        <a:solidFill>
                          <a:schemeClr val="dk1"/>
                        </a:solidFill>
                        <a:effectLst/>
                        <a:latin typeface="Calibri (Body)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en-US" sz="1000" b="0" i="1">
                <a:latin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47" name="TextBox 46">
              <a:extLst>
                <a:ext uri="{FF2B5EF4-FFF2-40B4-BE49-F238E27FC236}">
                  <a16:creationId xmlns:a16="http://schemas.microsoft.com/office/drawing/2014/main" id="{005E27FE-729A-4794-8D50-F922890F64E2}"/>
                </a:ext>
              </a:extLst>
            </xdr:cNvPr>
            <xdr:cNvSpPr txBox="1"/>
          </xdr:nvSpPr>
          <xdr:spPr>
            <a:xfrm>
              <a:off x="12095349" y="12718677"/>
              <a:ext cx="252133" cy="168089"/>
            </a:xfrm>
            <a:prstGeom prst="rect">
              <a:avLst/>
            </a:prstGeom>
            <a:solidFill>
              <a:sysClr val="window" lastClr="FFFFFF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0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"(2R.D)</a:t>
              </a:r>
              <a:r>
                <a:rPr lang="en-US" sz="1000" b="0" i="0" baseline="0">
                  <a:solidFill>
                    <a:schemeClr val="dk1"/>
                  </a:solidFill>
                  <a:effectLst/>
                  <a:latin typeface="Calibri (Body)"/>
                  <a:ea typeface="+mn-ea"/>
                  <a:cs typeface="+mn-cs"/>
                </a:rPr>
                <a:t>"</a:t>
              </a:r>
              <a:endParaRPr lang="en-US" sz="1000" b="0" i="1">
                <a:latin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22</xdr:col>
      <xdr:colOff>246954</xdr:colOff>
      <xdr:row>54</xdr:row>
      <xdr:rowOff>81405</xdr:rowOff>
    </xdr:from>
    <xdr:ext cx="1159897" cy="2534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8" name="TextBox 57">
              <a:extLst>
                <a:ext uri="{FF2B5EF4-FFF2-40B4-BE49-F238E27FC236}">
                  <a16:creationId xmlns:a16="http://schemas.microsoft.com/office/drawing/2014/main" id="{0357986D-FA49-42B0-831A-C12CAB75B69C}"/>
                </a:ext>
              </a:extLst>
            </xdr:cNvPr>
            <xdr:cNvSpPr txBox="1"/>
          </xdr:nvSpPr>
          <xdr:spPr>
            <a:xfrm>
              <a:off x="14414023" y="14215629"/>
              <a:ext cx="1159897" cy="253489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ad>
                          <m:radPr>
                            <m:degHide m:val="on"/>
                            <m:ctrlPr>
                              <a:rPr lang="en-US" sz="9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sSup>
                              <m:sSupPr>
                                <m:ctrlPr>
                                  <a:rPr lang="en-US" sz="9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900" b="0" i="1">
                                    <a:latin typeface="Cambria Math" panose="02040503050406030204" pitchFamily="18" charset="0"/>
                                  </a:rPr>
                                  <m:t>𝑏</m:t>
                                </m:r>
                              </m:e>
                              <m:sup>
                                <m:r>
                                  <a:rPr lang="en-US" sz="9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−4</m:t>
                            </m:r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𝑎𝑐</m:t>
                            </m:r>
                          </m:e>
                        </m:rad>
                      </m:num>
                      <m:den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en-US" sz="900" b="0" i="1">
                <a:latin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58" name="TextBox 57">
              <a:extLst>
                <a:ext uri="{FF2B5EF4-FFF2-40B4-BE49-F238E27FC236}">
                  <a16:creationId xmlns:a16="http://schemas.microsoft.com/office/drawing/2014/main" id="{0357986D-FA49-42B0-831A-C12CAB75B69C}"/>
                </a:ext>
              </a:extLst>
            </xdr:cNvPr>
            <xdr:cNvSpPr txBox="1"/>
          </xdr:nvSpPr>
          <xdr:spPr>
            <a:xfrm>
              <a:off x="14414023" y="14215629"/>
              <a:ext cx="1159897" cy="253489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:r>
                <a:rPr lang="en-US" sz="900" b="0" i="0">
                  <a:latin typeface="Cambria Math" panose="02040503050406030204" pitchFamily="18" charset="0"/>
                </a:rPr>
                <a:t>√(𝑏^2−4𝑎𝑐)/ </a:t>
              </a:r>
              <a:endParaRPr lang="en-US" sz="900" b="0" i="1">
                <a:latin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21</xdr:col>
      <xdr:colOff>186746</xdr:colOff>
      <xdr:row>54</xdr:row>
      <xdr:rowOff>97658</xdr:rowOff>
    </xdr:from>
    <xdr:ext cx="362257" cy="1932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0" name="TextBox 59">
              <a:extLst>
                <a:ext uri="{FF2B5EF4-FFF2-40B4-BE49-F238E27FC236}">
                  <a16:creationId xmlns:a16="http://schemas.microsoft.com/office/drawing/2014/main" id="{81D5ECEB-275F-4CCF-B1E5-52FBDC0EE4A3}"/>
                </a:ext>
              </a:extLst>
            </xdr:cNvPr>
            <xdr:cNvSpPr txBox="1"/>
          </xdr:nvSpPr>
          <xdr:spPr>
            <a:xfrm>
              <a:off x="13576487" y="14231882"/>
              <a:ext cx="362257" cy="193266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9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𝑏</m:t>
                    </m:r>
                  </m:oMath>
                </m:oMathPara>
              </a14:m>
              <a:endParaRPr lang="en-US" sz="900" b="0" i="1">
                <a:latin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60" name="TextBox 59">
              <a:extLst>
                <a:ext uri="{FF2B5EF4-FFF2-40B4-BE49-F238E27FC236}">
                  <a16:creationId xmlns:a16="http://schemas.microsoft.com/office/drawing/2014/main" id="{81D5ECEB-275F-4CCF-B1E5-52FBDC0EE4A3}"/>
                </a:ext>
              </a:extLst>
            </xdr:cNvPr>
            <xdr:cNvSpPr txBox="1"/>
          </xdr:nvSpPr>
          <xdr:spPr>
            <a:xfrm>
              <a:off x="13576487" y="14231882"/>
              <a:ext cx="362257" cy="193266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:r>
                <a:rPr lang="en-US" sz="900" b="0" i="0">
                  <a:latin typeface="Cambria Math" panose="02040503050406030204" pitchFamily="18" charset="0"/>
                </a:rPr>
                <a:t>−𝑏</a:t>
              </a:r>
              <a:endParaRPr lang="en-US" sz="900" b="0" i="1">
                <a:latin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1</xdr:col>
      <xdr:colOff>0</xdr:colOff>
      <xdr:row>55</xdr:row>
      <xdr:rowOff>10432</xdr:rowOff>
    </xdr:from>
    <xdr:ext cx="1174929" cy="3293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2" name="TextBox 61">
              <a:extLst>
                <a:ext uri="{FF2B5EF4-FFF2-40B4-BE49-F238E27FC236}">
                  <a16:creationId xmlns:a16="http://schemas.microsoft.com/office/drawing/2014/main" id="{FFBD48FA-DECA-4B12-8E1B-F08120118961}"/>
                </a:ext>
              </a:extLst>
            </xdr:cNvPr>
            <xdr:cNvSpPr txBox="1"/>
          </xdr:nvSpPr>
          <xdr:spPr>
            <a:xfrm>
              <a:off x="441162" y="14463162"/>
              <a:ext cx="1174929" cy="329386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0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en-US" sz="10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0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000" b="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n-US" sz="1000" b="0" i="1">
                            <a:latin typeface="Cambria Math" panose="02040503050406030204" pitchFamily="18" charset="0"/>
                          </a:rPr>
                          <m:t>±</m:t>
                        </m:r>
                        <m:rad>
                          <m:radPr>
                            <m:degHide m:val="on"/>
                            <m:ctrlPr>
                              <a:rPr lang="en-US" sz="10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sSup>
                              <m:sSupPr>
                                <m:ctrlPr>
                                  <a:rPr lang="en-US" sz="10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000" b="0" i="1">
                                    <a:latin typeface="Cambria Math" panose="02040503050406030204" pitchFamily="18" charset="0"/>
                                  </a:rPr>
                                  <m:t>𝑏</m:t>
                                </m:r>
                              </m:e>
                              <m:sup>
                                <m:r>
                                  <a:rPr lang="en-US" sz="10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lang="en-US" sz="1000" b="0" i="1">
                                <a:latin typeface="Cambria Math" panose="02040503050406030204" pitchFamily="18" charset="0"/>
                              </a:rPr>
                              <m:t>−4</m:t>
                            </m:r>
                            <m:r>
                              <a:rPr lang="en-US" sz="1000" b="0" i="1">
                                <a:latin typeface="Cambria Math" panose="02040503050406030204" pitchFamily="18" charset="0"/>
                              </a:rPr>
                              <m:t>𝑎𝑐</m:t>
                            </m:r>
                          </m:e>
                        </m:rad>
                      </m:num>
                      <m:den>
                        <m:r>
                          <a:rPr lang="en-US" sz="10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0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</m:oMath>
                </m:oMathPara>
              </a14:m>
              <a:endParaRPr lang="en-US" sz="1000" b="0" i="1">
                <a:latin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62" name="TextBox 61">
              <a:extLst>
                <a:ext uri="{FF2B5EF4-FFF2-40B4-BE49-F238E27FC236}">
                  <a16:creationId xmlns:a16="http://schemas.microsoft.com/office/drawing/2014/main" id="{FFBD48FA-DECA-4B12-8E1B-F08120118961}"/>
                </a:ext>
              </a:extLst>
            </xdr:cNvPr>
            <xdr:cNvSpPr txBox="1"/>
          </xdr:nvSpPr>
          <xdr:spPr>
            <a:xfrm>
              <a:off x="441162" y="14463162"/>
              <a:ext cx="1174929" cy="329386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l"/>
              <a:r>
                <a:rPr lang="en-US" sz="1000" b="0" i="0">
                  <a:latin typeface="Cambria Math" panose="02040503050406030204" pitchFamily="18" charset="0"/>
                </a:rPr>
                <a:t>𝑥=(−𝑏±√(𝑏^2−4𝑎𝑐))/2𝑎</a:t>
              </a:r>
              <a:endParaRPr lang="en-US" sz="1000" b="0" i="1">
                <a:latin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1</xdr:col>
      <xdr:colOff>17859</xdr:colOff>
      <xdr:row>51</xdr:row>
      <xdr:rowOff>83344</xdr:rowOff>
    </xdr:from>
    <xdr:ext cx="1190625" cy="1533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" name="TextBox 63">
              <a:extLst>
                <a:ext uri="{FF2B5EF4-FFF2-40B4-BE49-F238E27FC236}">
                  <a16:creationId xmlns:a16="http://schemas.microsoft.com/office/drawing/2014/main" id="{6384C742-5324-481C-892D-6007C0B53756}"/>
                </a:ext>
              </a:extLst>
            </xdr:cNvPr>
            <xdr:cNvSpPr txBox="1"/>
          </xdr:nvSpPr>
          <xdr:spPr>
            <a:xfrm>
              <a:off x="464343" y="12965907"/>
              <a:ext cx="1190625" cy="153375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0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000" b="0" i="1">
                            <a:latin typeface="Cambria Math" panose="02040503050406030204" pitchFamily="18" charset="0"/>
                          </a:rPr>
                          <m:t>𝑎𝑥</m:t>
                        </m:r>
                      </m:e>
                      <m:sup>
                        <m:r>
                          <a:rPr lang="en-US" sz="10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US" sz="1000" b="0" i="1">
                        <a:latin typeface="Cambria Math" panose="02040503050406030204" pitchFamily="18" charset="0"/>
                      </a:rPr>
                      <m:t>+ </m:t>
                    </m:r>
                    <m:r>
                      <a:rPr lang="en-US" sz="1000" b="0" i="1">
                        <a:latin typeface="Cambria Math" panose="02040503050406030204" pitchFamily="18" charset="0"/>
                      </a:rPr>
                      <m:t>𝑏𝑥</m:t>
                    </m:r>
                    <m:r>
                      <a:rPr lang="en-US" sz="10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000" b="0" i="1"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US" sz="1000" b="0" i="1">
                        <a:latin typeface="Cambria Math" panose="02040503050406030204" pitchFamily="18" charset="0"/>
                      </a:rPr>
                      <m:t>  =   0</m:t>
                    </m:r>
                  </m:oMath>
                </m:oMathPara>
              </a14:m>
              <a:endParaRPr lang="en-US" sz="1000" b="0" i="1">
                <a:latin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64" name="TextBox 63">
              <a:extLst>
                <a:ext uri="{FF2B5EF4-FFF2-40B4-BE49-F238E27FC236}">
                  <a16:creationId xmlns:a16="http://schemas.microsoft.com/office/drawing/2014/main" id="{6384C742-5324-481C-892D-6007C0B53756}"/>
                </a:ext>
              </a:extLst>
            </xdr:cNvPr>
            <xdr:cNvSpPr txBox="1"/>
          </xdr:nvSpPr>
          <xdr:spPr>
            <a:xfrm>
              <a:off x="464343" y="12965907"/>
              <a:ext cx="1190625" cy="153375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l"/>
              <a:r>
                <a:rPr lang="en-US" sz="1000" b="0" i="0">
                  <a:latin typeface="Cambria Math" panose="02040503050406030204" pitchFamily="18" charset="0"/>
                </a:rPr>
                <a:t>〖𝑎𝑥〗^2+ 𝑏𝑥+𝑐  =   0</a:t>
              </a:r>
              <a:endParaRPr lang="en-US" sz="1000" b="0" i="1">
                <a:latin typeface="Cambria Math" panose="02040503050406030204" pitchFamily="18" charset="0"/>
              </a:endParaRPr>
            </a:p>
          </xdr:txBody>
        </xdr:sp>
      </mc:Fallback>
    </mc:AlternateContent>
    <xdr:clientData/>
  </xdr:oneCellAnchor>
  <xdr:twoCellAnchor>
    <xdr:from>
      <xdr:col>5</xdr:col>
      <xdr:colOff>62958</xdr:colOff>
      <xdr:row>6</xdr:row>
      <xdr:rowOff>250912</xdr:rowOff>
    </xdr:from>
    <xdr:to>
      <xdr:col>16</xdr:col>
      <xdr:colOff>362419</xdr:colOff>
      <xdr:row>25</xdr:row>
      <xdr:rowOff>263639</xdr:rowOff>
    </xdr:to>
    <xdr:grpSp>
      <xdr:nvGrpSpPr>
        <xdr:cNvPr id="83" name="Group 82" descr="xdcvsdfvfv">
          <a:extLst>
            <a:ext uri="{FF2B5EF4-FFF2-40B4-BE49-F238E27FC236}">
              <a16:creationId xmlns:a16="http://schemas.microsoft.com/office/drawing/2014/main" id="{9199C2C6-C2C3-4E97-B412-695A25439F7C}"/>
            </a:ext>
          </a:extLst>
        </xdr:cNvPr>
        <xdr:cNvGrpSpPr/>
      </xdr:nvGrpSpPr>
      <xdr:grpSpPr>
        <a:xfrm>
          <a:off x="2218191" y="1397141"/>
          <a:ext cx="5352554" cy="5840735"/>
          <a:chOff x="3542441" y="599326"/>
          <a:chExt cx="8090895" cy="5383242"/>
        </a:xfrm>
      </xdr:grpSpPr>
      <xdr:grpSp>
        <xdr:nvGrpSpPr>
          <xdr:cNvPr id="80" name="Group 79">
            <a:extLst>
              <a:ext uri="{FF2B5EF4-FFF2-40B4-BE49-F238E27FC236}">
                <a16:creationId xmlns:a16="http://schemas.microsoft.com/office/drawing/2014/main" id="{E64A9569-EF95-4762-B059-264E3716436E}"/>
              </a:ext>
            </a:extLst>
          </xdr:cNvPr>
          <xdr:cNvGrpSpPr/>
        </xdr:nvGrpSpPr>
        <xdr:grpSpPr>
          <a:xfrm>
            <a:off x="3542441" y="599326"/>
            <a:ext cx="8090895" cy="5383242"/>
            <a:chOff x="3178572" y="662977"/>
            <a:chExt cx="8112711" cy="5373089"/>
          </a:xfrm>
        </xdr:grpSpPr>
        <xdr:grpSp>
          <xdr:nvGrpSpPr>
            <xdr:cNvPr id="78" name="Group 77">
              <a:extLst>
                <a:ext uri="{FF2B5EF4-FFF2-40B4-BE49-F238E27FC236}">
                  <a16:creationId xmlns:a16="http://schemas.microsoft.com/office/drawing/2014/main" id="{6233987E-379E-4493-9182-B24333E63747}"/>
                </a:ext>
              </a:extLst>
            </xdr:cNvPr>
            <xdr:cNvGrpSpPr/>
          </xdr:nvGrpSpPr>
          <xdr:grpSpPr>
            <a:xfrm>
              <a:off x="3178572" y="662977"/>
              <a:ext cx="8112711" cy="5373089"/>
              <a:chOff x="3178572" y="662977"/>
              <a:chExt cx="8112711" cy="5373089"/>
            </a:xfrm>
          </xdr:grpSpPr>
          <xdr:grpSp>
            <xdr:nvGrpSpPr>
              <xdr:cNvPr id="2" name="Group 1">
                <a:extLst>
                  <a:ext uri="{FF2B5EF4-FFF2-40B4-BE49-F238E27FC236}">
                    <a16:creationId xmlns:a16="http://schemas.microsoft.com/office/drawing/2014/main" id="{D67440D4-7096-4C15-87DA-524923009708}"/>
                  </a:ext>
                </a:extLst>
              </xdr:cNvPr>
              <xdr:cNvGrpSpPr/>
            </xdr:nvGrpSpPr>
            <xdr:grpSpPr>
              <a:xfrm>
                <a:off x="3178572" y="662977"/>
                <a:ext cx="8112711" cy="5373089"/>
                <a:chOff x="3154440" y="549748"/>
                <a:chExt cx="3772579" cy="3501973"/>
              </a:xfrm>
            </xdr:grpSpPr>
            <xdr:pic>
              <xdr:nvPicPr>
                <xdr:cNvPr id="3" name="Picture 2">
                  <a:extLst>
                    <a:ext uri="{FF2B5EF4-FFF2-40B4-BE49-F238E27FC236}">
                      <a16:creationId xmlns:a16="http://schemas.microsoft.com/office/drawing/2014/main" id="{20FD2BFA-C656-4BA5-B40F-9421003354CE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" cstate="print">
                  <a:extLst>
                    <a:ext uri="{BEBA8EAE-BF5A-486C-A8C5-ECC9F3942E4B}">
                      <a14:imgProps xmlns:a14="http://schemas.microsoft.com/office/drawing/2010/main">
                        <a14:imgLayer r:embed="rId2">
                          <a14:imgEffect>
                            <a14:sharpenSoften amount="-6000"/>
                          </a14:imgEffect>
                        </a14:imgLayer>
                      </a14:imgProps>
                    </a:ex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3154440" y="549748"/>
                  <a:ext cx="3772579" cy="3501973"/>
                </a:xfrm>
                <a:prstGeom prst="rect">
                  <a:avLst/>
                </a:prstGeom>
              </xdr:spPr>
            </xdr:pic>
            <xdr:sp macro="" textlink="">
              <xdr:nvSpPr>
                <xdr:cNvPr id="7" name="Right Triangle 6">
                  <a:extLst>
                    <a:ext uri="{FF2B5EF4-FFF2-40B4-BE49-F238E27FC236}">
                      <a16:creationId xmlns:a16="http://schemas.microsoft.com/office/drawing/2014/main" id="{D66DEBAF-B9C8-418B-9C78-AAB12BAEAD42}"/>
                    </a:ext>
                  </a:extLst>
                </xdr:cNvPr>
                <xdr:cNvSpPr/>
              </xdr:nvSpPr>
              <xdr:spPr>
                <a:xfrm>
                  <a:off x="5778276" y="733220"/>
                  <a:ext cx="408779" cy="1560220"/>
                </a:xfrm>
                <a:prstGeom prst="rtTriangle">
                  <a:avLst/>
                </a:prstGeom>
                <a:solidFill>
                  <a:schemeClr val="accent4">
                    <a:alpha val="50000"/>
                  </a:schemeClr>
                </a:solidFill>
                <a:ln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sp macro="" textlink="">
              <xdr:nvSpPr>
                <xdr:cNvPr id="4" name="Rectangle 3">
                  <a:extLst>
                    <a:ext uri="{FF2B5EF4-FFF2-40B4-BE49-F238E27FC236}">
                      <a16:creationId xmlns:a16="http://schemas.microsoft.com/office/drawing/2014/main" id="{F8EA67BF-E551-465D-AA97-90806FFD566C}"/>
                    </a:ext>
                  </a:extLst>
                </xdr:cNvPr>
                <xdr:cNvSpPr/>
              </xdr:nvSpPr>
              <xdr:spPr>
                <a:xfrm>
                  <a:off x="4592779" y="722834"/>
                  <a:ext cx="200527" cy="2962778"/>
                </a:xfrm>
                <a:prstGeom prst="rect">
                  <a:avLst/>
                </a:prstGeom>
                <a:gradFill flip="none" rotWithShape="1">
                  <a:gsLst>
                    <a:gs pos="0">
                      <a:schemeClr val="accent3">
                        <a:lumMod val="67000"/>
                      </a:schemeClr>
                    </a:gs>
                    <a:gs pos="48000">
                      <a:schemeClr val="accent3">
                        <a:lumMod val="97000"/>
                        <a:lumOff val="3000"/>
                      </a:schemeClr>
                    </a:gs>
                    <a:gs pos="100000">
                      <a:schemeClr val="accent3">
                        <a:lumMod val="60000"/>
                        <a:lumOff val="40000"/>
                      </a:schemeClr>
                    </a:gs>
                  </a:gsLst>
                  <a:lin ang="16200000" scaled="1"/>
                  <a:tileRect/>
                </a:gradFill>
                <a:ln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sp macro="" textlink="">
              <xdr:nvSpPr>
                <xdr:cNvPr id="5" name="Rectangle 4">
                  <a:extLst>
                    <a:ext uri="{FF2B5EF4-FFF2-40B4-BE49-F238E27FC236}">
                      <a16:creationId xmlns:a16="http://schemas.microsoft.com/office/drawing/2014/main" id="{4ECB5586-BCDF-4E93-B549-D488F2BE1EB6}"/>
                    </a:ext>
                  </a:extLst>
                </xdr:cNvPr>
                <xdr:cNvSpPr/>
              </xdr:nvSpPr>
              <xdr:spPr>
                <a:xfrm>
                  <a:off x="4873710" y="723481"/>
                  <a:ext cx="321405" cy="1579658"/>
                </a:xfrm>
                <a:prstGeom prst="rect">
                  <a:avLst/>
                </a:prstGeom>
                <a:solidFill>
                  <a:schemeClr val="accent2">
                    <a:lumMod val="75000"/>
                    <a:alpha val="50000"/>
                  </a:schemeClr>
                </a:solidFill>
                <a:ln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sp macro="" textlink="">
              <xdr:nvSpPr>
                <xdr:cNvPr id="6" name="Right Triangle 5">
                  <a:extLst>
                    <a:ext uri="{FF2B5EF4-FFF2-40B4-BE49-F238E27FC236}">
                      <a16:creationId xmlns:a16="http://schemas.microsoft.com/office/drawing/2014/main" id="{1FFFE2A2-70AA-48A1-A26C-5A6CAE3EEA72}"/>
                    </a:ext>
                  </a:extLst>
                </xdr:cNvPr>
                <xdr:cNvSpPr/>
              </xdr:nvSpPr>
              <xdr:spPr>
                <a:xfrm>
                  <a:off x="5277729" y="742939"/>
                  <a:ext cx="417933" cy="1560220"/>
                </a:xfrm>
                <a:prstGeom prst="rtTriangle">
                  <a:avLst/>
                </a:prstGeom>
                <a:solidFill>
                  <a:schemeClr val="accent6">
                    <a:alpha val="50000"/>
                  </a:schemeClr>
                </a:solidFill>
                <a:ln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sp macro="" textlink="">
              <xdr:nvSpPr>
                <xdr:cNvPr id="8" name="Right Triangle 7">
                  <a:extLst>
                    <a:ext uri="{FF2B5EF4-FFF2-40B4-BE49-F238E27FC236}">
                      <a16:creationId xmlns:a16="http://schemas.microsoft.com/office/drawing/2014/main" id="{843B30E4-55CC-4218-8310-0B21CA279E1F}"/>
                    </a:ext>
                  </a:extLst>
                </xdr:cNvPr>
                <xdr:cNvSpPr/>
              </xdr:nvSpPr>
              <xdr:spPr>
                <a:xfrm>
                  <a:off x="4794034" y="3343780"/>
                  <a:ext cx="1403685" cy="341496"/>
                </a:xfrm>
                <a:prstGeom prst="rtTriangle">
                  <a:avLst/>
                </a:prstGeom>
                <a:solidFill>
                  <a:schemeClr val="accent4">
                    <a:alpha val="50000"/>
                  </a:schemeClr>
                </a:solidFill>
                <a:ln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sp macro="" textlink="">
              <xdr:nvSpPr>
                <xdr:cNvPr id="9" name="Flowchart: Manual Input 8">
                  <a:extLst>
                    <a:ext uri="{FF2B5EF4-FFF2-40B4-BE49-F238E27FC236}">
                      <a16:creationId xmlns:a16="http://schemas.microsoft.com/office/drawing/2014/main" id="{E412A55C-3EA0-45F6-BE24-65C7FE33E7E9}"/>
                    </a:ext>
                  </a:extLst>
                </xdr:cNvPr>
                <xdr:cNvSpPr>
                  <a:spLocks/>
                </xdr:cNvSpPr>
              </xdr:nvSpPr>
              <xdr:spPr>
                <a:xfrm rot="10800000" flipH="1">
                  <a:off x="4125831" y="2687707"/>
                  <a:ext cx="471236" cy="624505"/>
                </a:xfrm>
                <a:prstGeom prst="flowChartManualInput">
                  <a:avLst/>
                </a:prstGeom>
                <a:solidFill>
                  <a:schemeClr val="accent4">
                    <a:alpha val="50000"/>
                  </a:schemeClr>
                </a:solidFill>
                <a:ln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sp macro="" textlink="">
              <xdr:nvSpPr>
                <xdr:cNvPr id="10" name="Rectangle 9">
                  <a:extLst>
                    <a:ext uri="{FF2B5EF4-FFF2-40B4-BE49-F238E27FC236}">
                      <a16:creationId xmlns:a16="http://schemas.microsoft.com/office/drawing/2014/main" id="{222DDD2F-39C8-43AE-9866-894DF1B64F51}"/>
                    </a:ext>
                  </a:extLst>
                </xdr:cNvPr>
                <xdr:cNvSpPr/>
              </xdr:nvSpPr>
              <xdr:spPr>
                <a:xfrm>
                  <a:off x="4120816" y="2296026"/>
                  <a:ext cx="466223" cy="393781"/>
                </a:xfrm>
                <a:prstGeom prst="rect">
                  <a:avLst/>
                </a:prstGeom>
                <a:solidFill>
                  <a:schemeClr val="accent4">
                    <a:alpha val="50000"/>
                  </a:schemeClr>
                </a:solidFill>
                <a:ln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</xdr:grpSp>
          <mc:AlternateContent xmlns:mc="http://schemas.openxmlformats.org/markup-compatibility/2006" xmlns:a14="http://schemas.microsoft.com/office/drawing/2010/main">
            <mc:Choice Requires="a14">
              <xdr:sp macro="" textlink="">
                <xdr:nvSpPr>
                  <xdr:cNvPr id="35" name="TextBox 34">
                    <a:extLst>
                      <a:ext uri="{FF2B5EF4-FFF2-40B4-BE49-F238E27FC236}">
                        <a16:creationId xmlns:a16="http://schemas.microsoft.com/office/drawing/2014/main" id="{F24C0697-BB43-446C-8DA5-F4F03BDCD290}"/>
                      </a:ext>
                    </a:extLst>
                  </xdr:cNvPr>
                  <xdr:cNvSpPr txBox="1"/>
                </xdr:nvSpPr>
                <xdr:spPr>
                  <a:xfrm flipH="1">
                    <a:off x="6959217" y="3345068"/>
                    <a:ext cx="348684" cy="204108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lIns="0" tIns="0" rIns="0" bIns="0" rtlCol="0" anchor="t">
                    <a:noAutofit/>
                  </a:bodyPr>
                  <a:lstStyle/>
                  <a:p>
                    <a:pPr/>
                    <a14:m>
                      <m:oMathPara xmlns:m="http://schemas.openxmlformats.org/officeDocument/2006/math">
                        <m:oMathParaPr>
                          <m:jc m:val="centerGroup"/>
                        </m:oMathParaPr>
                        <m:oMath xmlns:m="http://schemas.openxmlformats.org/officeDocument/2006/math"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𝑃</m:t>
                          </m:r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oMath>
                      </m:oMathPara>
                    </a14:m>
                    <a:endParaRPr lang="th-TH" sz="1100" baseline="-25000"/>
                  </a:p>
                </xdr:txBody>
              </xdr:sp>
            </mc:Choice>
            <mc:Fallback xmlns="">
              <xdr:sp macro="" textlink="">
                <xdr:nvSpPr>
                  <xdr:cNvPr id="35" name="TextBox 34">
                    <a:extLst>
                      <a:ext uri="{FF2B5EF4-FFF2-40B4-BE49-F238E27FC236}">
                        <a16:creationId xmlns:a16="http://schemas.microsoft.com/office/drawing/2014/main" id="{F24C0697-BB43-446C-8DA5-F4F03BDCD290}"/>
                      </a:ext>
                    </a:extLst>
                  </xdr:cNvPr>
                  <xdr:cNvSpPr txBox="1"/>
                </xdr:nvSpPr>
                <xdr:spPr>
                  <a:xfrm flipH="1">
                    <a:off x="6959217" y="3345068"/>
                    <a:ext cx="348684" cy="204108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lIns="0" tIns="0" rIns="0" bIns="0" rtlCol="0" anchor="t">
                    <a:noAutofit/>
                  </a:bodyPr>
                  <a:lstStyle/>
                  <a:p>
                    <a:pPr/>
                    <a:r>
                      <a:rPr lang="en-US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a:t> 𝑃1</a:t>
                    </a:r>
                    <a:endParaRPr lang="th-TH" sz="1100" baseline="-25000"/>
                  </a:p>
                </xdr:txBody>
              </xdr:sp>
            </mc:Fallback>
          </mc:AlternateContent>
          <mc:AlternateContent xmlns:mc="http://schemas.openxmlformats.org/markup-compatibility/2006" xmlns:a14="http://schemas.microsoft.com/office/drawing/2010/main">
            <mc:Choice Requires="a14">
              <xdr:sp macro="" textlink="">
                <xdr:nvSpPr>
                  <xdr:cNvPr id="37" name="TextBox 36">
                    <a:extLst>
                      <a:ext uri="{FF2B5EF4-FFF2-40B4-BE49-F238E27FC236}">
                        <a16:creationId xmlns:a16="http://schemas.microsoft.com/office/drawing/2014/main" id="{EE97E351-BD8B-4FA0-B57F-44DD77ABE7B2}"/>
                      </a:ext>
                    </a:extLst>
                  </xdr:cNvPr>
                  <xdr:cNvSpPr txBox="1"/>
                </xdr:nvSpPr>
                <xdr:spPr>
                  <a:xfrm flipH="1">
                    <a:off x="7944724" y="3342119"/>
                    <a:ext cx="348684" cy="204108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lIns="0" tIns="0" rIns="0" bIns="0" rtlCol="0" anchor="t">
                    <a:noAutofit/>
                  </a:bodyPr>
                  <a:lstStyle/>
                  <a:p>
                    <a:pPr/>
                    <a14:m>
                      <m:oMathPara xmlns:m="http://schemas.openxmlformats.org/officeDocument/2006/math">
                        <m:oMathParaPr>
                          <m:jc m:val="centerGroup"/>
                        </m:oMathParaPr>
                        <m:oMath xmlns:m="http://schemas.openxmlformats.org/officeDocument/2006/math"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𝑃</m:t>
                          </m:r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oMath>
                      </m:oMathPara>
                    </a14:m>
                    <a:endParaRPr lang="th-TH" sz="1100" baseline="-25000"/>
                  </a:p>
                </xdr:txBody>
              </xdr:sp>
            </mc:Choice>
            <mc:Fallback xmlns="">
              <xdr:sp macro="" textlink="">
                <xdr:nvSpPr>
                  <xdr:cNvPr id="37" name="TextBox 36">
                    <a:extLst>
                      <a:ext uri="{FF2B5EF4-FFF2-40B4-BE49-F238E27FC236}">
                        <a16:creationId xmlns:a16="http://schemas.microsoft.com/office/drawing/2014/main" id="{EE97E351-BD8B-4FA0-B57F-44DD77ABE7B2}"/>
                      </a:ext>
                    </a:extLst>
                  </xdr:cNvPr>
                  <xdr:cNvSpPr txBox="1"/>
                </xdr:nvSpPr>
                <xdr:spPr>
                  <a:xfrm flipH="1">
                    <a:off x="7944724" y="3342119"/>
                    <a:ext cx="348684" cy="204108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lIns="0" tIns="0" rIns="0" bIns="0" rtlCol="0" anchor="t">
                    <a:noAutofit/>
                  </a:bodyPr>
                  <a:lstStyle/>
                  <a:p>
                    <a:pPr/>
                    <a:r>
                      <a:rPr lang="en-US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a:t> 𝑃2</a:t>
                    </a:r>
                    <a:endParaRPr lang="th-TH" sz="1100" baseline="-25000"/>
                  </a:p>
                </xdr:txBody>
              </xdr:sp>
            </mc:Fallback>
          </mc:AlternateContent>
          <mc:AlternateContent xmlns:mc="http://schemas.openxmlformats.org/markup-compatibility/2006" xmlns:a14="http://schemas.microsoft.com/office/drawing/2010/main">
            <mc:Choice Requires="a14">
              <xdr:sp macro="" textlink="">
                <xdr:nvSpPr>
                  <xdr:cNvPr id="38" name="TextBox 37">
                    <a:extLst>
                      <a:ext uri="{FF2B5EF4-FFF2-40B4-BE49-F238E27FC236}">
                        <a16:creationId xmlns:a16="http://schemas.microsoft.com/office/drawing/2014/main" id="{0C624E96-4E7C-4E12-9511-28B63060C3F1}"/>
                      </a:ext>
                    </a:extLst>
                  </xdr:cNvPr>
                  <xdr:cNvSpPr txBox="1"/>
                </xdr:nvSpPr>
                <xdr:spPr>
                  <a:xfrm flipH="1">
                    <a:off x="8997599" y="3337779"/>
                    <a:ext cx="348684" cy="204108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lIns="0" tIns="0" rIns="0" bIns="0" rtlCol="0" anchor="t">
                    <a:noAutofit/>
                  </a:bodyPr>
                  <a:lstStyle/>
                  <a:p>
                    <a:pPr/>
                    <a14:m>
                      <m:oMathPara xmlns:m="http://schemas.openxmlformats.org/officeDocument/2006/math">
                        <m:oMathParaPr>
                          <m:jc m:val="centerGroup"/>
                        </m:oMathParaPr>
                        <m:oMath xmlns:m="http://schemas.openxmlformats.org/officeDocument/2006/math"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𝑃</m:t>
                          </m:r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3</m:t>
                          </m:r>
                        </m:oMath>
                      </m:oMathPara>
                    </a14:m>
                    <a:endParaRPr lang="th-TH" sz="1100" baseline="-25000"/>
                  </a:p>
                </xdr:txBody>
              </xdr:sp>
            </mc:Choice>
            <mc:Fallback xmlns="">
              <xdr:sp macro="" textlink="">
                <xdr:nvSpPr>
                  <xdr:cNvPr id="38" name="TextBox 37">
                    <a:extLst>
                      <a:ext uri="{FF2B5EF4-FFF2-40B4-BE49-F238E27FC236}">
                        <a16:creationId xmlns:a16="http://schemas.microsoft.com/office/drawing/2014/main" id="{0C624E96-4E7C-4E12-9511-28B63060C3F1}"/>
                      </a:ext>
                    </a:extLst>
                  </xdr:cNvPr>
                  <xdr:cNvSpPr txBox="1"/>
                </xdr:nvSpPr>
                <xdr:spPr>
                  <a:xfrm flipH="1">
                    <a:off x="8997599" y="3337779"/>
                    <a:ext cx="348684" cy="204108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lIns="0" tIns="0" rIns="0" bIns="0" rtlCol="0" anchor="t">
                    <a:noAutofit/>
                  </a:bodyPr>
                  <a:lstStyle/>
                  <a:p>
                    <a:pPr/>
                    <a:r>
                      <a:rPr lang="en-US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a:t> 𝑃3</a:t>
                    </a:r>
                    <a:endParaRPr lang="th-TH" sz="1100" baseline="-25000"/>
                  </a:p>
                </xdr:txBody>
              </xdr:sp>
            </mc:Fallback>
          </mc:AlternateContent>
          <mc:AlternateContent xmlns:mc="http://schemas.openxmlformats.org/markup-compatibility/2006" xmlns:a14="http://schemas.microsoft.com/office/drawing/2010/main">
            <mc:Choice Requires="a14">
              <xdr:sp macro="" textlink="">
                <xdr:nvSpPr>
                  <xdr:cNvPr id="34" name="TextBox 33">
                    <a:extLst>
                      <a:ext uri="{FF2B5EF4-FFF2-40B4-BE49-F238E27FC236}">
                        <a16:creationId xmlns:a16="http://schemas.microsoft.com/office/drawing/2014/main" id="{AFC97CC0-CB87-4769-9EC9-464FD4EF1BE5}"/>
                      </a:ext>
                    </a:extLst>
                  </xdr:cNvPr>
                  <xdr:cNvSpPr txBox="1"/>
                </xdr:nvSpPr>
                <xdr:spPr>
                  <a:xfrm flipH="1">
                    <a:off x="5948541" y="669349"/>
                    <a:ext cx="348684" cy="204108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lIns="0" tIns="0" rIns="0" bIns="0" rtlCol="0" anchor="t">
                    <a:noAutofit/>
                  </a:bodyPr>
                  <a:lstStyle/>
                  <a:p>
                    <a:pPr/>
                    <a14:m>
                      <m:oMathPara xmlns:m="http://schemas.openxmlformats.org/officeDocument/2006/math">
                        <m:oMathParaPr>
                          <m:jc m:val="centerGroup"/>
                        </m:oMathParaPr>
                        <m:oMath xmlns:m="http://schemas.openxmlformats.org/officeDocument/2006/math"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𝐴</m:t>
                          </m:r>
                        </m:oMath>
                      </m:oMathPara>
                    </a14:m>
                    <a:endParaRPr lang="th-TH" sz="1200" baseline="-25000"/>
                  </a:p>
                </xdr:txBody>
              </xdr:sp>
            </mc:Choice>
            <mc:Fallback xmlns="">
              <xdr:sp macro="" textlink="">
                <xdr:nvSpPr>
                  <xdr:cNvPr id="34" name="TextBox 33">
                    <a:extLst>
                      <a:ext uri="{FF2B5EF4-FFF2-40B4-BE49-F238E27FC236}">
                        <a16:creationId xmlns:a16="http://schemas.microsoft.com/office/drawing/2014/main" id="{AFC97CC0-CB87-4769-9EC9-464FD4EF1BE5}"/>
                      </a:ext>
                    </a:extLst>
                  </xdr:cNvPr>
                  <xdr:cNvSpPr txBox="1"/>
                </xdr:nvSpPr>
                <xdr:spPr>
                  <a:xfrm flipH="1">
                    <a:off x="5948541" y="669349"/>
                    <a:ext cx="348684" cy="204108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lIns="0" tIns="0" rIns="0" bIns="0" rtlCol="0" anchor="t">
                    <a:noAutofit/>
                  </a:bodyPr>
                  <a:lstStyle/>
                  <a:p>
                    <a:pPr/>
                    <a:r>
                      <a:rPr lang="en-US" sz="12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a:t> 𝐴</a:t>
                    </a:r>
                    <a:endParaRPr lang="th-TH" sz="1200" baseline="-25000"/>
                  </a:p>
                </xdr:txBody>
              </xdr:sp>
            </mc:Fallback>
          </mc:AlternateContent>
          <mc:AlternateContent xmlns:mc="http://schemas.openxmlformats.org/markup-compatibility/2006" xmlns:a14="http://schemas.microsoft.com/office/drawing/2010/main">
            <mc:Choice Requires="a14">
              <xdr:sp macro="" textlink="">
                <xdr:nvSpPr>
                  <xdr:cNvPr id="36" name="TextBox 35">
                    <a:extLst>
                      <a:ext uri="{FF2B5EF4-FFF2-40B4-BE49-F238E27FC236}">
                        <a16:creationId xmlns:a16="http://schemas.microsoft.com/office/drawing/2014/main" id="{8D1C4621-CB7C-4378-8287-94F12A58B6C2}"/>
                      </a:ext>
                    </a:extLst>
                  </xdr:cNvPr>
                  <xdr:cNvSpPr txBox="1"/>
                </xdr:nvSpPr>
                <xdr:spPr>
                  <a:xfrm flipH="1">
                    <a:off x="5901401" y="3098351"/>
                    <a:ext cx="348684" cy="204108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lIns="0" tIns="0" rIns="0" bIns="0" rtlCol="0" anchor="t">
                    <a:noAutofit/>
                  </a:bodyPr>
                  <a:lstStyle/>
                  <a:p>
                    <a:pPr/>
                    <a14:m>
                      <m:oMathPara xmlns:m="http://schemas.openxmlformats.org/officeDocument/2006/math">
                        <m:oMathParaPr>
                          <m:jc m:val="centerGroup"/>
                        </m:oMathParaPr>
                        <m:oMath xmlns:m="http://schemas.openxmlformats.org/officeDocument/2006/math"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𝐵</m:t>
                          </m:r>
                        </m:oMath>
                      </m:oMathPara>
                    </a14:m>
                    <a:endParaRPr lang="th-TH" sz="1200" baseline="-25000"/>
                  </a:p>
                </xdr:txBody>
              </xdr:sp>
            </mc:Choice>
            <mc:Fallback xmlns="">
              <xdr:sp macro="" textlink="">
                <xdr:nvSpPr>
                  <xdr:cNvPr id="36" name="TextBox 35">
                    <a:extLst>
                      <a:ext uri="{FF2B5EF4-FFF2-40B4-BE49-F238E27FC236}">
                        <a16:creationId xmlns:a16="http://schemas.microsoft.com/office/drawing/2014/main" id="{8D1C4621-CB7C-4378-8287-94F12A58B6C2}"/>
                      </a:ext>
                    </a:extLst>
                  </xdr:cNvPr>
                  <xdr:cNvSpPr txBox="1"/>
                </xdr:nvSpPr>
                <xdr:spPr>
                  <a:xfrm flipH="1">
                    <a:off x="5901401" y="3098351"/>
                    <a:ext cx="348684" cy="204108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lIns="0" tIns="0" rIns="0" bIns="0" rtlCol="0" anchor="t">
                    <a:noAutofit/>
                  </a:bodyPr>
                  <a:lstStyle/>
                  <a:p>
                    <a:pPr/>
                    <a:r>
                      <a:rPr lang="en-US" sz="12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a:t>𝐵</a:t>
                    </a:r>
                    <a:endParaRPr lang="th-TH" sz="1200" baseline="-25000"/>
                  </a:p>
                </xdr:txBody>
              </xdr:sp>
            </mc:Fallback>
          </mc:AlternateContent>
          <mc:AlternateContent xmlns:mc="http://schemas.openxmlformats.org/markup-compatibility/2006" xmlns:a14="http://schemas.microsoft.com/office/drawing/2010/main">
            <mc:Choice Requires="a14">
              <xdr:sp macro="" textlink="">
                <xdr:nvSpPr>
                  <xdr:cNvPr id="41" name="TextBox 40">
                    <a:extLst>
                      <a:ext uri="{FF2B5EF4-FFF2-40B4-BE49-F238E27FC236}">
                        <a16:creationId xmlns:a16="http://schemas.microsoft.com/office/drawing/2014/main" id="{05F0D435-23B7-4BA3-9307-D8B8F84F3F0B}"/>
                      </a:ext>
                    </a:extLst>
                  </xdr:cNvPr>
                  <xdr:cNvSpPr txBox="1"/>
                </xdr:nvSpPr>
                <xdr:spPr>
                  <a:xfrm flipH="1">
                    <a:off x="5917197" y="5176829"/>
                    <a:ext cx="348684" cy="204108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lIns="0" tIns="0" rIns="0" bIns="0" rtlCol="0" anchor="t">
                    <a:noAutofit/>
                  </a:bodyPr>
                  <a:lstStyle/>
                  <a:p>
                    <a:pPr/>
                    <a14:m>
                      <m:oMathPara xmlns:m="http://schemas.openxmlformats.org/officeDocument/2006/math">
                        <m:oMathParaPr>
                          <m:jc m:val="centerGroup"/>
                        </m:oMathParaPr>
                        <m:oMath xmlns:m="http://schemas.openxmlformats.org/officeDocument/2006/math"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𝐶</m:t>
                          </m:r>
                        </m:oMath>
                      </m:oMathPara>
                    </a14:m>
                    <a:endParaRPr lang="th-TH" sz="1200" baseline="-25000"/>
                  </a:p>
                </xdr:txBody>
              </xdr:sp>
            </mc:Choice>
            <mc:Fallback xmlns="">
              <xdr:sp macro="" textlink="">
                <xdr:nvSpPr>
                  <xdr:cNvPr id="41" name="TextBox 40">
                    <a:extLst>
                      <a:ext uri="{FF2B5EF4-FFF2-40B4-BE49-F238E27FC236}">
                        <a16:creationId xmlns:a16="http://schemas.microsoft.com/office/drawing/2014/main" id="{05F0D435-23B7-4BA3-9307-D8B8F84F3F0B}"/>
                      </a:ext>
                    </a:extLst>
                  </xdr:cNvPr>
                  <xdr:cNvSpPr txBox="1"/>
                </xdr:nvSpPr>
                <xdr:spPr>
                  <a:xfrm flipH="1">
                    <a:off x="5917197" y="5176829"/>
                    <a:ext cx="348684" cy="204108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lIns="0" tIns="0" rIns="0" bIns="0" rtlCol="0" anchor="t">
                    <a:noAutofit/>
                  </a:bodyPr>
                  <a:lstStyle/>
                  <a:p>
                    <a:pPr/>
                    <a:r>
                      <a:rPr lang="en-US" sz="12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a:t>𝐶</a:t>
                    </a:r>
                    <a:endParaRPr lang="th-TH" sz="1200" baseline="-25000"/>
                  </a:p>
                </xdr:txBody>
              </xdr:sp>
            </mc:Fallback>
          </mc:AlternateContent>
        </xdr:grpSp>
        <xdr:cxnSp macro="">
          <xdr:nvCxnSpPr>
            <xdr:cNvPr id="68" name="Straight Arrow Connector 67">
              <a:extLst>
                <a:ext uri="{FF2B5EF4-FFF2-40B4-BE49-F238E27FC236}">
                  <a16:creationId xmlns:a16="http://schemas.microsoft.com/office/drawing/2014/main" id="{1245B4AA-94E0-4663-BCA0-F77F640C9CAE}"/>
                </a:ext>
              </a:extLst>
            </xdr:cNvPr>
            <xdr:cNvCxnSpPr/>
          </xdr:nvCxnSpPr>
          <xdr:spPr>
            <a:xfrm>
              <a:off x="10268082" y="2732063"/>
              <a:ext cx="0" cy="617742"/>
            </a:xfrm>
            <a:prstGeom prst="straightConnector1">
              <a:avLst/>
            </a:prstGeom>
            <a:ln>
              <a:solidFill>
                <a:sysClr val="windowText" lastClr="000000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66" name="Arrow: Right 65">
            <a:extLst>
              <a:ext uri="{FF2B5EF4-FFF2-40B4-BE49-F238E27FC236}">
                <a16:creationId xmlns:a16="http://schemas.microsoft.com/office/drawing/2014/main" id="{F34E1395-78E6-4E5D-9D7A-1CA381FB1680}"/>
              </a:ext>
            </a:extLst>
          </xdr:cNvPr>
          <xdr:cNvSpPr/>
        </xdr:nvSpPr>
        <xdr:spPr>
          <a:xfrm flipH="1">
            <a:off x="9789411" y="2564751"/>
            <a:ext cx="1090518" cy="149674"/>
          </a:xfrm>
          <a:prstGeom prst="rightArrow">
            <a:avLst/>
          </a:prstGeom>
          <a:gradFill flip="none" rotWithShape="1">
            <a:gsLst>
              <a:gs pos="0">
                <a:schemeClr val="accent3">
                  <a:lumMod val="67000"/>
                </a:schemeClr>
              </a:gs>
              <a:gs pos="48000">
                <a:schemeClr val="accent3">
                  <a:lumMod val="97000"/>
                  <a:lumOff val="3000"/>
                </a:schemeClr>
              </a:gs>
              <a:gs pos="100000">
                <a:schemeClr val="accent3">
                  <a:lumMod val="60000"/>
                  <a:lumOff val="40000"/>
                </a:schemeClr>
              </a:gs>
            </a:gsLst>
            <a:lin ang="16200000" scaled="1"/>
            <a:tileRect/>
          </a:gra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1</xdr:col>
      <xdr:colOff>446026</xdr:colOff>
      <xdr:row>59</xdr:row>
      <xdr:rowOff>30496</xdr:rowOff>
    </xdr:from>
    <xdr:to>
      <xdr:col>16</xdr:col>
      <xdr:colOff>114257</xdr:colOff>
      <xdr:row>75</xdr:row>
      <xdr:rowOff>85816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D37AA0CC-36D8-4E2E-971B-E8DBFF68E9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41" t="9800" r="5007" b="8291"/>
        <a:stretch/>
      </xdr:blipFill>
      <xdr:spPr>
        <a:xfrm>
          <a:off x="532617" y="17231162"/>
          <a:ext cx="6779483" cy="4904410"/>
        </a:xfrm>
        <a:prstGeom prst="rect">
          <a:avLst/>
        </a:prstGeom>
      </xdr:spPr>
    </xdr:pic>
    <xdr:clientData/>
  </xdr:twoCellAnchor>
  <xdr:oneCellAnchor>
    <xdr:from>
      <xdr:col>9</xdr:col>
      <xdr:colOff>58616</xdr:colOff>
      <xdr:row>42</xdr:row>
      <xdr:rowOff>43962</xdr:rowOff>
    </xdr:from>
    <xdr:ext cx="483576" cy="2491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" name="TextBox 51">
              <a:extLst>
                <a:ext uri="{FF2B5EF4-FFF2-40B4-BE49-F238E27FC236}">
                  <a16:creationId xmlns:a16="http://schemas.microsoft.com/office/drawing/2014/main" id="{4A315486-83B1-4B04-A579-42B91A0E804F}"/>
                </a:ext>
              </a:extLst>
            </xdr:cNvPr>
            <xdr:cNvSpPr txBox="1"/>
          </xdr:nvSpPr>
          <xdr:spPr>
            <a:xfrm>
              <a:off x="6748097" y="10199077"/>
              <a:ext cx="483576" cy="249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en-US" sz="900" b="0" i="1">
                      <a:latin typeface="Cambria Math" panose="02040503050406030204" pitchFamily="18" charset="0"/>
                    </a:rPr>
                    <m:t>𝐴𝑠</m:t>
                  </m:r>
                  <m:r>
                    <a:rPr lang="en-US" sz="90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n-US" sz="9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900" b="0" i="1">
                          <a:latin typeface="Cambria Math" panose="02040503050406030204" pitchFamily="18" charset="0"/>
                        </a:rPr>
                        <m:t>𝑀</m:t>
                      </m:r>
                    </m:num>
                    <m:den>
                      <m:r>
                        <a:rPr lang="en-US" sz="900" b="0" i="1">
                          <a:latin typeface="Cambria Math" panose="02040503050406030204" pitchFamily="18" charset="0"/>
                        </a:rPr>
                        <m:t>𝐹</m:t>
                      </m:r>
                      <m:r>
                        <a:rPr lang="en-US" sz="900" b="0" i="1" baseline="-25000">
                          <a:latin typeface="Cambria Math" panose="02040503050406030204" pitchFamily="18" charset="0"/>
                        </a:rPr>
                        <m:t>𝑠</m:t>
                      </m:r>
                      <m:r>
                        <a:rPr lang="en-US" sz="900" b="0" i="1">
                          <a:latin typeface="Cambria Math" panose="02040503050406030204" pitchFamily="18" charset="0"/>
                        </a:rPr>
                        <m:t>𝑗𝑑</m:t>
                      </m:r>
                    </m:den>
                  </m:f>
                </m:oMath>
              </a14:m>
              <a:r>
                <a:rPr lang="en-US" sz="900"/>
                <a:t> =</a:t>
              </a:r>
              <a:endParaRPr lang="th-TH" sz="900"/>
            </a:p>
          </xdr:txBody>
        </xdr:sp>
      </mc:Choice>
      <mc:Fallback xmlns="">
        <xdr:sp macro="" textlink="">
          <xdr:nvSpPr>
            <xdr:cNvPr id="52" name="TextBox 51">
              <a:extLst>
                <a:ext uri="{FF2B5EF4-FFF2-40B4-BE49-F238E27FC236}">
                  <a16:creationId xmlns:a16="http://schemas.microsoft.com/office/drawing/2014/main" id="{4A315486-83B1-4B04-A579-42B91A0E804F}"/>
                </a:ext>
              </a:extLst>
            </xdr:cNvPr>
            <xdr:cNvSpPr txBox="1"/>
          </xdr:nvSpPr>
          <xdr:spPr>
            <a:xfrm>
              <a:off x="6748097" y="10199077"/>
              <a:ext cx="483576" cy="249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900" b="0" i="0">
                  <a:latin typeface="Cambria Math" panose="02040503050406030204" pitchFamily="18" charset="0"/>
                </a:rPr>
                <a:t>𝐴𝑠</a:t>
              </a:r>
              <a:r>
                <a:rPr lang="en-US" sz="900" i="0">
                  <a:latin typeface="Cambria Math" panose="02040503050406030204" pitchFamily="18" charset="0"/>
                </a:rPr>
                <a:t>=</a:t>
              </a:r>
              <a:r>
                <a:rPr lang="en-US" sz="900" b="0" i="0">
                  <a:latin typeface="Cambria Math" panose="02040503050406030204" pitchFamily="18" charset="0"/>
                </a:rPr>
                <a:t>𝑀/𝐹</a:t>
              </a:r>
              <a:r>
                <a:rPr lang="en-US" sz="900" b="0" i="0" baseline="-25000">
                  <a:latin typeface="Cambria Math" panose="02040503050406030204" pitchFamily="18" charset="0"/>
                </a:rPr>
                <a:t>𝑠</a:t>
              </a:r>
              <a:r>
                <a:rPr lang="en-US" sz="900" b="0" i="0">
                  <a:latin typeface="Cambria Math" panose="02040503050406030204" pitchFamily="18" charset="0"/>
                </a:rPr>
                <a:t>𝑗𝑑</a:t>
              </a:r>
              <a:r>
                <a:rPr lang="en-US" sz="900"/>
                <a:t> =</a:t>
              </a:r>
              <a:endParaRPr lang="th-TH" sz="900"/>
            </a:p>
          </xdr:txBody>
        </xdr:sp>
      </mc:Fallback>
    </mc:AlternateContent>
    <xdr:clientData/>
  </xdr:oneCellAnchor>
  <xdr:oneCellAnchor>
    <xdr:from>
      <xdr:col>9</xdr:col>
      <xdr:colOff>29308</xdr:colOff>
      <xdr:row>38</xdr:row>
      <xdr:rowOff>65942</xdr:rowOff>
    </xdr:from>
    <xdr:ext cx="534865" cy="2344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" name="TextBox 52">
              <a:extLst>
                <a:ext uri="{FF2B5EF4-FFF2-40B4-BE49-F238E27FC236}">
                  <a16:creationId xmlns:a16="http://schemas.microsoft.com/office/drawing/2014/main" id="{FAA61115-E6EF-46FC-9820-D7DE96F55FC0}"/>
                </a:ext>
              </a:extLst>
            </xdr:cNvPr>
            <xdr:cNvSpPr txBox="1"/>
          </xdr:nvSpPr>
          <xdr:spPr>
            <a:xfrm>
              <a:off x="4821116" y="10836519"/>
              <a:ext cx="534865" cy="2344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700" b="0" i="1">
                        <a:latin typeface="Cambria Math" panose="02040503050406030204" pitchFamily="18" charset="0"/>
                      </a:rPr>
                      <m:t>𝑀</m:t>
                    </m:r>
                    <m:r>
                      <a:rPr lang="en-US" sz="7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7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700" b="0" i="1">
                            <a:latin typeface="Cambria Math" panose="02040503050406030204" pitchFamily="18" charset="0"/>
                          </a:rPr>
                          <m:t>𝑊𝐿</m:t>
                        </m:r>
                        <m:r>
                          <a:rPr lang="en-US" sz="700" b="0" i="1" baseline="30000">
                            <a:latin typeface="Cambria Math" panose="02040503050406030204" pitchFamily="18" charset="0"/>
                          </a:rPr>
                          <m:t>2</m:t>
                        </m:r>
                      </m:num>
                      <m:den>
                        <m:r>
                          <a:rPr lang="en-US" sz="700" b="0" i="1">
                            <a:latin typeface="Cambria Math" panose="02040503050406030204" pitchFamily="18" charset="0"/>
                          </a:rPr>
                          <m:t>8</m:t>
                        </m:r>
                      </m:den>
                    </m:f>
                  </m:oMath>
                </m:oMathPara>
              </a14:m>
              <a:endParaRPr lang="th-TH" sz="700"/>
            </a:p>
          </xdr:txBody>
        </xdr:sp>
      </mc:Choice>
      <mc:Fallback xmlns="">
        <xdr:sp macro="" textlink="">
          <xdr:nvSpPr>
            <xdr:cNvPr id="53" name="TextBox 52">
              <a:extLst>
                <a:ext uri="{FF2B5EF4-FFF2-40B4-BE49-F238E27FC236}">
                  <a16:creationId xmlns:a16="http://schemas.microsoft.com/office/drawing/2014/main" id="{FAA61115-E6EF-46FC-9820-D7DE96F55FC0}"/>
                </a:ext>
              </a:extLst>
            </xdr:cNvPr>
            <xdr:cNvSpPr txBox="1"/>
          </xdr:nvSpPr>
          <xdr:spPr>
            <a:xfrm>
              <a:off x="4821116" y="10836519"/>
              <a:ext cx="534865" cy="2344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700" b="0" i="0">
                  <a:latin typeface="Cambria Math" panose="02040503050406030204" pitchFamily="18" charset="0"/>
                </a:rPr>
                <a:t>𝑀</a:t>
              </a:r>
              <a:r>
                <a:rPr lang="en-US" sz="700" i="0">
                  <a:latin typeface="Cambria Math" panose="02040503050406030204" pitchFamily="18" charset="0"/>
                </a:rPr>
                <a:t>=</a:t>
              </a:r>
              <a:r>
                <a:rPr lang="en-US" sz="700" b="0" i="0">
                  <a:latin typeface="Cambria Math" panose="02040503050406030204" pitchFamily="18" charset="0"/>
                </a:rPr>
                <a:t>𝑊𝐿</a:t>
              </a:r>
              <a:r>
                <a:rPr lang="en-US" sz="700" b="0" i="0" baseline="30000">
                  <a:latin typeface="Cambria Math" panose="02040503050406030204" pitchFamily="18" charset="0"/>
                </a:rPr>
                <a:t>2/</a:t>
              </a:r>
              <a:r>
                <a:rPr lang="en-US" sz="700" b="0" i="0">
                  <a:latin typeface="Cambria Math" panose="02040503050406030204" pitchFamily="18" charset="0"/>
                </a:rPr>
                <a:t>8</a:t>
              </a:r>
              <a:endParaRPr lang="th-TH" sz="700"/>
            </a:p>
          </xdr:txBody>
        </xdr:sp>
      </mc:Fallback>
    </mc:AlternateContent>
    <xdr:clientData/>
  </xdr:oneCellAnchor>
  <xdr:oneCellAnchor>
    <xdr:from>
      <xdr:col>9</xdr:col>
      <xdr:colOff>15047</xdr:colOff>
      <xdr:row>43</xdr:row>
      <xdr:rowOff>44102</xdr:rowOff>
    </xdr:from>
    <xdr:ext cx="534249" cy="30026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" name="TextBox 54">
              <a:extLst>
                <a:ext uri="{FF2B5EF4-FFF2-40B4-BE49-F238E27FC236}">
                  <a16:creationId xmlns:a16="http://schemas.microsoft.com/office/drawing/2014/main" id="{7813B23B-9EAB-4BC2-AC62-EFCCA95DB9AA}"/>
                </a:ext>
              </a:extLst>
            </xdr:cNvPr>
            <xdr:cNvSpPr txBox="1"/>
          </xdr:nvSpPr>
          <xdr:spPr>
            <a:xfrm>
              <a:off x="7283355" y="10814679"/>
              <a:ext cx="534249" cy="3002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800" b="0" i="1">
                        <a:latin typeface="Cambria Math" panose="02040503050406030204" pitchFamily="18" charset="0"/>
                      </a:rPr>
                      <m:t>𝑠</m:t>
                    </m:r>
                    <m:r>
                      <a:rPr lang="en-US" sz="8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800" b="0" i="1">
                            <a:latin typeface="Cambria Math" panose="02040503050406030204" pitchFamily="18" charset="0"/>
                          </a:rPr>
                          <m:t>𝐴𝑠</m:t>
                        </m:r>
                        <m:r>
                          <a:rPr lang="en-US" sz="8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800" b="0" i="1">
                            <a:latin typeface="Cambria Math" panose="02040503050406030204" pitchFamily="18" charset="0"/>
                          </a:rPr>
                          <m:t>𝐴𝑠</m:t>
                        </m:r>
                      </m:den>
                    </m:f>
                  </m:oMath>
                </m:oMathPara>
              </a14:m>
              <a:endParaRPr lang="th-TH" sz="800"/>
            </a:p>
          </xdr:txBody>
        </xdr:sp>
      </mc:Choice>
      <mc:Fallback xmlns="">
        <xdr:sp macro="" textlink="">
          <xdr:nvSpPr>
            <xdr:cNvPr id="55" name="TextBox 54">
              <a:extLst>
                <a:ext uri="{FF2B5EF4-FFF2-40B4-BE49-F238E27FC236}">
                  <a16:creationId xmlns:a16="http://schemas.microsoft.com/office/drawing/2014/main" id="{7813B23B-9EAB-4BC2-AC62-EFCCA95DB9AA}"/>
                </a:ext>
              </a:extLst>
            </xdr:cNvPr>
            <xdr:cNvSpPr txBox="1"/>
          </xdr:nvSpPr>
          <xdr:spPr>
            <a:xfrm>
              <a:off x="7283355" y="10814679"/>
              <a:ext cx="534249" cy="3002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800" b="0" i="0">
                  <a:latin typeface="Cambria Math" panose="02040503050406030204" pitchFamily="18" charset="0"/>
                </a:rPr>
                <a:t>𝑠</a:t>
              </a:r>
              <a:r>
                <a:rPr lang="en-US" sz="800" i="0">
                  <a:latin typeface="Cambria Math" panose="02040503050406030204" pitchFamily="18" charset="0"/>
                </a:rPr>
                <a:t>=</a:t>
              </a:r>
              <a:r>
                <a:rPr lang="en-US" sz="800" b="0" i="0">
                  <a:latin typeface="Cambria Math" panose="02040503050406030204" pitchFamily="18" charset="0"/>
                </a:rPr>
                <a:t>𝐴𝑠1/𝐴𝑠</a:t>
              </a:r>
              <a:endParaRPr lang="th-TH" sz="800"/>
            </a:p>
          </xdr:txBody>
        </xdr:sp>
      </mc:Fallback>
    </mc:AlternateContent>
    <xdr:clientData/>
  </xdr:oneCellAnchor>
  <xdr:twoCellAnchor>
    <xdr:from>
      <xdr:col>8</xdr:col>
      <xdr:colOff>376239</xdr:colOff>
      <xdr:row>46</xdr:row>
      <xdr:rowOff>201653</xdr:rowOff>
    </xdr:from>
    <xdr:to>
      <xdr:col>16</xdr:col>
      <xdr:colOff>522924</xdr:colOff>
      <xdr:row>57</xdr:row>
      <xdr:rowOff>86475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4DCB0E4A-C8B1-4E51-B5F7-E775B25F734D}"/>
            </a:ext>
          </a:extLst>
        </xdr:cNvPr>
        <xdr:cNvGrpSpPr/>
      </xdr:nvGrpSpPr>
      <xdr:grpSpPr>
        <a:xfrm>
          <a:off x="3718061" y="13617373"/>
          <a:ext cx="4013189" cy="3258933"/>
          <a:chOff x="4485347" y="12372784"/>
          <a:chExt cx="4363240" cy="3238900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44D77EEB-0E53-47A7-ABF7-2DC1BA1A069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807" r="6669" b="1305"/>
          <a:stretch/>
        </xdr:blipFill>
        <xdr:spPr>
          <a:xfrm>
            <a:off x="4485347" y="12372784"/>
            <a:ext cx="4363240" cy="3238900"/>
          </a:xfrm>
          <a:prstGeom prst="rect">
            <a:avLst/>
          </a:prstGeom>
        </xdr:spPr>
      </xdr:pic>
      <xdr:sp macro="" textlink="">
        <xdr:nvSpPr>
          <xdr:cNvPr id="25" name="Freeform: Shape 24">
            <a:extLst>
              <a:ext uri="{FF2B5EF4-FFF2-40B4-BE49-F238E27FC236}">
                <a16:creationId xmlns:a16="http://schemas.microsoft.com/office/drawing/2014/main" id="{6A87C0E2-C24A-4B83-82ED-7311F0A63AA4}"/>
              </a:ext>
            </a:extLst>
          </xdr:cNvPr>
          <xdr:cNvSpPr/>
        </xdr:nvSpPr>
        <xdr:spPr>
          <a:xfrm>
            <a:off x="4882478" y="12795936"/>
            <a:ext cx="3892564" cy="245365"/>
          </a:xfrm>
          <a:custGeom>
            <a:avLst/>
            <a:gdLst>
              <a:gd name="connsiteX0" fmla="*/ 0 w 3895725"/>
              <a:gd name="connsiteY0" fmla="*/ 128587 h 245268"/>
              <a:gd name="connsiteX1" fmla="*/ 240507 w 3895725"/>
              <a:gd name="connsiteY1" fmla="*/ 0 h 245268"/>
              <a:gd name="connsiteX2" fmla="*/ 3895725 w 3895725"/>
              <a:gd name="connsiteY2" fmla="*/ 0 h 245268"/>
              <a:gd name="connsiteX3" fmla="*/ 3886200 w 3895725"/>
              <a:gd name="connsiteY3" fmla="*/ 245268 h 245268"/>
              <a:gd name="connsiteX4" fmla="*/ 245269 w 3895725"/>
              <a:gd name="connsiteY4" fmla="*/ 245268 h 245268"/>
              <a:gd name="connsiteX5" fmla="*/ 0 w 3895725"/>
              <a:gd name="connsiteY5" fmla="*/ 128587 h 24526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3895725" h="245268">
                <a:moveTo>
                  <a:pt x="0" y="128587"/>
                </a:moveTo>
                <a:lnTo>
                  <a:pt x="240507" y="0"/>
                </a:lnTo>
                <a:lnTo>
                  <a:pt x="3895725" y="0"/>
                </a:lnTo>
                <a:lnTo>
                  <a:pt x="3886200" y="245268"/>
                </a:lnTo>
                <a:lnTo>
                  <a:pt x="245269" y="245268"/>
                </a:lnTo>
                <a:lnTo>
                  <a:pt x="0" y="128587"/>
                </a:lnTo>
                <a:close/>
              </a:path>
            </a:pathLst>
          </a:custGeom>
          <a:solidFill>
            <a:schemeClr val="accent3">
              <a:alpha val="50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CF612FFC-EDEA-4A8A-B799-0F3C61357913}"/>
              </a:ext>
            </a:extLst>
          </xdr:cNvPr>
          <xdr:cNvSpPr/>
        </xdr:nvSpPr>
        <xdr:spPr>
          <a:xfrm>
            <a:off x="7267647" y="12881695"/>
            <a:ext cx="1500279" cy="78612"/>
          </a:xfrm>
          <a:prstGeom prst="rect">
            <a:avLst/>
          </a:prstGeom>
          <a:solidFill>
            <a:schemeClr val="accent2">
              <a:alpha val="50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BCEB2F26-2207-4827-B7AA-127D6A5503AD}"/>
              </a:ext>
            </a:extLst>
          </xdr:cNvPr>
          <xdr:cNvSpPr/>
        </xdr:nvSpPr>
        <xdr:spPr>
          <a:xfrm>
            <a:off x="5005841" y="14158549"/>
            <a:ext cx="241981" cy="1405492"/>
          </a:xfrm>
          <a:prstGeom prst="rect">
            <a:avLst/>
          </a:prstGeom>
          <a:solidFill>
            <a:schemeClr val="accent3">
              <a:alpha val="50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8" name="Freeform: Shape 17">
            <a:extLst>
              <a:ext uri="{FF2B5EF4-FFF2-40B4-BE49-F238E27FC236}">
                <a16:creationId xmlns:a16="http://schemas.microsoft.com/office/drawing/2014/main" id="{D5B0E27E-F7D3-4126-8364-40AE9BD31FD5}"/>
              </a:ext>
            </a:extLst>
          </xdr:cNvPr>
          <xdr:cNvSpPr/>
        </xdr:nvSpPr>
        <xdr:spPr>
          <a:xfrm>
            <a:off x="5248357" y="14106140"/>
            <a:ext cx="640752" cy="806563"/>
          </a:xfrm>
          <a:custGeom>
            <a:avLst/>
            <a:gdLst>
              <a:gd name="connsiteX0" fmla="*/ 0 w 642170"/>
              <a:gd name="connsiteY0" fmla="*/ 55307 h 805016"/>
              <a:gd name="connsiteX1" fmla="*/ 212008 w 642170"/>
              <a:gd name="connsiteY1" fmla="*/ 55307 h 805016"/>
              <a:gd name="connsiteX2" fmla="*/ 230444 w 642170"/>
              <a:gd name="connsiteY2" fmla="*/ 110613 h 805016"/>
              <a:gd name="connsiteX3" fmla="*/ 270387 w 642170"/>
              <a:gd name="connsiteY3" fmla="*/ 0 h 805016"/>
              <a:gd name="connsiteX4" fmla="*/ 301113 w 642170"/>
              <a:gd name="connsiteY4" fmla="*/ 61452 h 805016"/>
              <a:gd name="connsiteX5" fmla="*/ 586863 w 642170"/>
              <a:gd name="connsiteY5" fmla="*/ 61452 h 805016"/>
              <a:gd name="connsiteX6" fmla="*/ 586863 w 642170"/>
              <a:gd name="connsiteY6" fmla="*/ 476250 h 805016"/>
              <a:gd name="connsiteX7" fmla="*/ 537702 w 642170"/>
              <a:gd name="connsiteY7" fmla="*/ 494686 h 805016"/>
              <a:gd name="connsiteX8" fmla="*/ 642170 w 642170"/>
              <a:gd name="connsiteY8" fmla="*/ 540774 h 805016"/>
              <a:gd name="connsiteX9" fmla="*/ 577645 w 642170"/>
              <a:gd name="connsiteY9" fmla="*/ 565355 h 805016"/>
              <a:gd name="connsiteX10" fmla="*/ 577645 w 642170"/>
              <a:gd name="connsiteY10" fmla="*/ 805016 h 805016"/>
              <a:gd name="connsiteX11" fmla="*/ 0 w 642170"/>
              <a:gd name="connsiteY11" fmla="*/ 805016 h 805016"/>
              <a:gd name="connsiteX12" fmla="*/ 0 w 642170"/>
              <a:gd name="connsiteY12" fmla="*/ 55307 h 8050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642170" h="805016">
                <a:moveTo>
                  <a:pt x="0" y="55307"/>
                </a:moveTo>
                <a:lnTo>
                  <a:pt x="212008" y="55307"/>
                </a:lnTo>
                <a:lnTo>
                  <a:pt x="230444" y="110613"/>
                </a:lnTo>
                <a:lnTo>
                  <a:pt x="270387" y="0"/>
                </a:lnTo>
                <a:lnTo>
                  <a:pt x="301113" y="61452"/>
                </a:lnTo>
                <a:lnTo>
                  <a:pt x="586863" y="61452"/>
                </a:lnTo>
                <a:lnTo>
                  <a:pt x="586863" y="476250"/>
                </a:lnTo>
                <a:lnTo>
                  <a:pt x="537702" y="494686"/>
                </a:lnTo>
                <a:lnTo>
                  <a:pt x="642170" y="540774"/>
                </a:lnTo>
                <a:lnTo>
                  <a:pt x="577645" y="565355"/>
                </a:lnTo>
                <a:lnTo>
                  <a:pt x="577645" y="805016"/>
                </a:lnTo>
                <a:lnTo>
                  <a:pt x="0" y="805016"/>
                </a:lnTo>
                <a:lnTo>
                  <a:pt x="0" y="55307"/>
                </a:lnTo>
                <a:close/>
              </a:path>
            </a:pathLst>
          </a:custGeom>
          <a:solidFill>
            <a:schemeClr val="accent5">
              <a:alpha val="50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4A90A923-F07B-45E7-A0FC-F2538BA67E62}"/>
              </a:ext>
            </a:extLst>
          </xdr:cNvPr>
          <xdr:cNvSpPr/>
        </xdr:nvSpPr>
        <xdr:spPr>
          <a:xfrm>
            <a:off x="7189834" y="14331019"/>
            <a:ext cx="159422" cy="579349"/>
          </a:xfrm>
          <a:prstGeom prst="rect">
            <a:avLst/>
          </a:prstGeom>
          <a:solidFill>
            <a:schemeClr val="accent3">
              <a:alpha val="50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0" name="Freeform: Shape 39">
            <a:extLst>
              <a:ext uri="{FF2B5EF4-FFF2-40B4-BE49-F238E27FC236}">
                <a16:creationId xmlns:a16="http://schemas.microsoft.com/office/drawing/2014/main" id="{6C927C2F-40F5-48FE-861D-530814043536}"/>
              </a:ext>
            </a:extLst>
          </xdr:cNvPr>
          <xdr:cNvSpPr/>
        </xdr:nvSpPr>
        <xdr:spPr>
          <a:xfrm>
            <a:off x="5003529" y="13439543"/>
            <a:ext cx="249741" cy="243933"/>
          </a:xfrm>
          <a:custGeom>
            <a:avLst/>
            <a:gdLst>
              <a:gd name="connsiteX0" fmla="*/ 2904 w 249741"/>
              <a:gd name="connsiteY0" fmla="*/ 0 h 243933"/>
              <a:gd name="connsiteX1" fmla="*/ 249741 w 249741"/>
              <a:gd name="connsiteY1" fmla="*/ 0 h 243933"/>
              <a:gd name="connsiteX2" fmla="*/ 249741 w 249741"/>
              <a:gd name="connsiteY2" fmla="*/ 63887 h 243933"/>
              <a:gd name="connsiteX3" fmla="*/ 171334 w 249741"/>
              <a:gd name="connsiteY3" fmla="*/ 84215 h 243933"/>
              <a:gd name="connsiteX4" fmla="*/ 171334 w 249741"/>
              <a:gd name="connsiteY4" fmla="*/ 162622 h 243933"/>
              <a:gd name="connsiteX5" fmla="*/ 249741 w 249741"/>
              <a:gd name="connsiteY5" fmla="*/ 180045 h 243933"/>
              <a:gd name="connsiteX6" fmla="*/ 249741 w 249741"/>
              <a:gd name="connsiteY6" fmla="*/ 243933 h 243933"/>
              <a:gd name="connsiteX7" fmla="*/ 5808 w 249741"/>
              <a:gd name="connsiteY7" fmla="*/ 243933 h 243933"/>
              <a:gd name="connsiteX8" fmla="*/ 5808 w 249741"/>
              <a:gd name="connsiteY8" fmla="*/ 185853 h 243933"/>
              <a:gd name="connsiteX9" fmla="*/ 78407 w 249741"/>
              <a:gd name="connsiteY9" fmla="*/ 159718 h 243933"/>
              <a:gd name="connsiteX10" fmla="*/ 78407 w 249741"/>
              <a:gd name="connsiteY10" fmla="*/ 78407 h 243933"/>
              <a:gd name="connsiteX11" fmla="*/ 0 w 249741"/>
              <a:gd name="connsiteY11" fmla="*/ 66791 h 243933"/>
              <a:gd name="connsiteX12" fmla="*/ 2904 w 249741"/>
              <a:gd name="connsiteY12" fmla="*/ 0 h 2439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249741" h="243933">
                <a:moveTo>
                  <a:pt x="2904" y="0"/>
                </a:moveTo>
                <a:lnTo>
                  <a:pt x="249741" y="0"/>
                </a:lnTo>
                <a:lnTo>
                  <a:pt x="249741" y="63887"/>
                </a:lnTo>
                <a:lnTo>
                  <a:pt x="171334" y="84215"/>
                </a:lnTo>
                <a:lnTo>
                  <a:pt x="171334" y="162622"/>
                </a:lnTo>
                <a:lnTo>
                  <a:pt x="249741" y="180045"/>
                </a:lnTo>
                <a:lnTo>
                  <a:pt x="249741" y="243933"/>
                </a:lnTo>
                <a:lnTo>
                  <a:pt x="5808" y="243933"/>
                </a:lnTo>
                <a:lnTo>
                  <a:pt x="5808" y="185853"/>
                </a:lnTo>
                <a:lnTo>
                  <a:pt x="78407" y="159718"/>
                </a:lnTo>
                <a:lnTo>
                  <a:pt x="78407" y="78407"/>
                </a:lnTo>
                <a:lnTo>
                  <a:pt x="0" y="66791"/>
                </a:lnTo>
                <a:lnTo>
                  <a:pt x="2904" y="0"/>
                </a:lnTo>
                <a:close/>
              </a:path>
            </a:pathLst>
          </a:custGeom>
          <a:solidFill>
            <a:schemeClr val="accent3">
              <a:alpha val="50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12</xdr:col>
      <xdr:colOff>488621</xdr:colOff>
      <xdr:row>48</xdr:row>
      <xdr:rowOff>259774</xdr:rowOff>
    </xdr:from>
    <xdr:to>
      <xdr:col>12</xdr:col>
      <xdr:colOff>488621</xdr:colOff>
      <xdr:row>49</xdr:row>
      <xdr:rowOff>235032</xdr:rowOff>
    </xdr:to>
    <xdr:cxnSp macro="">
      <xdr:nvCxnSpPr>
        <xdr:cNvPr id="69" name="Straight Arrow Connector 68">
          <a:extLst>
            <a:ext uri="{FF2B5EF4-FFF2-40B4-BE49-F238E27FC236}">
              <a16:creationId xmlns:a16="http://schemas.microsoft.com/office/drawing/2014/main" id="{FE54AC34-5A80-4DAF-A04F-42B497969371}"/>
            </a:ext>
          </a:extLst>
        </xdr:cNvPr>
        <xdr:cNvCxnSpPr/>
      </xdr:nvCxnSpPr>
      <xdr:spPr>
        <a:xfrm flipV="1">
          <a:off x="5548004" y="14126690"/>
          <a:ext cx="0" cy="278326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op Shadow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3975" dist="41275" dir="14700000" algn="t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sz="1000" b="0" i="1">
            <a:latin typeface="Cambria Math" panose="02040503050406030204" pitchFamily="18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4936A-A1BA-454F-B925-3EFC7B1D84C0}">
  <sheetPr codeName="Sheet1"/>
  <dimension ref="B1:AI77"/>
  <sheetViews>
    <sheetView tabSelected="1" zoomScale="118" zoomScaleNormal="118" workbookViewId="0">
      <selection activeCell="T41" sqref="T41"/>
    </sheetView>
  </sheetViews>
  <sheetFormatPr defaultColWidth="6.7109375" defaultRowHeight="24" customHeight="1" x14ac:dyDescent="0.4"/>
  <cols>
    <col min="1" max="1" width="1.28515625" style="14" customWidth="1"/>
    <col min="2" max="2" width="8.7109375" style="14" customWidth="1"/>
    <col min="3" max="3" width="6.28515625" style="14" customWidth="1"/>
    <col min="4" max="4" width="8.85546875" style="15" customWidth="1"/>
    <col min="5" max="5" width="7.140625" style="14" customWidth="1"/>
    <col min="6" max="6" width="3.7109375" style="16" customWidth="1"/>
    <col min="7" max="7" width="7.5703125" style="14" customWidth="1"/>
    <col min="8" max="8" width="6.42578125" style="14" customWidth="1"/>
    <col min="9" max="9" width="9.28515625" style="14" customWidth="1"/>
    <col min="10" max="10" width="8.85546875" style="14" customWidth="1"/>
    <col min="11" max="11" width="1.5703125" style="14" customWidth="1"/>
    <col min="12" max="12" width="7.140625" style="14" customWidth="1"/>
    <col min="13" max="13" width="8.5703125" style="14" customWidth="1"/>
    <col min="14" max="14" width="8.7109375" style="14" customWidth="1"/>
    <col min="15" max="15" width="8" style="14" customWidth="1"/>
    <col min="16" max="16" width="5.85546875" style="14" customWidth="1"/>
    <col min="17" max="17" width="9.7109375" style="14" customWidth="1"/>
    <col min="18" max="21" width="6.7109375" style="14" customWidth="1"/>
    <col min="22" max="22" width="9.42578125" style="14" hidden="1" customWidth="1"/>
    <col min="23" max="23" width="6.7109375" style="14" hidden="1" customWidth="1"/>
    <col min="24" max="24" width="11" style="14" hidden="1" customWidth="1"/>
    <col min="25" max="25" width="8.7109375" style="14" hidden="1" customWidth="1"/>
    <col min="26" max="26" width="11.140625" style="14" hidden="1" customWidth="1"/>
    <col min="27" max="27" width="6.7109375" style="14" customWidth="1"/>
    <col min="28" max="28" width="10.28515625" style="14" customWidth="1"/>
    <col min="29" max="29" width="6.7109375" style="14" customWidth="1"/>
    <col min="30" max="30" width="3.85546875" style="14" customWidth="1"/>
    <col min="31" max="33" width="6.7109375" style="14" customWidth="1"/>
    <col min="34" max="16384" width="6.7109375" style="14"/>
  </cols>
  <sheetData>
    <row r="1" spans="2:35" s="122" customFormat="1" ht="6.75" customHeight="1" thickBot="1" x14ac:dyDescent="0.45">
      <c r="D1" s="123"/>
      <c r="F1" s="124"/>
      <c r="G1" s="124"/>
      <c r="H1" s="123"/>
      <c r="O1" s="124"/>
      <c r="P1" s="124"/>
      <c r="Q1" s="124"/>
      <c r="R1" s="124"/>
      <c r="S1" s="124"/>
      <c r="T1" s="124"/>
      <c r="W1" s="124"/>
    </row>
    <row r="2" spans="2:35" s="122" customFormat="1" ht="12" customHeight="1" x14ac:dyDescent="0.4">
      <c r="B2" s="111"/>
      <c r="C2" s="111"/>
      <c r="D2" s="112"/>
      <c r="E2" s="111"/>
      <c r="F2" s="113"/>
      <c r="G2" s="113"/>
      <c r="H2" s="112"/>
      <c r="I2" s="111"/>
      <c r="J2" s="111"/>
      <c r="K2" s="111"/>
      <c r="L2" s="111"/>
      <c r="M2" s="111"/>
      <c r="N2" s="111"/>
      <c r="O2" s="111"/>
      <c r="P2" s="111"/>
      <c r="Q2" s="111"/>
      <c r="R2" s="124"/>
      <c r="S2" s="124"/>
      <c r="T2" s="124"/>
      <c r="W2" s="124"/>
      <c r="AA2" s="122" t="s">
        <v>74</v>
      </c>
    </row>
    <row r="3" spans="2:35" s="122" customFormat="1" ht="19.5" x14ac:dyDescent="0.4">
      <c r="B3" s="114" t="s">
        <v>68</v>
      </c>
      <c r="C3" s="115" t="s">
        <v>69</v>
      </c>
      <c r="D3" s="147"/>
      <c r="E3" s="147"/>
      <c r="F3" s="148"/>
      <c r="G3" s="147"/>
      <c r="H3" s="147"/>
      <c r="I3" s="147"/>
      <c r="J3" s="149"/>
      <c r="K3" s="116"/>
      <c r="L3" s="127" t="s">
        <v>70</v>
      </c>
      <c r="M3" s="128"/>
      <c r="N3" s="125" t="s">
        <v>69</v>
      </c>
      <c r="O3" s="144"/>
      <c r="P3" s="144"/>
      <c r="Q3" s="145"/>
    </row>
    <row r="4" spans="2:35" s="122" customFormat="1" ht="19.5" x14ac:dyDescent="0.4">
      <c r="B4" s="114" t="s">
        <v>71</v>
      </c>
      <c r="C4" s="115" t="s">
        <v>69</v>
      </c>
      <c r="D4" s="147"/>
      <c r="E4" s="147"/>
      <c r="F4" s="148"/>
      <c r="G4" s="147"/>
      <c r="H4" s="147"/>
      <c r="I4" s="147"/>
      <c r="J4" s="149"/>
      <c r="K4" s="117"/>
      <c r="L4" s="127" t="s">
        <v>72</v>
      </c>
      <c r="M4" s="128"/>
      <c r="N4" s="126" t="s">
        <v>69</v>
      </c>
      <c r="O4" s="144"/>
      <c r="P4" s="144"/>
      <c r="Q4" s="145"/>
    </row>
    <row r="5" spans="2:35" s="122" customFormat="1" ht="19.5" x14ac:dyDescent="0.4">
      <c r="B5" s="114" t="s">
        <v>73</v>
      </c>
      <c r="C5" s="115" t="s">
        <v>69</v>
      </c>
      <c r="D5" s="147"/>
      <c r="E5" s="147"/>
      <c r="F5" s="148"/>
      <c r="G5" s="147"/>
      <c r="H5" s="147"/>
      <c r="I5" s="147"/>
      <c r="J5" s="149"/>
      <c r="K5" s="118"/>
      <c r="L5" s="129" t="s">
        <v>78</v>
      </c>
      <c r="M5" s="128"/>
      <c r="N5" s="146" t="s">
        <v>69</v>
      </c>
      <c r="O5" s="144"/>
      <c r="P5" s="144"/>
      <c r="Q5" s="145"/>
    </row>
    <row r="6" spans="2:35" s="122" customFormat="1" ht="12" customHeight="1" thickBot="1" x14ac:dyDescent="0.45">
      <c r="B6" s="119"/>
      <c r="C6" s="119"/>
      <c r="D6" s="120"/>
      <c r="E6" s="119"/>
      <c r="F6" s="121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</row>
    <row r="7" spans="2:35" ht="24" customHeight="1" x14ac:dyDescent="0.4">
      <c r="B7" s="151" t="s">
        <v>80</v>
      </c>
      <c r="L7" s="27" t="s">
        <v>8</v>
      </c>
      <c r="M7" s="16">
        <f>Surcharge</f>
        <v>500</v>
      </c>
      <c r="N7" s="1" t="s">
        <v>32</v>
      </c>
    </row>
    <row r="8" spans="2:35" ht="24" customHeight="1" x14ac:dyDescent="0.4">
      <c r="F8" s="14"/>
      <c r="I8" s="17"/>
      <c r="K8" s="16"/>
      <c r="L8" s="16"/>
      <c r="M8" s="1"/>
    </row>
    <row r="9" spans="2:35" ht="24" customHeight="1" x14ac:dyDescent="0.4">
      <c r="B9" s="2" t="s">
        <v>33</v>
      </c>
      <c r="C9" s="18"/>
      <c r="D9" s="7">
        <v>173</v>
      </c>
      <c r="F9" s="14"/>
    </row>
    <row r="10" spans="2:35" ht="24" customHeight="1" x14ac:dyDescent="0.45">
      <c r="B10" s="2" t="s">
        <v>35</v>
      </c>
      <c r="C10" s="18"/>
      <c r="D10" s="7">
        <v>3000</v>
      </c>
      <c r="F10" s="14"/>
      <c r="P10" s="16">
        <f>H33</f>
        <v>1900</v>
      </c>
      <c r="Q10" s="1" t="s">
        <v>34</v>
      </c>
      <c r="V10" s="19" t="s">
        <v>0</v>
      </c>
      <c r="W10" s="19" t="s">
        <v>1</v>
      </c>
      <c r="X10" s="20"/>
      <c r="Y10" s="21" t="s">
        <v>3</v>
      </c>
      <c r="Z10" s="22" t="s">
        <v>4</v>
      </c>
      <c r="AB10" s="101"/>
      <c r="AC10" s="101"/>
      <c r="AD10" s="101"/>
      <c r="AE10" s="101"/>
      <c r="AF10" s="101"/>
      <c r="AG10" s="101"/>
      <c r="AH10" s="101"/>
      <c r="AI10" s="101"/>
    </row>
    <row r="11" spans="2:35" ht="24" customHeight="1" x14ac:dyDescent="0.45">
      <c r="B11" s="3"/>
      <c r="C11" s="18"/>
      <c r="D11" s="8">
        <f>0.5*D10</f>
        <v>1500</v>
      </c>
      <c r="F11" s="14"/>
      <c r="O11" s="16" t="s">
        <v>11</v>
      </c>
      <c r="P11" s="16">
        <f>E30</f>
        <v>30</v>
      </c>
      <c r="Q11" s="27"/>
      <c r="V11" s="19">
        <v>150</v>
      </c>
      <c r="W11" s="19">
        <v>2400</v>
      </c>
      <c r="X11" s="20"/>
      <c r="Y11" s="100">
        <v>6</v>
      </c>
      <c r="Z11" s="24">
        <v>10</v>
      </c>
      <c r="AB11" s="101"/>
      <c r="AC11" s="102"/>
      <c r="AD11" s="103"/>
      <c r="AE11" s="103"/>
      <c r="AF11" s="103"/>
      <c r="AG11" s="103"/>
      <c r="AH11" s="103"/>
      <c r="AI11" s="103"/>
    </row>
    <row r="12" spans="2:35" ht="24" customHeight="1" x14ac:dyDescent="0.45">
      <c r="B12" s="3"/>
      <c r="C12" s="18"/>
      <c r="D12" s="8">
        <v>65</v>
      </c>
      <c r="F12" s="14"/>
      <c r="O12" s="16" t="s">
        <v>12</v>
      </c>
      <c r="P12" s="25">
        <f>Ka</f>
        <v>0.33333333333333331</v>
      </c>
      <c r="Q12" s="27"/>
      <c r="V12" s="19">
        <v>173</v>
      </c>
      <c r="W12" s="19">
        <v>3000</v>
      </c>
      <c r="X12" s="20"/>
      <c r="Y12" s="100">
        <v>9</v>
      </c>
      <c r="Z12" s="24">
        <v>15</v>
      </c>
      <c r="AB12" s="101"/>
      <c r="AC12" s="102"/>
      <c r="AD12" s="103"/>
      <c r="AE12" s="103"/>
      <c r="AF12" s="103"/>
      <c r="AG12" s="104"/>
      <c r="AH12" s="103"/>
      <c r="AI12" s="103"/>
    </row>
    <row r="13" spans="2:35" ht="24" customHeight="1" x14ac:dyDescent="0.45">
      <c r="B13" s="2" t="s">
        <v>5</v>
      </c>
      <c r="C13" s="18"/>
      <c r="D13" s="9">
        <f>2.04*10^6</f>
        <v>2040000</v>
      </c>
      <c r="F13" s="17"/>
      <c r="G13" s="110">
        <f>H</f>
        <v>2.5</v>
      </c>
      <c r="H13" s="27"/>
      <c r="O13" s="16" t="s">
        <v>14</v>
      </c>
      <c r="P13" s="16">
        <f>b</f>
        <v>1.5</v>
      </c>
      <c r="Q13" s="27" t="s">
        <v>15</v>
      </c>
      <c r="V13" s="19">
        <v>180</v>
      </c>
      <c r="W13" s="19">
        <v>4000</v>
      </c>
      <c r="X13" s="20"/>
      <c r="Y13" s="23">
        <v>12</v>
      </c>
      <c r="Z13" s="24">
        <v>20</v>
      </c>
      <c r="AB13" s="101"/>
      <c r="AC13" s="103"/>
      <c r="AD13" s="103"/>
      <c r="AE13" s="103"/>
      <c r="AF13" s="103"/>
      <c r="AG13" s="104"/>
      <c r="AH13" s="103"/>
      <c r="AI13" s="103"/>
    </row>
    <row r="14" spans="2:35" ht="24" customHeight="1" x14ac:dyDescent="0.45">
      <c r="B14" s="2" t="s">
        <v>6</v>
      </c>
      <c r="C14" s="18"/>
      <c r="D14" s="9">
        <f>15100*(SQRT(fcu))</f>
        <v>198609.49121328516</v>
      </c>
      <c r="E14" s="26"/>
      <c r="F14" s="14"/>
      <c r="L14" s="28"/>
      <c r="M14" s="28"/>
      <c r="N14" s="29"/>
      <c r="P14" s="16"/>
      <c r="Q14" s="159">
        <f>Rall</f>
        <v>6718.75</v>
      </c>
      <c r="R14" s="136"/>
      <c r="V14" s="19">
        <v>210</v>
      </c>
      <c r="W14" s="19">
        <v>5000</v>
      </c>
      <c r="X14" s="20"/>
      <c r="Y14" s="23">
        <v>16</v>
      </c>
      <c r="Z14" s="24">
        <v>25</v>
      </c>
      <c r="AB14" s="101"/>
      <c r="AC14" s="103"/>
      <c r="AD14" s="103"/>
      <c r="AE14" s="103"/>
      <c r="AF14" s="103"/>
      <c r="AG14" s="103"/>
      <c r="AH14" s="103"/>
      <c r="AI14" s="103"/>
    </row>
    <row r="15" spans="2:35" ht="24" customHeight="1" x14ac:dyDescent="0.45">
      <c r="B15" s="3"/>
      <c r="C15" s="18"/>
      <c r="D15" s="10">
        <f>Es/Ec</f>
        <v>10.271412446292711</v>
      </c>
      <c r="E15" s="26"/>
      <c r="F15" s="14"/>
      <c r="P15" s="158">
        <f>H50</f>
        <v>0.87209302325581395</v>
      </c>
      <c r="Q15" s="159"/>
      <c r="R15" s="136"/>
      <c r="V15" s="22">
        <v>250</v>
      </c>
      <c r="W15" s="19"/>
      <c r="X15" s="20"/>
      <c r="Y15" s="23">
        <v>20</v>
      </c>
      <c r="Z15" s="24">
        <v>30</v>
      </c>
      <c r="AB15" s="101"/>
      <c r="AC15" s="104"/>
      <c r="AD15" s="103"/>
      <c r="AE15" s="103"/>
      <c r="AF15" s="103"/>
      <c r="AG15" s="103"/>
      <c r="AH15" s="103"/>
      <c r="AI15" s="103"/>
    </row>
    <row r="16" spans="2:35" ht="24" customHeight="1" x14ac:dyDescent="0.5">
      <c r="B16" s="3"/>
      <c r="C16" s="18"/>
      <c r="D16" s="11">
        <f>1/(1+(fs/(n*fc)))</f>
        <v>0.30800375146586134</v>
      </c>
      <c r="E16" s="26"/>
      <c r="F16" s="14"/>
      <c r="P16" s="158"/>
      <c r="Q16" s="27"/>
      <c r="R16" s="16"/>
      <c r="V16" s="19">
        <v>240</v>
      </c>
      <c r="W16" s="19"/>
      <c r="X16" s="20"/>
      <c r="Y16" s="23">
        <v>28</v>
      </c>
      <c r="Z16" s="24">
        <v>35</v>
      </c>
      <c r="AB16" s="101"/>
      <c r="AC16" s="103"/>
      <c r="AD16" s="103"/>
      <c r="AE16" s="105"/>
      <c r="AF16" s="103"/>
      <c r="AG16" s="103"/>
      <c r="AH16" s="103"/>
      <c r="AI16" s="103"/>
    </row>
    <row r="17" spans="2:31" ht="24" customHeight="1" x14ac:dyDescent="0.4">
      <c r="B17" s="3"/>
      <c r="C17" s="18"/>
      <c r="D17" s="11">
        <f>1-(k/3)</f>
        <v>0.89733208284471289</v>
      </c>
      <c r="E17" s="26"/>
      <c r="F17" s="14"/>
      <c r="P17" s="30"/>
      <c r="Q17" s="27"/>
      <c r="V17" s="19">
        <v>280</v>
      </c>
      <c r="W17" s="19"/>
      <c r="X17" s="31"/>
      <c r="Y17" s="23">
        <v>32</v>
      </c>
      <c r="Z17" s="24">
        <v>40</v>
      </c>
    </row>
    <row r="18" spans="2:31" ht="24" customHeight="1" x14ac:dyDescent="0.4">
      <c r="B18" s="3"/>
      <c r="C18" s="18"/>
      <c r="D18" s="12">
        <f>0.5*fc*k*j</f>
        <v>8.9824035543725156</v>
      </c>
      <c r="E18" s="26"/>
      <c r="F18" s="14"/>
      <c r="P18" s="16"/>
      <c r="Q18" s="27"/>
      <c r="V18" s="19">
        <v>250</v>
      </c>
      <c r="W18" s="19"/>
      <c r="X18" s="20"/>
      <c r="Y18" s="20"/>
      <c r="Z18" s="20"/>
    </row>
    <row r="19" spans="2:31" ht="24" customHeight="1" x14ac:dyDescent="0.4">
      <c r="E19" s="26"/>
      <c r="F19" s="14"/>
      <c r="P19" s="16">
        <f>H33</f>
        <v>1900</v>
      </c>
      <c r="Q19" s="1" t="s">
        <v>34</v>
      </c>
      <c r="V19" s="19">
        <v>280</v>
      </c>
      <c r="W19" s="19"/>
      <c r="X19" s="20"/>
      <c r="Y19" s="20"/>
      <c r="Z19" s="20"/>
    </row>
    <row r="20" spans="2:31" ht="24" customHeight="1" x14ac:dyDescent="0.4">
      <c r="F20" s="14"/>
      <c r="G20" s="32"/>
      <c r="O20" s="16" t="s">
        <v>11</v>
      </c>
      <c r="P20" s="16">
        <v>0</v>
      </c>
      <c r="Q20" s="27"/>
      <c r="V20" s="19">
        <v>300</v>
      </c>
      <c r="W20" s="19"/>
      <c r="X20" s="20"/>
      <c r="Y20" s="20"/>
      <c r="Z20" s="20"/>
    </row>
    <row r="21" spans="2:31" ht="24" customHeight="1" x14ac:dyDescent="0.4">
      <c r="F21" s="92"/>
      <c r="G21" s="109">
        <f>H57</f>
        <v>4.8868428046085448</v>
      </c>
      <c r="O21" s="16" t="s">
        <v>12</v>
      </c>
      <c r="P21" s="25">
        <f>(1-SIN(RADIANS(0)))/(1+SIN(RADIANS(0)))</f>
        <v>1</v>
      </c>
      <c r="Q21" s="27"/>
      <c r="V21" s="19">
        <v>320</v>
      </c>
      <c r="W21" s="16"/>
      <c r="X21" s="16"/>
      <c r="Y21" s="16"/>
      <c r="Z21" s="16"/>
    </row>
    <row r="22" spans="2:31" ht="24" customHeight="1" x14ac:dyDescent="0.4">
      <c r="F22" s="14"/>
      <c r="O22" s="16" t="s">
        <v>13</v>
      </c>
      <c r="P22" s="16">
        <f>H28</f>
        <v>2500</v>
      </c>
      <c r="Q22" s="1" t="s">
        <v>32</v>
      </c>
      <c r="V22" s="19">
        <v>350</v>
      </c>
      <c r="W22" s="16"/>
      <c r="X22" s="16"/>
      <c r="Y22" s="16"/>
      <c r="Z22" s="16"/>
    </row>
    <row r="23" spans="2:31" ht="24" customHeight="1" x14ac:dyDescent="0.4">
      <c r="F23" s="14"/>
      <c r="V23" s="33"/>
      <c r="W23" s="16"/>
      <c r="X23" s="16"/>
      <c r="Y23" s="16"/>
      <c r="Z23" s="16"/>
    </row>
    <row r="24" spans="2:31" ht="24" customHeight="1" x14ac:dyDescent="0.4">
      <c r="F24" s="14"/>
      <c r="O24" s="16"/>
      <c r="Q24" s="4"/>
      <c r="V24" s="33"/>
      <c r="W24" s="16"/>
      <c r="X24" s="16"/>
      <c r="Y24" s="16"/>
      <c r="Z24" s="16"/>
    </row>
    <row r="25" spans="2:31" ht="24" customHeight="1" x14ac:dyDescent="0.4">
      <c r="F25" s="14"/>
    </row>
    <row r="26" spans="2:31" ht="24" customHeight="1" x14ac:dyDescent="0.4">
      <c r="F26" s="14"/>
      <c r="I26" s="26">
        <f>H43</f>
        <v>5118.7499999999991</v>
      </c>
      <c r="M26" s="16">
        <f>H44</f>
        <v>15881.249999999998</v>
      </c>
    </row>
    <row r="27" spans="2:31" ht="24" customHeight="1" thickBot="1" x14ac:dyDescent="0.45">
      <c r="V27" s="26"/>
    </row>
    <row r="28" spans="2:31" ht="24" customHeight="1" thickTop="1" thickBot="1" x14ac:dyDescent="0.45">
      <c r="B28" s="34">
        <v>1</v>
      </c>
      <c r="C28" s="35"/>
      <c r="D28" s="87" t="s">
        <v>63</v>
      </c>
      <c r="E28" s="86">
        <v>2.5</v>
      </c>
      <c r="F28" s="95" t="s">
        <v>15</v>
      </c>
      <c r="G28" s="89" t="s">
        <v>65</v>
      </c>
      <c r="H28" s="93">
        <v>2500</v>
      </c>
      <c r="I28" s="90" t="s">
        <v>32</v>
      </c>
      <c r="J28" s="34">
        <v>3</v>
      </c>
      <c r="K28" s="35"/>
      <c r="L28" s="35"/>
      <c r="M28" s="35"/>
      <c r="N28" s="35"/>
      <c r="O28" s="35"/>
      <c r="P28" s="35"/>
      <c r="Q28" s="38"/>
      <c r="V28" s="26"/>
    </row>
    <row r="29" spans="2:31" ht="24" customHeight="1" thickTop="1" x14ac:dyDescent="0.4">
      <c r="B29" s="85"/>
      <c r="C29" s="39"/>
      <c r="D29" s="88" t="s">
        <v>64</v>
      </c>
      <c r="E29" s="91">
        <v>1.5</v>
      </c>
      <c r="F29" s="55" t="s">
        <v>15</v>
      </c>
      <c r="G29" s="39"/>
      <c r="H29" s="39"/>
      <c r="I29" s="41"/>
      <c r="J29" s="49" t="s">
        <v>31</v>
      </c>
      <c r="K29" s="39" t="s">
        <v>23</v>
      </c>
      <c r="L29" s="39" t="s">
        <v>41</v>
      </c>
      <c r="M29" s="39"/>
      <c r="N29" s="39"/>
      <c r="O29" s="39"/>
      <c r="P29" s="39"/>
      <c r="Q29" s="41"/>
      <c r="V29" s="26"/>
      <c r="AE29" s="39"/>
    </row>
    <row r="30" spans="2:31" ht="24" customHeight="1" x14ac:dyDescent="0.4">
      <c r="B30" s="6"/>
      <c r="C30" s="39"/>
      <c r="D30" s="42" t="s">
        <v>62</v>
      </c>
      <c r="E30" s="84">
        <v>30</v>
      </c>
      <c r="F30" s="39"/>
      <c r="G30" s="39"/>
      <c r="H30" s="39"/>
      <c r="I30" s="41"/>
      <c r="J30" s="49"/>
      <c r="K30" s="39" t="s">
        <v>23</v>
      </c>
      <c r="L30" s="55">
        <f>(Rall*((H/3)+(Rall/H41)))-((H43)*(Rall/H41)^2/2)</f>
        <v>10008.387825637023</v>
      </c>
      <c r="M30" s="1" t="s">
        <v>19</v>
      </c>
      <c r="N30" s="39"/>
      <c r="O30" s="39"/>
      <c r="P30" s="39"/>
      <c r="Q30" s="41"/>
    </row>
    <row r="31" spans="2:31" ht="24" customHeight="1" x14ac:dyDescent="0.4">
      <c r="B31" s="6" t="s">
        <v>9</v>
      </c>
      <c r="C31" s="39"/>
      <c r="D31" s="40"/>
      <c r="E31" s="39"/>
      <c r="F31" s="39"/>
      <c r="G31" s="39"/>
      <c r="H31" s="43">
        <f>(1-SIN(RADIANS(E30)))/(1+SIN(RADIANS(E30)))</f>
        <v>0.33333333333333331</v>
      </c>
      <c r="I31" s="41"/>
      <c r="J31" s="49" t="s">
        <v>40</v>
      </c>
      <c r="K31" s="39" t="s">
        <v>23</v>
      </c>
      <c r="L31" s="39" t="s">
        <v>42</v>
      </c>
      <c r="M31" s="45" t="s">
        <v>23</v>
      </c>
      <c r="N31" s="44">
        <f>MAX(H41,Rall)</f>
        <v>6718.75</v>
      </c>
      <c r="O31" s="39"/>
      <c r="P31" s="39"/>
      <c r="Q31" s="41"/>
      <c r="S31" s="39"/>
    </row>
    <row r="32" spans="2:31" ht="24" customHeight="1" x14ac:dyDescent="0.4">
      <c r="B32" s="6" t="s">
        <v>2</v>
      </c>
      <c r="C32" s="39"/>
      <c r="D32" s="40"/>
      <c r="E32" s="39"/>
      <c r="F32" s="39"/>
      <c r="G32" s="39"/>
      <c r="H32" s="84">
        <v>500</v>
      </c>
      <c r="I32" s="5" t="s">
        <v>32</v>
      </c>
      <c r="J32" s="140" t="s">
        <v>48</v>
      </c>
      <c r="K32" s="39" t="s">
        <v>23</v>
      </c>
      <c r="L32" s="39" t="s">
        <v>59</v>
      </c>
      <c r="M32" s="45" t="s">
        <v>23</v>
      </c>
      <c r="N32" s="44">
        <f>(L30*100)/350</f>
        <v>2859.5393787534349</v>
      </c>
      <c r="O32" s="39" t="s">
        <v>47</v>
      </c>
      <c r="P32" s="39"/>
      <c r="Q32" s="41"/>
    </row>
    <row r="33" spans="2:20" ht="24" customHeight="1" x14ac:dyDescent="0.4">
      <c r="B33" s="6" t="s">
        <v>10</v>
      </c>
      <c r="C33" s="39"/>
      <c r="D33" s="40"/>
      <c r="E33" s="39"/>
      <c r="F33" s="39"/>
      <c r="G33" s="39"/>
      <c r="H33" s="84">
        <v>1900</v>
      </c>
      <c r="I33" s="5" t="s">
        <v>34</v>
      </c>
      <c r="J33" s="98" t="s">
        <v>76</v>
      </c>
      <c r="K33" s="141"/>
      <c r="L33" s="142"/>
      <c r="M33" s="141"/>
      <c r="N33" s="84" t="s">
        <v>77</v>
      </c>
      <c r="O33" s="141"/>
      <c r="P33" s="142"/>
      <c r="Q33" s="143">
        <f>N32</f>
        <v>2859.5393787534349</v>
      </c>
    </row>
    <row r="34" spans="2:20" ht="24" customHeight="1" thickBot="1" x14ac:dyDescent="0.45">
      <c r="B34" s="6" t="s">
        <v>7</v>
      </c>
      <c r="C34" s="39"/>
      <c r="D34" s="40"/>
      <c r="E34" s="39"/>
      <c r="F34" s="39"/>
      <c r="G34" s="39"/>
      <c r="H34" s="84">
        <v>1000</v>
      </c>
      <c r="I34" s="5" t="s">
        <v>34</v>
      </c>
      <c r="J34" s="39"/>
      <c r="K34" s="39"/>
      <c r="L34" s="39"/>
      <c r="M34" s="39"/>
      <c r="N34" s="39"/>
      <c r="O34" s="39"/>
      <c r="P34" s="39"/>
      <c r="Q34" s="41"/>
    </row>
    <row r="35" spans="2:20" ht="24" customHeight="1" thickTop="1" thickBot="1" x14ac:dyDescent="0.45">
      <c r="B35" s="6" t="s">
        <v>17</v>
      </c>
      <c r="C35" s="39"/>
      <c r="D35" s="40"/>
      <c r="E35" s="39"/>
      <c r="F35" s="39"/>
      <c r="G35" s="39"/>
      <c r="H35" s="43">
        <f>Ka*Surcharge</f>
        <v>166.66666666666666</v>
      </c>
      <c r="I35" s="5" t="s">
        <v>32</v>
      </c>
      <c r="J35" s="34">
        <v>4.0999999999999996</v>
      </c>
      <c r="K35" s="35"/>
      <c r="L35" s="46" t="s">
        <v>43</v>
      </c>
      <c r="M35" s="35"/>
      <c r="N35" s="34">
        <v>4.2</v>
      </c>
      <c r="O35" s="35"/>
      <c r="P35" s="37"/>
      <c r="Q35" s="47"/>
    </row>
    <row r="36" spans="2:20" ht="24" customHeight="1" thickTop="1" x14ac:dyDescent="0.4">
      <c r="B36" s="6" t="s">
        <v>61</v>
      </c>
      <c r="C36" s="39"/>
      <c r="D36" s="40"/>
      <c r="E36" s="39"/>
      <c r="F36" s="39"/>
      <c r="G36" s="39"/>
      <c r="H36" s="43">
        <f>Ka*(H33-1000)*H</f>
        <v>750</v>
      </c>
      <c r="I36" s="5" t="s">
        <v>32</v>
      </c>
      <c r="J36" s="42" t="s">
        <v>44</v>
      </c>
      <c r="K36" s="39" t="s">
        <v>23</v>
      </c>
      <c r="L36" s="43" t="s">
        <v>46</v>
      </c>
      <c r="M36" s="39"/>
      <c r="N36" s="155"/>
      <c r="O36" s="106" t="s">
        <v>67</v>
      </c>
      <c r="P36" s="137">
        <v>9</v>
      </c>
      <c r="Q36" s="48" t="s">
        <v>54</v>
      </c>
    </row>
    <row r="37" spans="2:20" ht="24" customHeight="1" x14ac:dyDescent="0.4">
      <c r="B37" s="6" t="s">
        <v>18</v>
      </c>
      <c r="C37" s="39"/>
      <c r="D37" s="40"/>
      <c r="E37" s="39"/>
      <c r="F37" s="39"/>
      <c r="G37" s="39"/>
      <c r="H37" s="43">
        <f>H34*H</f>
        <v>2500</v>
      </c>
      <c r="I37" s="5" t="s">
        <v>32</v>
      </c>
      <c r="J37" s="42"/>
      <c r="K37" s="39" t="s">
        <v>23</v>
      </c>
      <c r="L37" s="44">
        <f>H35+H36+H37</f>
        <v>3416.6666666666665</v>
      </c>
      <c r="M37" s="1" t="s">
        <v>50</v>
      </c>
      <c r="N37" s="155"/>
      <c r="O37" s="67" t="s">
        <v>66</v>
      </c>
      <c r="P37" s="4">
        <f>L40</f>
        <v>10</v>
      </c>
      <c r="Q37" s="41"/>
      <c r="R37" s="6"/>
      <c r="S37" s="16"/>
    </row>
    <row r="38" spans="2:20" ht="24" customHeight="1" x14ac:dyDescent="0.4">
      <c r="B38" s="6" t="s">
        <v>20</v>
      </c>
      <c r="C38" s="39"/>
      <c r="D38" s="40"/>
      <c r="E38" s="39"/>
      <c r="F38" s="39"/>
      <c r="G38" s="39"/>
      <c r="H38" s="43">
        <f>H35*H*b</f>
        <v>625</v>
      </c>
      <c r="I38" s="41" t="s">
        <v>16</v>
      </c>
      <c r="J38" s="42" t="s">
        <v>49</v>
      </c>
      <c r="K38" s="39" t="s">
        <v>23</v>
      </c>
      <c r="L38" s="44">
        <f>L37</f>
        <v>3416.6666666666665</v>
      </c>
      <c r="M38" s="1" t="s">
        <v>19</v>
      </c>
      <c r="N38" s="155"/>
      <c r="O38" s="67" t="s">
        <v>79</v>
      </c>
      <c r="P38" s="138">
        <f>0.0025*100*P37</f>
        <v>2.5</v>
      </c>
      <c r="Q38" s="50" t="s">
        <v>55</v>
      </c>
    </row>
    <row r="39" spans="2:20" ht="24" customHeight="1" x14ac:dyDescent="0.4">
      <c r="B39" s="6" t="s">
        <v>21</v>
      </c>
      <c r="C39" s="39"/>
      <c r="D39" s="40"/>
      <c r="E39" s="39"/>
      <c r="F39" s="39"/>
      <c r="G39" s="39"/>
      <c r="H39" s="43">
        <f>0.5*H36*H*b</f>
        <v>1406.25</v>
      </c>
      <c r="I39" s="41" t="s">
        <v>16</v>
      </c>
      <c r="J39" s="42"/>
      <c r="K39" s="39" t="s">
        <v>23</v>
      </c>
      <c r="L39" s="44">
        <f>(L38*1.34^2)/8</f>
        <v>766.87083333333339</v>
      </c>
      <c r="M39" s="1" t="s">
        <v>19</v>
      </c>
      <c r="N39" s="155"/>
      <c r="O39" s="45"/>
      <c r="P39" s="139">
        <f>((PI()*((P36/2)^2)/100))/P38</f>
        <v>0.25446900494077324</v>
      </c>
      <c r="Q39" s="50" t="s">
        <v>15</v>
      </c>
    </row>
    <row r="40" spans="2:20" ht="24" customHeight="1" x14ac:dyDescent="0.4">
      <c r="B40" s="6" t="s">
        <v>22</v>
      </c>
      <c r="C40" s="39"/>
      <c r="D40" s="40"/>
      <c r="E40" s="39"/>
      <c r="F40" s="39"/>
      <c r="G40" s="39"/>
      <c r="H40" s="43">
        <f>0.5*H37*H*b</f>
        <v>4687.5</v>
      </c>
      <c r="I40" s="41" t="s">
        <v>16</v>
      </c>
      <c r="J40" s="49" t="s">
        <v>58</v>
      </c>
      <c r="K40" s="39" t="s">
        <v>23</v>
      </c>
      <c r="L40" s="94">
        <v>10</v>
      </c>
      <c r="M40" s="39" t="s">
        <v>53</v>
      </c>
      <c r="N40" s="156"/>
      <c r="O40" s="52" t="s">
        <v>57</v>
      </c>
      <c r="P40" s="53">
        <f>P36</f>
        <v>9</v>
      </c>
      <c r="Q40" s="54" t="str">
        <f>IF(P39&lt;0.15,"@ 0.10 m.",IF(P39&lt;0.2,"@ 0.15 m.",IF(P39&lt;0.25,"@ 0.20 m.",IF(P39&lt;0.3,"@ 0.25 m.",IF(P39&lt;0.35,"@ 0.30 m.",IF(P39&lt;0.4,"@ 0.35 m."))))))</f>
        <v>@ 0.25 m.</v>
      </c>
    </row>
    <row r="41" spans="2:20" ht="24" customHeight="1" x14ac:dyDescent="0.5">
      <c r="B41" s="6" t="s">
        <v>45</v>
      </c>
      <c r="C41" s="39"/>
      <c r="D41" s="40"/>
      <c r="E41" s="39"/>
      <c r="F41" s="39"/>
      <c r="G41" s="39"/>
      <c r="H41" s="43">
        <f>(H35+H36+H37)*b</f>
        <v>5125</v>
      </c>
      <c r="I41" s="5" t="s">
        <v>19</v>
      </c>
      <c r="J41" s="6" t="s">
        <v>3</v>
      </c>
      <c r="K41" s="39"/>
      <c r="L41" s="13">
        <v>12</v>
      </c>
      <c r="M41" s="152" t="s">
        <v>54</v>
      </c>
      <c r="N41" s="155"/>
      <c r="O41" s="39"/>
      <c r="P41" s="39"/>
      <c r="Q41" s="41"/>
    </row>
    <row r="42" spans="2:20" ht="24" customHeight="1" x14ac:dyDescent="0.45">
      <c r="B42" s="96" t="s">
        <v>75</v>
      </c>
      <c r="C42" s="97"/>
      <c r="D42" s="98"/>
      <c r="E42" s="97"/>
      <c r="F42" s="97"/>
      <c r="G42" s="97"/>
      <c r="H42" s="99">
        <v>0.35</v>
      </c>
      <c r="I42" s="5" t="s">
        <v>15</v>
      </c>
      <c r="J42" s="42" t="s">
        <v>51</v>
      </c>
      <c r="K42" s="39"/>
      <c r="L42" s="94">
        <f>L40-3</f>
        <v>7</v>
      </c>
      <c r="M42" s="39" t="s">
        <v>53</v>
      </c>
      <c r="N42" s="155"/>
      <c r="O42" s="39"/>
      <c r="P42" s="39"/>
      <c r="Q42" s="41"/>
    </row>
    <row r="43" spans="2:20" ht="24" customHeight="1" x14ac:dyDescent="0.45">
      <c r="B43" s="6" t="s">
        <v>36</v>
      </c>
      <c r="C43" s="39"/>
      <c r="D43" s="40"/>
      <c r="E43" s="39"/>
      <c r="F43" s="39"/>
      <c r="G43" s="39"/>
      <c r="H43" s="39">
        <f>((4*H28)-H41)*(3*bc)</f>
        <v>5118.7499999999991</v>
      </c>
      <c r="I43" s="5" t="s">
        <v>19</v>
      </c>
      <c r="J43" s="6"/>
      <c r="K43" s="39" t="s">
        <v>23</v>
      </c>
      <c r="L43" s="44">
        <f>(L39*100)/(fs*j*L42)</f>
        <v>8.1391626195713034</v>
      </c>
      <c r="M43" s="153" t="s">
        <v>52</v>
      </c>
      <c r="N43" s="155"/>
      <c r="O43" s="39"/>
      <c r="P43" s="39"/>
      <c r="Q43" s="41"/>
    </row>
    <row r="44" spans="2:20" ht="24" customHeight="1" x14ac:dyDescent="0.45">
      <c r="B44" s="6" t="s">
        <v>37</v>
      </c>
      <c r="C44" s="39"/>
      <c r="D44" s="40"/>
      <c r="E44" s="39"/>
      <c r="F44" s="39"/>
      <c r="G44" s="39"/>
      <c r="H44" s="39">
        <f>((4*H28)+H41)*3*bc</f>
        <v>15881.249999999998</v>
      </c>
      <c r="I44" s="5" t="s">
        <v>19</v>
      </c>
      <c r="J44" s="56"/>
      <c r="K44" s="39" t="s">
        <v>23</v>
      </c>
      <c r="L44" s="51">
        <f>((PI()*((L41/2)^2)/100))/L43</f>
        <v>0.13895451020634539</v>
      </c>
      <c r="M44" s="152" t="s">
        <v>15</v>
      </c>
      <c r="N44" s="155"/>
      <c r="O44" s="39"/>
      <c r="P44" s="39"/>
      <c r="Q44" s="41"/>
    </row>
    <row r="45" spans="2:20" ht="24" customHeight="1" thickBot="1" x14ac:dyDescent="0.45">
      <c r="B45" s="63" t="s">
        <v>24</v>
      </c>
      <c r="C45" s="57"/>
      <c r="D45" s="58"/>
      <c r="E45" s="57"/>
      <c r="F45" s="57"/>
      <c r="G45" s="57"/>
      <c r="H45" s="59">
        <f>H38+H39+H40</f>
        <v>6718.75</v>
      </c>
      <c r="I45" s="64" t="s">
        <v>16</v>
      </c>
      <c r="J45" s="60" t="s">
        <v>56</v>
      </c>
      <c r="K45" s="61"/>
      <c r="L45" s="62">
        <f>L41</f>
        <v>12</v>
      </c>
      <c r="M45" s="154" t="str">
        <f>IF(L44&lt;0.15,"@ 0.10 m.",IF(L44&lt;0.2,"@ 0.15 m.",IF(L44&lt;0.25,"@ 0.20 m.",IF(L44&lt;0.3,"@ 0.25 m.",IF(L44&lt;0.35,"@ 0.30 m.",IF(L44&lt;0.4,"@ 0.35 m."))))))</f>
        <v>@ 0.10 m.</v>
      </c>
      <c r="N45" s="157"/>
      <c r="O45" s="57"/>
      <c r="P45" s="57"/>
      <c r="Q45" s="64"/>
    </row>
    <row r="46" spans="2:20" ht="24" customHeight="1" thickTop="1" thickBot="1" x14ac:dyDescent="0.45">
      <c r="B46" s="34">
        <v>2</v>
      </c>
      <c r="C46" s="35"/>
      <c r="D46" s="36"/>
      <c r="E46" s="35"/>
      <c r="F46" s="35"/>
      <c r="G46" s="35"/>
      <c r="H46" s="65"/>
      <c r="I46" s="38"/>
      <c r="J46" s="34">
        <v>5</v>
      </c>
      <c r="K46" s="39"/>
      <c r="L46" s="39"/>
      <c r="M46" s="39"/>
      <c r="N46" s="39"/>
      <c r="O46" s="39"/>
      <c r="P46" s="39"/>
      <c r="Q46" s="41"/>
    </row>
    <row r="47" spans="2:20" ht="24" customHeight="1" thickTop="1" x14ac:dyDescent="0.45">
      <c r="B47" s="66" t="s">
        <v>60</v>
      </c>
      <c r="C47" s="39"/>
      <c r="D47" s="40"/>
      <c r="E47" s="67" t="s">
        <v>38</v>
      </c>
      <c r="F47" s="45" t="s">
        <v>23</v>
      </c>
      <c r="G47" s="67"/>
      <c r="H47" s="39"/>
      <c r="I47" s="41"/>
      <c r="J47" s="6"/>
      <c r="K47" s="39"/>
      <c r="L47" s="39"/>
      <c r="M47" s="39"/>
      <c r="N47" s="39"/>
      <c r="O47" s="39"/>
      <c r="P47" s="39"/>
      <c r="Q47" s="41"/>
      <c r="T47" s="68"/>
    </row>
    <row r="48" spans="2:20" ht="24" customHeight="1" x14ac:dyDescent="0.4">
      <c r="B48" s="6"/>
      <c r="C48" s="39"/>
      <c r="D48" s="40"/>
      <c r="E48" s="67"/>
      <c r="F48" s="45" t="s">
        <v>23</v>
      </c>
      <c r="G48" s="67"/>
      <c r="H48" s="44">
        <f>(H38*H/2)+(H39*H/3)+(H40*H/3)</f>
        <v>5859.375</v>
      </c>
      <c r="I48" s="41"/>
      <c r="J48" s="39"/>
      <c r="K48" s="39"/>
      <c r="L48" s="39"/>
      <c r="M48" s="39"/>
      <c r="N48" s="39"/>
      <c r="O48" s="39"/>
      <c r="P48" s="39"/>
      <c r="Q48" s="41"/>
    </row>
    <row r="49" spans="2:26" ht="24" customHeight="1" x14ac:dyDescent="0.4">
      <c r="B49" s="6"/>
      <c r="C49" s="39"/>
      <c r="D49" s="40"/>
      <c r="E49" s="69">
        <f>Rall</f>
        <v>6718.75</v>
      </c>
      <c r="F49" s="70" t="s">
        <v>23</v>
      </c>
      <c r="G49" s="71"/>
      <c r="H49" s="44">
        <f>H48</f>
        <v>5859.375</v>
      </c>
      <c r="I49" s="41"/>
      <c r="J49" s="39"/>
      <c r="K49" s="39"/>
      <c r="L49" s="39"/>
      <c r="M49" s="39"/>
      <c r="N49" s="39"/>
      <c r="O49" s="39"/>
      <c r="P49" s="39"/>
      <c r="Q49" s="41"/>
    </row>
    <row r="50" spans="2:26" ht="24" customHeight="1" x14ac:dyDescent="0.4">
      <c r="B50" s="6"/>
      <c r="C50" s="39"/>
      <c r="D50" s="40"/>
      <c r="E50" s="67" t="s">
        <v>39</v>
      </c>
      <c r="F50" s="45" t="s">
        <v>23</v>
      </c>
      <c r="G50" s="67"/>
      <c r="H50" s="44">
        <f>H49/E49</f>
        <v>0.87209302325581395</v>
      </c>
      <c r="I50" s="41" t="s">
        <v>15</v>
      </c>
      <c r="J50" s="6"/>
      <c r="K50" s="39"/>
      <c r="L50" s="39"/>
      <c r="M50" s="39"/>
      <c r="N50" s="39" t="str">
        <f>J33</f>
        <v xml:space="preserve">ใช้เสาเข็มรูปตัว I-0.35x0.35x12.00 m. </v>
      </c>
      <c r="O50" s="39"/>
      <c r="P50" s="39"/>
      <c r="Q50" s="41"/>
    </row>
    <row r="51" spans="2:26" ht="24" customHeight="1" x14ac:dyDescent="0.4">
      <c r="B51" s="6"/>
      <c r="C51" s="39"/>
      <c r="D51" s="40"/>
      <c r="E51" s="39"/>
      <c r="F51" s="45"/>
      <c r="G51" s="39"/>
      <c r="H51" s="39"/>
      <c r="I51" s="41"/>
      <c r="J51" s="6"/>
      <c r="K51" s="39"/>
      <c r="L51" s="39"/>
      <c r="M51" s="39"/>
      <c r="N51" s="39"/>
      <c r="O51" s="39"/>
      <c r="P51" s="39"/>
      <c r="Q51" s="41"/>
      <c r="V51" s="72">
        <f>Rall*((12*H28*H50)+H45)</f>
        <v>220922851.5625</v>
      </c>
      <c r="W51" s="73"/>
    </row>
    <row r="52" spans="2:26" ht="24" customHeight="1" x14ac:dyDescent="0.4">
      <c r="B52" s="6"/>
      <c r="C52" s="39"/>
      <c r="D52" s="40"/>
      <c r="E52" s="39" t="str">
        <f>G53&amp;"D^2"&amp;" - "&amp;(2*Rall)&amp;"D"&amp;"  "&amp;G55&amp;" = 0"</f>
        <v>5118.75D^2 - 13437.5D  -21819.5408950617 = 0</v>
      </c>
      <c r="F52" s="45"/>
      <c r="G52" s="39"/>
      <c r="H52" s="39"/>
      <c r="I52" s="41"/>
      <c r="J52" s="6"/>
      <c r="K52" s="39"/>
      <c r="L52" s="39"/>
      <c r="M52" s="39"/>
      <c r="N52" s="39"/>
      <c r="O52" s="39"/>
      <c r="P52" s="39"/>
      <c r="Q52" s="41"/>
      <c r="V52" s="72">
        <f>(2*H28)+H41</f>
        <v>10125</v>
      </c>
      <c r="W52" s="14" t="s">
        <v>23</v>
      </c>
      <c r="X52" s="72">
        <f>V51/V52</f>
        <v>21819.540895061727</v>
      </c>
      <c r="Y52" s="74"/>
      <c r="Z52" s="75"/>
    </row>
    <row r="53" spans="2:26" ht="24" customHeight="1" x14ac:dyDescent="0.4">
      <c r="B53" s="6"/>
      <c r="C53" s="39"/>
      <c r="D53" s="40"/>
      <c r="E53" s="45" t="s">
        <v>25</v>
      </c>
      <c r="F53" s="45" t="s">
        <v>23</v>
      </c>
      <c r="G53" s="44">
        <f>H43</f>
        <v>5118.7499999999991</v>
      </c>
      <c r="H53" s="39"/>
      <c r="I53" s="41"/>
      <c r="J53" s="6"/>
      <c r="K53" s="39"/>
      <c r="L53" s="39"/>
      <c r="M53" s="39"/>
      <c r="N53" s="39"/>
      <c r="O53" s="39"/>
      <c r="P53" s="39"/>
      <c r="Q53" s="41"/>
    </row>
    <row r="54" spans="2:26" ht="24" customHeight="1" x14ac:dyDescent="0.4">
      <c r="B54" s="6"/>
      <c r="C54" s="39"/>
      <c r="D54" s="40"/>
      <c r="E54" s="45" t="s">
        <v>26</v>
      </c>
      <c r="F54" s="45" t="s">
        <v>23</v>
      </c>
      <c r="G54" s="44">
        <f>-(2*Rall)</f>
        <v>-13437.5</v>
      </c>
      <c r="H54" s="39"/>
      <c r="I54" s="41"/>
      <c r="J54" s="6"/>
      <c r="K54" s="39"/>
      <c r="L54" s="39"/>
      <c r="M54" s="39"/>
      <c r="N54" s="39"/>
      <c r="O54" s="131" t="str">
        <f>IF(L45&gt;=12,"DB","RB")</f>
        <v>DB</v>
      </c>
      <c r="P54" s="132">
        <f>L45</f>
        <v>12</v>
      </c>
      <c r="Q54" s="133" t="str">
        <f>M45</f>
        <v>@ 0.10 m.</v>
      </c>
      <c r="R54" s="49"/>
    </row>
    <row r="55" spans="2:26" ht="24" customHeight="1" x14ac:dyDescent="0.4">
      <c r="B55" s="6"/>
      <c r="C55" s="39"/>
      <c r="D55" s="40"/>
      <c r="E55" s="45" t="s">
        <v>27</v>
      </c>
      <c r="F55" s="45" t="s">
        <v>23</v>
      </c>
      <c r="G55" s="44">
        <f>-V51/V52</f>
        <v>-21819.540895061727</v>
      </c>
      <c r="H55" s="39"/>
      <c r="I55" s="41"/>
      <c r="J55" s="76"/>
      <c r="K55" s="39"/>
      <c r="L55" s="77"/>
      <c r="M55" s="39"/>
      <c r="N55" s="39"/>
      <c r="O55" s="106" t="str">
        <f>IF(P40&gt;=12,"DB","RB")</f>
        <v>RB</v>
      </c>
      <c r="P55" s="134">
        <f>P40</f>
        <v>9</v>
      </c>
      <c r="Q55" s="135" t="str">
        <f>Q40</f>
        <v>@ 0.25 m.</v>
      </c>
      <c r="R55" s="107"/>
      <c r="S55" s="108"/>
      <c r="V55" s="78"/>
      <c r="X55" s="79"/>
    </row>
    <row r="56" spans="2:26" ht="24" customHeight="1" x14ac:dyDescent="0.4">
      <c r="B56" s="6"/>
      <c r="C56" s="39"/>
      <c r="D56" s="40"/>
      <c r="E56" s="45" t="s">
        <v>28</v>
      </c>
      <c r="F56" s="45" t="s">
        <v>23</v>
      </c>
      <c r="G56" s="80">
        <f>(V56-X56)/V58</f>
        <v>-1.1339572245462548</v>
      </c>
      <c r="H56" s="44">
        <f>G56*1.3</f>
        <v>-1.4741443919101314</v>
      </c>
      <c r="I56" s="41"/>
      <c r="J56" s="6"/>
      <c r="K56" s="39"/>
      <c r="L56" s="77"/>
      <c r="M56" s="39"/>
      <c r="N56" s="39"/>
      <c r="O56" s="39"/>
      <c r="P56" s="39"/>
      <c r="Q56" s="41"/>
      <c r="V56" s="81">
        <f>-(G54)</f>
        <v>13437.5</v>
      </c>
      <c r="X56" s="79">
        <f>SQRT(G54^2-(4*G53*G55))</f>
        <v>25046.387086292281</v>
      </c>
    </row>
    <row r="57" spans="2:26" ht="24" customHeight="1" x14ac:dyDescent="0.4">
      <c r="B57" s="6"/>
      <c r="C57" s="39"/>
      <c r="D57" s="40"/>
      <c r="E57" s="39"/>
      <c r="F57" s="45" t="s">
        <v>23</v>
      </c>
      <c r="G57" s="80">
        <f>(V56+X56)/V58</f>
        <v>3.7591098496988802</v>
      </c>
      <c r="H57" s="44">
        <f>G57*1.3</f>
        <v>4.8868428046085448</v>
      </c>
      <c r="I57" s="41"/>
      <c r="J57" s="76"/>
      <c r="K57" s="39"/>
      <c r="L57" s="77"/>
      <c r="M57" s="39"/>
      <c r="N57" s="39"/>
      <c r="O57" s="39"/>
      <c r="P57" s="39"/>
      <c r="Q57" s="41"/>
      <c r="V57" s="82" t="s">
        <v>29</v>
      </c>
    </row>
    <row r="58" spans="2:26" ht="24" customHeight="1" thickBot="1" x14ac:dyDescent="0.45">
      <c r="B58" s="6"/>
      <c r="C58" s="39"/>
      <c r="D58" s="40"/>
      <c r="E58" s="45" t="s">
        <v>30</v>
      </c>
      <c r="F58" s="45" t="s">
        <v>23</v>
      </c>
      <c r="G58" s="44">
        <f>H+H57</f>
        <v>7.3868428046085448</v>
      </c>
      <c r="H58" s="150" t="str">
        <f>IF(G58&lt;6,"Used Pile Lengh 6.00 m.",IF(G58&lt;8,"Used Pile 8.00 m.",IF(G58&lt;10,"Used Pile Lengh 10.00 m.",IF(G58&lt;12,"Used Pile Lengh 12.00 m."))))</f>
        <v>Used Pile 8.00 m.</v>
      </c>
      <c r="J58" s="63"/>
      <c r="K58" s="39"/>
      <c r="L58" s="39"/>
      <c r="M58" s="39"/>
      <c r="N58" s="39"/>
      <c r="O58" s="39"/>
      <c r="P58" s="39"/>
      <c r="Q58" s="41"/>
      <c r="V58" s="82">
        <f>2*G53</f>
        <v>10237.499999999998</v>
      </c>
    </row>
    <row r="59" spans="2:26" ht="24" customHeight="1" thickTop="1" x14ac:dyDescent="0.4">
      <c r="B59" s="85"/>
      <c r="C59" s="35"/>
      <c r="D59" s="36"/>
      <c r="E59" s="35"/>
      <c r="F59" s="37"/>
      <c r="G59" s="130"/>
      <c r="H59" s="35"/>
      <c r="I59" s="35"/>
      <c r="J59" s="35"/>
      <c r="K59" s="35"/>
      <c r="L59" s="35"/>
      <c r="M59" s="35"/>
      <c r="N59" s="35"/>
      <c r="O59" s="35"/>
      <c r="P59" s="35"/>
      <c r="Q59" s="38"/>
    </row>
    <row r="60" spans="2:26" ht="24" customHeight="1" x14ac:dyDescent="0.4">
      <c r="B60" s="6"/>
      <c r="C60" s="39"/>
      <c r="D60" s="40"/>
      <c r="E60" s="39"/>
      <c r="F60" s="45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41"/>
    </row>
    <row r="61" spans="2:26" ht="24" customHeight="1" x14ac:dyDescent="0.4">
      <c r="B61" s="6"/>
      <c r="C61" s="39"/>
      <c r="D61" s="40"/>
      <c r="E61" s="39"/>
      <c r="F61" s="45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41"/>
    </row>
    <row r="62" spans="2:26" ht="24" customHeight="1" x14ac:dyDescent="0.4">
      <c r="B62" s="6"/>
      <c r="C62" s="39"/>
      <c r="D62" s="40"/>
      <c r="E62" s="39"/>
      <c r="F62" s="45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1"/>
    </row>
    <row r="63" spans="2:26" ht="24" customHeight="1" x14ac:dyDescent="0.4">
      <c r="B63" s="6"/>
      <c r="C63" s="39"/>
      <c r="D63" s="40"/>
      <c r="E63" s="39"/>
      <c r="F63" s="45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41"/>
    </row>
    <row r="64" spans="2:26" ht="24" customHeight="1" x14ac:dyDescent="0.4">
      <c r="B64" s="6"/>
      <c r="C64" s="39"/>
      <c r="D64" s="40"/>
      <c r="E64" s="39"/>
      <c r="F64" s="45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41"/>
    </row>
    <row r="65" spans="2:17" ht="24" customHeight="1" x14ac:dyDescent="0.4">
      <c r="B65" s="6"/>
      <c r="C65" s="39"/>
      <c r="D65" s="40"/>
      <c r="E65" s="39"/>
      <c r="F65" s="45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41"/>
    </row>
    <row r="66" spans="2:17" ht="24" customHeight="1" x14ac:dyDescent="0.4">
      <c r="B66" s="6"/>
      <c r="C66" s="39"/>
      <c r="D66" s="40"/>
      <c r="E66" s="39"/>
      <c r="F66" s="45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41"/>
    </row>
    <row r="67" spans="2:17" ht="24" customHeight="1" x14ac:dyDescent="0.4">
      <c r="B67" s="6"/>
      <c r="C67" s="39"/>
      <c r="D67" s="40"/>
      <c r="E67" s="39"/>
      <c r="F67" s="45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41"/>
    </row>
    <row r="68" spans="2:17" ht="24" customHeight="1" x14ac:dyDescent="0.4">
      <c r="B68" s="6"/>
      <c r="C68" s="39"/>
      <c r="D68" s="40"/>
      <c r="E68" s="39"/>
      <c r="F68" s="45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41"/>
    </row>
    <row r="69" spans="2:17" ht="24" customHeight="1" x14ac:dyDescent="0.4">
      <c r="B69" s="6"/>
      <c r="C69" s="39"/>
      <c r="D69" s="40"/>
      <c r="E69" s="39"/>
      <c r="F69" s="45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41"/>
    </row>
    <row r="70" spans="2:17" ht="24" customHeight="1" x14ac:dyDescent="0.4">
      <c r="B70" s="6"/>
      <c r="C70" s="39"/>
      <c r="D70" s="40"/>
      <c r="E70" s="39"/>
      <c r="F70" s="45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41"/>
    </row>
    <row r="71" spans="2:17" ht="24" customHeight="1" x14ac:dyDescent="0.4">
      <c r="B71" s="6"/>
      <c r="C71" s="39"/>
      <c r="D71" s="40"/>
      <c r="E71" s="39"/>
      <c r="F71" s="45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41"/>
    </row>
    <row r="72" spans="2:17" ht="24" customHeight="1" x14ac:dyDescent="0.4">
      <c r="B72" s="6"/>
      <c r="C72" s="39"/>
      <c r="D72" s="40"/>
      <c r="E72" s="39"/>
      <c r="F72" s="45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41"/>
    </row>
    <row r="73" spans="2:17" ht="24" customHeight="1" x14ac:dyDescent="0.4">
      <c r="B73" s="6"/>
      <c r="C73" s="39"/>
      <c r="D73" s="40"/>
      <c r="E73" s="39"/>
      <c r="F73" s="45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41"/>
    </row>
    <row r="74" spans="2:17" ht="24" customHeight="1" x14ac:dyDescent="0.4">
      <c r="B74" s="6"/>
      <c r="C74" s="39"/>
      <c r="D74" s="40"/>
      <c r="E74" s="39"/>
      <c r="F74" s="45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41"/>
    </row>
    <row r="75" spans="2:17" ht="24" customHeight="1" x14ac:dyDescent="0.4">
      <c r="B75" s="6"/>
      <c r="C75" s="39"/>
      <c r="D75" s="40"/>
      <c r="E75" s="39"/>
      <c r="F75" s="45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41"/>
    </row>
    <row r="76" spans="2:17" ht="24" customHeight="1" thickBot="1" x14ac:dyDescent="0.45">
      <c r="B76" s="63"/>
      <c r="C76" s="57"/>
      <c r="D76" s="58"/>
      <c r="E76" s="57"/>
      <c r="F76" s="83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64"/>
    </row>
    <row r="77" spans="2:17" ht="24" customHeight="1" thickTop="1" x14ac:dyDescent="0.4"/>
  </sheetData>
  <sheetProtection algorithmName="SHA-512" hashValue="CSZqoYxg8tokzxLt30cm28ZFDoDW2zLTkitRRKHdB1gugt9XlmjR67Encl2cH9OaiVyC/HMo1dmZq9JdJr4yTA==" saltValue="ygCjye5IaOc3tsng8S/NjQ==" spinCount="100000" sheet="1" objects="1" scenarios="1"/>
  <mergeCells count="2">
    <mergeCell ref="P15:P16"/>
    <mergeCell ref="Q14:Q15"/>
  </mergeCells>
  <dataValidations disablePrompts="1" count="3">
    <dataValidation type="list" allowBlank="1" showInputMessage="1" showErrorMessage="1" sqref="D9" xr:uid="{79A58E09-B6E8-4920-819A-F15A0557583F}">
      <formula1>$V$11:$V$22</formula1>
    </dataValidation>
    <dataValidation type="list" allowBlank="1" showInputMessage="1" showErrorMessage="1" sqref="D10" xr:uid="{22809107-BD69-4ABF-B43C-059D6DBCEB7A}">
      <formula1>$W$11:$W$14</formula1>
    </dataValidation>
    <dataValidation type="list" allowBlank="1" showInputMessage="1" showErrorMessage="1" sqref="L41 P36" xr:uid="{F0DB4A5E-8798-40EA-908C-0E0609CCFAC8}">
      <formula1>$Y$11:$Y$17</formula1>
    </dataValidation>
  </dataValidations>
  <printOptions horizontalCentered="1" verticalCentered="1"/>
  <pageMargins left="0.5" right="0.5" top="0.5" bottom="0.5" header="0.3" footer="0.3"/>
  <pageSetup paperSize="9" scale="84" orientation="portrait" horizontalDpi="203" verticalDpi="203" r:id="rId1"/>
  <headerFooter>
    <oddHeader>&amp;RPage &amp;P of &amp;N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Sheet1</vt:lpstr>
      <vt:lpstr>b</vt:lpstr>
      <vt:lpstr>bc</vt:lpstr>
      <vt:lpstr>Ec</vt:lpstr>
      <vt:lpstr>Es</vt:lpstr>
      <vt:lpstr>fc</vt:lpstr>
      <vt:lpstr>fcu</vt:lpstr>
      <vt:lpstr>fs</vt:lpstr>
      <vt:lpstr>H</vt:lpstr>
      <vt:lpstr>j</vt:lpstr>
      <vt:lpstr>k</vt:lpstr>
      <vt:lpstr>Ka</vt:lpstr>
      <vt:lpstr>n</vt:lpstr>
      <vt:lpstr>Sheet1!Print_Area</vt:lpstr>
      <vt:lpstr>Sheet1!Print_Titles</vt:lpstr>
      <vt:lpstr>Rall</vt:lpstr>
      <vt:lpstr>Surcharge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Exodia</dc:creator>
  <cp:lastModifiedBy>PREECHA-PB</cp:lastModifiedBy>
  <cp:lastPrinted>2021-08-28T09:54:57Z</cp:lastPrinted>
  <dcterms:created xsi:type="dcterms:W3CDTF">2021-07-18T09:16:49Z</dcterms:created>
  <dcterms:modified xsi:type="dcterms:W3CDTF">2021-08-29T03:30:33Z</dcterms:modified>
</cp:coreProperties>
</file>