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A" sheetId="1" r:id="rId1"/>
  </sheets>
  <definedNames>
    <definedName name="_xlnm.Print_Area" localSheetId="0">DA!$A$1:$M$127</definedName>
  </definedNames>
  <calcPr calcId="152511"/>
</workbook>
</file>

<file path=xl/calcChain.xml><?xml version="1.0" encoding="utf-8"?>
<calcChain xmlns="http://schemas.openxmlformats.org/spreadsheetml/2006/main">
  <c r="G53" i="1" l="1"/>
  <c r="D117" i="1" l="1"/>
  <c r="B117" i="1"/>
  <c r="F121" i="1"/>
  <c r="C121" i="1"/>
  <c r="D108" i="1"/>
  <c r="B108" i="1"/>
  <c r="F112" i="1"/>
  <c r="C112" i="1"/>
  <c r="F103" i="1"/>
  <c r="C103" i="1"/>
  <c r="C94" i="1"/>
  <c r="D99" i="1"/>
  <c r="B99" i="1"/>
  <c r="F94" i="1"/>
  <c r="D90" i="1"/>
  <c r="B90" i="1"/>
  <c r="L60" i="1"/>
  <c r="L59" i="1"/>
  <c r="L58" i="1"/>
  <c r="L57" i="1"/>
  <c r="I94" i="1" l="1"/>
  <c r="H91" i="1"/>
  <c r="J91" i="1" s="1"/>
  <c r="H93" i="1"/>
  <c r="H120" i="1"/>
  <c r="H118" i="1"/>
  <c r="I121" i="1"/>
  <c r="H111" i="1"/>
  <c r="H109" i="1"/>
  <c r="I112" i="1"/>
  <c r="H102" i="1"/>
  <c r="H100" i="1"/>
  <c r="I103" i="1"/>
  <c r="J93" i="1" l="1"/>
  <c r="C95" i="1"/>
  <c r="H95" i="1" s="1"/>
  <c r="C53" i="1"/>
  <c r="E54" i="1" s="1"/>
  <c r="C96" i="1"/>
  <c r="H96" i="1" s="1"/>
  <c r="C123" i="1"/>
  <c r="H123" i="1" s="1"/>
  <c r="C122" i="1"/>
  <c r="H122" i="1" s="1"/>
  <c r="C114" i="1"/>
  <c r="H114" i="1" s="1"/>
  <c r="C113" i="1"/>
  <c r="H113" i="1" s="1"/>
  <c r="C105" i="1"/>
  <c r="H105" i="1" s="1"/>
  <c r="C104" i="1"/>
  <c r="H104" i="1" s="1"/>
  <c r="U12" i="1"/>
  <c r="S12" i="1"/>
  <c r="U11" i="1"/>
  <c r="P12" i="1"/>
  <c r="N15" i="1"/>
  <c r="O14" i="1"/>
  <c r="N14" i="1"/>
  <c r="O13" i="1"/>
  <c r="N13" i="1"/>
  <c r="N12" i="1"/>
  <c r="N11" i="1"/>
  <c r="H97" i="1" l="1"/>
  <c r="J97" i="1" s="1"/>
  <c r="L97" i="1" s="1"/>
  <c r="H124" i="1"/>
  <c r="J124" i="1" s="1"/>
  <c r="L124" i="1" s="1"/>
  <c r="H115" i="1"/>
  <c r="J115" i="1" s="1"/>
  <c r="L115" i="1" s="1"/>
  <c r="H106" i="1"/>
  <c r="J106" i="1" s="1"/>
  <c r="L106" i="1" s="1"/>
</calcChain>
</file>

<file path=xl/comments1.xml><?xml version="1.0" encoding="utf-8"?>
<comments xmlns="http://schemas.openxmlformats.org/spreadsheetml/2006/main">
  <authors>
    <author>Author</author>
  </authors>
  <commentList>
    <comment ref="B1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2.6 for Masonry Structure
12.5 for Framed Strucutre</t>
        </r>
      </text>
    </comment>
    <comment ref="O17" authorId="0" shape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Paste Values</t>
        </r>
      </text>
    </comment>
    <comment ref="R17" authorId="0" shape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Paste Values</t>
        </r>
      </text>
    </comment>
    <comment ref="O18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Positive values from wall</t>
        </r>
      </text>
    </comment>
    <comment ref="P18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plotted as negative values</t>
        </r>
      </text>
    </comment>
    <comment ref="R18" authorId="0" shape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positive values from wall</t>
        </r>
      </text>
    </comment>
    <comment ref="S18" authorId="0" shape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Plotted as positive values</t>
        </r>
      </text>
    </comment>
    <comment ref="C51" authorId="0" shape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at near edge of Bldg</t>
        </r>
      </text>
    </comment>
    <comment ref="C52" authorId="0" shape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at far edge of Bldg</t>
        </r>
      </text>
    </comment>
    <comment ref="H57" authorId="0" shape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read from graph</t>
        </r>
      </text>
    </comment>
    <comment ref="H58" authorId="0" shape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read from graph</t>
        </r>
      </text>
    </comment>
    <comment ref="H59" authorId="0" shape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read from graph</t>
        </r>
      </text>
    </comment>
    <comment ref="H60" authorId="0" shape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read from graph</t>
        </r>
      </text>
    </comment>
    <comment ref="H90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from graph</t>
        </r>
      </text>
    </comment>
    <comment ref="H92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from graph</t>
        </r>
      </text>
    </comment>
    <comment ref="H99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from graph</t>
        </r>
      </text>
    </comment>
    <comment ref="H101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from graph</t>
        </r>
      </text>
    </comment>
    <comment ref="H108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from graph</t>
        </r>
      </text>
    </comment>
    <comment ref="H110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from graph</t>
        </r>
      </text>
    </comment>
    <comment ref="H117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from graph</t>
        </r>
      </text>
    </comment>
    <comment ref="H119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from graph</t>
        </r>
      </text>
    </comment>
    <comment ref="A126" authorId="0" shapeId="0">
      <text>
        <r>
          <rPr>
            <b/>
            <sz val="8"/>
            <color indexed="81"/>
            <rFont val="Tahoma"/>
            <charset val="1"/>
          </rPr>
          <t>Author:</t>
        </r>
        <r>
          <rPr>
            <sz val="8"/>
            <color indexed="81"/>
            <rFont val="Tahoma"/>
            <charset val="1"/>
          </rPr>
          <t xml:space="preserve">
put any comment or conclusion</t>
        </r>
      </text>
    </comment>
  </commentList>
</comments>
</file>

<file path=xl/sharedStrings.xml><?xml version="1.0" encoding="utf-8"?>
<sst xmlns="http://schemas.openxmlformats.org/spreadsheetml/2006/main" count="203" uniqueCount="76">
  <si>
    <t>Building Details</t>
  </si>
  <si>
    <t>Description:</t>
  </si>
  <si>
    <t>Length, L</t>
  </si>
  <si>
    <t>Height, H</t>
  </si>
  <si>
    <t>Poisson</t>
  </si>
  <si>
    <t>E/G =</t>
  </si>
  <si>
    <t>Distance =</t>
  </si>
  <si>
    <t>m from excavation</t>
  </si>
  <si>
    <t>m</t>
  </si>
  <si>
    <t>(-)</t>
  </si>
  <si>
    <t>Exca. Depth =</t>
  </si>
  <si>
    <t>Plotting Building</t>
  </si>
  <si>
    <t>Plotting Wall</t>
  </si>
  <si>
    <t>Plotting FL</t>
  </si>
  <si>
    <t>Plotting GL</t>
  </si>
  <si>
    <t>X</t>
  </si>
  <si>
    <t>Settlement (mm)</t>
  </si>
  <si>
    <t>Surface Settlement Data (Start from Wall)</t>
  </si>
  <si>
    <t>Extracted from Numerical Analsyis</t>
  </si>
  <si>
    <t>Settlement at Near Edge</t>
  </si>
  <si>
    <t>Settlement at Far Edge</t>
  </si>
  <si>
    <t>mm</t>
  </si>
  <si>
    <t>Differential Settlement</t>
  </si>
  <si>
    <t>Length of Building</t>
  </si>
  <si>
    <t>Tilting</t>
  </si>
  <si>
    <t>in</t>
  </si>
  <si>
    <t>m to X =</t>
  </si>
  <si>
    <t>Diff. Settlement =</t>
  </si>
  <si>
    <t>Surface Settlement Data</t>
  </si>
  <si>
    <t>Horizontal Ground Movement at Surface</t>
  </si>
  <si>
    <t>Hor. Disp. (mm)</t>
  </si>
  <si>
    <t>a) From X =</t>
  </si>
  <si>
    <t>b) From X =</t>
  </si>
  <si>
    <t>c) From X =</t>
  </si>
  <si>
    <t>d) From X =</t>
  </si>
  <si>
    <t>A. Check Tilting of Overall Building</t>
  </si>
  <si>
    <t>Relative Deflection =</t>
  </si>
  <si>
    <t>(S = Sagging, H = Hogging)</t>
  </si>
  <si>
    <t>Deflection Ratio =</t>
  </si>
  <si>
    <t>Difference in Horizontal Displacements between the 2 Points =</t>
  </si>
  <si>
    <t>Horizontal Strain =</t>
  </si>
  <si>
    <t>t =</t>
  </si>
  <si>
    <t>I =</t>
  </si>
  <si>
    <r>
      <t>m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/m</t>
    </r>
  </si>
  <si>
    <t>L =</t>
  </si>
  <si>
    <t>m between the 2 points</t>
  </si>
  <si>
    <t>Bending Strain =</t>
  </si>
  <si>
    <t>Total Bending Strain =</t>
  </si>
  <si>
    <t>Diagonal Strain =</t>
  </si>
  <si>
    <t>Total Diagonal Strain =</t>
  </si>
  <si>
    <t>Critical Tensile Strain =</t>
  </si>
  <si>
    <t>(-)       =</t>
  </si>
  <si>
    <t>%</t>
  </si>
  <si>
    <t>H</t>
  </si>
  <si>
    <t>Reference:</t>
  </si>
  <si>
    <t>C. Check Tensile Strain between 2 Points Considered (upto 4 intervals can be evaluated)</t>
  </si>
  <si>
    <t>Diagonal Strain</t>
  </si>
  <si>
    <t>Bending Strain</t>
  </si>
  <si>
    <t>B. Check Rotation between 2 Points Considered (upto 4 intervals can be evaluated)</t>
  </si>
  <si>
    <t>Concept</t>
  </si>
  <si>
    <t>20 Nov 2012, PV</t>
  </si>
  <si>
    <t>1 of 2</t>
  </si>
  <si>
    <t>2 of 2</t>
  </si>
  <si>
    <t>Damage Assessment due to Excavation</t>
  </si>
  <si>
    <t>Remark:</t>
  </si>
  <si>
    <t>หมายเหตุ</t>
  </si>
  <si>
    <t>1)</t>
  </si>
  <si>
    <t>2)</t>
  </si>
  <si>
    <t>ถึงแม้ว่าผู้เขียนจะพัฒนาตารางคำนวณขึ้นมาอย่างระมัดระวัง แต่ก็อาจจะมีความผิดพลาด รวมทั้งไม่สามารถใช้ครอบคลุมและแก้ปัญหาทุกสิ่งทุกอย่างได้</t>
  </si>
  <si>
    <t>3)</t>
  </si>
  <si>
    <t>ผู้เขียนตารางคำนวณไม่จำเป็นต้องรับผิดชอบความผิดพลาดในตารางคำนวณ หรือรับผิดชอบความเสียหายที่เกิดจากผู้อื่นนำไปใช้</t>
  </si>
  <si>
    <r>
      <t xml:space="preserve">ตารางคำนวณนี้เขียนขึ้นโดย </t>
    </r>
    <r>
      <rPr>
        <i/>
        <sz val="9"/>
        <color theme="1"/>
        <rFont val="Calibri"/>
        <family val="2"/>
        <scheme val="minor"/>
      </rPr>
      <t>พัลลภ วิสุทธิ์เมธานุกูล</t>
    </r>
    <r>
      <rPr>
        <sz val="9"/>
        <color theme="1"/>
        <rFont val="Calibri"/>
        <family val="2"/>
        <scheme val="minor"/>
      </rPr>
      <t xml:space="preserve">  โดยมีวัตถุประสงค์ด้านวิชาการเพื่อใช้ประกอบหนังสือ </t>
    </r>
    <r>
      <rPr>
        <i/>
        <sz val="9"/>
        <color theme="1"/>
        <rFont val="Calibri"/>
        <family val="2"/>
        <scheme val="minor"/>
      </rPr>
      <t>คู่มือวิศวกรรมฐานราก</t>
    </r>
    <r>
      <rPr>
        <sz val="9"/>
        <color theme="1"/>
        <rFont val="Calibri"/>
        <family val="2"/>
        <scheme val="minor"/>
      </rPr>
      <t xml:space="preserve">  ของผู้เขียนเดียวกัน</t>
    </r>
  </si>
  <si>
    <t>Brick Structure</t>
  </si>
  <si>
    <t>S</t>
  </si>
  <si>
    <t>Total Diagonal Strain</t>
  </si>
  <si>
    <t>ver 2014.07.18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</si>
</sst>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0.0000000"/>
    <numFmt numFmtId="167" formatCode="0.000000"/>
    <numFmt numFmtId="168" formatCode="0.000"/>
  </numFmts>
  <fonts count="15" x14ac:knownFonts="1"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F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1" xfId="0" applyBorder="1"/>
    <xf numFmtId="0" fontId="0" fillId="0" borderId="3" xfId="0" applyBorder="1"/>
    <xf numFmtId="0" fontId="2" fillId="0" borderId="0" xfId="0" applyFont="1"/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ill="1" applyBorder="1"/>
    <xf numFmtId="165" fontId="0" fillId="0" borderId="0" xfId="0" applyNumberFormat="1" applyFill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0" fillId="0" borderId="8" xfId="0" applyBorder="1"/>
    <xf numFmtId="0" fontId="0" fillId="0" borderId="0" xfId="0" applyFill="1" applyAlignment="1">
      <alignment horizontal="center"/>
    </xf>
    <xf numFmtId="1" fontId="5" fillId="0" borderId="0" xfId="0" applyNumberFormat="1" applyFont="1" applyAlignment="1">
      <alignment horizontal="left"/>
    </xf>
    <xf numFmtId="0" fontId="7" fillId="0" borderId="0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5" fontId="0" fillId="0" borderId="0" xfId="0" applyNumberFormat="1"/>
    <xf numFmtId="0" fontId="0" fillId="0" borderId="13" xfId="0" applyBorder="1"/>
    <xf numFmtId="0" fontId="0" fillId="0" borderId="2" xfId="0" applyBorder="1" applyAlignment="1">
      <alignment horizontal="center"/>
    </xf>
    <xf numFmtId="0" fontId="10" fillId="0" borderId="7" xfId="0" applyFont="1" applyBorder="1"/>
    <xf numFmtId="164" fontId="10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Fill="1" applyBorder="1"/>
    <xf numFmtId="0" fontId="0" fillId="0" borderId="7" xfId="0" applyFill="1" applyBorder="1"/>
    <xf numFmtId="0" fontId="11" fillId="0" borderId="7" xfId="0" applyFont="1" applyBorder="1"/>
    <xf numFmtId="0" fontId="12" fillId="0" borderId="7" xfId="0" applyFont="1" applyBorder="1" applyAlignment="1">
      <alignment horizontal="right"/>
    </xf>
    <xf numFmtId="0" fontId="12" fillId="0" borderId="0" xfId="0" applyFont="1" applyBorder="1"/>
    <xf numFmtId="0" fontId="14" fillId="0" borderId="2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67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5" fillId="2" borderId="12" xfId="0" applyFont="1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1776027996524E-2"/>
          <c:y val="5.1400554097404488E-2"/>
          <c:w val="0.78560870516185477"/>
          <c:h val="0.82727981918926818"/>
        </c:manualLayout>
      </c:layout>
      <c:scatterChart>
        <c:scatterStyle val="lineMarker"/>
        <c:varyColors val="0"/>
        <c:ser>
          <c:idx val="0"/>
          <c:order val="0"/>
          <c:tx>
            <c:v>Building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DA!$N$11:$N$15</c:f>
              <c:numCache>
                <c:formatCode>General</c:formatCode>
                <c:ptCount val="5"/>
                <c:pt idx="0">
                  <c:v>3</c:v>
                </c:pt>
                <c:pt idx="1">
                  <c:v>25</c:v>
                </c:pt>
                <c:pt idx="2">
                  <c:v>25</c:v>
                </c:pt>
                <c:pt idx="3">
                  <c:v>3</c:v>
                </c:pt>
                <c:pt idx="4">
                  <c:v>3</c:v>
                </c:pt>
              </c:numCache>
            </c:numRef>
          </c:xVal>
          <c:yVal>
            <c:numRef>
              <c:f>DA!$O$11:$O$15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GL</c:v>
          </c:tx>
          <c:marker>
            <c:symbol val="none"/>
          </c:marker>
          <c:xVal>
            <c:numRef>
              <c:f>DA!$P$11:$P$12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DA!$Q$11:$Q$12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Wall</c:v>
          </c:tx>
          <c:spPr>
            <a:ln cmpd="sng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DA!$R$11:$R$12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DA!$S$11:$S$12</c:f>
              <c:numCache>
                <c:formatCode>General</c:formatCode>
                <c:ptCount val="2"/>
                <c:pt idx="0">
                  <c:v>0</c:v>
                </c:pt>
                <c:pt idx="1">
                  <c:v>-22</c:v>
                </c:pt>
              </c:numCache>
            </c:numRef>
          </c:yVal>
          <c:smooth val="0"/>
        </c:ser>
        <c:ser>
          <c:idx val="3"/>
          <c:order val="3"/>
          <c:tx>
            <c:v>FL</c:v>
          </c:tx>
          <c:marker>
            <c:symbol val="none"/>
          </c:marker>
          <c:xVal>
            <c:numRef>
              <c:f>DA!$T$11:$T$12</c:f>
              <c:numCache>
                <c:formatCode>General</c:formatCode>
                <c:ptCount val="2"/>
                <c:pt idx="0">
                  <c:v>0</c:v>
                </c:pt>
                <c:pt idx="1">
                  <c:v>-5</c:v>
                </c:pt>
              </c:numCache>
            </c:numRef>
          </c:xVal>
          <c:yVal>
            <c:numRef>
              <c:f>DA!$U$11:$U$12</c:f>
              <c:numCache>
                <c:formatCode>General</c:formatCode>
                <c:ptCount val="2"/>
                <c:pt idx="0">
                  <c:v>-17</c:v>
                </c:pt>
                <c:pt idx="1">
                  <c:v>-17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40488"/>
        <c:axId val="156338920"/>
      </c:scatterChart>
      <c:scatterChart>
        <c:scatterStyle val="lineMarker"/>
        <c:varyColors val="0"/>
        <c:ser>
          <c:idx val="4"/>
          <c:order val="4"/>
          <c:tx>
            <c:v>Settlement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DA!$O$19:$O$104</c:f>
              <c:numCache>
                <c:formatCode>General</c:formatCode>
                <c:ptCount val="86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24.081250000000001</c:v>
                </c:pt>
                <c:pt idx="5">
                  <c:v>23.162500000000001</c:v>
                </c:pt>
                <c:pt idx="6">
                  <c:v>23.162500000000001</c:v>
                </c:pt>
                <c:pt idx="7">
                  <c:v>22.243749999999999</c:v>
                </c:pt>
                <c:pt idx="8">
                  <c:v>21.324999999999999</c:v>
                </c:pt>
                <c:pt idx="9">
                  <c:v>21.324999999999999</c:v>
                </c:pt>
                <c:pt idx="10">
                  <c:v>20.40625</c:v>
                </c:pt>
                <c:pt idx="11">
                  <c:v>19.487500000000001</c:v>
                </c:pt>
                <c:pt idx="12">
                  <c:v>19.487500000000001</c:v>
                </c:pt>
                <c:pt idx="13">
                  <c:v>18.568750000000001</c:v>
                </c:pt>
                <c:pt idx="14">
                  <c:v>17.649999999999999</c:v>
                </c:pt>
                <c:pt idx="15">
                  <c:v>17.649999999999999</c:v>
                </c:pt>
                <c:pt idx="16">
                  <c:v>16.731249999999999</c:v>
                </c:pt>
                <c:pt idx="17">
                  <c:v>15.8125</c:v>
                </c:pt>
                <c:pt idx="18">
                  <c:v>15.8125</c:v>
                </c:pt>
                <c:pt idx="19">
                  <c:v>14.893750000000001</c:v>
                </c:pt>
                <c:pt idx="20">
                  <c:v>13.975</c:v>
                </c:pt>
                <c:pt idx="21">
                  <c:v>13.975</c:v>
                </c:pt>
                <c:pt idx="22">
                  <c:v>13.05625</c:v>
                </c:pt>
                <c:pt idx="23">
                  <c:v>12.137499999999999</c:v>
                </c:pt>
                <c:pt idx="24">
                  <c:v>12.137499999999999</c:v>
                </c:pt>
                <c:pt idx="25">
                  <c:v>11.21875</c:v>
                </c:pt>
                <c:pt idx="26">
                  <c:v>10.3</c:v>
                </c:pt>
                <c:pt idx="27">
                  <c:v>10.3</c:v>
                </c:pt>
                <c:pt idx="28">
                  <c:v>9.3874999999999993</c:v>
                </c:pt>
                <c:pt idx="29">
                  <c:v>8.4749999999999996</c:v>
                </c:pt>
                <c:pt idx="30">
                  <c:v>8.4749999999999996</c:v>
                </c:pt>
                <c:pt idx="31">
                  <c:v>7.5625</c:v>
                </c:pt>
                <c:pt idx="32">
                  <c:v>6.65</c:v>
                </c:pt>
                <c:pt idx="33">
                  <c:v>6.65</c:v>
                </c:pt>
                <c:pt idx="34">
                  <c:v>5.7374999999999998</c:v>
                </c:pt>
                <c:pt idx="35">
                  <c:v>4.8250000000000002</c:v>
                </c:pt>
                <c:pt idx="36">
                  <c:v>4.8250000000000002</c:v>
                </c:pt>
                <c:pt idx="37">
                  <c:v>3.9125000000000001</c:v>
                </c:pt>
                <c:pt idx="38">
                  <c:v>3.0000000000000053</c:v>
                </c:pt>
                <c:pt idx="39">
                  <c:v>2</c:v>
                </c:pt>
                <c:pt idx="40">
                  <c:v>1</c:v>
                </c:pt>
                <c:pt idx="41">
                  <c:v>0</c:v>
                </c:pt>
              </c:numCache>
            </c:numRef>
          </c:xVal>
          <c:yVal>
            <c:numRef>
              <c:f>DA!$P$19:$P$104</c:f>
              <c:numCache>
                <c:formatCode>General</c:formatCode>
                <c:ptCount val="86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-3.5562146326675901</c:v>
                </c:pt>
                <c:pt idx="4">
                  <c:v>-5.5083512880910099</c:v>
                </c:pt>
                <c:pt idx="5">
                  <c:v>-7.7116906959762801</c:v>
                </c:pt>
                <c:pt idx="6">
                  <c:v>-7.7116906959762801</c:v>
                </c:pt>
                <c:pt idx="7">
                  <c:v>-10.404881533952601</c:v>
                </c:pt>
                <c:pt idx="8">
                  <c:v>-13.4816833304545</c:v>
                </c:pt>
                <c:pt idx="9">
                  <c:v>-13.4816833304545</c:v>
                </c:pt>
                <c:pt idx="10">
                  <c:v>-16.759395168120701</c:v>
                </c:pt>
                <c:pt idx="11">
                  <c:v>-20.127776184167299</c:v>
                </c:pt>
                <c:pt idx="12">
                  <c:v>-20.127776184167299</c:v>
                </c:pt>
                <c:pt idx="13">
                  <c:v>-23.497601797968198</c:v>
                </c:pt>
                <c:pt idx="14">
                  <c:v>-26.8133359855625</c:v>
                </c:pt>
                <c:pt idx="15">
                  <c:v>-26.8133359855625</c:v>
                </c:pt>
                <c:pt idx="16">
                  <c:v>-30.043849412006601</c:v>
                </c:pt>
                <c:pt idx="17">
                  <c:v>-33.159913605907199</c:v>
                </c:pt>
                <c:pt idx="18">
                  <c:v>-33.159913605907199</c:v>
                </c:pt>
                <c:pt idx="19">
                  <c:v>-36.1432034037826</c:v>
                </c:pt>
                <c:pt idx="20">
                  <c:v>-39.005930757967597</c:v>
                </c:pt>
                <c:pt idx="21">
                  <c:v>-39.005930757967597</c:v>
                </c:pt>
                <c:pt idx="22">
                  <c:v>-41.752793005553499</c:v>
                </c:pt>
                <c:pt idx="23">
                  <c:v>-44.364697740451703</c:v>
                </c:pt>
                <c:pt idx="24">
                  <c:v>-44.364697740451703</c:v>
                </c:pt>
                <c:pt idx="25">
                  <c:v>-46.800632199661997</c:v>
                </c:pt>
                <c:pt idx="26">
                  <c:v>-49.049563558888899</c:v>
                </c:pt>
                <c:pt idx="27">
                  <c:v>-49.049563558888899</c:v>
                </c:pt>
                <c:pt idx="28">
                  <c:v>-51.105259179447202</c:v>
                </c:pt>
                <c:pt idx="29">
                  <c:v>-52.943781966811102</c:v>
                </c:pt>
                <c:pt idx="30">
                  <c:v>-52.943781966811102</c:v>
                </c:pt>
                <c:pt idx="31">
                  <c:v>-54.5060249310758</c:v>
                </c:pt>
                <c:pt idx="32">
                  <c:v>-55.763583362819006</c:v>
                </c:pt>
                <c:pt idx="33">
                  <c:v>-55.763583362819006</c:v>
                </c:pt>
                <c:pt idx="34">
                  <c:v>-56.687339700547604</c:v>
                </c:pt>
                <c:pt idx="35">
                  <c:v>-57.257464814271998</c:v>
                </c:pt>
                <c:pt idx="36">
                  <c:v>-57.257464814271998</c:v>
                </c:pt>
                <c:pt idx="37">
                  <c:v>-57.5012752608854</c:v>
                </c:pt>
                <c:pt idx="38">
                  <c:v>-57.557075529984594</c:v>
                </c:pt>
                <c:pt idx="39">
                  <c:v>-56</c:v>
                </c:pt>
                <c:pt idx="40">
                  <c:v>-54</c:v>
                </c:pt>
                <c:pt idx="41">
                  <c:v>-52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34216"/>
        <c:axId val="156333432"/>
      </c:scatterChart>
      <c:valAx>
        <c:axId val="156340488"/>
        <c:scaling>
          <c:orientation val="minMax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Horizontal Distance (X) from Wall (m)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56338920"/>
        <c:crosses val="autoZero"/>
        <c:crossBetween val="midCat"/>
        <c:majorUnit val="5"/>
        <c:minorUnit val="1"/>
      </c:valAx>
      <c:valAx>
        <c:axId val="156338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Vertical Distance from GL (m)</a:t>
                </a:r>
              </a:p>
            </c:rich>
          </c:tx>
          <c:layout>
            <c:manualLayout>
              <c:xMode val="edge"/>
              <c:yMode val="edge"/>
              <c:x val="1.1111111111111117E-2"/>
              <c:y val="0.16881342957130371"/>
            </c:manualLayout>
          </c:layout>
          <c:overlay val="0"/>
        </c:title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56340488"/>
        <c:crosses val="autoZero"/>
        <c:crossBetween val="midCat"/>
        <c:minorUnit val="1"/>
      </c:valAx>
      <c:valAx>
        <c:axId val="156333432"/>
        <c:scaling>
          <c:orientation val="minMax"/>
          <c:max val="0"/>
        </c:scaling>
        <c:delete val="0"/>
        <c:axPos val="r"/>
        <c:numFmt formatCode="General" sourceLinked="1"/>
        <c:majorTickMark val="out"/>
        <c:minorTickMark val="out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56334216"/>
        <c:crosses val="max"/>
        <c:crossBetween val="midCat"/>
        <c:majorUnit val="5"/>
        <c:minorUnit val="1"/>
      </c:valAx>
      <c:valAx>
        <c:axId val="156334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333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Enlarged Surface Settlement Plot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198668140224862E-2"/>
          <c:y val="0.15835904069281573"/>
          <c:w val="0.88393798658596356"/>
          <c:h val="0.76066194234355466"/>
        </c:manualLayout>
      </c:layout>
      <c:scatterChart>
        <c:scatterStyle val="lineMarker"/>
        <c:varyColors val="0"/>
        <c:ser>
          <c:idx val="0"/>
          <c:order val="0"/>
          <c:tx>
            <c:v>Settlement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DA!$O$19:$O$104</c:f>
              <c:numCache>
                <c:formatCode>General</c:formatCode>
                <c:ptCount val="86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24.081250000000001</c:v>
                </c:pt>
                <c:pt idx="5">
                  <c:v>23.162500000000001</c:v>
                </c:pt>
                <c:pt idx="6">
                  <c:v>23.162500000000001</c:v>
                </c:pt>
                <c:pt idx="7">
                  <c:v>22.243749999999999</c:v>
                </c:pt>
                <c:pt idx="8">
                  <c:v>21.324999999999999</c:v>
                </c:pt>
                <c:pt idx="9">
                  <c:v>21.324999999999999</c:v>
                </c:pt>
                <c:pt idx="10">
                  <c:v>20.40625</c:v>
                </c:pt>
                <c:pt idx="11">
                  <c:v>19.487500000000001</c:v>
                </c:pt>
                <c:pt idx="12">
                  <c:v>19.487500000000001</c:v>
                </c:pt>
                <c:pt idx="13">
                  <c:v>18.568750000000001</c:v>
                </c:pt>
                <c:pt idx="14">
                  <c:v>17.649999999999999</c:v>
                </c:pt>
                <c:pt idx="15">
                  <c:v>17.649999999999999</c:v>
                </c:pt>
                <c:pt idx="16">
                  <c:v>16.731249999999999</c:v>
                </c:pt>
                <c:pt idx="17">
                  <c:v>15.8125</c:v>
                </c:pt>
                <c:pt idx="18">
                  <c:v>15.8125</c:v>
                </c:pt>
                <c:pt idx="19">
                  <c:v>14.893750000000001</c:v>
                </c:pt>
                <c:pt idx="20">
                  <c:v>13.975</c:v>
                </c:pt>
                <c:pt idx="21">
                  <c:v>13.975</c:v>
                </c:pt>
                <c:pt idx="22">
                  <c:v>13.05625</c:v>
                </c:pt>
                <c:pt idx="23">
                  <c:v>12.137499999999999</c:v>
                </c:pt>
                <c:pt idx="24">
                  <c:v>12.137499999999999</c:v>
                </c:pt>
                <c:pt idx="25">
                  <c:v>11.21875</c:v>
                </c:pt>
                <c:pt idx="26">
                  <c:v>10.3</c:v>
                </c:pt>
                <c:pt idx="27">
                  <c:v>10.3</c:v>
                </c:pt>
                <c:pt idx="28">
                  <c:v>9.3874999999999993</c:v>
                </c:pt>
                <c:pt idx="29">
                  <c:v>8.4749999999999996</c:v>
                </c:pt>
                <c:pt idx="30">
                  <c:v>8.4749999999999996</c:v>
                </c:pt>
                <c:pt idx="31">
                  <c:v>7.5625</c:v>
                </c:pt>
                <c:pt idx="32">
                  <c:v>6.65</c:v>
                </c:pt>
                <c:pt idx="33">
                  <c:v>6.65</c:v>
                </c:pt>
                <c:pt idx="34">
                  <c:v>5.7374999999999998</c:v>
                </c:pt>
                <c:pt idx="35">
                  <c:v>4.8250000000000002</c:v>
                </c:pt>
                <c:pt idx="36">
                  <c:v>4.8250000000000002</c:v>
                </c:pt>
                <c:pt idx="37">
                  <c:v>3.9125000000000001</c:v>
                </c:pt>
                <c:pt idx="38">
                  <c:v>3.0000000000000053</c:v>
                </c:pt>
                <c:pt idx="39">
                  <c:v>2</c:v>
                </c:pt>
                <c:pt idx="40">
                  <c:v>1</c:v>
                </c:pt>
                <c:pt idx="41">
                  <c:v>0</c:v>
                </c:pt>
              </c:numCache>
            </c:numRef>
          </c:xVal>
          <c:yVal>
            <c:numRef>
              <c:f>DA!$P$19:$P$104</c:f>
              <c:numCache>
                <c:formatCode>General</c:formatCode>
                <c:ptCount val="86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-3.5562146326675901</c:v>
                </c:pt>
                <c:pt idx="4">
                  <c:v>-5.5083512880910099</c:v>
                </c:pt>
                <c:pt idx="5">
                  <c:v>-7.7116906959762801</c:v>
                </c:pt>
                <c:pt idx="6">
                  <c:v>-7.7116906959762801</c:v>
                </c:pt>
                <c:pt idx="7">
                  <c:v>-10.404881533952601</c:v>
                </c:pt>
                <c:pt idx="8">
                  <c:v>-13.4816833304545</c:v>
                </c:pt>
                <c:pt idx="9">
                  <c:v>-13.4816833304545</c:v>
                </c:pt>
                <c:pt idx="10">
                  <c:v>-16.759395168120701</c:v>
                </c:pt>
                <c:pt idx="11">
                  <c:v>-20.127776184167299</c:v>
                </c:pt>
                <c:pt idx="12">
                  <c:v>-20.127776184167299</c:v>
                </c:pt>
                <c:pt idx="13">
                  <c:v>-23.497601797968198</c:v>
                </c:pt>
                <c:pt idx="14">
                  <c:v>-26.8133359855625</c:v>
                </c:pt>
                <c:pt idx="15">
                  <c:v>-26.8133359855625</c:v>
                </c:pt>
                <c:pt idx="16">
                  <c:v>-30.043849412006601</c:v>
                </c:pt>
                <c:pt idx="17">
                  <c:v>-33.159913605907199</c:v>
                </c:pt>
                <c:pt idx="18">
                  <c:v>-33.159913605907199</c:v>
                </c:pt>
                <c:pt idx="19">
                  <c:v>-36.1432034037826</c:v>
                </c:pt>
                <c:pt idx="20">
                  <c:v>-39.005930757967597</c:v>
                </c:pt>
                <c:pt idx="21">
                  <c:v>-39.005930757967597</c:v>
                </c:pt>
                <c:pt idx="22">
                  <c:v>-41.752793005553499</c:v>
                </c:pt>
                <c:pt idx="23">
                  <c:v>-44.364697740451703</c:v>
                </c:pt>
                <c:pt idx="24">
                  <c:v>-44.364697740451703</c:v>
                </c:pt>
                <c:pt idx="25">
                  <c:v>-46.800632199661997</c:v>
                </c:pt>
                <c:pt idx="26">
                  <c:v>-49.049563558888899</c:v>
                </c:pt>
                <c:pt idx="27">
                  <c:v>-49.049563558888899</c:v>
                </c:pt>
                <c:pt idx="28">
                  <c:v>-51.105259179447202</c:v>
                </c:pt>
                <c:pt idx="29">
                  <c:v>-52.943781966811102</c:v>
                </c:pt>
                <c:pt idx="30">
                  <c:v>-52.943781966811102</c:v>
                </c:pt>
                <c:pt idx="31">
                  <c:v>-54.5060249310758</c:v>
                </c:pt>
                <c:pt idx="32">
                  <c:v>-55.763583362819006</c:v>
                </c:pt>
                <c:pt idx="33">
                  <c:v>-55.763583362819006</c:v>
                </c:pt>
                <c:pt idx="34">
                  <c:v>-56.687339700547604</c:v>
                </c:pt>
                <c:pt idx="35">
                  <c:v>-57.257464814271998</c:v>
                </c:pt>
                <c:pt idx="36">
                  <c:v>-57.257464814271998</c:v>
                </c:pt>
                <c:pt idx="37">
                  <c:v>-57.5012752608854</c:v>
                </c:pt>
                <c:pt idx="38">
                  <c:v>-57.557075529984594</c:v>
                </c:pt>
                <c:pt idx="39">
                  <c:v>-56</c:v>
                </c:pt>
                <c:pt idx="40">
                  <c:v>-54</c:v>
                </c:pt>
                <c:pt idx="41">
                  <c:v>-52</c:v>
                </c:pt>
              </c:numCache>
            </c:numRef>
          </c:yVal>
          <c:smooth val="0"/>
        </c:ser>
        <c:ser>
          <c:idx val="1"/>
          <c:order val="1"/>
          <c:tx>
            <c:v>Bldg Base</c:v>
          </c:tx>
          <c:spPr>
            <a:ln w="95250" cmpd="thickThin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DA!$N$11:$N$12</c:f>
              <c:numCache>
                <c:formatCode>General</c:formatCode>
                <c:ptCount val="2"/>
                <c:pt idx="0">
                  <c:v>3</c:v>
                </c:pt>
                <c:pt idx="1">
                  <c:v>25</c:v>
                </c:pt>
              </c:numCache>
            </c:numRef>
          </c:xVal>
          <c:yVal>
            <c:numRef>
              <c:f>DA!$O$11:$O$12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35000"/>
        <c:axId val="156335392"/>
      </c:scatterChart>
      <c:valAx>
        <c:axId val="156335000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GB" sz="1200"/>
                </a:pPr>
                <a:r>
                  <a:rPr lang="en-GB" sz="1200"/>
                  <a:t>Horizontal Distance (X)</a:t>
                </a:r>
                <a:r>
                  <a:rPr lang="en-GB" sz="1200" baseline="0"/>
                  <a:t> from Wall (m)</a:t>
                </a:r>
                <a:endParaRPr lang="en-GB" sz="1200"/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high"/>
        <c:txPr>
          <a:bodyPr/>
          <a:lstStyle/>
          <a:p>
            <a:pPr>
              <a:defRPr lang="en-GB"/>
            </a:pPr>
            <a:endParaRPr lang="en-US"/>
          </a:p>
        </c:txPr>
        <c:crossAx val="156335392"/>
        <c:crosses val="autoZero"/>
        <c:crossBetween val="midCat"/>
        <c:majorUnit val="5"/>
        <c:minorUnit val="1"/>
      </c:valAx>
      <c:valAx>
        <c:axId val="156335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200"/>
                </a:pPr>
                <a:r>
                  <a:rPr lang="en-GB" sz="1200">
                    <a:solidFill>
                      <a:srgbClr val="FF0000"/>
                    </a:solidFill>
                  </a:rPr>
                  <a:t>Settlement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56335000"/>
        <c:crosses val="autoZero"/>
        <c:crossBetween val="midCat"/>
        <c:minorUnit val="2"/>
      </c:valAx>
    </c:plotArea>
    <c:legend>
      <c:legendPos val="r"/>
      <c:layout>
        <c:manualLayout>
          <c:xMode val="edge"/>
          <c:yMode val="edge"/>
          <c:x val="0.7975558875133657"/>
          <c:y val="0.74139549955588513"/>
          <c:w val="0.12903267860353712"/>
          <c:h val="0.10222244675900324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Horizontal</a:t>
            </a:r>
            <a:r>
              <a:rPr lang="en-GB" baseline="0"/>
              <a:t> Displacements at Surface Level</a:t>
            </a:r>
            <a:endParaRPr lang="en-GB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419115210814682E-2"/>
          <c:y val="0.11893191513132841"/>
          <c:w val="0.88956886125325041"/>
          <c:h val="0.74341321476604316"/>
        </c:manualLayout>
      </c:layout>
      <c:scatterChart>
        <c:scatterStyle val="lineMarker"/>
        <c:varyColors val="0"/>
        <c:ser>
          <c:idx val="0"/>
          <c:order val="0"/>
          <c:tx>
            <c:v>Bldg Base</c:v>
          </c:tx>
          <c:spPr>
            <a:ln w="95250" cmpd="thickThin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DA!$N$11:$N$12</c:f>
              <c:numCache>
                <c:formatCode>General</c:formatCode>
                <c:ptCount val="2"/>
                <c:pt idx="0">
                  <c:v>3</c:v>
                </c:pt>
                <c:pt idx="1">
                  <c:v>25</c:v>
                </c:pt>
              </c:numCache>
            </c:numRef>
          </c:xVal>
          <c:yVal>
            <c:numRef>
              <c:f>DA!$O$11:$O$12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Hor Move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DA!$R$19:$R$104</c:f>
              <c:numCache>
                <c:formatCode>General</c:formatCode>
                <c:ptCount val="86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24.081250000000001</c:v>
                </c:pt>
                <c:pt idx="5">
                  <c:v>23.162500000000001</c:v>
                </c:pt>
                <c:pt idx="6">
                  <c:v>23.162500000000001</c:v>
                </c:pt>
                <c:pt idx="7">
                  <c:v>22.243749999999999</c:v>
                </c:pt>
                <c:pt idx="8">
                  <c:v>21.324999999999999</c:v>
                </c:pt>
                <c:pt idx="9">
                  <c:v>21.324999999999999</c:v>
                </c:pt>
                <c:pt idx="10">
                  <c:v>20.40625</c:v>
                </c:pt>
                <c:pt idx="11">
                  <c:v>19.487500000000001</c:v>
                </c:pt>
                <c:pt idx="12">
                  <c:v>19.487500000000001</c:v>
                </c:pt>
                <c:pt idx="13">
                  <c:v>18.568750000000001</c:v>
                </c:pt>
                <c:pt idx="14">
                  <c:v>17.649999999999999</c:v>
                </c:pt>
                <c:pt idx="15">
                  <c:v>17.649999999999999</c:v>
                </c:pt>
                <c:pt idx="16">
                  <c:v>16.731249999999999</c:v>
                </c:pt>
                <c:pt idx="17">
                  <c:v>15.8125</c:v>
                </c:pt>
                <c:pt idx="18">
                  <c:v>15.8125</c:v>
                </c:pt>
                <c:pt idx="19">
                  <c:v>14.893750000000001</c:v>
                </c:pt>
                <c:pt idx="20">
                  <c:v>13.975</c:v>
                </c:pt>
                <c:pt idx="21">
                  <c:v>13.975</c:v>
                </c:pt>
                <c:pt idx="22">
                  <c:v>13.05625</c:v>
                </c:pt>
                <c:pt idx="23">
                  <c:v>12.137499999999999</c:v>
                </c:pt>
                <c:pt idx="24">
                  <c:v>12.137499999999999</c:v>
                </c:pt>
                <c:pt idx="25">
                  <c:v>11.21875</c:v>
                </c:pt>
                <c:pt idx="26">
                  <c:v>10.3</c:v>
                </c:pt>
                <c:pt idx="27">
                  <c:v>10.3</c:v>
                </c:pt>
                <c:pt idx="28">
                  <c:v>9.3874999999999993</c:v>
                </c:pt>
                <c:pt idx="29">
                  <c:v>8.4749999999999996</c:v>
                </c:pt>
                <c:pt idx="30">
                  <c:v>8.4749999999999996</c:v>
                </c:pt>
                <c:pt idx="31">
                  <c:v>7.5625</c:v>
                </c:pt>
                <c:pt idx="32">
                  <c:v>6.65</c:v>
                </c:pt>
                <c:pt idx="33">
                  <c:v>6.65</c:v>
                </c:pt>
                <c:pt idx="34">
                  <c:v>5.7374999999999998</c:v>
                </c:pt>
                <c:pt idx="35">
                  <c:v>4.8250000000000002</c:v>
                </c:pt>
                <c:pt idx="36">
                  <c:v>4.8250000000000002</c:v>
                </c:pt>
                <c:pt idx="37">
                  <c:v>3.9125000000000001</c:v>
                </c:pt>
                <c:pt idx="38">
                  <c:v>3.0000000000000053</c:v>
                </c:pt>
                <c:pt idx="39">
                  <c:v>2</c:v>
                </c:pt>
                <c:pt idx="40">
                  <c:v>1</c:v>
                </c:pt>
                <c:pt idx="41">
                  <c:v>0</c:v>
                </c:pt>
              </c:numCache>
            </c:numRef>
          </c:xVal>
          <c:yVal>
            <c:numRef>
              <c:f>DA!$S$19:$S$104</c:f>
              <c:numCache>
                <c:formatCode>General</c:formatCode>
                <c:ptCount val="8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36568"/>
        <c:axId val="156337352"/>
      </c:scatterChart>
      <c:valAx>
        <c:axId val="15633656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GB" sz="1200"/>
                </a:pPr>
                <a:r>
                  <a:rPr lang="en-GB" sz="1200"/>
                  <a:t>Horizontal Distance (X)</a:t>
                </a:r>
                <a:r>
                  <a:rPr lang="en-GB" sz="1200" baseline="0"/>
                  <a:t> from Wall (m)</a:t>
                </a:r>
                <a:endParaRPr lang="en-GB" sz="1200"/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low"/>
        <c:txPr>
          <a:bodyPr/>
          <a:lstStyle/>
          <a:p>
            <a:pPr>
              <a:defRPr lang="en-GB"/>
            </a:pPr>
            <a:endParaRPr lang="en-US"/>
          </a:p>
        </c:txPr>
        <c:crossAx val="156337352"/>
        <c:crosses val="autoZero"/>
        <c:crossBetween val="midCat"/>
        <c:majorUnit val="5"/>
        <c:minorUnit val="1"/>
      </c:valAx>
      <c:valAx>
        <c:axId val="156337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200"/>
                </a:pPr>
                <a:r>
                  <a:rPr lang="en-GB" sz="1200">
                    <a:solidFill>
                      <a:srgbClr val="FF0000"/>
                    </a:solidFill>
                  </a:rPr>
                  <a:t>Horizontal Displacement (mm)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56336568"/>
        <c:crosses val="autoZero"/>
        <c:crossBetween val="midCat"/>
        <c:majorUnit val="5"/>
        <c:minorUnit val="1"/>
      </c:valAx>
    </c:plotArea>
    <c:legend>
      <c:legendPos val="r"/>
      <c:layout>
        <c:manualLayout>
          <c:xMode val="edge"/>
          <c:yMode val="edge"/>
          <c:x val="0.80465499085831493"/>
          <c:y val="0.15631150264588653"/>
          <c:w val="0.12193357525858811"/>
          <c:h val="0.10222244675900324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121226</xdr:colOff>
      <xdr:row>9</xdr:row>
      <xdr:rowOff>26841</xdr:rowOff>
    </xdr:from>
    <xdr:to>
      <xdr:col>12</xdr:col>
      <xdr:colOff>450271</xdr:colOff>
      <xdr:row>23</xdr:row>
      <xdr:rowOff>103041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163001</xdr:colOff>
      <xdr:row>12</xdr:row>
      <xdr:rowOff>131408</xdr:rowOff>
    </xdr:from>
    <xdr:ext cx="248851" cy="1094402"/>
    <xdr:sp macro="" textlink="">
      <xdr:nvSpPr>
        <xdr:cNvPr id="4" name="TextBox 3"/>
        <xdr:cNvSpPr txBox="1"/>
      </xdr:nvSpPr>
      <xdr:spPr>
        <a:xfrm rot="5400000">
          <a:off x="7221681" y="2900797"/>
          <a:ext cx="109440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000" b="1">
              <a:solidFill>
                <a:srgbClr val="FF0000"/>
              </a:solidFill>
            </a:rPr>
            <a:t>Settlement (mm)</a:t>
          </a:r>
        </a:p>
      </xdr:txBody>
    </xdr:sp>
    <xdr:clientData/>
  </xdr:oneCellAnchor>
  <xdr:twoCellAnchor>
    <xdr:from>
      <xdr:col>0</xdr:col>
      <xdr:colOff>121226</xdr:colOff>
      <xdr:row>24</xdr:row>
      <xdr:rowOff>44161</xdr:rowOff>
    </xdr:from>
    <xdr:to>
      <xdr:col>12</xdr:col>
      <xdr:colOff>441612</xdr:colOff>
      <xdr:row>47</xdr:row>
      <xdr:rowOff>155862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147204</xdr:colOff>
      <xdr:row>64</xdr:row>
      <xdr:rowOff>69273</xdr:rowOff>
    </xdr:from>
    <xdr:to>
      <xdr:col>12</xdr:col>
      <xdr:colOff>467590</xdr:colOff>
      <xdr:row>87</xdr:row>
      <xdr:rowOff>180974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34636</xdr:colOff>
      <xdr:row>129</xdr:row>
      <xdr:rowOff>25977</xdr:rowOff>
    </xdr:from>
    <xdr:to>
      <xdr:col>1</xdr:col>
      <xdr:colOff>684069</xdr:colOff>
      <xdr:row>133</xdr:row>
      <xdr:rowOff>57072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636" y="24046295"/>
          <a:ext cx="1463388" cy="793095"/>
        </a:xfrm>
        <a:prstGeom prst="rect">
          <a:avLst/>
        </a:prstGeom>
      </xdr:spPr>
    </xdr:pic>
    <xdr:clientData/>
  </xdr:twoCellAnchor>
  <xdr:twoCellAnchor editAs="oneCell">
    <xdr:from>
      <xdr:col>2</xdr:col>
      <xdr:colOff>34635</xdr:colOff>
      <xdr:row>129</xdr:row>
      <xdr:rowOff>8662</xdr:rowOff>
    </xdr:from>
    <xdr:to>
      <xdr:col>3</xdr:col>
      <xdr:colOff>545522</xdr:colOff>
      <xdr:row>133</xdr:row>
      <xdr:rowOff>72162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75953" y="24028980"/>
          <a:ext cx="1238251" cy="8255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251114</xdr:colOff>
      <xdr:row>133</xdr:row>
      <xdr:rowOff>155863</xdr:rowOff>
    </xdr:from>
    <xdr:to>
      <xdr:col>12</xdr:col>
      <xdr:colOff>345376</xdr:colOff>
      <xdr:row>146</xdr:row>
      <xdr:rowOff>3173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1114" y="24920863"/>
          <a:ext cx="7904762" cy="23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146</xdr:row>
      <xdr:rowOff>52754</xdr:rowOff>
    </xdr:from>
    <xdr:to>
      <xdr:col>12</xdr:col>
      <xdr:colOff>484910</xdr:colOff>
      <xdr:row>154</xdr:row>
      <xdr:rowOff>87940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1" y="27294254"/>
          <a:ext cx="8200159" cy="1559186"/>
        </a:xfrm>
        <a:prstGeom prst="rect">
          <a:avLst/>
        </a:prstGeom>
      </xdr:spPr>
    </xdr:pic>
    <xdr:clientData/>
  </xdr:twoCellAnchor>
  <xdr:oneCellAnchor>
    <xdr:from>
      <xdr:col>10</xdr:col>
      <xdr:colOff>86592</xdr:colOff>
      <xdr:row>135</xdr:row>
      <xdr:rowOff>112568</xdr:rowOff>
    </xdr:from>
    <xdr:ext cx="352917" cy="374141"/>
    <xdr:sp macro="" textlink="">
      <xdr:nvSpPr>
        <xdr:cNvPr id="24" name="TextBox 23"/>
        <xdr:cNvSpPr txBox="1"/>
      </xdr:nvSpPr>
      <xdr:spPr>
        <a:xfrm>
          <a:off x="6684819" y="25275886"/>
          <a:ext cx="35291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800" b="1"/>
            <a:t>%</a:t>
          </a:r>
        </a:p>
      </xdr:txBody>
    </xdr:sp>
    <xdr:clientData/>
  </xdr:oneCellAnchor>
  <xdr:twoCellAnchor>
    <xdr:from>
      <xdr:col>0</xdr:col>
      <xdr:colOff>25977</xdr:colOff>
      <xdr:row>88</xdr:row>
      <xdr:rowOff>138545</xdr:rowOff>
    </xdr:from>
    <xdr:to>
      <xdr:col>12</xdr:col>
      <xdr:colOff>398318</xdr:colOff>
      <xdr:row>97</xdr:row>
      <xdr:rowOff>43295</xdr:rowOff>
    </xdr:to>
    <xdr:sp macro="" textlink="">
      <xdr:nvSpPr>
        <xdr:cNvPr id="25" name="Rectangle 24"/>
        <xdr:cNvSpPr/>
      </xdr:nvSpPr>
      <xdr:spPr>
        <a:xfrm>
          <a:off x="25977" y="16997795"/>
          <a:ext cx="8182841" cy="1645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25978</xdr:colOff>
      <xdr:row>97</xdr:row>
      <xdr:rowOff>138545</xdr:rowOff>
    </xdr:from>
    <xdr:to>
      <xdr:col>12</xdr:col>
      <xdr:colOff>398319</xdr:colOff>
      <xdr:row>106</xdr:row>
      <xdr:rowOff>43295</xdr:rowOff>
    </xdr:to>
    <xdr:sp macro="" textlink="">
      <xdr:nvSpPr>
        <xdr:cNvPr id="26" name="Rectangle 25"/>
        <xdr:cNvSpPr/>
      </xdr:nvSpPr>
      <xdr:spPr>
        <a:xfrm>
          <a:off x="25978" y="18322636"/>
          <a:ext cx="8104909" cy="1645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25977</xdr:colOff>
      <xdr:row>106</xdr:row>
      <xdr:rowOff>147205</xdr:rowOff>
    </xdr:from>
    <xdr:to>
      <xdr:col>12</xdr:col>
      <xdr:colOff>398318</xdr:colOff>
      <xdr:row>115</xdr:row>
      <xdr:rowOff>51955</xdr:rowOff>
    </xdr:to>
    <xdr:sp macro="" textlink="">
      <xdr:nvSpPr>
        <xdr:cNvPr id="27" name="Rectangle 26"/>
        <xdr:cNvSpPr/>
      </xdr:nvSpPr>
      <xdr:spPr>
        <a:xfrm>
          <a:off x="25977" y="20071773"/>
          <a:ext cx="8104909" cy="1645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25978</xdr:colOff>
      <xdr:row>115</xdr:row>
      <xdr:rowOff>147205</xdr:rowOff>
    </xdr:from>
    <xdr:to>
      <xdr:col>12</xdr:col>
      <xdr:colOff>398319</xdr:colOff>
      <xdr:row>124</xdr:row>
      <xdr:rowOff>51955</xdr:rowOff>
    </xdr:to>
    <xdr:sp macro="" textlink="">
      <xdr:nvSpPr>
        <xdr:cNvPr id="28" name="Rectangle 27"/>
        <xdr:cNvSpPr/>
      </xdr:nvSpPr>
      <xdr:spPr>
        <a:xfrm>
          <a:off x="25978" y="22227887"/>
          <a:ext cx="8182841" cy="1645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77932</xdr:colOff>
      <xdr:row>156</xdr:row>
      <xdr:rowOff>51955</xdr:rowOff>
    </xdr:from>
    <xdr:to>
      <xdr:col>12</xdr:col>
      <xdr:colOff>458932</xdr:colOff>
      <xdr:row>185</xdr:row>
      <xdr:rowOff>6537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932" y="29215773"/>
          <a:ext cx="8191500" cy="5479083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 editAs="oneCell">
    <xdr:from>
      <xdr:col>4</xdr:col>
      <xdr:colOff>0</xdr:colOff>
      <xdr:row>129</xdr:row>
      <xdr:rowOff>43296</xdr:rowOff>
    </xdr:from>
    <xdr:to>
      <xdr:col>10</xdr:col>
      <xdr:colOff>267067</xdr:colOff>
      <xdr:row>133</xdr:row>
      <xdr:rowOff>52725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74818" y="24842932"/>
          <a:ext cx="3990476" cy="77142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1</xdr:col>
      <xdr:colOff>701386</xdr:colOff>
      <xdr:row>37</xdr:row>
      <xdr:rowOff>34636</xdr:rowOff>
    </xdr:from>
    <xdr:to>
      <xdr:col>6</xdr:col>
      <xdr:colOff>259773</xdr:colOff>
      <xdr:row>42</xdr:row>
      <xdr:rowOff>121227</xdr:rowOff>
    </xdr:to>
    <xdr:cxnSp macro="">
      <xdr:nvCxnSpPr>
        <xdr:cNvPr id="8" name="Straight Connector 7"/>
        <xdr:cNvCxnSpPr/>
      </xdr:nvCxnSpPr>
      <xdr:spPr>
        <a:xfrm flipV="1">
          <a:off x="1515341" y="7143750"/>
          <a:ext cx="2874818" cy="103909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251114</xdr:colOff>
      <xdr:row>28</xdr:row>
      <xdr:rowOff>173181</xdr:rowOff>
    </xdr:from>
    <xdr:to>
      <xdr:col>10</xdr:col>
      <xdr:colOff>173182</xdr:colOff>
      <xdr:row>37</xdr:row>
      <xdr:rowOff>34636</xdr:rowOff>
    </xdr:to>
    <xdr:cxnSp macro="">
      <xdr:nvCxnSpPr>
        <xdr:cNvPr id="10" name="Straight Connector 9"/>
        <xdr:cNvCxnSpPr/>
      </xdr:nvCxnSpPr>
      <xdr:spPr>
        <a:xfrm flipV="1">
          <a:off x="4381500" y="5567795"/>
          <a:ext cx="2389909" cy="15759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tabSelected="1" zoomScale="50" zoomScaleNormal="50" zoomScaleSheetLayoutView="98" workbookViewId="0">
      <selection activeCell="R19" sqref="R19:S104"/>
    </sheetView>
  </sheetViews>
  <sheetFormatPr defaultRowHeight="15" x14ac:dyDescent="0.25"/>
  <cols>
    <col min="1" max="1" width="12.140625" customWidth="1"/>
    <col min="2" max="3" width="10.85546875" bestFit="1" customWidth="1"/>
    <col min="5" max="5" width="9.7109375" bestFit="1" customWidth="1"/>
    <col min="8" max="8" width="9.7109375" bestFit="1" customWidth="1"/>
    <col min="14" max="14" width="6.28515625" customWidth="1"/>
  </cols>
  <sheetData>
    <row r="1" spans="1:21" ht="15.75" thickTop="1" x14ac:dyDescent="0.25">
      <c r="A1" s="22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4" t="s">
        <v>75</v>
      </c>
      <c r="N1" s="31"/>
    </row>
    <row r="2" spans="1:21" x14ac:dyDescent="0.25">
      <c r="A2" s="41" t="s">
        <v>65</v>
      </c>
      <c r="B2" s="19"/>
      <c r="M2" s="30" t="s">
        <v>61</v>
      </c>
    </row>
    <row r="3" spans="1:21" x14ac:dyDescent="0.25">
      <c r="A3" s="42" t="s">
        <v>66</v>
      </c>
      <c r="B3" s="43" t="s">
        <v>71</v>
      </c>
      <c r="M3" s="4"/>
    </row>
    <row r="4" spans="1:21" x14ac:dyDescent="0.25">
      <c r="A4" s="42" t="s">
        <v>67</v>
      </c>
      <c r="B4" s="43" t="s">
        <v>68</v>
      </c>
      <c r="M4" s="4"/>
    </row>
    <row r="5" spans="1:21" x14ac:dyDescent="0.25">
      <c r="A5" s="42" t="s">
        <v>69</v>
      </c>
      <c r="B5" s="43" t="s">
        <v>70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21" x14ac:dyDescent="0.25">
      <c r="A6" s="40"/>
      <c r="B6" s="13"/>
      <c r="C6" s="13"/>
      <c r="D6" s="13"/>
      <c r="E6" s="13"/>
      <c r="F6" s="13"/>
      <c r="G6" s="13"/>
      <c r="H6" s="13"/>
      <c r="I6" s="13"/>
      <c r="J6" s="13"/>
      <c r="K6" s="13"/>
      <c r="M6" s="4"/>
    </row>
    <row r="7" spans="1:21" ht="18.75" x14ac:dyDescent="0.3">
      <c r="A7" s="45" t="s">
        <v>63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21" x14ac:dyDescent="0.25">
      <c r="A8" s="40"/>
      <c r="B8" s="39"/>
      <c r="C8" s="13"/>
      <c r="D8" s="13"/>
      <c r="E8" s="13"/>
      <c r="F8" s="13"/>
      <c r="G8" s="13"/>
      <c r="H8" s="13"/>
      <c r="I8" s="13"/>
      <c r="J8" s="13"/>
      <c r="K8" s="13"/>
      <c r="M8" s="4"/>
    </row>
    <row r="9" spans="1:21" x14ac:dyDescent="0.25">
      <c r="A9" s="23"/>
      <c r="M9" s="4"/>
    </row>
    <row r="10" spans="1:21" x14ac:dyDescent="0.25">
      <c r="A10" s="24" t="s">
        <v>0</v>
      </c>
      <c r="M10" s="4"/>
      <c r="N10" t="s">
        <v>11</v>
      </c>
      <c r="P10" t="s">
        <v>14</v>
      </c>
      <c r="R10" t="s">
        <v>12</v>
      </c>
      <c r="T10" t="s">
        <v>13</v>
      </c>
    </row>
    <row r="11" spans="1:21" x14ac:dyDescent="0.25">
      <c r="A11" s="23" t="s">
        <v>1</v>
      </c>
      <c r="B11" s="48" t="s">
        <v>72</v>
      </c>
      <c r="C11" s="49"/>
      <c r="D11" s="49"/>
      <c r="E11" s="50"/>
      <c r="F11" s="3"/>
      <c r="M11" s="4"/>
      <c r="N11" s="1">
        <f>B16</f>
        <v>3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29">
        <f>-1*B17</f>
        <v>-17</v>
      </c>
    </row>
    <row r="12" spans="1:21" x14ac:dyDescent="0.25">
      <c r="A12" s="23" t="s">
        <v>2</v>
      </c>
      <c r="B12" s="51">
        <v>22</v>
      </c>
      <c r="C12" t="s">
        <v>8</v>
      </c>
      <c r="M12" s="4"/>
      <c r="N12" s="1">
        <f>B16+B12</f>
        <v>25</v>
      </c>
      <c r="O12" s="1">
        <v>0</v>
      </c>
      <c r="P12" s="1">
        <f>B16+B12+5</f>
        <v>30</v>
      </c>
      <c r="Q12" s="1">
        <v>0</v>
      </c>
      <c r="R12" s="1">
        <v>0</v>
      </c>
      <c r="S12" s="1">
        <f>-1*(B17+5)</f>
        <v>-22</v>
      </c>
      <c r="T12" s="1">
        <v>-5</v>
      </c>
      <c r="U12" s="29">
        <f>-1*B17</f>
        <v>-17</v>
      </c>
    </row>
    <row r="13" spans="1:21" x14ac:dyDescent="0.25">
      <c r="A13" s="23" t="s">
        <v>3</v>
      </c>
      <c r="B13" s="51">
        <v>6</v>
      </c>
      <c r="C13" t="s">
        <v>8</v>
      </c>
      <c r="M13" s="4"/>
      <c r="N13" s="1">
        <f>B16+B12</f>
        <v>25</v>
      </c>
      <c r="O13" s="1">
        <f>B13</f>
        <v>6</v>
      </c>
    </row>
    <row r="14" spans="1:21" x14ac:dyDescent="0.25">
      <c r="A14" s="23" t="s">
        <v>4</v>
      </c>
      <c r="B14" s="26">
        <v>0.3</v>
      </c>
      <c r="C14" t="s">
        <v>9</v>
      </c>
      <c r="M14" s="4"/>
      <c r="N14" s="1">
        <f>B16</f>
        <v>3</v>
      </c>
      <c r="O14" s="1">
        <f>B13</f>
        <v>6</v>
      </c>
    </row>
    <row r="15" spans="1:21" x14ac:dyDescent="0.25">
      <c r="A15" s="23" t="s">
        <v>5</v>
      </c>
      <c r="B15" s="52">
        <v>2.6</v>
      </c>
      <c r="C15" t="s">
        <v>9</v>
      </c>
      <c r="M15" s="4"/>
      <c r="N15" s="1">
        <f>B16</f>
        <v>3</v>
      </c>
      <c r="O15" s="1">
        <v>0</v>
      </c>
    </row>
    <row r="16" spans="1:21" x14ac:dyDescent="0.25">
      <c r="A16" s="23" t="s">
        <v>6</v>
      </c>
      <c r="B16" s="51">
        <v>3</v>
      </c>
      <c r="C16" t="s">
        <v>7</v>
      </c>
      <c r="M16" s="4"/>
    </row>
    <row r="17" spans="1:19" x14ac:dyDescent="0.25">
      <c r="A17" s="23" t="s">
        <v>10</v>
      </c>
      <c r="B17" s="51">
        <v>17</v>
      </c>
      <c r="C17" t="s">
        <v>8</v>
      </c>
      <c r="M17" s="4"/>
      <c r="O17" s="6" t="s">
        <v>28</v>
      </c>
      <c r="R17" s="6" t="s">
        <v>29</v>
      </c>
    </row>
    <row r="18" spans="1:19" x14ac:dyDescent="0.25">
      <c r="A18" s="23"/>
      <c r="M18" s="4"/>
      <c r="O18" s="1" t="s">
        <v>15</v>
      </c>
      <c r="P18" t="s">
        <v>16</v>
      </c>
      <c r="R18" s="1" t="s">
        <v>15</v>
      </c>
      <c r="S18" t="s">
        <v>30</v>
      </c>
    </row>
    <row r="19" spans="1:19" x14ac:dyDescent="0.25">
      <c r="A19" s="23"/>
      <c r="M19" s="4"/>
      <c r="O19" s="59">
        <v>28</v>
      </c>
      <c r="P19" s="59">
        <v>0</v>
      </c>
      <c r="R19" s="59">
        <v>28</v>
      </c>
      <c r="S19" s="59">
        <v>10</v>
      </c>
    </row>
    <row r="20" spans="1:19" x14ac:dyDescent="0.25">
      <c r="A20" s="24" t="s">
        <v>17</v>
      </c>
      <c r="M20" s="4"/>
      <c r="O20" s="59">
        <v>27</v>
      </c>
      <c r="P20" s="59">
        <v>-1</v>
      </c>
      <c r="R20" s="59">
        <v>27</v>
      </c>
      <c r="S20" s="59">
        <v>10</v>
      </c>
    </row>
    <row r="21" spans="1:19" x14ac:dyDescent="0.25">
      <c r="A21" s="34" t="s">
        <v>18</v>
      </c>
      <c r="M21" s="4"/>
      <c r="O21" s="59">
        <v>26</v>
      </c>
      <c r="P21" s="59">
        <v>-2</v>
      </c>
      <c r="R21" s="59">
        <v>26</v>
      </c>
      <c r="S21" s="59">
        <v>10</v>
      </c>
    </row>
    <row r="22" spans="1:19" x14ac:dyDescent="0.25">
      <c r="A22" s="23"/>
      <c r="M22" s="4"/>
      <c r="O22" s="59">
        <v>25</v>
      </c>
      <c r="P22" s="59">
        <v>-3.5562146326675901</v>
      </c>
      <c r="R22" s="59">
        <v>25</v>
      </c>
      <c r="S22" s="59">
        <v>10</v>
      </c>
    </row>
    <row r="23" spans="1:19" x14ac:dyDescent="0.25">
      <c r="A23" s="23"/>
      <c r="M23" s="4"/>
      <c r="O23" s="59">
        <v>24.081250000000001</v>
      </c>
      <c r="P23" s="59">
        <v>-5.5083512880910099</v>
      </c>
      <c r="R23" s="59">
        <v>24.081250000000001</v>
      </c>
      <c r="S23" s="59">
        <v>10</v>
      </c>
    </row>
    <row r="24" spans="1:19" x14ac:dyDescent="0.25">
      <c r="A24" s="23"/>
      <c r="M24" s="4"/>
      <c r="O24" s="59">
        <v>23.162500000000001</v>
      </c>
      <c r="P24" s="59">
        <v>-7.7116906959762801</v>
      </c>
      <c r="R24" s="59">
        <v>23.162500000000001</v>
      </c>
      <c r="S24" s="59">
        <v>10</v>
      </c>
    </row>
    <row r="25" spans="1:19" x14ac:dyDescent="0.25">
      <c r="A25" s="23"/>
      <c r="M25" s="4"/>
      <c r="O25" s="59">
        <v>23.162500000000001</v>
      </c>
      <c r="P25" s="59">
        <v>-7.7116906959762801</v>
      </c>
      <c r="R25" s="59">
        <v>23.162500000000001</v>
      </c>
      <c r="S25" s="59">
        <v>10</v>
      </c>
    </row>
    <row r="26" spans="1:19" x14ac:dyDescent="0.25">
      <c r="A26" s="23"/>
      <c r="M26" s="4"/>
      <c r="O26" s="59">
        <v>22.243749999999999</v>
      </c>
      <c r="P26" s="59">
        <v>-10.404881533952601</v>
      </c>
      <c r="R26" s="59">
        <v>22.243749999999999</v>
      </c>
      <c r="S26" s="59">
        <v>10</v>
      </c>
    </row>
    <row r="27" spans="1:19" x14ac:dyDescent="0.25">
      <c r="A27" s="23"/>
      <c r="M27" s="4"/>
      <c r="O27" s="59">
        <v>21.324999999999999</v>
      </c>
      <c r="P27" s="59">
        <v>-13.4816833304545</v>
      </c>
      <c r="R27" s="59">
        <v>21.324999999999999</v>
      </c>
      <c r="S27" s="59">
        <v>10</v>
      </c>
    </row>
    <row r="28" spans="1:19" x14ac:dyDescent="0.25">
      <c r="A28" s="23"/>
      <c r="M28" s="4"/>
      <c r="O28" s="59">
        <v>21.324999999999999</v>
      </c>
      <c r="P28" s="59">
        <v>-13.4816833304545</v>
      </c>
      <c r="R28" s="59">
        <v>21.324999999999999</v>
      </c>
      <c r="S28" s="59">
        <v>10</v>
      </c>
    </row>
    <row r="29" spans="1:19" x14ac:dyDescent="0.25">
      <c r="A29" s="23"/>
      <c r="M29" s="4"/>
      <c r="O29" s="59">
        <v>20.40625</v>
      </c>
      <c r="P29" s="59">
        <v>-16.759395168120701</v>
      </c>
      <c r="R29" s="59">
        <v>20.40625</v>
      </c>
      <c r="S29" s="59">
        <v>10</v>
      </c>
    </row>
    <row r="30" spans="1:19" x14ac:dyDescent="0.25">
      <c r="A30" s="23"/>
      <c r="M30" s="4"/>
      <c r="O30" s="59">
        <v>19.487500000000001</v>
      </c>
      <c r="P30" s="59">
        <v>-20.127776184167299</v>
      </c>
      <c r="R30" s="59">
        <v>19.487500000000001</v>
      </c>
      <c r="S30" s="59">
        <v>10</v>
      </c>
    </row>
    <row r="31" spans="1:19" x14ac:dyDescent="0.25">
      <c r="A31" s="23"/>
      <c r="M31" s="4"/>
      <c r="O31" s="59">
        <v>19.487500000000001</v>
      </c>
      <c r="P31" s="59">
        <v>-20.127776184167299</v>
      </c>
      <c r="R31" s="59">
        <v>19.487500000000001</v>
      </c>
      <c r="S31" s="59">
        <v>10</v>
      </c>
    </row>
    <row r="32" spans="1:19" x14ac:dyDescent="0.25">
      <c r="A32" s="23"/>
      <c r="M32" s="4"/>
      <c r="O32" s="59">
        <v>18.568750000000001</v>
      </c>
      <c r="P32" s="59">
        <v>-23.497601797968198</v>
      </c>
      <c r="R32" s="59">
        <v>18.568750000000001</v>
      </c>
      <c r="S32" s="59">
        <v>10</v>
      </c>
    </row>
    <row r="33" spans="1:19" x14ac:dyDescent="0.25">
      <c r="A33" s="23"/>
      <c r="M33" s="4"/>
      <c r="O33" s="59">
        <v>17.649999999999999</v>
      </c>
      <c r="P33" s="59">
        <v>-26.8133359855625</v>
      </c>
      <c r="R33" s="59">
        <v>17.649999999999999</v>
      </c>
      <c r="S33" s="59">
        <v>10</v>
      </c>
    </row>
    <row r="34" spans="1:19" x14ac:dyDescent="0.25">
      <c r="A34" s="23"/>
      <c r="M34" s="4"/>
      <c r="O34" s="59">
        <v>17.649999999999999</v>
      </c>
      <c r="P34" s="59">
        <v>-26.8133359855625</v>
      </c>
      <c r="R34" s="59">
        <v>17.649999999999999</v>
      </c>
      <c r="S34" s="59">
        <v>10</v>
      </c>
    </row>
    <row r="35" spans="1:19" x14ac:dyDescent="0.25">
      <c r="A35" s="23"/>
      <c r="M35" s="4"/>
      <c r="O35" s="59">
        <v>16.731249999999999</v>
      </c>
      <c r="P35" s="59">
        <v>-30.043849412006601</v>
      </c>
      <c r="R35" s="59">
        <v>16.731249999999999</v>
      </c>
      <c r="S35" s="59">
        <v>10</v>
      </c>
    </row>
    <row r="36" spans="1:19" x14ac:dyDescent="0.25">
      <c r="A36" s="23"/>
      <c r="M36" s="4"/>
      <c r="O36" s="59">
        <v>15.8125</v>
      </c>
      <c r="P36" s="59">
        <v>-33.159913605907199</v>
      </c>
      <c r="R36" s="59">
        <v>15.8125</v>
      </c>
      <c r="S36" s="59">
        <v>10</v>
      </c>
    </row>
    <row r="37" spans="1:19" x14ac:dyDescent="0.25">
      <c r="A37" s="23"/>
      <c r="M37" s="4"/>
      <c r="O37" s="59">
        <v>15.8125</v>
      </c>
      <c r="P37" s="59">
        <v>-33.159913605907199</v>
      </c>
      <c r="R37" s="59">
        <v>15.8125</v>
      </c>
      <c r="S37" s="59">
        <v>10</v>
      </c>
    </row>
    <row r="38" spans="1:19" x14ac:dyDescent="0.25">
      <c r="A38" s="23"/>
      <c r="M38" s="4"/>
      <c r="O38" s="59">
        <v>14.893750000000001</v>
      </c>
      <c r="P38" s="59">
        <v>-36.1432034037826</v>
      </c>
      <c r="R38" s="59">
        <v>14.893750000000001</v>
      </c>
      <c r="S38" s="59">
        <v>10</v>
      </c>
    </row>
    <row r="39" spans="1:19" x14ac:dyDescent="0.25">
      <c r="A39" s="23"/>
      <c r="M39" s="4"/>
      <c r="O39" s="59">
        <v>13.975</v>
      </c>
      <c r="P39" s="59">
        <v>-39.005930757967597</v>
      </c>
      <c r="R39" s="59">
        <v>13.975</v>
      </c>
      <c r="S39" s="59">
        <v>10</v>
      </c>
    </row>
    <row r="40" spans="1:19" x14ac:dyDescent="0.25">
      <c r="A40" s="23"/>
      <c r="M40" s="4"/>
      <c r="O40" s="59">
        <v>13.975</v>
      </c>
      <c r="P40" s="59">
        <v>-39.005930757967597</v>
      </c>
      <c r="R40" s="59">
        <v>13.975</v>
      </c>
      <c r="S40" s="59">
        <v>10</v>
      </c>
    </row>
    <row r="41" spans="1:19" x14ac:dyDescent="0.25">
      <c r="A41" s="23"/>
      <c r="M41" s="4"/>
      <c r="O41" s="59">
        <v>13.05625</v>
      </c>
      <c r="P41" s="59">
        <v>-41.752793005553499</v>
      </c>
      <c r="R41" s="59">
        <v>13.05625</v>
      </c>
      <c r="S41" s="59">
        <v>10</v>
      </c>
    </row>
    <row r="42" spans="1:19" x14ac:dyDescent="0.25">
      <c r="A42" s="23"/>
      <c r="M42" s="4"/>
      <c r="O42" s="59">
        <v>12.137499999999999</v>
      </c>
      <c r="P42" s="59">
        <v>-44.364697740451703</v>
      </c>
      <c r="R42" s="59">
        <v>12.137499999999999</v>
      </c>
      <c r="S42" s="59">
        <v>10</v>
      </c>
    </row>
    <row r="43" spans="1:19" x14ac:dyDescent="0.25">
      <c r="A43" s="23"/>
      <c r="M43" s="4"/>
      <c r="O43" s="59">
        <v>12.137499999999999</v>
      </c>
      <c r="P43" s="59">
        <v>-44.364697740451703</v>
      </c>
      <c r="R43" s="59">
        <v>12.137499999999999</v>
      </c>
      <c r="S43" s="59">
        <v>10</v>
      </c>
    </row>
    <row r="44" spans="1:19" x14ac:dyDescent="0.25">
      <c r="A44" s="23"/>
      <c r="M44" s="4"/>
      <c r="O44" s="59">
        <v>11.21875</v>
      </c>
      <c r="P44" s="59">
        <v>-46.800632199661997</v>
      </c>
      <c r="R44" s="59">
        <v>11.21875</v>
      </c>
      <c r="S44" s="59">
        <v>10</v>
      </c>
    </row>
    <row r="45" spans="1:19" x14ac:dyDescent="0.25">
      <c r="A45" s="23"/>
      <c r="M45" s="4"/>
      <c r="O45" s="59">
        <v>10.3</v>
      </c>
      <c r="P45" s="59">
        <v>-49.049563558888899</v>
      </c>
      <c r="R45" s="59">
        <v>10.3</v>
      </c>
      <c r="S45" s="59">
        <v>10</v>
      </c>
    </row>
    <row r="46" spans="1:19" x14ac:dyDescent="0.25">
      <c r="A46" s="23"/>
      <c r="M46" s="4"/>
      <c r="O46" s="59">
        <v>10.3</v>
      </c>
      <c r="P46" s="59">
        <v>-49.049563558888899</v>
      </c>
      <c r="R46" s="59">
        <v>10.3</v>
      </c>
      <c r="S46" s="59">
        <v>10</v>
      </c>
    </row>
    <row r="47" spans="1:19" x14ac:dyDescent="0.25">
      <c r="A47" s="23"/>
      <c r="M47" s="4"/>
      <c r="O47" s="59">
        <v>9.3874999999999993</v>
      </c>
      <c r="P47" s="59">
        <v>-51.105259179447202</v>
      </c>
      <c r="R47" s="59">
        <v>9.3874999999999993</v>
      </c>
      <c r="S47" s="59">
        <v>10</v>
      </c>
    </row>
    <row r="48" spans="1:19" x14ac:dyDescent="0.25">
      <c r="A48" s="23"/>
      <c r="M48" s="4"/>
      <c r="O48" s="59">
        <v>8.4749999999999996</v>
      </c>
      <c r="P48" s="59">
        <v>-52.943781966811102</v>
      </c>
      <c r="R48" s="59">
        <v>8.4749999999999996</v>
      </c>
      <c r="S48" s="59">
        <v>10</v>
      </c>
    </row>
    <row r="49" spans="1:19" x14ac:dyDescent="0.25">
      <c r="A49" s="23"/>
      <c r="M49" s="4"/>
      <c r="O49" s="59">
        <v>8.4749999999999996</v>
      </c>
      <c r="P49" s="59">
        <v>-52.943781966811102</v>
      </c>
      <c r="R49" s="59">
        <v>8.4749999999999996</v>
      </c>
      <c r="S49" s="59">
        <v>10</v>
      </c>
    </row>
    <row r="50" spans="1:19" x14ac:dyDescent="0.25">
      <c r="A50" s="24" t="s">
        <v>35</v>
      </c>
      <c r="M50" s="4"/>
      <c r="O50" s="59">
        <v>7.5625</v>
      </c>
      <c r="P50" s="59">
        <v>-54.5060249310758</v>
      </c>
      <c r="R50" s="59">
        <v>7.5625</v>
      </c>
      <c r="S50" s="59">
        <v>10</v>
      </c>
    </row>
    <row r="51" spans="1:19" x14ac:dyDescent="0.25">
      <c r="A51" s="23" t="s">
        <v>19</v>
      </c>
      <c r="C51" s="53">
        <v>57.56</v>
      </c>
      <c r="D51" t="s">
        <v>21</v>
      </c>
      <c r="M51" s="4"/>
      <c r="O51" s="59">
        <v>6.65</v>
      </c>
      <c r="P51" s="59">
        <v>-55.763583362819006</v>
      </c>
      <c r="R51" s="59">
        <v>6.65</v>
      </c>
      <c r="S51" s="59">
        <v>10</v>
      </c>
    </row>
    <row r="52" spans="1:19" x14ac:dyDescent="0.25">
      <c r="A52" s="23" t="s">
        <v>20</v>
      </c>
      <c r="C52" s="53">
        <v>3.56</v>
      </c>
      <c r="D52" t="s">
        <v>21</v>
      </c>
      <c r="M52" s="4"/>
      <c r="O52" s="59">
        <v>6.65</v>
      </c>
      <c r="P52" s="59">
        <v>-55.763583362819006</v>
      </c>
      <c r="R52" s="59">
        <v>6.65</v>
      </c>
      <c r="S52" s="59">
        <v>10</v>
      </c>
    </row>
    <row r="53" spans="1:19" x14ac:dyDescent="0.25">
      <c r="A53" s="23" t="s">
        <v>22</v>
      </c>
      <c r="C53" s="8">
        <f>C51-C52</f>
        <v>54</v>
      </c>
      <c r="E53" t="s">
        <v>23</v>
      </c>
      <c r="G53" s="7">
        <f>$B$12</f>
        <v>22</v>
      </c>
      <c r="H53" t="s">
        <v>8</v>
      </c>
      <c r="M53" s="4"/>
      <c r="O53" s="59">
        <v>5.7374999999999998</v>
      </c>
      <c r="P53" s="59">
        <v>-56.687339700547604</v>
      </c>
      <c r="R53" s="59">
        <v>5.7374999999999998</v>
      </c>
      <c r="S53" s="59">
        <v>10</v>
      </c>
    </row>
    <row r="54" spans="1:19" x14ac:dyDescent="0.25">
      <c r="A54" s="23"/>
      <c r="B54" t="s">
        <v>24</v>
      </c>
      <c r="C54" s="11">
        <v>1</v>
      </c>
      <c r="D54" s="12" t="s">
        <v>25</v>
      </c>
      <c r="E54" s="27">
        <f>1/(C53/(1000*G53))</f>
        <v>407.40740740740739</v>
      </c>
      <c r="H54" s="13"/>
      <c r="I54" s="13"/>
      <c r="J54" s="13"/>
      <c r="M54" s="4"/>
      <c r="O54" s="59">
        <v>4.8250000000000002</v>
      </c>
      <c r="P54" s="59">
        <v>-57.257464814271998</v>
      </c>
      <c r="R54" s="59">
        <v>4.8250000000000002</v>
      </c>
      <c r="S54" s="59">
        <v>10</v>
      </c>
    </row>
    <row r="55" spans="1:19" x14ac:dyDescent="0.25">
      <c r="A55" s="23"/>
      <c r="M55" s="4"/>
      <c r="O55" s="59">
        <v>4.8250000000000002</v>
      </c>
      <c r="P55" s="59">
        <v>-57.257464814271998</v>
      </c>
      <c r="R55" s="59">
        <v>4.8250000000000002</v>
      </c>
      <c r="S55" s="59">
        <v>10</v>
      </c>
    </row>
    <row r="56" spans="1:19" x14ac:dyDescent="0.25">
      <c r="A56" s="24" t="s">
        <v>58</v>
      </c>
      <c r="M56" s="4"/>
      <c r="O56" s="59">
        <v>3.9125000000000001</v>
      </c>
      <c r="P56" s="59">
        <v>-57.5012752608854</v>
      </c>
      <c r="R56" s="59">
        <v>3.9125000000000001</v>
      </c>
      <c r="S56" s="59">
        <v>10</v>
      </c>
    </row>
    <row r="57" spans="1:19" x14ac:dyDescent="0.25">
      <c r="A57" s="23" t="s">
        <v>31</v>
      </c>
      <c r="B57" s="51">
        <v>3</v>
      </c>
      <c r="C57" t="s">
        <v>26</v>
      </c>
      <c r="D57" s="51">
        <v>15</v>
      </c>
      <c r="E57" t="s">
        <v>8</v>
      </c>
      <c r="F57" s="13" t="s">
        <v>27</v>
      </c>
      <c r="H57" s="51">
        <v>22</v>
      </c>
      <c r="I57" t="s">
        <v>21</v>
      </c>
      <c r="J57" s="11">
        <v>1</v>
      </c>
      <c r="K57" s="12" t="s">
        <v>25</v>
      </c>
      <c r="L57" s="27">
        <f>1/(H57/(1000*(D57-B57)))</f>
        <v>545.4545454545455</v>
      </c>
      <c r="M57" s="4"/>
      <c r="O57" s="59">
        <v>3.0000000000000053</v>
      </c>
      <c r="P57" s="59">
        <v>-57.557075529984594</v>
      </c>
      <c r="R57" s="59">
        <v>3.0000000000000053</v>
      </c>
      <c r="S57" s="59">
        <v>10</v>
      </c>
    </row>
    <row r="58" spans="1:19" x14ac:dyDescent="0.25">
      <c r="A58" s="23" t="s">
        <v>32</v>
      </c>
      <c r="B58" s="51">
        <v>15</v>
      </c>
      <c r="C58" t="s">
        <v>26</v>
      </c>
      <c r="D58" s="51">
        <v>25</v>
      </c>
      <c r="E58" t="s">
        <v>8</v>
      </c>
      <c r="F58" s="13" t="s">
        <v>27</v>
      </c>
      <c r="H58" s="51">
        <v>30</v>
      </c>
      <c r="I58" t="s">
        <v>21</v>
      </c>
      <c r="J58" s="11">
        <v>1</v>
      </c>
      <c r="K58" s="12" t="s">
        <v>25</v>
      </c>
      <c r="L58" s="27">
        <f>1/(H58/(1000*(D58-B58)))</f>
        <v>333.33333333333331</v>
      </c>
      <c r="M58" s="4"/>
      <c r="O58" s="59">
        <v>2</v>
      </c>
      <c r="P58" s="59">
        <v>-56</v>
      </c>
      <c r="R58" s="59">
        <v>2</v>
      </c>
      <c r="S58" s="59">
        <v>10</v>
      </c>
    </row>
    <row r="59" spans="1:19" x14ac:dyDescent="0.25">
      <c r="A59" s="23" t="s">
        <v>33</v>
      </c>
      <c r="B59" s="51"/>
      <c r="C59" t="s">
        <v>26</v>
      </c>
      <c r="D59" s="51"/>
      <c r="E59" t="s">
        <v>8</v>
      </c>
      <c r="F59" s="13" t="s">
        <v>27</v>
      </c>
      <c r="H59" s="51"/>
      <c r="I59" t="s">
        <v>21</v>
      </c>
      <c r="J59" s="11">
        <v>1</v>
      </c>
      <c r="K59" s="12" t="s">
        <v>25</v>
      </c>
      <c r="L59" s="27" t="e">
        <f>1/(H59/(1000*(D59-B59)))</f>
        <v>#DIV/0!</v>
      </c>
      <c r="M59" s="4"/>
      <c r="O59" s="59">
        <v>1</v>
      </c>
      <c r="P59" s="59">
        <v>-54</v>
      </c>
      <c r="R59" s="59">
        <v>1</v>
      </c>
      <c r="S59" s="59">
        <v>10</v>
      </c>
    </row>
    <row r="60" spans="1:19" x14ac:dyDescent="0.25">
      <c r="A60" s="23" t="s">
        <v>34</v>
      </c>
      <c r="B60" s="51"/>
      <c r="C60" t="s">
        <v>26</v>
      </c>
      <c r="D60" s="51"/>
      <c r="E60" t="s">
        <v>8</v>
      </c>
      <c r="F60" s="13" t="s">
        <v>27</v>
      </c>
      <c r="H60" s="51"/>
      <c r="I60" t="s">
        <v>21</v>
      </c>
      <c r="J60" s="11">
        <v>1</v>
      </c>
      <c r="K60" s="12" t="s">
        <v>25</v>
      </c>
      <c r="L60" s="27" t="e">
        <f>1/(H60/(1000*(D60-B60)))</f>
        <v>#DIV/0!</v>
      </c>
      <c r="M60" s="4"/>
      <c r="O60" s="59">
        <v>0</v>
      </c>
      <c r="P60" s="59">
        <v>-52</v>
      </c>
      <c r="R60" s="59">
        <v>0</v>
      </c>
      <c r="S60" s="59">
        <v>10</v>
      </c>
    </row>
    <row r="61" spans="1:19" ht="15.75" thickBot="1" x14ac:dyDescent="0.3">
      <c r="A61" s="25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1"/>
      <c r="O61" s="59"/>
      <c r="P61" s="59"/>
      <c r="R61" s="59"/>
      <c r="S61" s="59"/>
    </row>
    <row r="62" spans="1:19" ht="16.5" thickTop="1" thickBot="1" x14ac:dyDescent="0.3">
      <c r="A62" s="32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32"/>
      <c r="O62" s="59"/>
      <c r="P62" s="59"/>
      <c r="R62" s="59"/>
      <c r="S62" s="59"/>
    </row>
    <row r="63" spans="1:19" ht="15.75" thickTop="1" x14ac:dyDescent="0.25">
      <c r="A63" s="2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33" t="s">
        <v>62</v>
      </c>
      <c r="O63" s="59"/>
      <c r="P63" s="59"/>
      <c r="R63" s="59"/>
      <c r="S63" s="59"/>
    </row>
    <row r="64" spans="1:19" x14ac:dyDescent="0.25">
      <c r="A64" s="24" t="s">
        <v>55</v>
      </c>
      <c r="M64" s="4"/>
      <c r="O64" s="59"/>
      <c r="P64" s="59"/>
      <c r="R64" s="59"/>
      <c r="S64" s="59"/>
    </row>
    <row r="65" spans="1:19" x14ac:dyDescent="0.25">
      <c r="A65" s="23"/>
      <c r="M65" s="4"/>
      <c r="O65" s="59"/>
      <c r="P65" s="59"/>
      <c r="R65" s="59"/>
      <c r="S65" s="59"/>
    </row>
    <row r="66" spans="1:19" x14ac:dyDescent="0.25">
      <c r="A66" s="23"/>
      <c r="M66" s="4"/>
      <c r="O66" s="59"/>
      <c r="P66" s="59"/>
      <c r="R66" s="59"/>
      <c r="S66" s="59"/>
    </row>
    <row r="67" spans="1:19" x14ac:dyDescent="0.25">
      <c r="A67" s="23"/>
      <c r="M67" s="4"/>
      <c r="O67" s="59"/>
      <c r="P67" s="59"/>
      <c r="R67" s="59"/>
      <c r="S67" s="59"/>
    </row>
    <row r="68" spans="1:19" x14ac:dyDescent="0.25">
      <c r="A68" s="23"/>
      <c r="M68" s="4"/>
      <c r="O68" s="59"/>
      <c r="P68" s="59"/>
      <c r="R68" s="59"/>
      <c r="S68" s="59"/>
    </row>
    <row r="69" spans="1:19" x14ac:dyDescent="0.25">
      <c r="A69" s="23"/>
      <c r="M69" s="4"/>
      <c r="O69" s="59"/>
      <c r="P69" s="59"/>
      <c r="R69" s="59"/>
      <c r="S69" s="59"/>
    </row>
    <row r="70" spans="1:19" x14ac:dyDescent="0.25">
      <c r="A70" s="23"/>
      <c r="M70" s="4"/>
      <c r="O70" s="59"/>
      <c r="P70" s="59"/>
      <c r="R70" s="59"/>
      <c r="S70" s="59"/>
    </row>
    <row r="71" spans="1:19" x14ac:dyDescent="0.25">
      <c r="A71" s="23"/>
      <c r="M71" s="4"/>
      <c r="O71" s="59"/>
      <c r="P71" s="59"/>
      <c r="R71" s="59"/>
      <c r="S71" s="59"/>
    </row>
    <row r="72" spans="1:19" x14ac:dyDescent="0.25">
      <c r="A72" s="23"/>
      <c r="M72" s="4"/>
      <c r="O72" s="59"/>
      <c r="P72" s="59"/>
      <c r="R72" s="59"/>
      <c r="S72" s="59"/>
    </row>
    <row r="73" spans="1:19" x14ac:dyDescent="0.25">
      <c r="A73" s="23"/>
      <c r="M73" s="4"/>
      <c r="O73" s="59"/>
      <c r="P73" s="59"/>
      <c r="R73" s="59"/>
      <c r="S73" s="59"/>
    </row>
    <row r="74" spans="1:19" x14ac:dyDescent="0.25">
      <c r="A74" s="23"/>
      <c r="M74" s="4"/>
      <c r="O74" s="59"/>
      <c r="P74" s="59"/>
      <c r="R74" s="59"/>
      <c r="S74" s="59"/>
    </row>
    <row r="75" spans="1:19" x14ac:dyDescent="0.25">
      <c r="A75" s="23"/>
      <c r="M75" s="4"/>
      <c r="O75" s="59"/>
      <c r="P75" s="59"/>
      <c r="R75" s="59"/>
      <c r="S75" s="59"/>
    </row>
    <row r="76" spans="1:19" x14ac:dyDescent="0.25">
      <c r="A76" s="23"/>
      <c r="M76" s="4"/>
      <c r="O76" s="59"/>
      <c r="P76" s="59"/>
      <c r="R76" s="59"/>
      <c r="S76" s="59"/>
    </row>
    <row r="77" spans="1:19" x14ac:dyDescent="0.25">
      <c r="A77" s="23"/>
      <c r="M77" s="4"/>
      <c r="O77" s="59"/>
      <c r="P77" s="59"/>
      <c r="R77" s="59"/>
      <c r="S77" s="59"/>
    </row>
    <row r="78" spans="1:19" x14ac:dyDescent="0.25">
      <c r="A78" s="23"/>
      <c r="M78" s="4"/>
      <c r="O78" s="59"/>
      <c r="P78" s="59"/>
      <c r="R78" s="59"/>
      <c r="S78" s="59"/>
    </row>
    <row r="79" spans="1:19" x14ac:dyDescent="0.25">
      <c r="A79" s="23"/>
      <c r="M79" s="4"/>
      <c r="O79" s="59"/>
      <c r="P79" s="59"/>
      <c r="R79" s="59"/>
      <c r="S79" s="59"/>
    </row>
    <row r="80" spans="1:19" x14ac:dyDescent="0.25">
      <c r="A80" s="23"/>
      <c r="M80" s="4"/>
      <c r="O80" s="59"/>
      <c r="P80" s="59"/>
      <c r="R80" s="59"/>
      <c r="S80" s="59"/>
    </row>
    <row r="81" spans="1:19" x14ac:dyDescent="0.25">
      <c r="A81" s="23"/>
      <c r="M81" s="4"/>
      <c r="O81" s="59"/>
      <c r="P81" s="59"/>
      <c r="R81" s="59"/>
      <c r="S81" s="59"/>
    </row>
    <row r="82" spans="1:19" x14ac:dyDescent="0.25">
      <c r="A82" s="23"/>
      <c r="M82" s="4"/>
      <c r="O82" s="59"/>
      <c r="P82" s="59"/>
      <c r="R82" s="59"/>
      <c r="S82" s="59"/>
    </row>
    <row r="83" spans="1:19" x14ac:dyDescent="0.25">
      <c r="A83" s="23"/>
      <c r="M83" s="4"/>
      <c r="O83" s="59"/>
      <c r="P83" s="59"/>
      <c r="R83" s="59"/>
      <c r="S83" s="59"/>
    </row>
    <row r="84" spans="1:19" x14ac:dyDescent="0.25">
      <c r="A84" s="23"/>
      <c r="M84" s="4"/>
      <c r="O84" s="59"/>
      <c r="P84" s="59"/>
      <c r="R84" s="59"/>
      <c r="S84" s="59"/>
    </row>
    <row r="85" spans="1:19" x14ac:dyDescent="0.25">
      <c r="A85" s="23"/>
      <c r="M85" s="4"/>
      <c r="O85" s="59"/>
      <c r="P85" s="59"/>
      <c r="R85" s="59"/>
      <c r="S85" s="59"/>
    </row>
    <row r="86" spans="1:19" x14ac:dyDescent="0.25">
      <c r="A86" s="23"/>
      <c r="M86" s="4"/>
      <c r="O86" s="59"/>
      <c r="P86" s="59"/>
      <c r="R86" s="59"/>
      <c r="S86" s="59"/>
    </row>
    <row r="87" spans="1:19" x14ac:dyDescent="0.25">
      <c r="A87" s="23"/>
      <c r="M87" s="4"/>
      <c r="O87" s="59"/>
      <c r="P87" s="59"/>
      <c r="R87" s="59"/>
      <c r="S87" s="59"/>
    </row>
    <row r="88" spans="1:19" x14ac:dyDescent="0.25">
      <c r="A88" s="23"/>
      <c r="M88" s="4"/>
      <c r="O88" s="59"/>
      <c r="P88" s="59"/>
      <c r="R88" s="59"/>
      <c r="S88" s="59"/>
    </row>
    <row r="89" spans="1:19" x14ac:dyDescent="0.25">
      <c r="A89" s="23"/>
      <c r="M89" s="4"/>
      <c r="O89" s="59"/>
      <c r="P89" s="59"/>
      <c r="R89" s="59"/>
      <c r="S89" s="59"/>
    </row>
    <row r="90" spans="1:19" x14ac:dyDescent="0.25">
      <c r="A90" s="23" t="s">
        <v>31</v>
      </c>
      <c r="B90" s="14">
        <f>B57</f>
        <v>3</v>
      </c>
      <c r="C90" t="s">
        <v>26</v>
      </c>
      <c r="D90" s="15">
        <f>D57</f>
        <v>15</v>
      </c>
      <c r="E90" t="s">
        <v>8</v>
      </c>
      <c r="F90" s="13" t="s">
        <v>36</v>
      </c>
      <c r="H90" s="51">
        <v>5</v>
      </c>
      <c r="I90" t="s">
        <v>21</v>
      </c>
      <c r="J90" s="54" t="s">
        <v>73</v>
      </c>
      <c r="K90" t="s">
        <v>37</v>
      </c>
      <c r="M90" s="4"/>
      <c r="O90" s="59"/>
      <c r="P90" s="59"/>
      <c r="R90" s="59"/>
      <c r="S90" s="59"/>
    </row>
    <row r="91" spans="1:19" x14ac:dyDescent="0.25">
      <c r="A91" s="23"/>
      <c r="G91" s="2" t="s">
        <v>38</v>
      </c>
      <c r="H91" s="16">
        <f>H90/(1000*(D90-B90))</f>
        <v>4.1666666666666669E-4</v>
      </c>
      <c r="I91" t="s">
        <v>51</v>
      </c>
      <c r="J91" s="17">
        <f>100*H91</f>
        <v>4.1666666666666671E-2</v>
      </c>
      <c r="K91" t="s">
        <v>52</v>
      </c>
      <c r="M91" s="4"/>
      <c r="O91" s="59"/>
      <c r="P91" s="59"/>
      <c r="R91" s="59"/>
      <c r="S91" s="59"/>
    </row>
    <row r="92" spans="1:19" x14ac:dyDescent="0.25">
      <c r="A92" s="23"/>
      <c r="G92" s="2" t="s">
        <v>39</v>
      </c>
      <c r="H92" s="51">
        <v>0</v>
      </c>
      <c r="I92" t="s">
        <v>21</v>
      </c>
      <c r="M92" s="4"/>
      <c r="O92" s="59"/>
      <c r="P92" s="59"/>
      <c r="R92" s="59"/>
      <c r="S92" s="59"/>
    </row>
    <row r="93" spans="1:19" x14ac:dyDescent="0.25">
      <c r="A93" s="23"/>
      <c r="G93" s="2" t="s">
        <v>40</v>
      </c>
      <c r="H93" s="16">
        <f>H92/(1000*(D90-B90))</f>
        <v>0</v>
      </c>
      <c r="I93" t="s">
        <v>51</v>
      </c>
      <c r="J93" s="36">
        <f>100*H93</f>
        <v>0</v>
      </c>
      <c r="K93" t="s">
        <v>52</v>
      </c>
      <c r="M93" s="4"/>
      <c r="O93" s="59"/>
      <c r="P93" s="59"/>
      <c r="R93" s="59"/>
      <c r="S93" s="59"/>
    </row>
    <row r="94" spans="1:19" ht="17.25" x14ac:dyDescent="0.25">
      <c r="A94" s="23"/>
      <c r="B94" s="2" t="s">
        <v>41</v>
      </c>
      <c r="C94" s="1">
        <f>IF(J90="S",0.5*$B$13,$B$13)</f>
        <v>3</v>
      </c>
      <c r="D94" t="s">
        <v>8</v>
      </c>
      <c r="E94" s="2" t="s">
        <v>42</v>
      </c>
      <c r="F94" s="1">
        <f>IF(J90="S",(1/12)*B13^3,(1/3)*B13^3)</f>
        <v>18</v>
      </c>
      <c r="G94" s="18" t="s">
        <v>43</v>
      </c>
      <c r="H94" s="2" t="s">
        <v>44</v>
      </c>
      <c r="I94" s="7">
        <f>D90-B90</f>
        <v>12</v>
      </c>
      <c r="J94" t="s">
        <v>45</v>
      </c>
      <c r="M94" s="4"/>
      <c r="O94" s="59"/>
      <c r="P94" s="59"/>
      <c r="R94" s="59"/>
      <c r="S94" s="59"/>
    </row>
    <row r="95" spans="1:19" x14ac:dyDescent="0.25">
      <c r="A95" s="23"/>
      <c r="B95" s="2" t="s">
        <v>46</v>
      </c>
      <c r="C95">
        <f>H91/((I94/(12*C94))+(1.5*F94*$B$15/(C94*I94*$B$13)))</f>
        <v>6.329113924050633E-4</v>
      </c>
      <c r="D95" t="s">
        <v>9</v>
      </c>
      <c r="G95" s="2" t="s">
        <v>47</v>
      </c>
      <c r="H95" s="10">
        <f>C95+H93</f>
        <v>6.329113924050633E-4</v>
      </c>
      <c r="I95" t="s">
        <v>9</v>
      </c>
      <c r="M95" s="4"/>
      <c r="O95" s="59"/>
      <c r="P95" s="59"/>
      <c r="R95" s="59"/>
      <c r="S95" s="59"/>
    </row>
    <row r="96" spans="1:19" x14ac:dyDescent="0.25">
      <c r="A96" s="23"/>
      <c r="B96" s="2" t="s">
        <v>48</v>
      </c>
      <c r="C96" s="9">
        <f>H91/(1+($B$13*I94^2/(18*$B$15*F94)))</f>
        <v>2.0569620253164559E-4</v>
      </c>
      <c r="D96" t="s">
        <v>9</v>
      </c>
      <c r="G96" s="2" t="s">
        <v>49</v>
      </c>
      <c r="H96">
        <f>0.35*H93+SQRT((0.65*H93)^2+C96^2)</f>
        <v>2.0569620253164559E-4</v>
      </c>
      <c r="I96" t="s">
        <v>9</v>
      </c>
      <c r="M96" s="4"/>
      <c r="O96" s="59"/>
      <c r="P96" s="59"/>
      <c r="R96" s="59"/>
      <c r="S96" s="59"/>
    </row>
    <row r="97" spans="1:19" x14ac:dyDescent="0.25">
      <c r="A97" s="23"/>
      <c r="G97" s="2" t="s">
        <v>50</v>
      </c>
      <c r="H97" s="10">
        <f>MAX(H95:H96)</f>
        <v>6.329113924050633E-4</v>
      </c>
      <c r="I97" t="s">
        <v>51</v>
      </c>
      <c r="J97" s="35">
        <f>100*H97</f>
        <v>6.3291139240506333E-2</v>
      </c>
      <c r="K97" t="s">
        <v>52</v>
      </c>
      <c r="L97" s="11" t="str">
        <f>IF(J97&lt;=0.05,"Negligible",IF(J97&lt;=0.075,"V. Slight",IF(J97&lt;=0.15,"Slight",IF(J97&lt;0.3,"Moderate","Severe to V. Severe"))))</f>
        <v>V. Slight</v>
      </c>
      <c r="M97" s="4"/>
      <c r="O97" s="59"/>
      <c r="P97" s="59"/>
      <c r="R97" s="59"/>
      <c r="S97" s="59"/>
    </row>
    <row r="98" spans="1:19" x14ac:dyDescent="0.25">
      <c r="A98" s="23"/>
      <c r="M98" s="4"/>
      <c r="O98" s="59"/>
      <c r="P98" s="59"/>
      <c r="R98" s="59"/>
      <c r="S98" s="59"/>
    </row>
    <row r="99" spans="1:19" x14ac:dyDescent="0.25">
      <c r="A99" s="23" t="s">
        <v>32</v>
      </c>
      <c r="B99" s="14">
        <f>B58</f>
        <v>15</v>
      </c>
      <c r="C99" t="s">
        <v>26</v>
      </c>
      <c r="D99" s="15">
        <f>D58</f>
        <v>25</v>
      </c>
      <c r="E99" t="s">
        <v>8</v>
      </c>
      <c r="F99" s="13" t="s">
        <v>36</v>
      </c>
      <c r="H99" s="51">
        <v>3</v>
      </c>
      <c r="I99" t="s">
        <v>21</v>
      </c>
      <c r="J99" s="54" t="s">
        <v>53</v>
      </c>
      <c r="K99" t="s">
        <v>37</v>
      </c>
      <c r="M99" s="4"/>
      <c r="O99" s="59"/>
      <c r="P99" s="59"/>
      <c r="R99" s="59"/>
      <c r="S99" s="59"/>
    </row>
    <row r="100" spans="1:19" x14ac:dyDescent="0.25">
      <c r="A100" s="23"/>
      <c r="G100" s="2" t="s">
        <v>38</v>
      </c>
      <c r="H100" s="16">
        <f>H99/(1000*(D99-B99))</f>
        <v>2.9999999999999997E-4</v>
      </c>
      <c r="I100" t="s">
        <v>9</v>
      </c>
      <c r="M100" s="4"/>
      <c r="O100" s="59"/>
      <c r="P100" s="59"/>
      <c r="R100" s="59"/>
      <c r="S100" s="59"/>
    </row>
    <row r="101" spans="1:19" x14ac:dyDescent="0.25">
      <c r="A101" s="23"/>
      <c r="G101" s="2" t="s">
        <v>39</v>
      </c>
      <c r="H101" s="51">
        <v>0</v>
      </c>
      <c r="I101" t="s">
        <v>21</v>
      </c>
      <c r="M101" s="4"/>
      <c r="O101" s="59"/>
      <c r="P101" s="59"/>
      <c r="R101" s="59"/>
      <c r="S101" s="59"/>
    </row>
    <row r="102" spans="1:19" x14ac:dyDescent="0.25">
      <c r="A102" s="23"/>
      <c r="G102" s="2" t="s">
        <v>40</v>
      </c>
      <c r="H102" s="16">
        <f>H101/(1000*(D99-B99))</f>
        <v>0</v>
      </c>
      <c r="I102" t="s">
        <v>9</v>
      </c>
      <c r="M102" s="4"/>
      <c r="O102" s="59"/>
      <c r="P102" s="59"/>
      <c r="R102" s="59"/>
      <c r="S102" s="59"/>
    </row>
    <row r="103" spans="1:19" ht="17.25" x14ac:dyDescent="0.25">
      <c r="A103" s="23"/>
      <c r="B103" s="2" t="s">
        <v>41</v>
      </c>
      <c r="C103" s="1">
        <f>IF(J99="S",0.5*$B$13,$B$13)</f>
        <v>6</v>
      </c>
      <c r="D103" t="s">
        <v>8</v>
      </c>
      <c r="E103" s="2" t="s">
        <v>42</v>
      </c>
      <c r="F103" s="1">
        <f>IF(J99="S",(1/12)*$B$13^3,(1/3)*$B$13^3)</f>
        <v>72</v>
      </c>
      <c r="G103" s="18" t="s">
        <v>43</v>
      </c>
      <c r="H103" s="2" t="s">
        <v>44</v>
      </c>
      <c r="I103" s="7">
        <f>D99-B99</f>
        <v>10</v>
      </c>
      <c r="J103" t="s">
        <v>45</v>
      </c>
      <c r="M103" s="4"/>
      <c r="O103" s="59"/>
      <c r="P103" s="59"/>
      <c r="R103" s="59"/>
      <c r="S103" s="59"/>
    </row>
    <row r="104" spans="1:19" x14ac:dyDescent="0.25">
      <c r="A104" s="23"/>
      <c r="B104" s="2" t="s">
        <v>46</v>
      </c>
      <c r="C104">
        <f>H100/((I103/(12*C103))+(1.5*F103*$B$15/(C103*I103*$B$13)))</f>
        <v>3.2648125755743647E-4</v>
      </c>
      <c r="D104" t="s">
        <v>9</v>
      </c>
      <c r="G104" s="2" t="s">
        <v>47</v>
      </c>
      <c r="H104" s="10">
        <f>C104+H102</f>
        <v>3.2648125755743647E-4</v>
      </c>
      <c r="I104" t="s">
        <v>9</v>
      </c>
      <c r="M104" s="4"/>
      <c r="O104" s="59"/>
      <c r="P104" s="59"/>
      <c r="R104" s="59"/>
      <c r="S104" s="59"/>
    </row>
    <row r="105" spans="1:19" x14ac:dyDescent="0.25">
      <c r="A105" s="23"/>
      <c r="B105" s="2" t="s">
        <v>48</v>
      </c>
      <c r="C105">
        <f>H100/(1+($B$13*I103^2/(18*$B$15*F103)))</f>
        <v>2.5465538089480046E-4</v>
      </c>
      <c r="D105" t="s">
        <v>9</v>
      </c>
      <c r="G105" s="2" t="s">
        <v>49</v>
      </c>
      <c r="H105">
        <f>0.35*H102+SQRT((0.65*H102)^2+C105^2)</f>
        <v>2.5465538089480046E-4</v>
      </c>
      <c r="I105" t="s">
        <v>9</v>
      </c>
      <c r="M105" s="4"/>
      <c r="N105" s="2"/>
      <c r="O105" s="1"/>
      <c r="P105" s="1"/>
    </row>
    <row r="106" spans="1:19" x14ac:dyDescent="0.25">
      <c r="A106" s="23"/>
      <c r="G106" s="2" t="s">
        <v>50</v>
      </c>
      <c r="H106" s="10">
        <f>MAX(H104:H105)</f>
        <v>3.2648125755743647E-4</v>
      </c>
      <c r="I106" t="s">
        <v>51</v>
      </c>
      <c r="J106" s="17">
        <f>100*H106</f>
        <v>3.2648125755743648E-2</v>
      </c>
      <c r="K106" t="s">
        <v>52</v>
      </c>
      <c r="L106" s="11" t="str">
        <f>IF(J106&lt;=0.05,"Negligible",IF(J106&lt;=0.075,"V. Slight",IF(J106&lt;=0.15,"Slight",IF(J106&lt;0.3,"Moderate","Severe to V. Severe"))))</f>
        <v>Negligible</v>
      </c>
      <c r="M106" s="4"/>
      <c r="N106" s="2"/>
      <c r="O106" s="1"/>
      <c r="P106" s="1"/>
    </row>
    <row r="107" spans="1:19" x14ac:dyDescent="0.25">
      <c r="A107" s="23"/>
      <c r="M107" s="4"/>
    </row>
    <row r="108" spans="1:19" x14ac:dyDescent="0.25">
      <c r="A108" s="23" t="s">
        <v>33</v>
      </c>
      <c r="B108" s="14">
        <f>B59</f>
        <v>0</v>
      </c>
      <c r="C108" t="s">
        <v>26</v>
      </c>
      <c r="D108" s="15">
        <f>D59</f>
        <v>0</v>
      </c>
      <c r="E108" t="s">
        <v>8</v>
      </c>
      <c r="F108" s="13" t="s">
        <v>36</v>
      </c>
      <c r="H108" s="51">
        <v>0</v>
      </c>
      <c r="I108" t="s">
        <v>21</v>
      </c>
      <c r="J108" s="54" t="s">
        <v>53</v>
      </c>
      <c r="K108" t="s">
        <v>37</v>
      </c>
      <c r="M108" s="4"/>
    </row>
    <row r="109" spans="1:19" x14ac:dyDescent="0.25">
      <c r="A109" s="23"/>
      <c r="G109" s="2" t="s">
        <v>38</v>
      </c>
      <c r="H109" s="16" t="e">
        <f>H108/(1000*(D108-B108))</f>
        <v>#DIV/0!</v>
      </c>
      <c r="I109" t="s">
        <v>9</v>
      </c>
      <c r="M109" s="4"/>
    </row>
    <row r="110" spans="1:19" x14ac:dyDescent="0.25">
      <c r="A110" s="23"/>
      <c r="G110" s="2" t="s">
        <v>39</v>
      </c>
      <c r="H110" s="51">
        <v>0</v>
      </c>
      <c r="I110" t="s">
        <v>21</v>
      </c>
      <c r="M110" s="4"/>
    </row>
    <row r="111" spans="1:19" x14ac:dyDescent="0.25">
      <c r="A111" s="23"/>
      <c r="G111" s="2" t="s">
        <v>40</v>
      </c>
      <c r="H111" s="16" t="e">
        <f>H110/(1000*(D108-B108))</f>
        <v>#DIV/0!</v>
      </c>
      <c r="I111" t="s">
        <v>9</v>
      </c>
      <c r="M111" s="4"/>
    </row>
    <row r="112" spans="1:19" ht="17.25" x14ac:dyDescent="0.25">
      <c r="A112" s="23"/>
      <c r="B112" s="2" t="s">
        <v>41</v>
      </c>
      <c r="C112" s="1">
        <f>IF(J108="S",0.5*$B$13,$B$13)</f>
        <v>6</v>
      </c>
      <c r="D112" t="s">
        <v>8</v>
      </c>
      <c r="E112" s="2" t="s">
        <v>42</v>
      </c>
      <c r="F112" s="1">
        <f>IF(J108="S",(1/12)*$B$13^3,(1/3)*$B$13^3)</f>
        <v>72</v>
      </c>
      <c r="G112" s="18" t="s">
        <v>43</v>
      </c>
      <c r="H112" s="2" t="s">
        <v>44</v>
      </c>
      <c r="I112" s="7">
        <f>D108-B108</f>
        <v>0</v>
      </c>
      <c r="J112" t="s">
        <v>45</v>
      </c>
      <c r="M112" s="4"/>
    </row>
    <row r="113" spans="1:14" x14ac:dyDescent="0.25">
      <c r="A113" s="23"/>
      <c r="B113" s="2" t="s">
        <v>46</v>
      </c>
      <c r="C113" t="e">
        <f>H109/((I112/(12*C112))+(1.5*F112*$B$15/(C112*I112*$B$13)))</f>
        <v>#DIV/0!</v>
      </c>
      <c r="D113" t="s">
        <v>9</v>
      </c>
      <c r="G113" s="2" t="s">
        <v>47</v>
      </c>
      <c r="H113" s="10" t="e">
        <f>C113+H111</f>
        <v>#DIV/0!</v>
      </c>
      <c r="I113" t="s">
        <v>9</v>
      </c>
      <c r="M113" s="4"/>
    </row>
    <row r="114" spans="1:14" x14ac:dyDescent="0.25">
      <c r="A114" s="23"/>
      <c r="B114" s="2" t="s">
        <v>48</v>
      </c>
      <c r="C114" t="e">
        <f>H109/(1+($B$13*I112^2/(18*$B$15*F112)))</f>
        <v>#DIV/0!</v>
      </c>
      <c r="D114" t="s">
        <v>9</v>
      </c>
      <c r="G114" s="2" t="s">
        <v>49</v>
      </c>
      <c r="H114" t="e">
        <f>0.35*H111+SQRT((0.65*H111)^2+C114^2)</f>
        <v>#DIV/0!</v>
      </c>
      <c r="I114" t="s">
        <v>9</v>
      </c>
      <c r="M114" s="4"/>
    </row>
    <row r="115" spans="1:14" x14ac:dyDescent="0.25">
      <c r="A115" s="23"/>
      <c r="G115" s="2" t="s">
        <v>50</v>
      </c>
      <c r="H115" s="10" t="e">
        <f>MAX(H113:H114)</f>
        <v>#DIV/0!</v>
      </c>
      <c r="I115" t="s">
        <v>51</v>
      </c>
      <c r="J115" s="17" t="e">
        <f>100*H115</f>
        <v>#DIV/0!</v>
      </c>
      <c r="K115" t="s">
        <v>52</v>
      </c>
      <c r="L115" s="11" t="e">
        <f>IF(J115&lt;=0.05,"Negligible",IF(J115&lt;=0.075,"V. Slight",IF(J115&lt;=0.15,"Slight",IF(J115&lt;0.3,"Moderate","Severe to V. Severe"))))</f>
        <v>#DIV/0!</v>
      </c>
      <c r="M115" s="4"/>
    </row>
    <row r="116" spans="1:14" x14ac:dyDescent="0.25">
      <c r="A116" s="23"/>
      <c r="M116" s="4"/>
    </row>
    <row r="117" spans="1:14" x14ac:dyDescent="0.25">
      <c r="A117" s="23" t="s">
        <v>34</v>
      </c>
      <c r="B117" s="14">
        <f>B60</f>
        <v>0</v>
      </c>
      <c r="C117" t="s">
        <v>26</v>
      </c>
      <c r="D117" s="15">
        <f>D60</f>
        <v>0</v>
      </c>
      <c r="E117" t="s">
        <v>8</v>
      </c>
      <c r="F117" s="13" t="s">
        <v>36</v>
      </c>
      <c r="H117" s="51">
        <v>0</v>
      </c>
      <c r="I117" t="s">
        <v>21</v>
      </c>
      <c r="J117" s="54" t="s">
        <v>53</v>
      </c>
      <c r="K117" t="s">
        <v>37</v>
      </c>
      <c r="M117" s="4"/>
    </row>
    <row r="118" spans="1:14" x14ac:dyDescent="0.25">
      <c r="A118" s="23"/>
      <c r="G118" s="2" t="s">
        <v>38</v>
      </c>
      <c r="H118" s="16" t="e">
        <f>H117/(1000*(D117-B117))</f>
        <v>#DIV/0!</v>
      </c>
      <c r="I118" t="s">
        <v>9</v>
      </c>
      <c r="M118" s="4"/>
    </row>
    <row r="119" spans="1:14" x14ac:dyDescent="0.25">
      <c r="A119" s="23"/>
      <c r="G119" s="2" t="s">
        <v>39</v>
      </c>
      <c r="H119" s="51">
        <v>0</v>
      </c>
      <c r="I119" t="s">
        <v>21</v>
      </c>
      <c r="M119" s="4"/>
    </row>
    <row r="120" spans="1:14" x14ac:dyDescent="0.25">
      <c r="A120" s="23"/>
      <c r="G120" s="2" t="s">
        <v>40</v>
      </c>
      <c r="H120" s="16" t="e">
        <f>H119/(1000*(D117-B117))</f>
        <v>#DIV/0!</v>
      </c>
      <c r="I120" t="s">
        <v>9</v>
      </c>
      <c r="M120" s="4"/>
    </row>
    <row r="121" spans="1:14" ht="17.25" x14ac:dyDescent="0.25">
      <c r="A121" s="23"/>
      <c r="B121" s="2" t="s">
        <v>41</v>
      </c>
      <c r="C121" s="1">
        <f>IF(J117="S",0.5*$B$13,$B$13)</f>
        <v>6</v>
      </c>
      <c r="D121" t="s">
        <v>8</v>
      </c>
      <c r="E121" s="2" t="s">
        <v>42</v>
      </c>
      <c r="F121" s="1">
        <f>IF(J117="S",(1/12)*$B$13^3,(1/3)*$B$13^3)</f>
        <v>72</v>
      </c>
      <c r="G121" s="18" t="s">
        <v>43</v>
      </c>
      <c r="H121" s="2" t="s">
        <v>44</v>
      </c>
      <c r="I121" s="7">
        <f>D117-B117</f>
        <v>0</v>
      </c>
      <c r="J121" t="s">
        <v>45</v>
      </c>
      <c r="M121" s="4"/>
    </row>
    <row r="122" spans="1:14" x14ac:dyDescent="0.25">
      <c r="A122" s="23"/>
      <c r="B122" s="2" t="s">
        <v>46</v>
      </c>
      <c r="C122" t="e">
        <f>H118/((I121/(12*C121))+(1.5*F121*$B$15/(C121*I121*$B$13)))</f>
        <v>#DIV/0!</v>
      </c>
      <c r="D122" t="s">
        <v>9</v>
      </c>
      <c r="G122" s="2" t="s">
        <v>47</v>
      </c>
      <c r="H122" s="10" t="e">
        <f>C122+H120</f>
        <v>#DIV/0!</v>
      </c>
      <c r="I122" t="s">
        <v>9</v>
      </c>
      <c r="M122" s="4"/>
    </row>
    <row r="123" spans="1:14" x14ac:dyDescent="0.25">
      <c r="A123" s="23"/>
      <c r="B123" s="2" t="s">
        <v>48</v>
      </c>
      <c r="C123" t="e">
        <f>H118/(1+($B$13*I121^2/(18*$B$15*F121)))</f>
        <v>#DIV/0!</v>
      </c>
      <c r="D123" t="s">
        <v>9</v>
      </c>
      <c r="G123" s="2" t="s">
        <v>49</v>
      </c>
      <c r="H123" t="e">
        <f>0.35*H120+SQRT((0.65*H120)^2+C123^2)</f>
        <v>#DIV/0!</v>
      </c>
      <c r="I123" t="s">
        <v>9</v>
      </c>
      <c r="M123" s="4"/>
    </row>
    <row r="124" spans="1:14" x14ac:dyDescent="0.25">
      <c r="A124" s="23"/>
      <c r="G124" s="2" t="s">
        <v>50</v>
      </c>
      <c r="H124" s="10" t="e">
        <f>MAX(H122:H123)</f>
        <v>#DIV/0!</v>
      </c>
      <c r="I124" t="s">
        <v>51</v>
      </c>
      <c r="J124" s="17" t="e">
        <f>100*H124</f>
        <v>#DIV/0!</v>
      </c>
      <c r="K124" t="s">
        <v>52</v>
      </c>
      <c r="L124" s="11" t="e">
        <f>IF(J124&lt;=0.05,"Negligible",IF(J124&lt;=0.075,"V. Slight",IF(J124&lt;=0.15,"Slight",IF(J124&lt;0.3,"Moderate","Severe to V. Severe"))))</f>
        <v>#DIV/0!</v>
      </c>
      <c r="M124" s="4"/>
    </row>
    <row r="125" spans="1:14" x14ac:dyDescent="0.25">
      <c r="A125" s="23"/>
      <c r="G125" s="2"/>
      <c r="H125" s="10"/>
      <c r="J125" s="17"/>
      <c r="L125" s="11"/>
      <c r="M125" s="4"/>
    </row>
    <row r="126" spans="1:14" x14ac:dyDescent="0.25">
      <c r="A126" s="24" t="s">
        <v>64</v>
      </c>
      <c r="B126" s="48"/>
      <c r="C126" s="49"/>
      <c r="D126" s="49"/>
      <c r="E126" s="49"/>
      <c r="F126" s="49"/>
      <c r="G126" s="55"/>
      <c r="H126" s="56"/>
      <c r="I126" s="49"/>
      <c r="J126" s="57"/>
      <c r="K126" s="49"/>
      <c r="L126" s="58"/>
      <c r="M126" s="4"/>
    </row>
    <row r="127" spans="1:14" ht="15.75" thickBot="1" x14ac:dyDescent="0.3">
      <c r="A127" s="25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1"/>
    </row>
    <row r="128" spans="1:14" ht="16.5" thickTop="1" x14ac:dyDescent="0.25">
      <c r="A128" s="28" t="s">
        <v>54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</row>
    <row r="129" spans="1:14" x14ac:dyDescent="0.25">
      <c r="A129" s="19" t="s">
        <v>57</v>
      </c>
      <c r="B129" s="19"/>
      <c r="C129" s="19" t="s">
        <v>56</v>
      </c>
      <c r="D129" s="19"/>
      <c r="E129" s="19" t="s">
        <v>74</v>
      </c>
      <c r="G129" s="19"/>
      <c r="H129" s="19"/>
      <c r="I129" s="19"/>
      <c r="J129" s="19"/>
      <c r="K129" s="19"/>
      <c r="L129" s="19"/>
      <c r="M129" s="19"/>
      <c r="N129" s="19"/>
    </row>
    <row r="130" spans="1:14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</row>
    <row r="131" spans="1:14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</row>
    <row r="132" spans="1:14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</row>
    <row r="133" spans="1:14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</row>
    <row r="134" spans="1:14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</row>
    <row r="135" spans="1:14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</row>
    <row r="136" spans="1:14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</row>
    <row r="137" spans="1:14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</row>
    <row r="138" spans="1:14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</row>
    <row r="139" spans="1:14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</row>
    <row r="140" spans="1:14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</row>
    <row r="141" spans="1:14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</row>
    <row r="142" spans="1:14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14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</row>
    <row r="144" spans="1:14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</row>
    <row r="145" spans="1:14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1:14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</row>
    <row r="147" spans="1:14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1:14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</row>
    <row r="149" spans="1:14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</row>
    <row r="150" spans="1:14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</row>
    <row r="152" spans="1:14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1:14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</row>
    <row r="154" spans="1:14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</row>
    <row r="155" spans="1:14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 ht="15.75" x14ac:dyDescent="0.25">
      <c r="A156" s="28" t="s">
        <v>59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</row>
    <row r="157" spans="1:14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</row>
    <row r="158" spans="1:14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</row>
    <row r="160" spans="1:14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1:14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</row>
    <row r="163" spans="1:14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</row>
    <row r="164" spans="1:14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1:14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</row>
    <row r="167" spans="1:14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1:14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1:14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1:14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</row>
    <row r="175" spans="1:14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</row>
    <row r="176" spans="1:14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</row>
    <row r="177" spans="1:14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1:14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</row>
    <row r="180" spans="1:14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1:14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</row>
    <row r="183" spans="1:14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</row>
    <row r="184" spans="1:14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</row>
    <row r="186" spans="1:14" x14ac:dyDescent="0.25">
      <c r="A186" s="19" t="s">
        <v>60</v>
      </c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</row>
    <row r="188" spans="1:14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</row>
    <row r="189" spans="1:14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1:14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</row>
    <row r="191" spans="1:14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</row>
    <row r="192" spans="1:14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</row>
    <row r="193" spans="1:14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</row>
    <row r="194" spans="1:14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</row>
    <row r="195" spans="1:14" x14ac:dyDescent="0.25">
      <c r="M195" s="19"/>
      <c r="N195" s="19"/>
    </row>
    <row r="196" spans="1:14" x14ac:dyDescent="0.25">
      <c r="M196" s="19"/>
      <c r="N196" s="19"/>
    </row>
    <row r="197" spans="1:14" x14ac:dyDescent="0.25">
      <c r="M197" s="19"/>
      <c r="N197" s="19"/>
    </row>
    <row r="198" spans="1:14" x14ac:dyDescent="0.25">
      <c r="M198" s="19"/>
      <c r="N198" s="19"/>
    </row>
    <row r="199" spans="1:14" x14ac:dyDescent="0.25">
      <c r="M199" s="19"/>
      <c r="N199" s="19"/>
    </row>
    <row r="200" spans="1:14" x14ac:dyDescent="0.25">
      <c r="M200" s="19"/>
      <c r="N200" s="19"/>
    </row>
  </sheetData>
  <sheetProtection algorithmName="SHA-512" hashValue="sHr9IZAnhgmjnCLa+Ir5b84amo54pcoCd3GeTv2nJXeXy3lx3a93TgHXONIUpboj25Zo4RvFbUR/kz9j76Vk0w==" saltValue="ps2WEGkwsOMNbzBHXtQQgA==" spinCount="100000" sheet="1" scenarios="1"/>
  <mergeCells count="1">
    <mergeCell ref="A7:M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62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</vt:lpstr>
      <vt:lpstr>DA!Print_Area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2014-07-18T07:01:30Z</dcterms:modified>
</cp:coreProperties>
</file>