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io\Code Program Casio Fx-5800P\casiofx5800p\"/>
    </mc:Choice>
  </mc:AlternateContent>
  <xr:revisionPtr revIDLastSave="0" documentId="13_ncr:1_{B5CAA2D0-6F03-44EA-A56E-C1DAB5D7B4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rizon Curve" sheetId="2" r:id="rId1"/>
  </sheets>
  <definedNames>
    <definedName name="centre_east">#REF!</definedName>
    <definedName name="centre_north">#REF!</definedName>
    <definedName name="chain">'Horizon Curve'!$C$21</definedName>
    <definedName name="end_bear">#REF!</definedName>
    <definedName name="end_brg">'Horizon Curve'!$H$7</definedName>
    <definedName name="int_angle">'Horizon Curve'!$H$11</definedName>
    <definedName name="offset">'Horizon Curve'!$C$22</definedName>
    <definedName name="_xlnm.Print_Area" localSheetId="0">'Horizon Curve'!$B$1:$I$36</definedName>
    <definedName name="rad">'Horizon Curve'!$C$17</definedName>
    <definedName name="radius">#REF!</definedName>
    <definedName name="radius2">'Horizon Curve'!$C$17</definedName>
    <definedName name="rp_east">'Horizon Curve'!$C$19</definedName>
    <definedName name="rp_north">'Horizon Curve'!$D$19</definedName>
    <definedName name="seg_ang">#REF!</definedName>
    <definedName name="seg_arc">#REF!</definedName>
    <definedName name="segments">#REF!</definedName>
    <definedName name="start_bear">#REF!</definedName>
    <definedName name="start_brg">'Horizon Curve'!$H$6</definedName>
    <definedName name="theta">#REF!</definedName>
    <definedName name="total_arc_length">'Horizon Curve'!$H$13</definedName>
    <definedName name="total_circ">'Horizon Curve'!$H$17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7" i="2" s="1"/>
  <c r="H10" i="2" s="1"/>
  <c r="H5" i="2"/>
  <c r="B26" i="2"/>
  <c r="H17" i="2"/>
  <c r="C19" i="2" l="1"/>
  <c r="D19" i="2"/>
  <c r="H7" i="2" l="1"/>
  <c r="H6" i="2"/>
  <c r="H11" i="2" l="1"/>
  <c r="H13" i="2" s="1"/>
  <c r="H15" i="2" s="1"/>
  <c r="D26" i="2"/>
  <c r="I26" i="2"/>
  <c r="H26" i="2"/>
  <c r="F26" i="2"/>
  <c r="G26" i="2"/>
  <c r="E26" i="2"/>
  <c r="C27" i="2" l="1"/>
  <c r="C28" i="2" s="1"/>
  <c r="B27" i="2" l="1"/>
  <c r="D27" i="2" s="1"/>
  <c r="C29" i="2"/>
  <c r="B28" i="2" l="1"/>
  <c r="H28" i="2" s="1"/>
  <c r="I27" i="2"/>
  <c r="H27" i="2"/>
  <c r="G27" i="2"/>
  <c r="F27" i="2"/>
  <c r="E27" i="2"/>
  <c r="C30" i="2"/>
  <c r="B29" i="2" l="1"/>
  <c r="D29" i="2" s="1"/>
  <c r="G28" i="2"/>
  <c r="F28" i="2"/>
  <c r="E28" i="2"/>
  <c r="D28" i="2"/>
  <c r="I28" i="2"/>
  <c r="C31" i="2"/>
  <c r="B30" i="2" l="1"/>
  <c r="H30" i="2" s="1"/>
  <c r="I29" i="2"/>
  <c r="H29" i="2"/>
  <c r="G29" i="2"/>
  <c r="F29" i="2"/>
  <c r="E29" i="2"/>
  <c r="C32" i="2"/>
  <c r="B31" i="2" l="1"/>
  <c r="G31" i="2" s="1"/>
  <c r="G30" i="2"/>
  <c r="F30" i="2"/>
  <c r="E30" i="2"/>
  <c r="D30" i="2"/>
  <c r="I30" i="2"/>
  <c r="C33" i="2"/>
  <c r="I31" i="2" l="1"/>
  <c r="E31" i="2"/>
  <c r="H31" i="2"/>
  <c r="F31" i="2"/>
  <c r="D31" i="2"/>
  <c r="B32" i="2"/>
  <c r="F32" i="2" s="1"/>
  <c r="C34" i="2"/>
  <c r="D32" i="2" l="1"/>
  <c r="H32" i="2"/>
  <c r="E32" i="2"/>
  <c r="B33" i="2"/>
  <c r="D33" i="2" s="1"/>
  <c r="I32" i="2"/>
  <c r="G32" i="2"/>
  <c r="C35" i="2"/>
  <c r="B34" i="2" l="1"/>
  <c r="H34" i="2" s="1"/>
  <c r="G33" i="2"/>
  <c r="I33" i="2"/>
  <c r="E33" i="2"/>
  <c r="H33" i="2"/>
  <c r="F33" i="2"/>
  <c r="C36" i="2"/>
  <c r="C37" i="2" s="1"/>
  <c r="C38" i="2" l="1"/>
  <c r="B35" i="2"/>
  <c r="B36" i="2" s="1"/>
  <c r="D36" i="2" s="1"/>
  <c r="G34" i="2"/>
  <c r="I34" i="2"/>
  <c r="F34" i="2"/>
  <c r="D34" i="2"/>
  <c r="E34" i="2"/>
  <c r="C39" i="2" l="1"/>
  <c r="B37" i="2"/>
  <c r="H35" i="2"/>
  <c r="F35" i="2"/>
  <c r="E35" i="2"/>
  <c r="D35" i="2"/>
  <c r="G35" i="2"/>
  <c r="I35" i="2"/>
  <c r="E36" i="2"/>
  <c r="H36" i="2"/>
  <c r="I36" i="2"/>
  <c r="G36" i="2"/>
  <c r="F36" i="2"/>
  <c r="C40" i="2" l="1"/>
  <c r="E37" i="2"/>
  <c r="D37" i="2"/>
  <c r="H37" i="2"/>
  <c r="F37" i="2"/>
  <c r="I37" i="2"/>
  <c r="G37" i="2"/>
  <c r="B38" i="2"/>
  <c r="C41" i="2" l="1"/>
  <c r="E38" i="2"/>
  <c r="F38" i="2"/>
  <c r="D38" i="2"/>
  <c r="H38" i="2"/>
  <c r="I38" i="2"/>
  <c r="G38" i="2"/>
  <c r="B39" i="2"/>
  <c r="C42" i="2" l="1"/>
  <c r="E39" i="2"/>
  <c r="D39" i="2"/>
  <c r="H39" i="2"/>
  <c r="F39" i="2"/>
  <c r="I39" i="2"/>
  <c r="G39" i="2"/>
  <c r="B40" i="2"/>
  <c r="C43" i="2" l="1"/>
  <c r="E40" i="2"/>
  <c r="F40" i="2"/>
  <c r="D40" i="2"/>
  <c r="H40" i="2"/>
  <c r="I40" i="2"/>
  <c r="G40" i="2"/>
  <c r="B41" i="2"/>
  <c r="B42" i="2" s="1"/>
  <c r="D42" i="2" l="1"/>
  <c r="H42" i="2"/>
  <c r="F42" i="2"/>
  <c r="G42" i="2"/>
  <c r="I42" i="2"/>
  <c r="E42" i="2"/>
  <c r="E41" i="2"/>
  <c r="D41" i="2"/>
  <c r="H41" i="2"/>
  <c r="F41" i="2"/>
  <c r="I41" i="2"/>
  <c r="G41" i="2"/>
  <c r="B43" i="2"/>
  <c r="C44" i="2"/>
  <c r="B44" i="2" l="1"/>
  <c r="C45" i="2"/>
  <c r="E43" i="2"/>
  <c r="F43" i="2"/>
  <c r="D43" i="2"/>
  <c r="H43" i="2"/>
  <c r="G43" i="2"/>
  <c r="I43" i="2"/>
  <c r="B45" i="2" l="1"/>
  <c r="C46" i="2"/>
  <c r="E44" i="2"/>
  <c r="D44" i="2"/>
  <c r="H44" i="2"/>
  <c r="F44" i="2"/>
  <c r="G44" i="2"/>
  <c r="I44" i="2"/>
  <c r="C47" i="2" l="1"/>
  <c r="B46" i="2"/>
  <c r="E45" i="2"/>
  <c r="F45" i="2"/>
  <c r="D45" i="2"/>
  <c r="H45" i="2"/>
  <c r="G45" i="2"/>
  <c r="I45" i="2"/>
  <c r="E46" i="2" l="1"/>
  <c r="D46" i="2"/>
  <c r="H46" i="2"/>
  <c r="F46" i="2"/>
  <c r="G46" i="2"/>
  <c r="I46" i="2"/>
  <c r="B47" i="2"/>
  <c r="C48" i="2"/>
  <c r="C49" i="2" l="1"/>
  <c r="B48" i="2"/>
  <c r="F47" i="2"/>
  <c r="E47" i="2"/>
  <c r="G47" i="2"/>
  <c r="D47" i="2"/>
  <c r="H47" i="2"/>
  <c r="I47" i="2"/>
  <c r="F48" i="2" l="1"/>
  <c r="E48" i="2"/>
  <c r="I48" i="2"/>
  <c r="D48" i="2"/>
  <c r="H48" i="2"/>
  <c r="G48" i="2"/>
  <c r="C50" i="2"/>
  <c r="B49" i="2"/>
  <c r="F49" i="2" l="1"/>
  <c r="E49" i="2"/>
  <c r="I49" i="2"/>
  <c r="D49" i="2"/>
  <c r="H49" i="2"/>
  <c r="G49" i="2"/>
  <c r="C51" i="2"/>
  <c r="B50" i="2"/>
  <c r="F50" i="2" l="1"/>
  <c r="E50" i="2"/>
  <c r="I50" i="2"/>
  <c r="D50" i="2"/>
  <c r="H50" i="2"/>
  <c r="G50" i="2"/>
  <c r="C52" i="2"/>
  <c r="B51" i="2"/>
  <c r="D51" i="2" l="1"/>
  <c r="H51" i="2"/>
  <c r="F51" i="2"/>
  <c r="E51" i="2"/>
  <c r="I51" i="2"/>
  <c r="G51" i="2"/>
  <c r="B52" i="2"/>
  <c r="C53" i="2"/>
  <c r="C54" i="2" l="1"/>
  <c r="B53" i="2"/>
  <c r="F52" i="2"/>
  <c r="G52" i="2"/>
  <c r="I52" i="2"/>
  <c r="D52" i="2"/>
  <c r="H52" i="2"/>
  <c r="E52" i="2"/>
  <c r="F53" i="2" l="1"/>
  <c r="G53" i="2"/>
  <c r="I53" i="2"/>
  <c r="D53" i="2"/>
  <c r="H53" i="2"/>
  <c r="E53" i="2"/>
  <c r="C55" i="2"/>
  <c r="B54" i="2"/>
  <c r="D54" i="2" l="1"/>
  <c r="H54" i="2"/>
  <c r="E54" i="2"/>
  <c r="F54" i="2"/>
  <c r="G54" i="2"/>
  <c r="I54" i="2"/>
  <c r="C56" i="2"/>
  <c r="C57" i="2" s="1"/>
  <c r="B55" i="2"/>
  <c r="C58" i="2" l="1"/>
  <c r="B56" i="2"/>
  <c r="D56" i="2" s="1"/>
  <c r="D55" i="2"/>
  <c r="H55" i="2"/>
  <c r="E55" i="2"/>
  <c r="F55" i="2"/>
  <c r="G55" i="2"/>
  <c r="I55" i="2"/>
  <c r="B57" i="2" l="1"/>
  <c r="F56" i="2"/>
  <c r="I56" i="2"/>
  <c r="H56" i="2"/>
  <c r="D57" i="2"/>
  <c r="H57" i="2"/>
  <c r="G57" i="2"/>
  <c r="F57" i="2"/>
  <c r="E57" i="2"/>
  <c r="I57" i="2"/>
  <c r="G56" i="2"/>
  <c r="E56" i="2"/>
  <c r="C59" i="2"/>
  <c r="B58" i="2"/>
  <c r="C60" i="2" l="1"/>
  <c r="B59" i="2"/>
  <c r="F58" i="2"/>
  <c r="E58" i="2"/>
  <c r="I58" i="2"/>
  <c r="D58" i="2"/>
  <c r="H58" i="2"/>
  <c r="G58" i="2"/>
  <c r="C61" i="2" l="1"/>
  <c r="B60" i="2"/>
  <c r="F59" i="2"/>
  <c r="E59" i="2"/>
  <c r="G59" i="2"/>
  <c r="D59" i="2"/>
  <c r="H59" i="2"/>
  <c r="I59" i="2"/>
  <c r="C62" i="2" l="1"/>
  <c r="B61" i="2"/>
  <c r="F60" i="2"/>
  <c r="E60" i="2"/>
  <c r="I60" i="2"/>
  <c r="D60" i="2"/>
  <c r="H60" i="2"/>
  <c r="G60" i="2"/>
  <c r="C63" i="2" l="1"/>
  <c r="B62" i="2"/>
  <c r="F61" i="2"/>
  <c r="G61" i="2"/>
  <c r="I61" i="2"/>
  <c r="D61" i="2"/>
  <c r="H61" i="2"/>
  <c r="E61" i="2"/>
  <c r="C64" i="2" l="1"/>
  <c r="B63" i="2"/>
  <c r="F62" i="2"/>
  <c r="G62" i="2"/>
  <c r="E62" i="2"/>
  <c r="D62" i="2"/>
  <c r="H62" i="2"/>
  <c r="I62" i="2"/>
  <c r="C65" i="2" l="1"/>
  <c r="B64" i="2"/>
  <c r="F63" i="2"/>
  <c r="E63" i="2"/>
  <c r="G63" i="2"/>
  <c r="D63" i="2"/>
  <c r="H63" i="2"/>
  <c r="I63" i="2"/>
  <c r="B65" i="2" l="1"/>
  <c r="F65" i="2" s="1"/>
  <c r="F64" i="2"/>
  <c r="E64" i="2"/>
  <c r="I64" i="2"/>
  <c r="D64" i="2"/>
  <c r="H64" i="2"/>
  <c r="G64" i="2"/>
  <c r="E65" i="2" l="1"/>
  <c r="H65" i="2"/>
  <c r="D65" i="2"/>
  <c r="I65" i="2"/>
  <c r="G65" i="2"/>
</calcChain>
</file>

<file path=xl/sharedStrings.xml><?xml version="1.0" encoding="utf-8"?>
<sst xmlns="http://schemas.openxmlformats.org/spreadsheetml/2006/main" count="39" uniqueCount="31">
  <si>
    <t>Radius</t>
  </si>
  <si>
    <t>Distance</t>
  </si>
  <si>
    <t>d/2</t>
  </si>
  <si>
    <t>Bearing (Degrees)</t>
  </si>
  <si>
    <t>Angle (Degrees)</t>
  </si>
  <si>
    <t>No</t>
  </si>
  <si>
    <t>Offset</t>
  </si>
  <si>
    <t>External</t>
  </si>
  <si>
    <t>Internal</t>
  </si>
  <si>
    <t>CL Chainage</t>
  </si>
  <si>
    <t>Angle per Chain</t>
  </si>
  <si>
    <t>PC-PT</t>
  </si>
  <si>
    <t>RP-PC</t>
  </si>
  <si>
    <t>RP-PT</t>
  </si>
  <si>
    <t>Easting</t>
  </si>
  <si>
    <t>Northing</t>
  </si>
  <si>
    <t>Chainage</t>
  </si>
  <si>
    <t xml:space="preserve">Total Arc </t>
  </si>
  <si>
    <t>Whole Circle</t>
  </si>
  <si>
    <t>Center</t>
  </si>
  <si>
    <t>PT-PC-RP</t>
  </si>
  <si>
    <t>PC-RP-PT</t>
  </si>
  <si>
    <t>ค่าที่ต้องพิมพ์เข้า</t>
  </si>
  <si>
    <t>การคำนวณ งานโค้งราบ</t>
  </si>
  <si>
    <t>PC</t>
  </si>
  <si>
    <t>PT</t>
  </si>
  <si>
    <t>Center-Line</t>
  </si>
  <si>
    <t xml:space="preserve">Easting </t>
  </si>
  <si>
    <t xml:space="preserve">Northing </t>
  </si>
  <si>
    <t>ถ้าต้องการขยายเซลล์ เมื่อมีข้อมูลเพิ่มขึ้น</t>
  </si>
  <si>
    <t>คลิกเลือกที่เซลล์ B65:I65 และลากลงด้านล่าง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</si>
</sst>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0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rgb="FF0000FF"/>
      <name val="Arial"/>
      <family val="2"/>
    </font>
    <font>
      <sz val="10"/>
      <color theme="9" tint="-0.499984740745262"/>
      <name val="Arial"/>
      <family val="2"/>
    </font>
    <font>
      <b/>
      <sz val="10"/>
      <color theme="4"/>
      <name val="Arial"/>
      <family val="2"/>
    </font>
    <font>
      <b/>
      <sz val="10"/>
      <color rgb="FFC00000"/>
      <name val="Arial"/>
      <family val="2"/>
    </font>
    <font>
      <b/>
      <sz val="10"/>
      <color theme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13" xfId="0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5" fontId="6" fillId="4" borderId="17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External</c:v>
          </c:tx>
          <c:dLbls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69-4DF6-BC9D-B2E0595F27AA}"/>
                </c:ext>
              </c:extLst>
            </c:dLbl>
            <c:dLbl>
              <c:idx val="9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69-4DF6-BC9D-B2E0595F27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'Horizon Curve'!$F$26:$F$37</c:f>
              <c:numCache>
                <c:formatCode>0.000</c:formatCode>
                <c:ptCount val="12"/>
                <c:pt idx="0">
                  <c:v>95.8333333333333</c:v>
                </c:pt>
                <c:pt idx="1">
                  <c:v>115.69203783723106</c:v>
                </c:pt>
                <c:pt idx="2">
                  <c:v>135.92530563720544</c:v>
                </c:pt>
                <c:pt idx="3">
                  <c:v>156.44324439944617</c:v>
                </c:pt>
                <c:pt idx="4">
                  <c:v>177.15469705439182</c:v>
                </c:pt>
                <c:pt idx="5">
                  <c:v>197.96764678922952</c:v>
                </c:pt>
                <c:pt idx="6">
                  <c:v>218.78962586006244</c:v>
                </c:pt>
                <c:pt idx="7">
                  <c:v>239.52812640747169</c:v>
                </c:pt>
                <c:pt idx="8">
                  <c:v>260.09101145030587</c:v>
                </c:pt>
                <c:pt idx="9">
                  <c:v>280.38692423173097</c:v>
                </c:pt>
                <c:pt idx="10">
                  <c:v>300.32569409890175</c:v>
                </c:pt>
                <c:pt idx="11">
                  <c:v>304.16666666666657</c:v>
                </c:pt>
              </c:numCache>
            </c:numRef>
          </c:xVal>
          <c:yVal>
            <c:numRef>
              <c:f>'Horizon Curve'!$G$26:$G$37</c:f>
              <c:numCache>
                <c:formatCode>0.000</c:formatCode>
                <c:ptCount val="12"/>
                <c:pt idx="0">
                  <c:v>511.78511301977579</c:v>
                </c:pt>
                <c:pt idx="1">
                  <c:v>518.06992852931273</c:v>
                </c:pt>
                <c:pt idx="2">
                  <c:v>523.01784977935063</c:v>
                </c:pt>
                <c:pt idx="3">
                  <c:v>526.60689415229785</c:v>
                </c:pt>
                <c:pt idx="4">
                  <c:v>528.82111624684717</c:v>
                </c:pt>
                <c:pt idx="5">
                  <c:v>529.65067872018153</c:v>
                </c:pt>
                <c:pt idx="6">
                  <c:v>529.09189599330784</c:v>
                </c:pt>
                <c:pt idx="7">
                  <c:v>527.1472506253416</c:v>
                </c:pt>
                <c:pt idx="8">
                  <c:v>523.82538228399653</c:v>
                </c:pt>
                <c:pt idx="9">
                  <c:v>519.1410493612816</c:v>
                </c:pt>
                <c:pt idx="10">
                  <c:v>513.11506340493713</c:v>
                </c:pt>
                <c:pt idx="11">
                  <c:v>511.78511301977579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69-4DF6-BC9D-B2E0595F27AA}"/>
            </c:ext>
          </c:extLst>
        </c:ser>
        <c:ser>
          <c:idx val="0"/>
          <c:order val="1"/>
          <c:tx>
            <c:v>Center</c:v>
          </c:tx>
          <c:dLbls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9-4DF6-BC9D-B2E0595F27AA}"/>
                </c:ext>
              </c:extLst>
            </c:dLbl>
            <c:dLbl>
              <c:idx val="9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69-4DF6-BC9D-B2E0595F27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'Horizon Curve'!$D$26:$D$37</c:f>
              <c:numCache>
                <c:formatCode>0.000</c:formatCode>
                <c:ptCount val="12"/>
                <c:pt idx="0">
                  <c:v>99.999999999999972</c:v>
                </c:pt>
                <c:pt idx="1">
                  <c:v>119.0643563237418</c:v>
                </c:pt>
                <c:pt idx="2">
                  <c:v>138.48829341171722</c:v>
                </c:pt>
                <c:pt idx="3">
                  <c:v>158.18551462346832</c:v>
                </c:pt>
                <c:pt idx="4">
                  <c:v>178.06850917221615</c:v>
                </c:pt>
                <c:pt idx="5">
                  <c:v>198.04894091766033</c:v>
                </c:pt>
                <c:pt idx="6">
                  <c:v>218.03804082565995</c:v>
                </c:pt>
                <c:pt idx="7">
                  <c:v>237.94700135117279</c:v>
                </c:pt>
                <c:pt idx="8">
                  <c:v>257.68737099229367</c:v>
                </c:pt>
                <c:pt idx="9">
                  <c:v>277.17144726246175</c:v>
                </c:pt>
                <c:pt idx="10">
                  <c:v>296.31266633494567</c:v>
                </c:pt>
                <c:pt idx="11">
                  <c:v>299.99999999999989</c:v>
                </c:pt>
              </c:numCache>
            </c:numRef>
          </c:xVal>
          <c:yVal>
            <c:numRef>
              <c:f>'Horizon Curve'!$E$26:$E$37</c:f>
              <c:numCache>
                <c:formatCode>0.000</c:formatCode>
                <c:ptCount val="12"/>
                <c:pt idx="0">
                  <c:v>500</c:v>
                </c:pt>
                <c:pt idx="1">
                  <c:v>506.03342288915547</c:v>
                </c:pt>
                <c:pt idx="2">
                  <c:v>510.78342728919188</c:v>
                </c:pt>
                <c:pt idx="3">
                  <c:v>514.22890988722122</c:v>
                </c:pt>
                <c:pt idx="4">
                  <c:v>516.35456309798849</c:v>
                </c:pt>
                <c:pt idx="5">
                  <c:v>517.15094307238951</c:v>
                </c:pt>
                <c:pt idx="6">
                  <c:v>516.61451165459084</c:v>
                </c:pt>
                <c:pt idx="7">
                  <c:v>514.74765210134319</c:v>
                </c:pt>
                <c:pt idx="8">
                  <c:v>511.55865849365193</c:v>
                </c:pt>
                <c:pt idx="9">
                  <c:v>507.06169888784558</c:v>
                </c:pt>
                <c:pt idx="10">
                  <c:v>501.27675236975489</c:v>
                </c:pt>
                <c:pt idx="11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69-4DF6-BC9D-B2E0595F27AA}"/>
            </c:ext>
          </c:extLst>
        </c:ser>
        <c:ser>
          <c:idx val="2"/>
          <c:order val="2"/>
          <c:tx>
            <c:v>Internal</c:v>
          </c:tx>
          <c:dLbls>
            <c:dLbl>
              <c:idx val="1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9-4DF6-BC9D-B2E0595F27AA}"/>
                </c:ext>
              </c:extLst>
            </c:dLbl>
            <c:dLbl>
              <c:idx val="9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69-4DF6-BC9D-B2E0595F27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'Horizon Curve'!$H$26:$H$37</c:f>
              <c:numCache>
                <c:formatCode>0.000</c:formatCode>
                <c:ptCount val="12"/>
                <c:pt idx="0">
                  <c:v>104.16666666666664</c:v>
                </c:pt>
                <c:pt idx="1">
                  <c:v>122.43667481025257</c:v>
                </c:pt>
                <c:pt idx="2">
                  <c:v>141.05128118622901</c:v>
                </c:pt>
                <c:pt idx="3">
                  <c:v>159.92778484749047</c:v>
                </c:pt>
                <c:pt idx="4">
                  <c:v>178.98232129004049</c:v>
                </c:pt>
                <c:pt idx="5">
                  <c:v>198.13023504609117</c:v>
                </c:pt>
                <c:pt idx="6">
                  <c:v>217.28645579125745</c:v>
                </c:pt>
                <c:pt idx="7">
                  <c:v>236.36587629487394</c:v>
                </c:pt>
                <c:pt idx="8">
                  <c:v>255.2837305342814</c:v>
                </c:pt>
                <c:pt idx="9">
                  <c:v>273.95597029319248</c:v>
                </c:pt>
                <c:pt idx="10">
                  <c:v>292.2996385709896</c:v>
                </c:pt>
                <c:pt idx="11">
                  <c:v>295.83333333333326</c:v>
                </c:pt>
              </c:numCache>
            </c:numRef>
          </c:xVal>
          <c:yVal>
            <c:numRef>
              <c:f>'Horizon Curve'!$I$26:$I$37</c:f>
              <c:numCache>
                <c:formatCode>0.000</c:formatCode>
                <c:ptCount val="12"/>
                <c:pt idx="0">
                  <c:v>488.21488698022421</c:v>
                </c:pt>
                <c:pt idx="1">
                  <c:v>493.99691724899822</c:v>
                </c:pt>
                <c:pt idx="2">
                  <c:v>498.54900479903307</c:v>
                </c:pt>
                <c:pt idx="3">
                  <c:v>501.85092562214453</c:v>
                </c:pt>
                <c:pt idx="4">
                  <c:v>503.88800994912981</c:v>
                </c:pt>
                <c:pt idx="5">
                  <c:v>504.65120742459754</c:v>
                </c:pt>
                <c:pt idx="6">
                  <c:v>504.13712731587378</c:v>
                </c:pt>
                <c:pt idx="7">
                  <c:v>502.34805357734473</c:v>
                </c:pt>
                <c:pt idx="8">
                  <c:v>499.29193470330728</c:v>
                </c:pt>
                <c:pt idx="9">
                  <c:v>494.98234841440956</c:v>
                </c:pt>
                <c:pt idx="10">
                  <c:v>489.43844133457264</c:v>
                </c:pt>
                <c:pt idx="11">
                  <c:v>488.21488698022421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69-4DF6-BC9D-B2E0595F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474880"/>
        <c:axId val="152699648"/>
      </c:scatterChart>
      <c:valAx>
        <c:axId val="14847488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2699648"/>
        <c:crosses val="autoZero"/>
        <c:crossBetween val="midCat"/>
      </c:valAx>
      <c:valAx>
        <c:axId val="15269964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48474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1822</xdr:colOff>
      <xdr:row>11</xdr:row>
      <xdr:rowOff>114300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67640"/>
          <a:ext cx="2758440" cy="1805940"/>
        </a:xfrm>
        <a:prstGeom prst="rect">
          <a:avLst/>
        </a:prstGeom>
        <a:effectLst>
          <a:glow rad="25400">
            <a:schemeClr val="tx1"/>
          </a:glow>
        </a:effectLst>
      </xdr:spPr>
    </xdr:pic>
    <xdr:clientData/>
  </xdr:twoCellAnchor>
  <xdr:twoCellAnchor>
    <xdr:from>
      <xdr:col>9</xdr:col>
      <xdr:colOff>91107</xdr:colOff>
      <xdr:row>2</xdr:row>
      <xdr:rowOff>107677</xdr:rowOff>
    </xdr:from>
    <xdr:to>
      <xdr:col>20</xdr:col>
      <xdr:colOff>149086</xdr:colOff>
      <xdr:row>13</xdr:row>
      <xdr:rowOff>66262</xdr:rowOff>
    </xdr:to>
    <xdr:graphicFrame macro="">
      <xdr:nvGraphicFramePr>
        <xdr:cNvPr id="9" name="แผนภูมิ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I65"/>
  <sheetViews>
    <sheetView showGridLines="0" tabSelected="1" zoomScale="115" zoomScaleNormal="115" workbookViewId="0">
      <selection activeCell="O26" sqref="O26"/>
    </sheetView>
  </sheetViews>
  <sheetFormatPr defaultColWidth="9.140625" defaultRowHeight="12.75" x14ac:dyDescent="0.2"/>
  <cols>
    <col min="1" max="1" width="9.140625" style="1"/>
    <col min="2" max="2" width="11" style="1" customWidth="1"/>
    <col min="3" max="6" width="14.7109375" style="1" customWidth="1"/>
    <col min="7" max="7" width="15.85546875" style="1" customWidth="1"/>
    <col min="8" max="8" width="15.28515625" style="5" customWidth="1"/>
    <col min="9" max="9" width="14.7109375" style="4" customWidth="1"/>
    <col min="10" max="16384" width="9.140625" style="1"/>
  </cols>
  <sheetData>
    <row r="1" spans="2:9" ht="15" x14ac:dyDescent="0.25">
      <c r="E1" s="38" t="s">
        <v>23</v>
      </c>
      <c r="F1" s="39"/>
    </row>
    <row r="3" spans="2:9" ht="13.5" thickBot="1" x14ac:dyDescent="0.25"/>
    <row r="4" spans="2:9" ht="13.5" thickTop="1" x14ac:dyDescent="0.2">
      <c r="G4" s="7"/>
      <c r="H4" s="14" t="s">
        <v>3</v>
      </c>
      <c r="I4" s="16" t="s">
        <v>1</v>
      </c>
    </row>
    <row r="5" spans="2:9" x14ac:dyDescent="0.2">
      <c r="G5" s="17" t="s">
        <v>11</v>
      </c>
      <c r="H5" s="19">
        <f>DEGREES(ATAN2(D16-D15,C16-C15))+IF(C16-C15&lt;0,360,)</f>
        <v>90</v>
      </c>
      <c r="I5" s="20">
        <f>SQRT((C16-C15)^2+(D16-D15)^2)</f>
        <v>200</v>
      </c>
    </row>
    <row r="6" spans="2:9" x14ac:dyDescent="0.2">
      <c r="G6" s="17" t="s">
        <v>12</v>
      </c>
      <c r="H6" s="19">
        <f>DEGREES(ATAN2(D15-D19,C15-C19))+IF(C15&lt;C19,360)</f>
        <v>340.52877936550931</v>
      </c>
      <c r="I6" s="21" t="s">
        <v>2</v>
      </c>
    </row>
    <row r="7" spans="2:9" x14ac:dyDescent="0.2">
      <c r="G7" s="17" t="s">
        <v>13</v>
      </c>
      <c r="H7" s="19">
        <f>DEGREES(ATAN2(D16-D19,C16-C19))+IF(C16&lt;C19,360)</f>
        <v>19.471220634490692</v>
      </c>
      <c r="I7" s="20">
        <f>I5/2</f>
        <v>100</v>
      </c>
    </row>
    <row r="8" spans="2:9" x14ac:dyDescent="0.2">
      <c r="G8" s="8"/>
      <c r="H8" s="9"/>
      <c r="I8" s="10"/>
    </row>
    <row r="9" spans="2:9" x14ac:dyDescent="0.2">
      <c r="G9" s="8"/>
      <c r="H9" s="15" t="s">
        <v>4</v>
      </c>
      <c r="I9" s="10"/>
    </row>
    <row r="10" spans="2:9" x14ac:dyDescent="0.2">
      <c r="G10" s="17" t="s">
        <v>20</v>
      </c>
      <c r="H10" s="19">
        <f>DEGREES(ACOS(I7/rad))</f>
        <v>70.528779365509308</v>
      </c>
      <c r="I10" s="10"/>
    </row>
    <row r="11" spans="2:9" x14ac:dyDescent="0.2">
      <c r="G11" s="17" t="s">
        <v>21</v>
      </c>
      <c r="H11" s="19">
        <f>(end_brg-start_brg)+IF(start_brg&gt;end_brg,360)</f>
        <v>38.942441268981383</v>
      </c>
      <c r="I11" s="11"/>
    </row>
    <row r="12" spans="2:9" x14ac:dyDescent="0.2">
      <c r="G12" s="8"/>
      <c r="H12" s="9"/>
      <c r="I12" s="11"/>
    </row>
    <row r="13" spans="2:9" x14ac:dyDescent="0.2">
      <c r="G13" s="17" t="s">
        <v>17</v>
      </c>
      <c r="H13" s="22">
        <f>2*PI()*C17*(int_angle/360)</f>
        <v>203.90214567247318</v>
      </c>
      <c r="I13" s="10"/>
    </row>
    <row r="14" spans="2:9" x14ac:dyDescent="0.2">
      <c r="B14" s="2"/>
      <c r="C14" s="29" t="s">
        <v>14</v>
      </c>
      <c r="D14" s="29" t="s">
        <v>15</v>
      </c>
      <c r="G14" s="8"/>
      <c r="H14" s="9"/>
      <c r="I14" s="10"/>
    </row>
    <row r="15" spans="2:9" x14ac:dyDescent="0.2">
      <c r="B15" s="29" t="s">
        <v>24</v>
      </c>
      <c r="C15" s="25">
        <v>100</v>
      </c>
      <c r="D15" s="27">
        <v>500</v>
      </c>
      <c r="E15" s="31" t="s">
        <v>22</v>
      </c>
      <c r="G15" s="17" t="s">
        <v>10</v>
      </c>
      <c r="H15" s="23">
        <f>chain/total_arc_length*int_angle</f>
        <v>3.8197186342054876</v>
      </c>
      <c r="I15" s="10"/>
    </row>
    <row r="16" spans="2:9" x14ac:dyDescent="0.2">
      <c r="B16" s="29" t="s">
        <v>25</v>
      </c>
      <c r="C16" s="25">
        <v>300</v>
      </c>
      <c r="D16" s="27">
        <v>500</v>
      </c>
      <c r="E16" s="31" t="s">
        <v>22</v>
      </c>
      <c r="G16" s="8"/>
      <c r="H16" s="12"/>
      <c r="I16" s="10"/>
    </row>
    <row r="17" spans="2:9" ht="13.5" thickBot="1" x14ac:dyDescent="0.25">
      <c r="B17" s="29" t="s">
        <v>0</v>
      </c>
      <c r="C17" s="26">
        <v>300</v>
      </c>
      <c r="E17" s="31" t="s">
        <v>22</v>
      </c>
      <c r="G17" s="18" t="s">
        <v>18</v>
      </c>
      <c r="H17" s="24">
        <f>2*PI()*rad</f>
        <v>1884.9555921538758</v>
      </c>
      <c r="I17" s="13"/>
    </row>
    <row r="18" spans="2:9" ht="13.5" thickTop="1" x14ac:dyDescent="0.2"/>
    <row r="19" spans="2:9" x14ac:dyDescent="0.2">
      <c r="B19" s="29" t="s">
        <v>19</v>
      </c>
      <c r="C19" s="30">
        <f>SIN((H10+H5)*PI()/180)*C17+C15</f>
        <v>200</v>
      </c>
      <c r="D19" s="30">
        <f>COS((H10+H5)*PI()/180)*C17+D15</f>
        <v>217.15728752538098</v>
      </c>
    </row>
    <row r="21" spans="2:9" x14ac:dyDescent="0.2">
      <c r="B21" s="29" t="s">
        <v>16</v>
      </c>
      <c r="C21" s="28">
        <v>20</v>
      </c>
      <c r="D21" s="31" t="s">
        <v>22</v>
      </c>
      <c r="G21" s="32"/>
      <c r="H21" s="33" t="s">
        <v>29</v>
      </c>
      <c r="I21" s="34"/>
    </row>
    <row r="22" spans="2:9" x14ac:dyDescent="0.2">
      <c r="B22" s="29" t="s">
        <v>6</v>
      </c>
      <c r="C22" s="28">
        <v>12.5</v>
      </c>
      <c r="D22" s="31" t="s">
        <v>22</v>
      </c>
      <c r="G22" s="35"/>
      <c r="H22" s="36" t="s">
        <v>30</v>
      </c>
      <c r="I22" s="37"/>
    </row>
    <row r="23" spans="2:9" x14ac:dyDescent="0.2">
      <c r="H23" s="1"/>
      <c r="I23" s="1"/>
    </row>
    <row r="24" spans="2:9" x14ac:dyDescent="0.2">
      <c r="D24" s="40" t="s">
        <v>26</v>
      </c>
      <c r="E24" s="41"/>
      <c r="F24" s="42" t="s">
        <v>7</v>
      </c>
      <c r="G24" s="42"/>
      <c r="H24" s="43" t="s">
        <v>8</v>
      </c>
      <c r="I24" s="43"/>
    </row>
    <row r="25" spans="2:9" x14ac:dyDescent="0.2">
      <c r="B25" s="29" t="s">
        <v>5</v>
      </c>
      <c r="C25" s="29" t="s">
        <v>9</v>
      </c>
      <c r="D25" s="29" t="s">
        <v>27</v>
      </c>
      <c r="E25" s="29" t="s">
        <v>15</v>
      </c>
      <c r="F25" s="29" t="s">
        <v>14</v>
      </c>
      <c r="G25" s="29" t="s">
        <v>28</v>
      </c>
      <c r="H25" s="29" t="s">
        <v>14</v>
      </c>
      <c r="I25" s="29" t="s">
        <v>28</v>
      </c>
    </row>
    <row r="26" spans="2:9" x14ac:dyDescent="0.2">
      <c r="B26" s="6">
        <f>IF(C26&lt;&gt;"",0,"")</f>
        <v>0</v>
      </c>
      <c r="C26" s="3">
        <v>0</v>
      </c>
      <c r="D26" s="3">
        <f t="shared" ref="D26:D36" si="0">IF(B26&lt;&gt;"",SIN((C26/rad)+start_brg*PI()/180)*rad+rp_east,"")</f>
        <v>99.999999999999972</v>
      </c>
      <c r="E26" s="3">
        <f t="shared" ref="E26:E36" si="1">IF(B26&lt;&gt;"",COS((C26/rad)+start_brg*PI()/180)*rad+rp_north,"")</f>
        <v>500</v>
      </c>
      <c r="F26" s="3">
        <f t="shared" ref="F26:F36" si="2">IF(B26&lt;&gt;"",SIN((C26/rad)+start_brg*PI()/180)*(rad+offset)+rp_east,"")</f>
        <v>95.8333333333333</v>
      </c>
      <c r="G26" s="3">
        <f t="shared" ref="G26:G36" si="3">IF(B26&lt;&gt;"",COS((C26/rad)+start_brg*PI()/180)*(rad+offset)+rp_north,"")</f>
        <v>511.78511301977579</v>
      </c>
      <c r="H26" s="3">
        <f t="shared" ref="H26:H36" si="4">IF(B26&lt;&gt;"",SIN((C26/rad)+start_brg*PI()/180)*(rad-offset)+rp_east,"")</f>
        <v>104.16666666666664</v>
      </c>
      <c r="I26" s="3">
        <f t="shared" ref="I26:I36" si="5">IF(B26&lt;&gt;"",COS((C26/rad)+start_brg*PI()/180)*(rad-offset)+rp_north,"")</f>
        <v>488.21488698022421</v>
      </c>
    </row>
    <row r="27" spans="2:9" x14ac:dyDescent="0.2">
      <c r="B27" s="6">
        <f>IF(C27&lt;&gt;"",B26+1,"")</f>
        <v>1</v>
      </c>
      <c r="C27" s="3">
        <f t="shared" ref="C27:C65" si="6">IF(C26&lt;&gt;"",IF(C26+chain&lt;total_arc_length,C26+chain,IF(C26&lt;&gt;total_arc_length,total_arc_length,"")),"")</f>
        <v>20</v>
      </c>
      <c r="D27" s="3">
        <f t="shared" si="0"/>
        <v>119.0643563237418</v>
      </c>
      <c r="E27" s="3">
        <f t="shared" si="1"/>
        <v>506.03342288915547</v>
      </c>
      <c r="F27" s="3">
        <f t="shared" si="2"/>
        <v>115.69203783723106</v>
      </c>
      <c r="G27" s="3">
        <f t="shared" si="3"/>
        <v>518.06992852931273</v>
      </c>
      <c r="H27" s="3">
        <f t="shared" si="4"/>
        <v>122.43667481025257</v>
      </c>
      <c r="I27" s="3">
        <f t="shared" si="5"/>
        <v>493.99691724899822</v>
      </c>
    </row>
    <row r="28" spans="2:9" x14ac:dyDescent="0.2">
      <c r="B28" s="6">
        <f t="shared" ref="B28:B36" si="7">IF(C28&lt;&gt;"",B27+1,"")</f>
        <v>2</v>
      </c>
      <c r="C28" s="3">
        <f t="shared" si="6"/>
        <v>40</v>
      </c>
      <c r="D28" s="3">
        <f t="shared" si="0"/>
        <v>138.48829341171722</v>
      </c>
      <c r="E28" s="3">
        <f t="shared" si="1"/>
        <v>510.78342728919188</v>
      </c>
      <c r="F28" s="3">
        <f t="shared" si="2"/>
        <v>135.92530563720544</v>
      </c>
      <c r="G28" s="3">
        <f t="shared" si="3"/>
        <v>523.01784977935063</v>
      </c>
      <c r="H28" s="3">
        <f t="shared" si="4"/>
        <v>141.05128118622901</v>
      </c>
      <c r="I28" s="3">
        <f t="shared" si="5"/>
        <v>498.54900479903307</v>
      </c>
    </row>
    <row r="29" spans="2:9" x14ac:dyDescent="0.2">
      <c r="B29" s="6">
        <f t="shared" si="7"/>
        <v>3</v>
      </c>
      <c r="C29" s="3">
        <f t="shared" si="6"/>
        <v>60</v>
      </c>
      <c r="D29" s="3">
        <f t="shared" si="0"/>
        <v>158.18551462346832</v>
      </c>
      <c r="E29" s="3">
        <f t="shared" si="1"/>
        <v>514.22890988722122</v>
      </c>
      <c r="F29" s="3">
        <f t="shared" si="2"/>
        <v>156.44324439944617</v>
      </c>
      <c r="G29" s="3">
        <f t="shared" si="3"/>
        <v>526.60689415229785</v>
      </c>
      <c r="H29" s="3">
        <f t="shared" si="4"/>
        <v>159.92778484749047</v>
      </c>
      <c r="I29" s="3">
        <f t="shared" si="5"/>
        <v>501.85092562214453</v>
      </c>
    </row>
    <row r="30" spans="2:9" x14ac:dyDescent="0.2">
      <c r="B30" s="6">
        <f t="shared" si="7"/>
        <v>4</v>
      </c>
      <c r="C30" s="3">
        <f t="shared" si="6"/>
        <v>80</v>
      </c>
      <c r="D30" s="3">
        <f t="shared" si="0"/>
        <v>178.06850917221615</v>
      </c>
      <c r="E30" s="3">
        <f t="shared" si="1"/>
        <v>516.35456309798849</v>
      </c>
      <c r="F30" s="3">
        <f t="shared" si="2"/>
        <v>177.15469705439182</v>
      </c>
      <c r="G30" s="3">
        <f t="shared" si="3"/>
        <v>528.82111624684717</v>
      </c>
      <c r="H30" s="3">
        <f t="shared" si="4"/>
        <v>178.98232129004049</v>
      </c>
      <c r="I30" s="3">
        <f t="shared" si="5"/>
        <v>503.88800994912981</v>
      </c>
    </row>
    <row r="31" spans="2:9" x14ac:dyDescent="0.2">
      <c r="B31" s="6">
        <f t="shared" si="7"/>
        <v>5</v>
      </c>
      <c r="C31" s="3">
        <f t="shared" si="6"/>
        <v>100</v>
      </c>
      <c r="D31" s="3">
        <f t="shared" si="0"/>
        <v>198.04894091766033</v>
      </c>
      <c r="E31" s="3">
        <f t="shared" si="1"/>
        <v>517.15094307238951</v>
      </c>
      <c r="F31" s="3">
        <f t="shared" si="2"/>
        <v>197.96764678922952</v>
      </c>
      <c r="G31" s="3">
        <f t="shared" si="3"/>
        <v>529.65067872018153</v>
      </c>
      <c r="H31" s="3">
        <f t="shared" si="4"/>
        <v>198.13023504609117</v>
      </c>
      <c r="I31" s="3">
        <f t="shared" si="5"/>
        <v>504.65120742459754</v>
      </c>
    </row>
    <row r="32" spans="2:9" x14ac:dyDescent="0.2">
      <c r="B32" s="6">
        <f t="shared" si="7"/>
        <v>6</v>
      </c>
      <c r="C32" s="3">
        <f t="shared" si="6"/>
        <v>120</v>
      </c>
      <c r="D32" s="3">
        <f t="shared" si="0"/>
        <v>218.03804082565995</v>
      </c>
      <c r="E32" s="3">
        <f t="shared" si="1"/>
        <v>516.61451165459084</v>
      </c>
      <c r="F32" s="3">
        <f t="shared" si="2"/>
        <v>218.78962586006244</v>
      </c>
      <c r="G32" s="3">
        <f t="shared" si="3"/>
        <v>529.09189599330784</v>
      </c>
      <c r="H32" s="3">
        <f t="shared" si="4"/>
        <v>217.28645579125745</v>
      </c>
      <c r="I32" s="3">
        <f t="shared" si="5"/>
        <v>504.13712731587378</v>
      </c>
    </row>
    <row r="33" spans="2:9" x14ac:dyDescent="0.2">
      <c r="B33" s="6">
        <f t="shared" si="7"/>
        <v>7</v>
      </c>
      <c r="C33" s="3">
        <f t="shared" si="6"/>
        <v>140</v>
      </c>
      <c r="D33" s="3">
        <f t="shared" si="0"/>
        <v>237.94700135117279</v>
      </c>
      <c r="E33" s="3">
        <f t="shared" si="1"/>
        <v>514.74765210134319</v>
      </c>
      <c r="F33" s="3">
        <f t="shared" si="2"/>
        <v>239.52812640747169</v>
      </c>
      <c r="G33" s="3">
        <f t="shared" si="3"/>
        <v>527.1472506253416</v>
      </c>
      <c r="H33" s="3">
        <f t="shared" si="4"/>
        <v>236.36587629487394</v>
      </c>
      <c r="I33" s="3">
        <f t="shared" si="5"/>
        <v>502.34805357734473</v>
      </c>
    </row>
    <row r="34" spans="2:9" x14ac:dyDescent="0.2">
      <c r="B34" s="6">
        <f t="shared" si="7"/>
        <v>8</v>
      </c>
      <c r="C34" s="3">
        <f t="shared" si="6"/>
        <v>160</v>
      </c>
      <c r="D34" s="3">
        <f t="shared" si="0"/>
        <v>257.68737099229367</v>
      </c>
      <c r="E34" s="3">
        <f t="shared" si="1"/>
        <v>511.55865849365193</v>
      </c>
      <c r="F34" s="3">
        <f t="shared" si="2"/>
        <v>260.09101145030587</v>
      </c>
      <c r="G34" s="3">
        <f t="shared" si="3"/>
        <v>523.82538228399653</v>
      </c>
      <c r="H34" s="3">
        <f t="shared" si="4"/>
        <v>255.2837305342814</v>
      </c>
      <c r="I34" s="3">
        <f t="shared" si="5"/>
        <v>499.29193470330728</v>
      </c>
    </row>
    <row r="35" spans="2:9" x14ac:dyDescent="0.2">
      <c r="B35" s="6">
        <f t="shared" si="7"/>
        <v>9</v>
      </c>
      <c r="C35" s="3">
        <f t="shared" si="6"/>
        <v>180</v>
      </c>
      <c r="D35" s="3">
        <f t="shared" si="0"/>
        <v>277.17144726246175</v>
      </c>
      <c r="E35" s="3">
        <f t="shared" si="1"/>
        <v>507.06169888784558</v>
      </c>
      <c r="F35" s="3">
        <f t="shared" si="2"/>
        <v>280.38692423173097</v>
      </c>
      <c r="G35" s="3">
        <f t="shared" si="3"/>
        <v>519.1410493612816</v>
      </c>
      <c r="H35" s="3">
        <f t="shared" si="4"/>
        <v>273.95597029319248</v>
      </c>
      <c r="I35" s="3">
        <f t="shared" si="5"/>
        <v>494.98234841440956</v>
      </c>
    </row>
    <row r="36" spans="2:9" x14ac:dyDescent="0.2">
      <c r="B36" s="6">
        <f t="shared" si="7"/>
        <v>10</v>
      </c>
      <c r="C36" s="3">
        <f t="shared" si="6"/>
        <v>200</v>
      </c>
      <c r="D36" s="3">
        <f t="shared" si="0"/>
        <v>296.31266633494567</v>
      </c>
      <c r="E36" s="3">
        <f t="shared" si="1"/>
        <v>501.27675236975489</v>
      </c>
      <c r="F36" s="3">
        <f t="shared" si="2"/>
        <v>300.32569409890175</v>
      </c>
      <c r="G36" s="3">
        <f t="shared" si="3"/>
        <v>513.11506340493713</v>
      </c>
      <c r="H36" s="3">
        <f t="shared" si="4"/>
        <v>292.2996385709896</v>
      </c>
      <c r="I36" s="3">
        <f t="shared" si="5"/>
        <v>489.43844133457264</v>
      </c>
    </row>
    <row r="37" spans="2:9" x14ac:dyDescent="0.2">
      <c r="B37" s="6">
        <f t="shared" ref="B37:B47" si="8">IF(C37&lt;&gt;"",B36+1,"")</f>
        <v>11</v>
      </c>
      <c r="C37" s="3">
        <f t="shared" si="6"/>
        <v>203.90214567247318</v>
      </c>
      <c r="D37" s="3">
        <f t="shared" ref="D37:D47" si="9">IF(B37&lt;&gt;"",SIN((C37/rad)+start_brg*PI()/180)*rad+rp_east,"")</f>
        <v>299.99999999999989</v>
      </c>
      <c r="E37" s="3">
        <f t="shared" ref="E37:E47" si="10">IF(B37&lt;&gt;"",COS((C37/rad)+start_brg*PI()/180)*rad+rp_north,"")</f>
        <v>500</v>
      </c>
      <c r="F37" s="3">
        <f t="shared" ref="F37:F47" si="11">IF(B37&lt;&gt;"",SIN((C37/rad)+start_brg*PI()/180)*(rad+offset)+rp_east,"")</f>
        <v>304.16666666666657</v>
      </c>
      <c r="G37" s="3">
        <f t="shared" ref="G37:G47" si="12">IF(B37&lt;&gt;"",COS((C37/rad)+start_brg*PI()/180)*(rad+offset)+rp_north,"")</f>
        <v>511.78511301977579</v>
      </c>
      <c r="H37" s="3">
        <f t="shared" ref="H37:H47" si="13">IF(B37&lt;&gt;"",SIN((C37/rad)+start_brg*PI()/180)*(rad-offset)+rp_east,"")</f>
        <v>295.83333333333326</v>
      </c>
      <c r="I37" s="3">
        <f t="shared" ref="I37:I47" si="14">IF(B37&lt;&gt;"",COS((C37/rad)+start_brg*PI()/180)*(rad-offset)+rp_north,"")</f>
        <v>488.21488698022421</v>
      </c>
    </row>
    <row r="38" spans="2:9" x14ac:dyDescent="0.2">
      <c r="B38" s="6" t="str">
        <f t="shared" si="8"/>
        <v/>
      </c>
      <c r="C38" s="3" t="str">
        <f t="shared" si="6"/>
        <v/>
      </c>
      <c r="D38" s="3" t="str">
        <f t="shared" si="9"/>
        <v/>
      </c>
      <c r="E38" s="3" t="str">
        <f t="shared" si="10"/>
        <v/>
      </c>
      <c r="F38" s="3" t="str">
        <f t="shared" si="11"/>
        <v/>
      </c>
      <c r="G38" s="3" t="str">
        <f t="shared" si="12"/>
        <v/>
      </c>
      <c r="H38" s="3" t="str">
        <f t="shared" si="13"/>
        <v/>
      </c>
      <c r="I38" s="3" t="str">
        <f t="shared" si="14"/>
        <v/>
      </c>
    </row>
    <row r="39" spans="2:9" x14ac:dyDescent="0.2">
      <c r="B39" s="6" t="str">
        <f t="shared" si="8"/>
        <v/>
      </c>
      <c r="C39" s="3" t="str">
        <f t="shared" si="6"/>
        <v/>
      </c>
      <c r="D39" s="3" t="str">
        <f t="shared" si="9"/>
        <v/>
      </c>
      <c r="E39" s="3" t="str">
        <f t="shared" si="10"/>
        <v/>
      </c>
      <c r="F39" s="3" t="str">
        <f t="shared" si="11"/>
        <v/>
      </c>
      <c r="G39" s="3" t="str">
        <f t="shared" si="12"/>
        <v/>
      </c>
      <c r="H39" s="3" t="str">
        <f t="shared" si="13"/>
        <v/>
      </c>
      <c r="I39" s="3" t="str">
        <f t="shared" si="14"/>
        <v/>
      </c>
    </row>
    <row r="40" spans="2:9" x14ac:dyDescent="0.2">
      <c r="B40" s="6" t="str">
        <f t="shared" si="8"/>
        <v/>
      </c>
      <c r="C40" s="3" t="str">
        <f t="shared" si="6"/>
        <v/>
      </c>
      <c r="D40" s="3" t="str">
        <f t="shared" si="9"/>
        <v/>
      </c>
      <c r="E40" s="3" t="str">
        <f t="shared" si="10"/>
        <v/>
      </c>
      <c r="F40" s="3" t="str">
        <f t="shared" si="11"/>
        <v/>
      </c>
      <c r="G40" s="3" t="str">
        <f t="shared" si="12"/>
        <v/>
      </c>
      <c r="H40" s="3" t="str">
        <f t="shared" si="13"/>
        <v/>
      </c>
      <c r="I40" s="3" t="str">
        <f t="shared" si="14"/>
        <v/>
      </c>
    </row>
    <row r="41" spans="2:9" x14ac:dyDescent="0.2">
      <c r="B41" s="6" t="str">
        <f t="shared" si="8"/>
        <v/>
      </c>
      <c r="C41" s="3" t="str">
        <f t="shared" si="6"/>
        <v/>
      </c>
      <c r="D41" s="3" t="str">
        <f t="shared" si="9"/>
        <v/>
      </c>
      <c r="E41" s="3" t="str">
        <f t="shared" si="10"/>
        <v/>
      </c>
      <c r="F41" s="3" t="str">
        <f t="shared" si="11"/>
        <v/>
      </c>
      <c r="G41" s="3" t="str">
        <f t="shared" si="12"/>
        <v/>
      </c>
      <c r="H41" s="3" t="str">
        <f t="shared" si="13"/>
        <v/>
      </c>
      <c r="I41" s="3" t="str">
        <f t="shared" si="14"/>
        <v/>
      </c>
    </row>
    <row r="42" spans="2:9" x14ac:dyDescent="0.2">
      <c r="B42" s="6" t="str">
        <f t="shared" si="8"/>
        <v/>
      </c>
      <c r="C42" s="3" t="str">
        <f t="shared" si="6"/>
        <v/>
      </c>
      <c r="D42" s="3" t="str">
        <f t="shared" si="9"/>
        <v/>
      </c>
      <c r="E42" s="3" t="str">
        <f t="shared" si="10"/>
        <v/>
      </c>
      <c r="F42" s="3" t="str">
        <f t="shared" si="11"/>
        <v/>
      </c>
      <c r="G42" s="3" t="str">
        <f t="shared" si="12"/>
        <v/>
      </c>
      <c r="H42" s="3" t="str">
        <f t="shared" si="13"/>
        <v/>
      </c>
      <c r="I42" s="3" t="str">
        <f t="shared" si="14"/>
        <v/>
      </c>
    </row>
    <row r="43" spans="2:9" x14ac:dyDescent="0.2">
      <c r="B43" s="6" t="str">
        <f t="shared" si="8"/>
        <v/>
      </c>
      <c r="C43" s="3" t="str">
        <f t="shared" si="6"/>
        <v/>
      </c>
      <c r="D43" s="3" t="str">
        <f t="shared" si="9"/>
        <v/>
      </c>
      <c r="E43" s="3" t="str">
        <f t="shared" si="10"/>
        <v/>
      </c>
      <c r="F43" s="3" t="str">
        <f t="shared" si="11"/>
        <v/>
      </c>
      <c r="G43" s="3" t="str">
        <f t="shared" si="12"/>
        <v/>
      </c>
      <c r="H43" s="3" t="str">
        <f t="shared" si="13"/>
        <v/>
      </c>
      <c r="I43" s="3" t="str">
        <f t="shared" si="14"/>
        <v/>
      </c>
    </row>
    <row r="44" spans="2:9" x14ac:dyDescent="0.2">
      <c r="B44" s="6" t="str">
        <f t="shared" si="8"/>
        <v/>
      </c>
      <c r="C44" s="3" t="str">
        <f t="shared" si="6"/>
        <v/>
      </c>
      <c r="D44" s="3" t="str">
        <f t="shared" si="9"/>
        <v/>
      </c>
      <c r="E44" s="3" t="str">
        <f t="shared" si="10"/>
        <v/>
      </c>
      <c r="F44" s="3" t="str">
        <f t="shared" si="11"/>
        <v/>
      </c>
      <c r="G44" s="3" t="str">
        <f t="shared" si="12"/>
        <v/>
      </c>
      <c r="H44" s="3" t="str">
        <f t="shared" si="13"/>
        <v/>
      </c>
      <c r="I44" s="3" t="str">
        <f t="shared" si="14"/>
        <v/>
      </c>
    </row>
    <row r="45" spans="2:9" x14ac:dyDescent="0.2">
      <c r="B45" s="6" t="str">
        <f t="shared" si="8"/>
        <v/>
      </c>
      <c r="C45" s="3" t="str">
        <f t="shared" si="6"/>
        <v/>
      </c>
      <c r="D45" s="3" t="str">
        <f t="shared" si="9"/>
        <v/>
      </c>
      <c r="E45" s="3" t="str">
        <f t="shared" si="10"/>
        <v/>
      </c>
      <c r="F45" s="3" t="str">
        <f t="shared" si="11"/>
        <v/>
      </c>
      <c r="G45" s="3" t="str">
        <f t="shared" si="12"/>
        <v/>
      </c>
      <c r="H45" s="3" t="str">
        <f t="shared" si="13"/>
        <v/>
      </c>
      <c r="I45" s="3" t="str">
        <f t="shared" si="14"/>
        <v/>
      </c>
    </row>
    <row r="46" spans="2:9" x14ac:dyDescent="0.2">
      <c r="B46" s="6" t="str">
        <f t="shared" si="8"/>
        <v/>
      </c>
      <c r="C46" s="3" t="str">
        <f t="shared" si="6"/>
        <v/>
      </c>
      <c r="D46" s="3" t="str">
        <f t="shared" si="9"/>
        <v/>
      </c>
      <c r="E46" s="3" t="str">
        <f t="shared" si="10"/>
        <v/>
      </c>
      <c r="F46" s="3" t="str">
        <f t="shared" si="11"/>
        <v/>
      </c>
      <c r="G46" s="3" t="str">
        <f t="shared" si="12"/>
        <v/>
      </c>
      <c r="H46" s="3" t="str">
        <f t="shared" si="13"/>
        <v/>
      </c>
      <c r="I46" s="3" t="str">
        <f t="shared" si="14"/>
        <v/>
      </c>
    </row>
    <row r="47" spans="2:9" x14ac:dyDescent="0.2">
      <c r="B47" s="6" t="str">
        <f t="shared" si="8"/>
        <v/>
      </c>
      <c r="C47" s="3" t="str">
        <f t="shared" si="6"/>
        <v/>
      </c>
      <c r="D47" s="3" t="str">
        <f t="shared" si="9"/>
        <v/>
      </c>
      <c r="E47" s="3" t="str">
        <f t="shared" si="10"/>
        <v/>
      </c>
      <c r="F47" s="3" t="str">
        <f t="shared" si="11"/>
        <v/>
      </c>
      <c r="G47" s="3" t="str">
        <f t="shared" si="12"/>
        <v/>
      </c>
      <c r="H47" s="3" t="str">
        <f t="shared" si="13"/>
        <v/>
      </c>
      <c r="I47" s="3" t="str">
        <f t="shared" si="14"/>
        <v/>
      </c>
    </row>
    <row r="48" spans="2:9" x14ac:dyDescent="0.2">
      <c r="B48" s="6" t="str">
        <f t="shared" ref="B48:B56" si="15">IF(C48&lt;&gt;"",B47+1,"")</f>
        <v/>
      </c>
      <c r="C48" s="3" t="str">
        <f t="shared" si="6"/>
        <v/>
      </c>
      <c r="D48" s="3" t="str">
        <f t="shared" ref="D48:D56" si="16">IF(B48&lt;&gt;"",SIN((C48/rad)+start_brg*PI()/180)*rad+rp_east,"")</f>
        <v/>
      </c>
      <c r="E48" s="3" t="str">
        <f t="shared" ref="E48:E56" si="17">IF(B48&lt;&gt;"",COS((C48/rad)+start_brg*PI()/180)*rad+rp_north,"")</f>
        <v/>
      </c>
      <c r="F48" s="3" t="str">
        <f t="shared" ref="F48:F56" si="18">IF(B48&lt;&gt;"",SIN((C48/rad)+start_brg*PI()/180)*(rad+offset)+rp_east,"")</f>
        <v/>
      </c>
      <c r="G48" s="3" t="str">
        <f t="shared" ref="G48:G56" si="19">IF(B48&lt;&gt;"",COS((C48/rad)+start_brg*PI()/180)*(rad+offset)+rp_north,"")</f>
        <v/>
      </c>
      <c r="H48" s="3" t="str">
        <f t="shared" ref="H48:H56" si="20">IF(B48&lt;&gt;"",SIN((C48/rad)+start_brg*PI()/180)*(rad-offset)+rp_east,"")</f>
        <v/>
      </c>
      <c r="I48" s="3" t="str">
        <f t="shared" ref="I48:I56" si="21">IF(B48&lt;&gt;"",COS((C48/rad)+start_brg*PI()/180)*(rad-offset)+rp_north,"")</f>
        <v/>
      </c>
    </row>
    <row r="49" spans="2:9" x14ac:dyDescent="0.2">
      <c r="B49" s="6" t="str">
        <f t="shared" si="15"/>
        <v/>
      </c>
      <c r="C49" s="3" t="str">
        <f t="shared" si="6"/>
        <v/>
      </c>
      <c r="D49" s="3" t="str">
        <f t="shared" si="16"/>
        <v/>
      </c>
      <c r="E49" s="3" t="str">
        <f t="shared" si="17"/>
        <v/>
      </c>
      <c r="F49" s="3" t="str">
        <f t="shared" si="18"/>
        <v/>
      </c>
      <c r="G49" s="3" t="str">
        <f t="shared" si="19"/>
        <v/>
      </c>
      <c r="H49" s="3" t="str">
        <f t="shared" si="20"/>
        <v/>
      </c>
      <c r="I49" s="3" t="str">
        <f t="shared" si="21"/>
        <v/>
      </c>
    </row>
    <row r="50" spans="2:9" x14ac:dyDescent="0.2">
      <c r="B50" s="6" t="str">
        <f t="shared" si="15"/>
        <v/>
      </c>
      <c r="C50" s="3" t="str">
        <f t="shared" si="6"/>
        <v/>
      </c>
      <c r="D50" s="3" t="str">
        <f t="shared" si="16"/>
        <v/>
      </c>
      <c r="E50" s="3" t="str">
        <f t="shared" si="17"/>
        <v/>
      </c>
      <c r="F50" s="3" t="str">
        <f t="shared" si="18"/>
        <v/>
      </c>
      <c r="G50" s="3" t="str">
        <f t="shared" si="19"/>
        <v/>
      </c>
      <c r="H50" s="3" t="str">
        <f t="shared" si="20"/>
        <v/>
      </c>
      <c r="I50" s="3" t="str">
        <f t="shared" si="21"/>
        <v/>
      </c>
    </row>
    <row r="51" spans="2:9" x14ac:dyDescent="0.2">
      <c r="B51" s="6" t="str">
        <f t="shared" si="15"/>
        <v/>
      </c>
      <c r="C51" s="3" t="str">
        <f t="shared" si="6"/>
        <v/>
      </c>
      <c r="D51" s="3" t="str">
        <f t="shared" si="16"/>
        <v/>
      </c>
      <c r="E51" s="3" t="str">
        <f t="shared" si="17"/>
        <v/>
      </c>
      <c r="F51" s="3" t="str">
        <f t="shared" si="18"/>
        <v/>
      </c>
      <c r="G51" s="3" t="str">
        <f t="shared" si="19"/>
        <v/>
      </c>
      <c r="H51" s="3" t="str">
        <f t="shared" si="20"/>
        <v/>
      </c>
      <c r="I51" s="3" t="str">
        <f t="shared" si="21"/>
        <v/>
      </c>
    </row>
    <row r="52" spans="2:9" x14ac:dyDescent="0.2">
      <c r="B52" s="6" t="str">
        <f t="shared" si="15"/>
        <v/>
      </c>
      <c r="C52" s="3" t="str">
        <f t="shared" si="6"/>
        <v/>
      </c>
      <c r="D52" s="3" t="str">
        <f t="shared" si="16"/>
        <v/>
      </c>
      <c r="E52" s="3" t="str">
        <f t="shared" si="17"/>
        <v/>
      </c>
      <c r="F52" s="3" t="str">
        <f t="shared" si="18"/>
        <v/>
      </c>
      <c r="G52" s="3" t="str">
        <f t="shared" si="19"/>
        <v/>
      </c>
      <c r="H52" s="3" t="str">
        <f t="shared" si="20"/>
        <v/>
      </c>
      <c r="I52" s="3" t="str">
        <f t="shared" si="21"/>
        <v/>
      </c>
    </row>
    <row r="53" spans="2:9" x14ac:dyDescent="0.2">
      <c r="B53" s="6" t="str">
        <f t="shared" si="15"/>
        <v/>
      </c>
      <c r="C53" s="3" t="str">
        <f t="shared" si="6"/>
        <v/>
      </c>
      <c r="D53" s="3" t="str">
        <f t="shared" si="16"/>
        <v/>
      </c>
      <c r="E53" s="3" t="str">
        <f t="shared" si="17"/>
        <v/>
      </c>
      <c r="F53" s="3" t="str">
        <f t="shared" si="18"/>
        <v/>
      </c>
      <c r="G53" s="3" t="str">
        <f t="shared" si="19"/>
        <v/>
      </c>
      <c r="H53" s="3" t="str">
        <f t="shared" si="20"/>
        <v/>
      </c>
      <c r="I53" s="3" t="str">
        <f t="shared" si="21"/>
        <v/>
      </c>
    </row>
    <row r="54" spans="2:9" x14ac:dyDescent="0.2">
      <c r="B54" s="6" t="str">
        <f t="shared" si="15"/>
        <v/>
      </c>
      <c r="C54" s="3" t="str">
        <f t="shared" si="6"/>
        <v/>
      </c>
      <c r="D54" s="3" t="str">
        <f t="shared" si="16"/>
        <v/>
      </c>
      <c r="E54" s="3" t="str">
        <f t="shared" si="17"/>
        <v/>
      </c>
      <c r="F54" s="3" t="str">
        <f t="shared" si="18"/>
        <v/>
      </c>
      <c r="G54" s="3" t="str">
        <f t="shared" si="19"/>
        <v/>
      </c>
      <c r="H54" s="3" t="str">
        <f t="shared" si="20"/>
        <v/>
      </c>
      <c r="I54" s="3" t="str">
        <f t="shared" si="21"/>
        <v/>
      </c>
    </row>
    <row r="55" spans="2:9" x14ac:dyDescent="0.2">
      <c r="B55" s="6" t="str">
        <f t="shared" si="15"/>
        <v/>
      </c>
      <c r="C55" s="3" t="str">
        <f t="shared" si="6"/>
        <v/>
      </c>
      <c r="D55" s="3" t="str">
        <f t="shared" si="16"/>
        <v/>
      </c>
      <c r="E55" s="3" t="str">
        <f t="shared" si="17"/>
        <v/>
      </c>
      <c r="F55" s="3" t="str">
        <f t="shared" si="18"/>
        <v/>
      </c>
      <c r="G55" s="3" t="str">
        <f t="shared" si="19"/>
        <v/>
      </c>
      <c r="H55" s="3" t="str">
        <f t="shared" si="20"/>
        <v/>
      </c>
      <c r="I55" s="3" t="str">
        <f t="shared" si="21"/>
        <v/>
      </c>
    </row>
    <row r="56" spans="2:9" x14ac:dyDescent="0.2">
      <c r="B56" s="6" t="str">
        <f t="shared" si="15"/>
        <v/>
      </c>
      <c r="C56" s="3" t="str">
        <f t="shared" si="6"/>
        <v/>
      </c>
      <c r="D56" s="3" t="str">
        <f t="shared" si="16"/>
        <v/>
      </c>
      <c r="E56" s="3" t="str">
        <f t="shared" si="17"/>
        <v/>
      </c>
      <c r="F56" s="3" t="str">
        <f t="shared" si="18"/>
        <v/>
      </c>
      <c r="G56" s="3" t="str">
        <f t="shared" si="19"/>
        <v/>
      </c>
      <c r="H56" s="3" t="str">
        <f t="shared" si="20"/>
        <v/>
      </c>
      <c r="I56" s="3" t="str">
        <f t="shared" si="21"/>
        <v/>
      </c>
    </row>
    <row r="57" spans="2:9" x14ac:dyDescent="0.2">
      <c r="B57" s="6" t="str">
        <f t="shared" ref="B57:B65" si="22">IF(C57&lt;&gt;"",B56+1,"")</f>
        <v/>
      </c>
      <c r="C57" s="3" t="str">
        <f t="shared" si="6"/>
        <v/>
      </c>
      <c r="D57" s="3" t="str">
        <f t="shared" ref="D57:D65" si="23">IF(B57&lt;&gt;"",SIN((C57/rad)+start_brg*PI()/180)*rad+rp_east,"")</f>
        <v/>
      </c>
      <c r="E57" s="3" t="str">
        <f t="shared" ref="E57:E65" si="24">IF(B57&lt;&gt;"",COS((C57/rad)+start_brg*PI()/180)*rad+rp_north,"")</f>
        <v/>
      </c>
      <c r="F57" s="3" t="str">
        <f t="shared" ref="F57:F65" si="25">IF(B57&lt;&gt;"",SIN((C57/rad)+start_brg*PI()/180)*(rad+offset)+rp_east,"")</f>
        <v/>
      </c>
      <c r="G57" s="3" t="str">
        <f t="shared" ref="G57:G65" si="26">IF(B57&lt;&gt;"",COS((C57/rad)+start_brg*PI()/180)*(rad+offset)+rp_north,"")</f>
        <v/>
      </c>
      <c r="H57" s="3" t="str">
        <f t="shared" ref="H57:H65" si="27">IF(B57&lt;&gt;"",SIN((C57/rad)+start_brg*PI()/180)*(rad-offset)+rp_east,"")</f>
        <v/>
      </c>
      <c r="I57" s="3" t="str">
        <f t="shared" ref="I57:I65" si="28">IF(B57&lt;&gt;"",COS((C57/rad)+start_brg*PI()/180)*(rad-offset)+rp_north,"")</f>
        <v/>
      </c>
    </row>
    <row r="58" spans="2:9" x14ac:dyDescent="0.2">
      <c r="B58" s="6" t="str">
        <f t="shared" si="22"/>
        <v/>
      </c>
      <c r="C58" s="3" t="str">
        <f t="shared" si="6"/>
        <v/>
      </c>
      <c r="D58" s="3" t="str">
        <f t="shared" si="23"/>
        <v/>
      </c>
      <c r="E58" s="3" t="str">
        <f t="shared" si="24"/>
        <v/>
      </c>
      <c r="F58" s="3" t="str">
        <f t="shared" si="25"/>
        <v/>
      </c>
      <c r="G58" s="3" t="str">
        <f t="shared" si="26"/>
        <v/>
      </c>
      <c r="H58" s="3" t="str">
        <f t="shared" si="27"/>
        <v/>
      </c>
      <c r="I58" s="3" t="str">
        <f t="shared" si="28"/>
        <v/>
      </c>
    </row>
    <row r="59" spans="2:9" x14ac:dyDescent="0.2">
      <c r="B59" s="6" t="str">
        <f t="shared" si="22"/>
        <v/>
      </c>
      <c r="C59" s="3" t="str">
        <f t="shared" si="6"/>
        <v/>
      </c>
      <c r="D59" s="3" t="str">
        <f t="shared" si="23"/>
        <v/>
      </c>
      <c r="E59" s="3" t="str">
        <f t="shared" si="24"/>
        <v/>
      </c>
      <c r="F59" s="3" t="str">
        <f t="shared" si="25"/>
        <v/>
      </c>
      <c r="G59" s="3" t="str">
        <f t="shared" si="26"/>
        <v/>
      </c>
      <c r="H59" s="3" t="str">
        <f t="shared" si="27"/>
        <v/>
      </c>
      <c r="I59" s="3" t="str">
        <f t="shared" si="28"/>
        <v/>
      </c>
    </row>
    <row r="60" spans="2:9" x14ac:dyDescent="0.2">
      <c r="B60" s="6" t="str">
        <f t="shared" si="22"/>
        <v/>
      </c>
      <c r="C60" s="3" t="str">
        <f t="shared" si="6"/>
        <v/>
      </c>
      <c r="D60" s="3" t="str">
        <f t="shared" si="23"/>
        <v/>
      </c>
      <c r="E60" s="3" t="str">
        <f t="shared" si="24"/>
        <v/>
      </c>
      <c r="F60" s="3" t="str">
        <f t="shared" si="25"/>
        <v/>
      </c>
      <c r="G60" s="3" t="str">
        <f t="shared" si="26"/>
        <v/>
      </c>
      <c r="H60" s="3" t="str">
        <f t="shared" si="27"/>
        <v/>
      </c>
      <c r="I60" s="3" t="str">
        <f t="shared" si="28"/>
        <v/>
      </c>
    </row>
    <row r="61" spans="2:9" x14ac:dyDescent="0.2">
      <c r="B61" s="6" t="str">
        <f t="shared" si="22"/>
        <v/>
      </c>
      <c r="C61" s="3" t="str">
        <f t="shared" si="6"/>
        <v/>
      </c>
      <c r="D61" s="3" t="str">
        <f t="shared" si="23"/>
        <v/>
      </c>
      <c r="E61" s="3" t="str">
        <f t="shared" si="24"/>
        <v/>
      </c>
      <c r="F61" s="3" t="str">
        <f t="shared" si="25"/>
        <v/>
      </c>
      <c r="G61" s="3" t="str">
        <f t="shared" si="26"/>
        <v/>
      </c>
      <c r="H61" s="3" t="str">
        <f t="shared" si="27"/>
        <v/>
      </c>
      <c r="I61" s="3" t="str">
        <f t="shared" si="28"/>
        <v/>
      </c>
    </row>
    <row r="62" spans="2:9" x14ac:dyDescent="0.2">
      <c r="B62" s="6" t="str">
        <f t="shared" si="22"/>
        <v/>
      </c>
      <c r="C62" s="3" t="str">
        <f t="shared" si="6"/>
        <v/>
      </c>
      <c r="D62" s="3" t="str">
        <f t="shared" si="23"/>
        <v/>
      </c>
      <c r="E62" s="3" t="str">
        <f t="shared" si="24"/>
        <v/>
      </c>
      <c r="F62" s="3" t="str">
        <f t="shared" si="25"/>
        <v/>
      </c>
      <c r="G62" s="3" t="str">
        <f t="shared" si="26"/>
        <v/>
      </c>
      <c r="H62" s="3" t="str">
        <f t="shared" si="27"/>
        <v/>
      </c>
      <c r="I62" s="3" t="str">
        <f t="shared" si="28"/>
        <v/>
      </c>
    </row>
    <row r="63" spans="2:9" x14ac:dyDescent="0.2">
      <c r="B63" s="6" t="str">
        <f t="shared" si="22"/>
        <v/>
      </c>
      <c r="C63" s="3" t="str">
        <f t="shared" si="6"/>
        <v/>
      </c>
      <c r="D63" s="3" t="str">
        <f t="shared" si="23"/>
        <v/>
      </c>
      <c r="E63" s="3" t="str">
        <f t="shared" si="24"/>
        <v/>
      </c>
      <c r="F63" s="3" t="str">
        <f t="shared" si="25"/>
        <v/>
      </c>
      <c r="G63" s="3" t="str">
        <f t="shared" si="26"/>
        <v/>
      </c>
      <c r="H63" s="3" t="str">
        <f t="shared" si="27"/>
        <v/>
      </c>
      <c r="I63" s="3" t="str">
        <f t="shared" si="28"/>
        <v/>
      </c>
    </row>
    <row r="64" spans="2:9" x14ac:dyDescent="0.2">
      <c r="B64" s="6" t="str">
        <f t="shared" si="22"/>
        <v/>
      </c>
      <c r="C64" s="3" t="str">
        <f t="shared" si="6"/>
        <v/>
      </c>
      <c r="D64" s="3" t="str">
        <f t="shared" si="23"/>
        <v/>
      </c>
      <c r="E64" s="3" t="str">
        <f t="shared" si="24"/>
        <v/>
      </c>
      <c r="F64" s="3" t="str">
        <f t="shared" si="25"/>
        <v/>
      </c>
      <c r="G64" s="3" t="str">
        <f t="shared" si="26"/>
        <v/>
      </c>
      <c r="H64" s="3" t="str">
        <f t="shared" si="27"/>
        <v/>
      </c>
      <c r="I64" s="3" t="str">
        <f t="shared" si="28"/>
        <v/>
      </c>
    </row>
    <row r="65" spans="2:9" x14ac:dyDescent="0.2">
      <c r="B65" s="6" t="str">
        <f t="shared" si="22"/>
        <v/>
      </c>
      <c r="C65" s="3" t="str">
        <f t="shared" si="6"/>
        <v/>
      </c>
      <c r="D65" s="3" t="str">
        <f t="shared" si="23"/>
        <v/>
      </c>
      <c r="E65" s="3" t="str">
        <f t="shared" si="24"/>
        <v/>
      </c>
      <c r="F65" s="3" t="str">
        <f t="shared" si="25"/>
        <v/>
      </c>
      <c r="G65" s="3" t="str">
        <f t="shared" si="26"/>
        <v/>
      </c>
      <c r="H65" s="3" t="str">
        <f t="shared" si="27"/>
        <v/>
      </c>
      <c r="I65" s="3" t="str">
        <f t="shared" si="28"/>
        <v/>
      </c>
    </row>
  </sheetData>
  <mergeCells count="4">
    <mergeCell ref="D24:E24"/>
    <mergeCell ref="F24:G24"/>
    <mergeCell ref="H24:I24"/>
    <mergeCell ref="E1:F1"/>
  </mergeCells>
  <phoneticPr fontId="1" type="noConversion"/>
  <printOptions horizontalCentered="1"/>
  <pageMargins left="0.74803149606299213" right="0" top="0.19685039370078741" bottom="0.19685039370078741" header="0.51181102362204722" footer="0.51181102362204722"/>
  <pageSetup paperSize="9" scale="11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Horizon Curve</vt:lpstr>
      <vt:lpstr>chain</vt:lpstr>
      <vt:lpstr>end_brg</vt:lpstr>
      <vt:lpstr>int_angle</vt:lpstr>
      <vt:lpstr>offset</vt:lpstr>
      <vt:lpstr>'Horizon Curve'!Print_Area</vt:lpstr>
      <vt:lpstr>rad</vt:lpstr>
      <vt:lpstr>radius2</vt:lpstr>
      <vt:lpstr>rp_east</vt:lpstr>
      <vt:lpstr>rp_north</vt:lpstr>
      <vt:lpstr>start_brg</vt:lpstr>
      <vt:lpstr>total_arc_length</vt:lpstr>
      <vt:lpstr>total_circ</vt:lpstr>
    </vt:vector>
  </TitlesOfParts>
  <Company>www.EngineeringSurveyor.com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Curve2.xls</dc:title>
  <dc:subject>Circular Curve Setting-Out</dc:subject>
  <dc:creator>Mark Adams</dc:creator>
  <dc:description>(c) Mark Adams 2004_x000d_
markadams@engineeringsurveyor.com</dc:description>
  <cp:lastModifiedBy>ksd</cp:lastModifiedBy>
  <cp:lastPrinted>2020-11-14T03:10:43Z</cp:lastPrinted>
  <dcterms:created xsi:type="dcterms:W3CDTF">2004-07-06T15:55:39Z</dcterms:created>
  <dcterms:modified xsi:type="dcterms:W3CDTF">2023-01-07T05:36:16Z</dcterms:modified>
</cp:coreProperties>
</file>