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1\Desktop\หน้าจอ\"/>
    </mc:Choice>
  </mc:AlternateContent>
  <xr:revisionPtr revIDLastSave="0" documentId="13_ncr:1_{27E2F059-44A1-42FA-BFDE-921A069383B2}" xr6:coauthVersionLast="47" xr6:coauthVersionMax="47" xr10:uidLastSave="{00000000-0000-0000-0000-000000000000}"/>
  <bookViews>
    <workbookView xWindow="456" yWindow="660" windowWidth="17568" windowHeight="11136" xr2:uid="{8074F9D1-4966-4575-86B4-6BF6B17A8850}"/>
  </bookViews>
  <sheets>
    <sheet name="ออกแบบฐานราก" sheetId="1" r:id="rId1"/>
    <sheet name="ออกแบบคานรั้ง" sheetId="2" r:id="rId2"/>
  </sheets>
  <definedNames>
    <definedName name="_xlnm.Print_Area" localSheetId="0">ออกแบบฐานราก!$A$1:$L$117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2" l="1"/>
  <c r="H88" i="2"/>
  <c r="H90" i="2" s="1"/>
  <c r="E89" i="2"/>
  <c r="F86" i="2"/>
  <c r="I89" i="2"/>
  <c r="H89" i="2"/>
  <c r="H91" i="2"/>
  <c r="G91" i="2"/>
  <c r="H87" i="2"/>
  <c r="G87" i="2"/>
  <c r="E84" i="2"/>
  <c r="G81" i="2"/>
  <c r="G78" i="2"/>
  <c r="G79" i="2" s="1"/>
  <c r="G76" i="2"/>
  <c r="G77" i="2" s="1"/>
  <c r="I77" i="2" s="1"/>
  <c r="G73" i="2"/>
  <c r="G74" i="2" s="1"/>
  <c r="E71" i="2"/>
  <c r="G69" i="2"/>
  <c r="F69" i="2"/>
  <c r="G66" i="2"/>
  <c r="H69" i="2" s="1"/>
  <c r="G53" i="2"/>
  <c r="G64" i="2"/>
  <c r="E62" i="2"/>
  <c r="E51" i="2"/>
  <c r="F60" i="2"/>
  <c r="G60" i="2"/>
  <c r="G57" i="2"/>
  <c r="H60" i="2" s="1"/>
  <c r="G55" i="2"/>
  <c r="G45" i="2"/>
  <c r="G48" i="2" s="1"/>
  <c r="G50" i="2" s="1"/>
  <c r="I50" i="2" s="1"/>
  <c r="F116" i="1"/>
  <c r="K30" i="1"/>
  <c r="K29" i="1"/>
  <c r="G97" i="1"/>
  <c r="I97" i="1" s="1"/>
  <c r="G94" i="1"/>
  <c r="I94" i="1" s="1"/>
  <c r="J56" i="1"/>
  <c r="B56" i="1"/>
  <c r="J66" i="1"/>
  <c r="J8" i="2" s="1"/>
  <c r="H66" i="1"/>
  <c r="H8" i="2" s="1"/>
  <c r="C66" i="1"/>
  <c r="E66" i="1" s="1"/>
  <c r="J47" i="1"/>
  <c r="J48" i="1" s="1"/>
  <c r="D58" i="1"/>
  <c r="C67" i="1" s="1"/>
  <c r="C9" i="2" s="1"/>
  <c r="F56" i="1"/>
  <c r="C57" i="1"/>
  <c r="F52" i="1"/>
  <c r="F53" i="1" s="1"/>
  <c r="F48" i="1"/>
  <c r="C8" i="2" l="1"/>
  <c r="E8" i="2" s="1"/>
  <c r="I79" i="2"/>
  <c r="G80" i="2"/>
  <c r="G82" i="2" s="1"/>
  <c r="I84" i="2" s="1"/>
  <c r="I74" i="2"/>
  <c r="G67" i="2"/>
  <c r="G58" i="2"/>
  <c r="H113" i="1"/>
  <c r="D92" i="1"/>
  <c r="G101" i="1"/>
  <c r="G102" i="1" s="1"/>
  <c r="G111" i="1"/>
  <c r="G57" i="1"/>
  <c r="G66" i="1" s="1"/>
  <c r="G8" i="2" s="1"/>
  <c r="F55" i="1"/>
  <c r="C36" i="1"/>
  <c r="G36" i="1"/>
  <c r="F35" i="1"/>
  <c r="E31" i="1"/>
  <c r="E32" i="1"/>
  <c r="E33" i="1"/>
  <c r="E30" i="1"/>
  <c r="H27" i="1"/>
  <c r="G23" i="1"/>
  <c r="F26" i="1" s="1"/>
  <c r="H114" i="1" l="1"/>
  <c r="H115" i="1" s="1"/>
  <c r="N112" i="1" s="1"/>
  <c r="J116" i="1" s="1"/>
  <c r="H53" i="1"/>
  <c r="E59" i="1"/>
  <c r="E67" i="1" s="1"/>
  <c r="E9" i="2" s="1"/>
  <c r="I58" i="1"/>
  <c r="H32" i="1"/>
  <c r="H31" i="1" s="1"/>
  <c r="F25" i="1"/>
  <c r="I63" i="1" l="1"/>
  <c r="I64" i="1" s="1"/>
  <c r="I67" i="1"/>
  <c r="I9" i="2" s="1"/>
  <c r="E42" i="1"/>
  <c r="F44" i="1"/>
  <c r="G44" i="1" s="1"/>
  <c r="I42" i="1"/>
  <c r="F45" i="1"/>
  <c r="G45" i="1" s="1"/>
  <c r="E63" i="1" l="1"/>
  <c r="E64" i="1" s="1"/>
  <c r="C72" i="1" s="1"/>
  <c r="C14" i="2" s="1"/>
  <c r="G95" i="1"/>
  <c r="G100" i="1" s="1"/>
  <c r="I102" i="1" s="1"/>
  <c r="G105" i="1"/>
  <c r="G109" i="1" s="1"/>
  <c r="J72" i="1"/>
  <c r="J14" i="2" s="1"/>
  <c r="I72" i="1"/>
  <c r="I14" i="2" s="1"/>
  <c r="H72" i="1"/>
  <c r="H14" i="2" s="1"/>
  <c r="C23" i="2" l="1"/>
  <c r="D25" i="2"/>
  <c r="E72" i="1"/>
  <c r="F72" i="1"/>
  <c r="F14" i="2" s="1"/>
  <c r="C81" i="1"/>
  <c r="D83" i="1"/>
  <c r="G98" i="1"/>
  <c r="G106" i="1"/>
  <c r="I89" i="1" l="1"/>
  <c r="E14" i="2"/>
  <c r="E21" i="2" s="1"/>
  <c r="F18" i="2" s="1"/>
  <c r="G16" i="2" s="1"/>
  <c r="I22" i="2" s="1"/>
  <c r="E79" i="1"/>
  <c r="F76" i="1" s="1"/>
  <c r="G74" i="1" s="1"/>
  <c r="I80" i="1" s="1"/>
  <c r="F82" i="1"/>
  <c r="H85" i="1"/>
  <c r="F24" i="2" l="1"/>
  <c r="H27" i="2"/>
  <c r="I31" i="2"/>
</calcChain>
</file>

<file path=xl/sharedStrings.xml><?xml version="1.0" encoding="utf-8"?>
<sst xmlns="http://schemas.openxmlformats.org/spreadsheetml/2006/main" count="292" uniqueCount="140">
  <si>
    <t>น้ำหนักฐานรากตัวใน</t>
  </si>
  <si>
    <t>ประมาณน้ำหนักของฐานรากจาก 10% ของน้ำหนักบรรทุก</t>
  </si>
  <si>
    <t>ใช้เสาเข็มขนาด</t>
  </si>
  <si>
    <t>รับน้ำหนัก</t>
  </si>
  <si>
    <t>Ton.</t>
  </si>
  <si>
    <t>I-0.22x0.22</t>
  </si>
  <si>
    <t>ฐานรากตัวชิดเขตรับน้ำหนัก</t>
  </si>
  <si>
    <t xml:space="preserve"> =</t>
  </si>
  <si>
    <t>F.S =</t>
  </si>
  <si>
    <t>Safe Load ของเสาเข็มคือ</t>
  </si>
  <si>
    <t>Ton./Pile</t>
  </si>
  <si>
    <t>น้ำหนักฐานรากตัวชิดเขต</t>
  </si>
  <si>
    <t>ใช้เสาเข็ม I =</t>
  </si>
  <si>
    <t>m. วางเสาเข็มห่างกัน 3 เท่าของหน้าตัด</t>
  </si>
  <si>
    <t>m.</t>
  </si>
  <si>
    <t>m.  Use</t>
  </si>
  <si>
    <t>ระยะห่างระหว่างตอม่อ =</t>
  </si>
  <si>
    <t>Pe</t>
  </si>
  <si>
    <t>We</t>
  </si>
  <si>
    <t>Pi+Wi</t>
  </si>
  <si>
    <t>We =</t>
  </si>
  <si>
    <t>Wi =</t>
  </si>
  <si>
    <t>Re =</t>
  </si>
  <si>
    <t>Ri =</t>
  </si>
  <si>
    <t>Pe =</t>
  </si>
  <si>
    <t>Pi =</t>
  </si>
  <si>
    <t>m</t>
  </si>
  <si>
    <t>ต้น</t>
  </si>
  <si>
    <t>ประมาณน้ำหนักของฐานรากจาก 10% ของน้ำหนักบรรทุก หาจำนวนเสาเข็ม</t>
  </si>
  <si>
    <t>ต้น  Use</t>
  </si>
  <si>
    <t>คำนวณขนาดของฐานราก</t>
  </si>
  <si>
    <t>กำหนดความหนาของฐานราก =</t>
  </si>
  <si>
    <t xml:space="preserve">ดังนั้นขนาดของฐานรากคือ = </t>
  </si>
  <si>
    <t>นั่นคือฐานรากหนัก =</t>
  </si>
  <si>
    <t>ดังนั้นใช้ขนาดฐานราก</t>
  </si>
  <si>
    <t>กว้าง =</t>
  </si>
  <si>
    <t>ยาว =</t>
  </si>
  <si>
    <t>หนา =</t>
  </si>
  <si>
    <t>ผังของแรงเฉือนและโมเมนต์ดัด</t>
  </si>
  <si>
    <r>
      <t>R</t>
    </r>
    <r>
      <rPr>
        <vertAlign val="subscript"/>
        <sz val="14"/>
        <color theme="1"/>
        <rFont val="TH SarabunPSK"/>
        <family val="2"/>
      </rPr>
      <t>ue</t>
    </r>
    <r>
      <rPr>
        <sz val="14"/>
        <color theme="1"/>
        <rFont val="TH SarabunPSK"/>
        <family val="2"/>
      </rPr>
      <t xml:space="preserve"> =</t>
    </r>
  </si>
  <si>
    <r>
      <t>R</t>
    </r>
    <r>
      <rPr>
        <vertAlign val="subscript"/>
        <sz val="14"/>
        <color theme="1"/>
        <rFont val="TH SarabunPSK"/>
        <family val="2"/>
      </rPr>
      <t>ui</t>
    </r>
    <r>
      <rPr>
        <sz val="14"/>
        <color theme="1"/>
        <rFont val="TH SarabunPSK"/>
        <family val="2"/>
      </rPr>
      <t xml:space="preserve"> =</t>
    </r>
  </si>
  <si>
    <r>
      <t>น้ำหนักประลัยของฐาน W</t>
    </r>
    <r>
      <rPr>
        <vertAlign val="subscript"/>
        <sz val="14"/>
        <color theme="1"/>
        <rFont val="TH SarabunPSK"/>
        <family val="2"/>
      </rPr>
      <t xml:space="preserve">UD </t>
    </r>
    <r>
      <rPr>
        <sz val="14"/>
        <color theme="1"/>
        <rFont val="TH SarabunPSK"/>
        <family val="2"/>
      </rPr>
      <t>=</t>
    </r>
  </si>
  <si>
    <r>
      <t>W</t>
    </r>
    <r>
      <rPr>
        <vertAlign val="subscript"/>
        <sz val="14"/>
        <color theme="1"/>
        <rFont val="TH SarabunPSK"/>
        <family val="2"/>
      </rPr>
      <t>UD</t>
    </r>
    <r>
      <rPr>
        <sz val="14"/>
        <color theme="1"/>
        <rFont val="TH SarabunPSK"/>
        <family val="2"/>
      </rPr>
      <t xml:space="preserve"> =</t>
    </r>
  </si>
  <si>
    <r>
      <t>P</t>
    </r>
    <r>
      <rPr>
        <vertAlign val="subscript"/>
        <sz val="14"/>
        <color theme="1"/>
        <rFont val="TH SarabunPSK"/>
        <family val="2"/>
      </rPr>
      <t>ue</t>
    </r>
    <r>
      <rPr>
        <sz val="14"/>
        <color theme="1"/>
        <rFont val="TH SarabunPSK"/>
        <family val="2"/>
      </rPr>
      <t>+W</t>
    </r>
    <r>
      <rPr>
        <vertAlign val="subscript"/>
        <sz val="14"/>
        <color theme="1"/>
        <rFont val="TH SarabunPSK"/>
        <family val="2"/>
      </rPr>
      <t>UD</t>
    </r>
    <r>
      <rPr>
        <sz val="14"/>
        <color theme="1"/>
        <rFont val="TH SarabunPSK"/>
        <family val="2"/>
      </rPr>
      <t xml:space="preserve"> =</t>
    </r>
  </si>
  <si>
    <r>
      <t>P</t>
    </r>
    <r>
      <rPr>
        <vertAlign val="subscript"/>
        <sz val="14"/>
        <color theme="1"/>
        <rFont val="TH SarabunPSK"/>
        <family val="2"/>
      </rPr>
      <t>ue</t>
    </r>
    <r>
      <rPr>
        <sz val="14"/>
        <color theme="1"/>
        <rFont val="TH SarabunPSK"/>
        <family val="2"/>
      </rPr>
      <t xml:space="preserve"> =</t>
    </r>
  </si>
  <si>
    <t xml:space="preserve">ฐานรากตัวในรับน้ำหนัก </t>
  </si>
  <si>
    <r>
      <t>P</t>
    </r>
    <r>
      <rPr>
        <vertAlign val="subscript"/>
        <sz val="14"/>
        <color theme="1"/>
        <rFont val="TH SarabunPSK"/>
        <family val="2"/>
      </rPr>
      <t xml:space="preserve">si </t>
    </r>
    <r>
      <rPr>
        <sz val="14"/>
        <color theme="1"/>
        <rFont val="TH SarabunPSK"/>
        <family val="2"/>
      </rPr>
      <t>=</t>
    </r>
  </si>
  <si>
    <r>
      <t>P</t>
    </r>
    <r>
      <rPr>
        <vertAlign val="subscript"/>
        <sz val="14"/>
        <color theme="1"/>
        <rFont val="TH SarabunPSK"/>
        <family val="2"/>
      </rPr>
      <t>se</t>
    </r>
    <r>
      <rPr>
        <sz val="14"/>
        <color theme="1"/>
        <rFont val="TH SarabunPSK"/>
        <family val="2"/>
      </rPr>
      <t xml:space="preserve"> =</t>
    </r>
  </si>
  <si>
    <r>
      <t>P</t>
    </r>
    <r>
      <rPr>
        <vertAlign val="subscript"/>
        <sz val="14"/>
        <color theme="1"/>
        <rFont val="TH SarabunPSK"/>
        <family val="2"/>
      </rPr>
      <t>ui</t>
    </r>
    <r>
      <rPr>
        <sz val="14"/>
        <color theme="1"/>
        <rFont val="TH SarabunPSK"/>
        <family val="2"/>
      </rPr>
      <t xml:space="preserve"> =</t>
    </r>
  </si>
  <si>
    <t>เฉลี่ยน้ำหนักลงเข็ม =</t>
  </si>
  <si>
    <t>Effective Depth  =</t>
  </si>
  <si>
    <t>แกน X</t>
  </si>
  <si>
    <t>แกน Y</t>
  </si>
  <si>
    <t>ระยะริมฐาน</t>
  </si>
  <si>
    <r>
      <t xml:space="preserve">SFD </t>
    </r>
    <r>
      <rPr>
        <sz val="12"/>
        <color theme="1"/>
        <rFont val="TH SarabunPSK"/>
        <family val="2"/>
      </rPr>
      <t>(TON)</t>
    </r>
  </si>
  <si>
    <r>
      <t xml:space="preserve">BMD </t>
    </r>
    <r>
      <rPr>
        <sz val="12"/>
        <color theme="1"/>
        <rFont val="TH SarabunPSK"/>
        <family val="2"/>
      </rPr>
      <t>(TON-m.)</t>
    </r>
  </si>
  <si>
    <t>ตรวจสอบแรงเฉือนแบบคานกว้าง</t>
  </si>
  <si>
    <t>กำหนดให้ d=</t>
  </si>
  <si>
    <t>ดังนั้นหน้าตัดวิกฤติอยู่ห่างจากขอบเสา เป็นระยะ d</t>
  </si>
  <si>
    <t>สำหรับฐานรากตัวใน เสาเข็มอยู่ห่างจากหน้าตัดวิกฤติ  =</t>
  </si>
  <si>
    <r>
      <t>d</t>
    </r>
    <r>
      <rPr>
        <vertAlign val="subscript"/>
        <sz val="14"/>
        <color theme="1"/>
        <rFont val="TH SarabunPSK"/>
        <family val="2"/>
      </rPr>
      <t>p</t>
    </r>
    <r>
      <rPr>
        <sz val="14"/>
        <color theme="1"/>
        <rFont val="TH SarabunPSK"/>
        <family val="2"/>
      </rPr>
      <t>/2 =</t>
    </r>
  </si>
  <si>
    <t>สำหรับฐานรากตัวชิดเขต เสาเข็มอยู่ห่างจากหน้าตัดวิกฤติ  =</t>
  </si>
  <si>
    <r>
      <t>ดังนั้น R' = R(0.5+X/d</t>
    </r>
    <r>
      <rPr>
        <vertAlign val="subscript"/>
        <sz val="14"/>
        <color theme="1"/>
        <rFont val="TH SarabunPSK"/>
        <family val="2"/>
      </rPr>
      <t>p</t>
    </r>
    <r>
      <rPr>
        <sz val="14"/>
        <color theme="1"/>
        <rFont val="TH SarabunPSK"/>
        <family val="2"/>
      </rPr>
      <t>) =</t>
    </r>
  </si>
  <si>
    <r>
      <t>นั่นคือใช้ V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</si>
  <si>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t>ในการออกแบบ</t>
  </si>
  <si>
    <t>fc' =</t>
  </si>
  <si>
    <t>ksc.</t>
  </si>
  <si>
    <t>กว้าง</t>
  </si>
  <si>
    <t>ยาว</t>
  </si>
  <si>
    <t>cm.</t>
  </si>
  <si>
    <t>หรือ =</t>
  </si>
  <si>
    <r>
      <t xml:space="preserve">จาก </t>
    </r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</rPr>
      <t xml:space="preserve"> = 0.85 จะได้ </t>
    </r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</rPr>
      <t>V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 xml:space="preserve"> =</t>
    </r>
  </si>
  <si>
    <r>
      <t>กำลังรับแรงเฉือนของฐานราก , V</t>
    </r>
    <r>
      <rPr>
        <vertAlign val="subscript"/>
        <sz val="14"/>
        <color theme="1"/>
        <rFont val="TH SarabunPSK"/>
        <family val="2"/>
      </rPr>
      <t xml:space="preserve">c </t>
    </r>
    <r>
      <rPr>
        <sz val="14"/>
        <color theme="1"/>
        <rFont val="TH SarabunPSK"/>
        <family val="2"/>
      </rPr>
      <t>=</t>
    </r>
  </si>
  <si>
    <t>เลือก R' ค่ามากเป็นตัว Control</t>
  </si>
  <si>
    <r>
      <rPr>
        <b/>
        <sz val="14"/>
        <color rgb="FF3333FF"/>
        <rFont val="TH SarabunPSK"/>
        <family val="2"/>
      </rPr>
      <t>CHECK</t>
    </r>
    <r>
      <rPr>
        <sz val="14"/>
        <color theme="1"/>
        <rFont val="TH SarabunPSK"/>
        <family val="2"/>
      </rPr>
      <t xml:space="preserve"> การรับน้ำหนักฐานรากตัวใน  =</t>
    </r>
  </si>
  <si>
    <r>
      <rPr>
        <b/>
        <sz val="14"/>
        <color rgb="FF3333FF"/>
        <rFont val="TH SarabunPSK"/>
        <family val="2"/>
      </rPr>
      <t>CHECK</t>
    </r>
    <r>
      <rPr>
        <sz val="14"/>
        <color theme="1"/>
        <rFont val="TH SarabunPSK"/>
        <family val="2"/>
      </rPr>
      <t xml:space="preserve"> การรับน้ำหนักฐานรากตัวชิดเขต  =</t>
    </r>
  </si>
  <si>
    <t>ขนาดต่อม่อตัวชิดเขต =</t>
  </si>
  <si>
    <t>ขนาดต่อม่อตัวใน =</t>
  </si>
  <si>
    <t>Ton-m.</t>
  </si>
  <si>
    <r>
      <t>โมเมนต์ดัดที่หน้าคานตัวใน , M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</si>
  <si>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t>โมเมนต์ดัดที่หน้าคานตัวชืดเขต , M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</si>
  <si>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t>เลือก M</t>
    </r>
    <r>
      <rPr>
        <b/>
        <vertAlign val="subscript"/>
        <sz val="14"/>
        <color theme="1"/>
        <rFont val="TH SarabunPSK"/>
        <family val="2"/>
      </rPr>
      <t xml:space="preserve">u </t>
    </r>
    <r>
      <rPr>
        <b/>
        <sz val="14"/>
        <color theme="1"/>
        <rFont val="TH SarabunPSK"/>
        <family val="2"/>
      </rPr>
      <t>ค่ามากเป็นตัว Control</t>
    </r>
  </si>
  <si>
    <t>จาก</t>
  </si>
  <si>
    <t>fy =</t>
  </si>
  <si>
    <r>
      <t>cm</t>
    </r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>.</t>
    </r>
  </si>
  <si>
    <r>
      <t>เหล็กเสริมเพื่อต้านทานการยืดหด , A</t>
    </r>
    <r>
      <rPr>
        <vertAlign val="subscript"/>
        <sz val="14"/>
        <color theme="1"/>
        <rFont val="TH SarabunPSK"/>
        <family val="2"/>
      </rPr>
      <t xml:space="preserve">s,temp </t>
    </r>
    <r>
      <rPr>
        <sz val="14"/>
        <color theme="1"/>
        <rFont val="TH SarabunPSK"/>
        <family val="2"/>
      </rPr>
      <t>=</t>
    </r>
  </si>
  <si>
    <r>
      <t>ใช้ A</t>
    </r>
    <r>
      <rPr>
        <b/>
        <vertAlign val="subscript"/>
        <sz val="14"/>
        <rFont val="TH SarabunPSK"/>
        <family val="2"/>
      </rPr>
      <t>s</t>
    </r>
    <r>
      <rPr>
        <b/>
        <sz val="14"/>
        <rFont val="TH SarabunPSK"/>
        <family val="2"/>
      </rPr>
      <t xml:space="preserve"> ค่ามากเป็นตัว Control</t>
    </r>
  </si>
  <si>
    <t xml:space="preserve"> mm.  =</t>
  </si>
  <si>
    <t xml:space="preserve"> จะได้  =</t>
  </si>
  <si>
    <t>เส้น</t>
  </si>
  <si>
    <t>หรือ S =</t>
  </si>
  <si>
    <t xml:space="preserve"> mm.  @</t>
  </si>
  <si>
    <t>เหล็กเสริมในฐานราก : ตั้งฉากกับคานรั้ง และ เหล็กเสริมตามขวาง</t>
  </si>
  <si>
    <r>
      <t>m</t>
    </r>
    <r>
      <rPr>
        <vertAlign val="superscript"/>
        <sz val="14"/>
        <color theme="1"/>
        <rFont val="TH SarabunPSK"/>
        <family val="2"/>
      </rPr>
      <t>#</t>
    </r>
    <r>
      <rPr>
        <sz val="14"/>
        <color theme="1"/>
        <rFont val="TH SarabunPSK"/>
        <family val="2"/>
      </rPr>
      <t>.</t>
    </r>
  </si>
  <si>
    <t>ออกแบบคานรั้ง</t>
  </si>
  <si>
    <r>
      <t>V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</si>
  <si>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t>Ton</t>
  </si>
  <si>
    <r>
      <t>กำหนดความหนาของฐานราก , t</t>
    </r>
    <r>
      <rPr>
        <vertAlign val="subscript"/>
        <sz val="14"/>
        <color theme="1"/>
        <rFont val="TH SarabunPSK"/>
        <family val="2"/>
      </rPr>
      <t>f</t>
    </r>
    <r>
      <rPr>
        <sz val="14"/>
        <color theme="1"/>
        <rFont val="TH SarabunPSK"/>
        <family val="2"/>
      </rPr>
      <t xml:space="preserve"> =</t>
    </r>
  </si>
  <si>
    <t>ความกว้างฐานราก , b =</t>
  </si>
  <si>
    <r>
      <rPr>
        <sz val="16"/>
        <color theme="1"/>
        <rFont val="TH SarabunPSK"/>
        <family val="2"/>
      </rPr>
      <t>M</t>
    </r>
    <r>
      <rPr>
        <vertAlign val="superscript"/>
        <sz val="16"/>
        <color theme="1"/>
        <rFont val="TH SarabunPSK"/>
        <family val="2"/>
      </rPr>
      <t>-</t>
    </r>
    <r>
      <rPr>
        <vertAlign val="subscript"/>
        <sz val="16"/>
        <color theme="1"/>
        <rFont val="TH SarabunPSK"/>
        <family val="2"/>
      </rPr>
      <t>u</t>
    </r>
    <r>
      <rPr>
        <sz val="16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=</t>
    </r>
  </si>
  <si>
    <r>
      <rPr>
        <sz val="16"/>
        <color theme="1"/>
        <rFont val="TH SarabunPSK"/>
        <family val="2"/>
      </rPr>
      <t>M</t>
    </r>
    <r>
      <rPr>
        <vertAlign val="superscript"/>
        <sz val="16"/>
        <color theme="1"/>
        <rFont val="TH SarabunPSK"/>
        <family val="2"/>
      </rPr>
      <t>+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 xml:space="preserve"> =</t>
    </r>
  </si>
  <si>
    <r>
      <t>d</t>
    </r>
    <r>
      <rPr>
        <vertAlign val="subscript"/>
        <sz val="14"/>
        <color theme="1"/>
        <rFont val="TH SarabunPSK"/>
        <family val="2"/>
      </rPr>
      <t>eff</t>
    </r>
    <r>
      <rPr>
        <sz val="14"/>
        <color theme="1"/>
        <rFont val="TH SarabunPSK"/>
        <family val="2"/>
      </rPr>
      <t>. =</t>
    </r>
  </si>
  <si>
    <t>ปริมาณเหล็กเสริมที่ต้องการ</t>
  </si>
  <si>
    <t>ความหนาฐานราก , a =</t>
  </si>
  <si>
    <t>คำนวณ</t>
  </si>
  <si>
    <t>ตำแหน่งแกนสะเทิน =</t>
  </si>
  <si>
    <t>จะได้</t>
  </si>
  <si>
    <r>
      <t>ความลึกคานรั้ง , d</t>
    </r>
    <r>
      <rPr>
        <vertAlign val="subscript"/>
        <sz val="14"/>
        <color theme="1"/>
        <rFont val="TH SarabunPSK"/>
        <family val="2"/>
      </rPr>
      <t>S</t>
    </r>
    <r>
      <rPr>
        <sz val="14"/>
        <color theme="1"/>
        <rFont val="TH SarabunPSK"/>
        <family val="2"/>
      </rPr>
      <t xml:space="preserve"> =</t>
    </r>
  </si>
  <si>
    <r>
      <t>As</t>
    </r>
    <r>
      <rPr>
        <vertAlign val="subscript"/>
        <sz val="14"/>
        <color theme="1"/>
        <rFont val="TH SarabunPSK"/>
        <family val="2"/>
      </rPr>
      <t>min</t>
    </r>
    <r>
      <rPr>
        <sz val="14"/>
        <color theme="1"/>
        <rFont val="TH SarabunPSK"/>
        <family val="2"/>
      </rPr>
      <t xml:space="preserve"> =</t>
    </r>
  </si>
  <si>
    <t>USE =</t>
  </si>
  <si>
    <t>เป็นเหล็กล่างตลอดคานรั้ง</t>
  </si>
  <si>
    <t>เป็นเหล็กบนตลอดคานรั้ง</t>
  </si>
  <si>
    <r>
      <t>V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 xml:space="preserve"> =</t>
    </r>
  </si>
  <si>
    <t>kg.</t>
  </si>
  <si>
    <t>คำนวณกำลังรับแรงเฉือนของคอนกรีตล้วน</t>
  </si>
  <si>
    <t>กำลังรับแรงเฉือนสูงสุด</t>
  </si>
  <si>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</rPr>
      <t>V</t>
    </r>
    <r>
      <rPr>
        <vertAlign val="subscript"/>
        <sz val="14"/>
        <color theme="1"/>
        <rFont val="TH SarabunPSK"/>
        <family val="2"/>
      </rPr>
      <t xml:space="preserve">n,max </t>
    </r>
    <r>
      <rPr>
        <sz val="14"/>
        <color theme="1"/>
        <rFont val="TH SarabunPSK"/>
        <family val="2"/>
      </rPr>
      <t>=</t>
    </r>
  </si>
  <si>
    <r>
      <t xml:space="preserve">เมื่อ </t>
    </r>
    <r>
      <rPr>
        <sz val="14"/>
        <color theme="1"/>
        <rFont val="SymbolProp BT"/>
        <charset val="2"/>
      </rPr>
      <t>f</t>
    </r>
    <r>
      <rPr>
        <sz val="14"/>
        <color theme="1"/>
        <rFont val="TH SarabunPSK"/>
        <family val="2"/>
      </rPr>
      <t>Vc =</t>
    </r>
  </si>
  <si>
    <r>
      <t>สำหรับ V</t>
    </r>
    <r>
      <rPr>
        <vertAlign val="subscript"/>
        <sz val="14"/>
        <color theme="1"/>
        <rFont val="TH SarabunPSK"/>
        <family val="2"/>
      </rPr>
      <t xml:space="preserve">c1 </t>
    </r>
    <r>
      <rPr>
        <sz val="14"/>
        <color theme="1"/>
        <rFont val="TH SarabunPSK"/>
        <family val="2"/>
      </rPr>
      <t>=</t>
    </r>
  </si>
  <si>
    <t xml:space="preserve"> mm.       =</t>
  </si>
  <si>
    <t>นั่นคือ</t>
  </si>
  <si>
    <r>
      <t>V</t>
    </r>
    <r>
      <rPr>
        <vertAlign val="subscript"/>
        <sz val="14"/>
        <color theme="1"/>
        <rFont val="TH SarabunPSK"/>
        <family val="2"/>
      </rPr>
      <t>U</t>
    </r>
    <r>
      <rPr>
        <sz val="14"/>
        <color theme="1"/>
        <rFont val="TH SarabunPSK"/>
        <family val="2"/>
      </rPr>
      <t>-</t>
    </r>
    <r>
      <rPr>
        <sz val="14"/>
        <color theme="1"/>
        <rFont val="TH Sarabun New"/>
        <family val="2"/>
      </rPr>
      <t>Ø</t>
    </r>
    <r>
      <rPr>
        <sz val="14"/>
        <color theme="1"/>
        <rFont val="TH SarabunPSK"/>
        <family val="2"/>
      </rPr>
      <t>V</t>
    </r>
    <r>
      <rPr>
        <vertAlign val="subscript"/>
        <sz val="14"/>
        <color theme="1"/>
        <rFont val="TH SarabunPSK"/>
        <family val="2"/>
      </rPr>
      <t>C</t>
    </r>
    <r>
      <rPr>
        <sz val="14"/>
        <color theme="1"/>
        <rFont val="TH SarabunPSK"/>
        <family val="2"/>
      </rPr>
      <t xml:space="preserve"> =</t>
    </r>
  </si>
  <si>
    <t>S =</t>
  </si>
  <si>
    <t>mm.  @</t>
  </si>
  <si>
    <r>
      <t>พิจารณาคานรั้ง M</t>
    </r>
    <r>
      <rPr>
        <b/>
        <vertAlign val="superscript"/>
        <sz val="14"/>
        <color theme="1"/>
        <rFont val="TH SarabunPSK"/>
        <family val="2"/>
      </rPr>
      <t>+</t>
    </r>
    <r>
      <rPr>
        <b/>
        <vertAlign val="subscript"/>
        <sz val="16"/>
        <color theme="1"/>
        <rFont val="TH SarabunPSK"/>
        <family val="2"/>
      </rPr>
      <t>u</t>
    </r>
    <r>
      <rPr>
        <b/>
        <sz val="16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=</t>
    </r>
  </si>
  <si>
    <r>
      <t>ออกแบบแรงเฉือน , V</t>
    </r>
    <r>
      <rPr>
        <b/>
        <vertAlign val="subscript"/>
        <sz val="14"/>
        <color theme="1"/>
        <rFont val="TH SarabunPSK"/>
        <family val="2"/>
      </rPr>
      <t>u</t>
    </r>
    <r>
      <rPr>
        <b/>
        <sz val="14"/>
        <color theme="1"/>
        <rFont val="TH SarabunPSK"/>
        <family val="2"/>
      </rPr>
      <t xml:space="preserve"> =</t>
    </r>
  </si>
  <si>
    <r>
      <t>พิจารณาคานรั้ง M</t>
    </r>
    <r>
      <rPr>
        <b/>
        <vertAlign val="superscript"/>
        <sz val="14"/>
        <color theme="1"/>
        <rFont val="TH SarabunPSK"/>
        <family val="2"/>
      </rPr>
      <t>-</t>
    </r>
    <r>
      <rPr>
        <b/>
        <vertAlign val="subscript"/>
        <sz val="16"/>
        <color theme="1"/>
        <rFont val="TH SarabunPSK"/>
        <family val="2"/>
      </rPr>
      <t>u</t>
    </r>
    <r>
      <rPr>
        <b/>
        <sz val="16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=</t>
    </r>
  </si>
  <si>
    <r>
      <t>ความกว้างคานรั้ง , b</t>
    </r>
    <r>
      <rPr>
        <vertAlign val="subscript"/>
        <sz val="14"/>
        <color theme="1"/>
        <rFont val="TH SarabunPSK"/>
        <family val="2"/>
      </rPr>
      <t>s</t>
    </r>
    <r>
      <rPr>
        <sz val="14"/>
        <color theme="1"/>
        <rFont val="TH SarabunPSK"/>
        <family val="2"/>
      </rPr>
      <t xml:space="preserve"> =</t>
    </r>
  </si>
  <si>
    <t>2 -</t>
  </si>
  <si>
    <t>รายละเอียดเหล็กเสริม</t>
  </si>
  <si>
    <t>Project :</t>
  </si>
  <si>
    <t>.</t>
  </si>
  <si>
    <t>Engineer :</t>
  </si>
  <si>
    <t>Owner :</t>
  </si>
  <si>
    <t>License :</t>
  </si>
  <si>
    <t>Location :</t>
  </si>
  <si>
    <t>Date :</t>
  </si>
  <si>
    <t>รูปก่อนการแก้ไข</t>
  </si>
  <si>
    <t>รูปหลังการแก้ไข</t>
  </si>
  <si>
    <t>แนวเขตที่ดิน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</si>
</sst>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>
    <font>
      <sz val="11"/>
      <color theme="1"/>
      <name val="Aptos Narrow"/>
      <family val="2"/>
      <charset val="222"/>
      <scheme val="minor"/>
    </font>
    <font>
      <sz val="14"/>
      <color theme="1"/>
      <name val="TH SarabunPSK"/>
      <family val="2"/>
    </font>
    <font>
      <vertAlign val="subscript"/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SymbolProp BT"/>
      <charset val="2"/>
    </font>
    <font>
      <sz val="14"/>
      <color rgb="FF3333FF"/>
      <name val="TH SarabunPSK"/>
      <family val="2"/>
    </font>
    <font>
      <b/>
      <sz val="14"/>
      <color rgb="FF3333FF"/>
      <name val="TH SarabunPSK"/>
      <family val="2"/>
    </font>
    <font>
      <b/>
      <vertAlign val="subscript"/>
      <sz val="14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b/>
      <sz val="14"/>
      <name val="TH SarabunPSK"/>
      <family val="2"/>
    </font>
    <font>
      <b/>
      <vertAlign val="subscript"/>
      <sz val="14"/>
      <name val="TH SarabunPSK"/>
      <family val="2"/>
    </font>
    <font>
      <sz val="14"/>
      <name val="TH SarabunPSK"/>
      <family val="2"/>
    </font>
    <font>
      <sz val="14"/>
      <color rgb="FFFFFFFF"/>
      <name val="TH SarabunPSK"/>
      <family val="2"/>
    </font>
    <font>
      <sz val="16"/>
      <color theme="1"/>
      <name val="TH SarabunPSK"/>
      <family val="2"/>
    </font>
    <font>
      <vertAlign val="superscript"/>
      <sz val="16"/>
      <color theme="1"/>
      <name val="TH SarabunPSK"/>
      <family val="2"/>
    </font>
    <font>
      <vertAlign val="subscript"/>
      <sz val="16"/>
      <color theme="1"/>
      <name val="TH SarabunPSK"/>
      <family val="2"/>
    </font>
    <font>
      <sz val="14"/>
      <color theme="1"/>
      <name val="TH SarabunPSK"/>
      <family val="2"/>
      <charset val="2"/>
    </font>
    <font>
      <sz val="14"/>
      <color theme="1"/>
      <name val="TH Sarabun New"/>
      <family val="2"/>
    </font>
    <font>
      <b/>
      <vertAlign val="superscript"/>
      <sz val="14"/>
      <color theme="1"/>
      <name val="TH SarabunPSK"/>
      <family val="2"/>
    </font>
    <font>
      <b/>
      <vertAlign val="subscript"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rgb="FFC00000"/>
      <name val="TH SarabunPSK"/>
      <family val="2"/>
    </font>
    <font>
      <sz val="12"/>
      <color theme="1"/>
      <name val="AngsanaUPC"/>
      <family val="2"/>
      <charset val="222"/>
    </font>
    <font>
      <sz val="12"/>
      <color theme="1"/>
      <name val="Comic Sans MS"/>
      <family val="4"/>
    </font>
    <font>
      <sz val="9"/>
      <color theme="1"/>
      <name val="Comic Sans MS"/>
      <family val="4"/>
    </font>
    <font>
      <sz val="10"/>
      <color theme="1"/>
      <name val="Comic Sans MS"/>
      <family val="4"/>
    </font>
    <font>
      <sz val="8"/>
      <color theme="1"/>
      <name val="Comic Sans MS"/>
      <family val="4"/>
    </font>
    <font>
      <b/>
      <sz val="12"/>
      <color theme="1"/>
      <name val="AngsanaUPC"/>
      <family val="1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6" fillId="0" borderId="2" xfId="0" applyFont="1" applyBorder="1" applyProtection="1">
      <protection locked="0"/>
    </xf>
    <xf numFmtId="0" fontId="24" fillId="0" borderId="3" xfId="0" applyFont="1" applyBorder="1" applyAlignment="1" applyProtection="1">
      <alignment horizontal="center"/>
      <protection locked="0"/>
    </xf>
    <xf numFmtId="0" fontId="24" fillId="0" borderId="3" xfId="0" applyFont="1" applyBorder="1" applyProtection="1">
      <protection locked="0"/>
    </xf>
    <xf numFmtId="0" fontId="26" fillId="0" borderId="4" xfId="0" applyFont="1" applyBorder="1" applyProtection="1">
      <protection locked="0"/>
    </xf>
    <xf numFmtId="0" fontId="23" fillId="0" borderId="5" xfId="0" applyFont="1" applyBorder="1" applyProtection="1">
      <protection locked="0"/>
    </xf>
    <xf numFmtId="0" fontId="23" fillId="0" borderId="6" xfId="0" applyFont="1" applyBorder="1" applyProtection="1">
      <protection locked="0"/>
    </xf>
    <xf numFmtId="0" fontId="25" fillId="0" borderId="4" xfId="0" applyFont="1" applyBorder="1" applyProtection="1">
      <protection locked="0"/>
    </xf>
    <xf numFmtId="0" fontId="28" fillId="0" borderId="4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2" borderId="0" xfId="0" applyFont="1" applyFill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1" fontId="1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top"/>
    </xf>
    <xf numFmtId="1" fontId="3" fillId="0" borderId="0" xfId="0" applyNumberFormat="1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4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horizontal="left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4" fontId="7" fillId="2" borderId="0" xfId="0" applyNumberFormat="1" applyFont="1" applyFill="1" applyAlignment="1" applyProtection="1">
      <alignment horizontal="center" vertical="center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0" fontId="24" fillId="0" borderId="1" xfId="0" applyFont="1" applyBorder="1" applyProtection="1">
      <protection locked="0"/>
    </xf>
    <xf numFmtId="0" fontId="24" fillId="0" borderId="1" xfId="0" applyFont="1" applyBorder="1" applyAlignment="1" applyProtection="1">
      <alignment horizontal="left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</xf>
    <xf numFmtId="0" fontId="23" fillId="0" borderId="0" xfId="0" applyFo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1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  <xf numFmtId="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2" fontId="1" fillId="0" borderId="0" xfId="0" applyNumberFormat="1" applyFont="1" applyAlignment="1" applyProtection="1">
      <alignment horizontal="center" vertical="center"/>
    </xf>
    <xf numFmtId="4" fontId="3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2" fontId="1" fillId="0" borderId="0" xfId="0" applyNumberFormat="1" applyFont="1" applyAlignment="1" applyProtection="1">
      <alignment vertical="center"/>
    </xf>
    <xf numFmtId="4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top"/>
    </xf>
    <xf numFmtId="0" fontId="10" fillId="3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0" fontId="29" fillId="0" borderId="0" xfId="0" applyFont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2" fontId="12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2" fontId="1" fillId="0" borderId="0" xfId="0" applyNumberFormat="1" applyFont="1" applyAlignment="1" applyProtection="1">
      <alignment horizontal="left" vertical="center"/>
      <protection hidden="1"/>
    </xf>
    <xf numFmtId="2" fontId="1" fillId="0" borderId="0" xfId="0" applyNumberFormat="1" applyFont="1" applyAlignment="1" applyProtection="1">
      <alignment horizontal="right" vertical="center"/>
      <protection hidden="1"/>
    </xf>
    <xf numFmtId="4" fontId="22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vertical="center"/>
      <protection hidden="1"/>
    </xf>
    <xf numFmtId="4" fontId="3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  <protection locked="0"/>
    </xf>
    <xf numFmtId="0" fontId="26" fillId="0" borderId="8" xfId="0" applyFont="1" applyBorder="1" applyProtection="1">
      <protection locked="0"/>
    </xf>
    <xf numFmtId="0" fontId="24" fillId="0" borderId="9" xfId="0" applyFont="1" applyBorder="1" applyAlignment="1" applyProtection="1">
      <alignment horizontal="center"/>
      <protection locked="0"/>
    </xf>
    <xf numFmtId="0" fontId="24" fillId="0" borderId="9" xfId="0" applyFont="1" applyBorder="1" applyProtection="1">
      <protection locked="0"/>
    </xf>
    <xf numFmtId="0" fontId="26" fillId="0" borderId="10" xfId="0" applyFont="1" applyBorder="1" applyProtection="1">
      <protection locked="0"/>
    </xf>
    <xf numFmtId="0" fontId="23" fillId="0" borderId="11" xfId="0" applyFont="1" applyBorder="1" applyProtection="1">
      <protection locked="0"/>
    </xf>
    <xf numFmtId="0" fontId="23" fillId="0" borderId="12" xfId="0" applyFont="1" applyBorder="1" applyProtection="1">
      <protection locked="0"/>
    </xf>
    <xf numFmtId="0" fontId="3" fillId="0" borderId="0" xfId="0" applyFont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3333FF"/>
      <color rgb="FF00FFFF"/>
      <color rgb="FF212121"/>
      <color rgb="FF4B4B4B"/>
      <color rgb="FFEAEAEA"/>
      <color rgb="FF80808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655320</xdr:colOff>
      <xdr:row>39</xdr:row>
      <xdr:rowOff>15240</xdr:rowOff>
    </xdr:from>
    <xdr:to>
      <xdr:col>9</xdr:col>
      <xdr:colOff>160020</xdr:colOff>
      <xdr:row>39</xdr:row>
      <xdr:rowOff>15240</xdr:rowOff>
    </xdr:to>
    <xdr:cxnSp macro="">
      <xdr:nvCxnSpPr>
        <xdr:cNvPr id="8" name="ตัวเชื่อมต่อตรง 7">
          <a:extLst>
            <a:ext uri="{FF2B5EF4-FFF2-40B4-BE49-F238E27FC236}">
              <a16:creationId xmlns:a16="http://schemas.microsoft.com/office/drawing/2014/main" id="{00F37530-742C-7659-AC08-9DD3FE70D933}"/>
            </a:ext>
          </a:extLst>
        </xdr:cNvPr>
        <xdr:cNvCxnSpPr/>
      </xdr:nvCxnSpPr>
      <xdr:spPr>
        <a:xfrm>
          <a:off x="1325880" y="6309360"/>
          <a:ext cx="4960620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662940</xdr:colOff>
      <xdr:row>36</xdr:row>
      <xdr:rowOff>0</xdr:rowOff>
    </xdr:from>
    <xdr:to>
      <xdr:col>1</xdr:col>
      <xdr:colOff>662940</xdr:colOff>
      <xdr:row>41</xdr:row>
      <xdr:rowOff>205740</xdr:rowOff>
    </xdr:to>
    <xdr:cxnSp macro="">
      <xdr:nvCxnSpPr>
        <xdr:cNvPr id="12" name="ตัวเชื่อมต่อตรง 11">
          <a:extLst>
            <a:ext uri="{FF2B5EF4-FFF2-40B4-BE49-F238E27FC236}">
              <a16:creationId xmlns:a16="http://schemas.microsoft.com/office/drawing/2014/main" id="{F45C97E2-C32B-CBDE-3844-95BAF40354AD}"/>
            </a:ext>
          </a:extLst>
        </xdr:cNvPr>
        <xdr:cNvCxnSpPr/>
      </xdr:nvCxnSpPr>
      <xdr:spPr>
        <a:xfrm>
          <a:off x="1333500" y="4114800"/>
          <a:ext cx="0" cy="134874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213360</xdr:colOff>
      <xdr:row>35</xdr:row>
      <xdr:rowOff>152400</xdr:rowOff>
    </xdr:from>
    <xdr:to>
      <xdr:col>9</xdr:col>
      <xdr:colOff>213360</xdr:colOff>
      <xdr:row>41</xdr:row>
      <xdr:rowOff>129540</xdr:rowOff>
    </xdr:to>
    <xdr:cxnSp macro="">
      <xdr:nvCxnSpPr>
        <xdr:cNvPr id="13" name="ตัวเชื่อมต่อตรง 12">
          <a:extLst>
            <a:ext uri="{FF2B5EF4-FFF2-40B4-BE49-F238E27FC236}">
              <a16:creationId xmlns:a16="http://schemas.microsoft.com/office/drawing/2014/main" id="{2943BBDE-70F7-4366-A5AE-3EF163994AFA}"/>
            </a:ext>
          </a:extLst>
        </xdr:cNvPr>
        <xdr:cNvCxnSpPr/>
      </xdr:nvCxnSpPr>
      <xdr:spPr>
        <a:xfrm>
          <a:off x="6339840" y="5532120"/>
          <a:ext cx="0" cy="1348740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37</xdr:row>
      <xdr:rowOff>7620</xdr:rowOff>
    </xdr:from>
    <xdr:to>
      <xdr:col>2</xdr:col>
      <xdr:colOff>228600</xdr:colOff>
      <xdr:row>39</xdr:row>
      <xdr:rowOff>38100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B3EACBB7-44EF-37CD-8A8F-E22F817232DE}"/>
            </a:ext>
          </a:extLst>
        </xdr:cNvPr>
        <xdr:cNvCxnSpPr/>
      </xdr:nvCxnSpPr>
      <xdr:spPr>
        <a:xfrm>
          <a:off x="1569720" y="4351020"/>
          <a:ext cx="0" cy="4876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36</xdr:row>
      <xdr:rowOff>220980</xdr:rowOff>
    </xdr:from>
    <xdr:to>
      <xdr:col>8</xdr:col>
      <xdr:colOff>289560</xdr:colOff>
      <xdr:row>39</xdr:row>
      <xdr:rowOff>22860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8BCD452A-B1EE-4A33-94A3-92435529450D}"/>
            </a:ext>
          </a:extLst>
        </xdr:cNvPr>
        <xdr:cNvCxnSpPr/>
      </xdr:nvCxnSpPr>
      <xdr:spPr>
        <a:xfrm>
          <a:off x="5692140" y="4335780"/>
          <a:ext cx="0" cy="4876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640080</xdr:colOff>
      <xdr:row>37</xdr:row>
      <xdr:rowOff>0</xdr:rowOff>
    </xdr:from>
    <xdr:to>
      <xdr:col>3</xdr:col>
      <xdr:colOff>640080</xdr:colOff>
      <xdr:row>39</xdr:row>
      <xdr:rowOff>30480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7476F60C-3865-46B9-973F-00C58E454CCC}"/>
            </a:ext>
          </a:extLst>
        </xdr:cNvPr>
        <xdr:cNvCxnSpPr/>
      </xdr:nvCxnSpPr>
      <xdr:spPr>
        <a:xfrm>
          <a:off x="2689860" y="4343400"/>
          <a:ext cx="0" cy="4876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640080</xdr:colOff>
      <xdr:row>39</xdr:row>
      <xdr:rowOff>38100</xdr:rowOff>
    </xdr:from>
    <xdr:to>
      <xdr:col>3</xdr:col>
      <xdr:colOff>640080</xdr:colOff>
      <xdr:row>40</xdr:row>
      <xdr:rowOff>220980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DF2C42DC-D598-4DA9-B4CB-A6C2223F8968}"/>
            </a:ext>
          </a:extLst>
        </xdr:cNvPr>
        <xdr:cNvCxnSpPr/>
      </xdr:nvCxnSpPr>
      <xdr:spPr>
        <a:xfrm flipV="1">
          <a:off x="2689860" y="483870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39</xdr:row>
      <xdr:rowOff>38100</xdr:rowOff>
    </xdr:from>
    <xdr:to>
      <xdr:col>8</xdr:col>
      <xdr:colOff>297180</xdr:colOff>
      <xdr:row>40</xdr:row>
      <xdr:rowOff>220980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A6640695-AC02-4324-88F7-F40B1075DB72}"/>
            </a:ext>
          </a:extLst>
        </xdr:cNvPr>
        <xdr:cNvCxnSpPr/>
      </xdr:nvCxnSpPr>
      <xdr:spPr>
        <a:xfrm flipV="1">
          <a:off x="5699760" y="483870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624840</xdr:colOff>
      <xdr:row>35</xdr:row>
      <xdr:rowOff>182880</xdr:rowOff>
    </xdr:from>
    <xdr:to>
      <xdr:col>2</xdr:col>
      <xdr:colOff>236220</xdr:colOff>
      <xdr:row>37</xdr:row>
      <xdr:rowOff>99060</xdr:rowOff>
    </xdr:to>
    <xdr:sp macro="" textlink="">
      <xdr:nvSpPr>
        <xdr:cNvPr id="22" name="กล่องข้อความ 21">
          <a:extLst>
            <a:ext uri="{FF2B5EF4-FFF2-40B4-BE49-F238E27FC236}">
              <a16:creationId xmlns:a16="http://schemas.microsoft.com/office/drawing/2014/main" id="{4D364964-87A4-5ED1-5D2B-F1F25569D447}"/>
            </a:ext>
          </a:extLst>
        </xdr:cNvPr>
        <xdr:cNvSpPr txBox="1"/>
      </xdr:nvSpPr>
      <xdr:spPr>
        <a:xfrm>
          <a:off x="624840" y="4069080"/>
          <a:ext cx="95250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ขอบฐานราก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190500</xdr:colOff>
      <xdr:row>35</xdr:row>
      <xdr:rowOff>175260</xdr:rowOff>
    </xdr:from>
    <xdr:to>
      <xdr:col>10</xdr:col>
      <xdr:colOff>472440</xdr:colOff>
      <xdr:row>37</xdr:row>
      <xdr:rowOff>91440</xdr:rowOff>
    </xdr:to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52D2F7E1-7D45-4129-B712-AA193C6C65E4}"/>
            </a:ext>
          </a:extLst>
        </xdr:cNvPr>
        <xdr:cNvSpPr txBox="1"/>
      </xdr:nvSpPr>
      <xdr:spPr>
        <a:xfrm>
          <a:off x="6316980" y="5554980"/>
          <a:ext cx="95250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ขอบฐานราก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449580</xdr:colOff>
      <xdr:row>34</xdr:row>
      <xdr:rowOff>213360</xdr:rowOff>
    </xdr:from>
    <xdr:to>
      <xdr:col>9</xdr:col>
      <xdr:colOff>251460</xdr:colOff>
      <xdr:row>34</xdr:row>
      <xdr:rowOff>213360</xdr:rowOff>
    </xdr:to>
    <xdr:cxnSp macro="">
      <xdr:nvCxnSpPr>
        <xdr:cNvPr id="25" name="ตัวเชื่อมต่อตรง 24">
          <a:extLst>
            <a:ext uri="{FF2B5EF4-FFF2-40B4-BE49-F238E27FC236}">
              <a16:creationId xmlns:a16="http://schemas.microsoft.com/office/drawing/2014/main" id="{337EC8A4-4F79-D89A-E6D4-2468C75EBB28}"/>
            </a:ext>
          </a:extLst>
        </xdr:cNvPr>
        <xdr:cNvCxnSpPr/>
      </xdr:nvCxnSpPr>
      <xdr:spPr>
        <a:xfrm>
          <a:off x="1120140" y="3870960"/>
          <a:ext cx="520446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472440</xdr:colOff>
      <xdr:row>35</xdr:row>
      <xdr:rowOff>220980</xdr:rowOff>
    </xdr:from>
    <xdr:to>
      <xdr:col>9</xdr:col>
      <xdr:colOff>228600</xdr:colOff>
      <xdr:row>35</xdr:row>
      <xdr:rowOff>220980</xdr:rowOff>
    </xdr:to>
    <xdr:cxnSp macro="">
      <xdr:nvCxnSpPr>
        <xdr:cNvPr id="26" name="ตัวเชื่อมต่อตรง 25">
          <a:extLst>
            <a:ext uri="{FF2B5EF4-FFF2-40B4-BE49-F238E27FC236}">
              <a16:creationId xmlns:a16="http://schemas.microsoft.com/office/drawing/2014/main" id="{0EACABD7-E8BB-4EC6-BCE8-0B3B355A09F1}"/>
            </a:ext>
          </a:extLst>
        </xdr:cNvPr>
        <xdr:cNvCxnSpPr/>
      </xdr:nvCxnSpPr>
      <xdr:spPr>
        <a:xfrm>
          <a:off x="1143000" y="4107180"/>
          <a:ext cx="51587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220980</xdr:colOff>
      <xdr:row>34</xdr:row>
      <xdr:rowOff>45720</xdr:rowOff>
    </xdr:from>
    <xdr:to>
      <xdr:col>2</xdr:col>
      <xdr:colOff>220980</xdr:colOff>
      <xdr:row>36</xdr:row>
      <xdr:rowOff>175260</xdr:rowOff>
    </xdr:to>
    <xdr:cxnSp macro="">
      <xdr:nvCxnSpPr>
        <xdr:cNvPr id="29" name="ตัวเชื่อมต่อตรง 28">
          <a:extLst>
            <a:ext uri="{FF2B5EF4-FFF2-40B4-BE49-F238E27FC236}">
              <a16:creationId xmlns:a16="http://schemas.microsoft.com/office/drawing/2014/main" id="{9DFAEC14-5F42-4DFD-95BD-BB2D370C9179}"/>
            </a:ext>
          </a:extLst>
        </xdr:cNvPr>
        <xdr:cNvCxnSpPr/>
      </xdr:nvCxnSpPr>
      <xdr:spPr>
        <a:xfrm flipV="1">
          <a:off x="1562100" y="3703320"/>
          <a:ext cx="0" cy="58674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35</xdr:row>
      <xdr:rowOff>91440</xdr:rowOff>
    </xdr:from>
    <xdr:to>
      <xdr:col>3</xdr:col>
      <xdr:colOff>647700</xdr:colOff>
      <xdr:row>36</xdr:row>
      <xdr:rowOff>182880</xdr:rowOff>
    </xdr:to>
    <xdr:cxnSp macro="">
      <xdr:nvCxnSpPr>
        <xdr:cNvPr id="33" name="ตัวเชื่อมต่อตรง 32">
          <a:extLst>
            <a:ext uri="{FF2B5EF4-FFF2-40B4-BE49-F238E27FC236}">
              <a16:creationId xmlns:a16="http://schemas.microsoft.com/office/drawing/2014/main" id="{4E79E71B-C255-4586-AF40-674EC0EFC534}"/>
            </a:ext>
          </a:extLst>
        </xdr:cNvPr>
        <xdr:cNvCxnSpPr/>
      </xdr:nvCxnSpPr>
      <xdr:spPr>
        <a:xfrm flipV="1">
          <a:off x="2697480" y="3977640"/>
          <a:ext cx="0" cy="32004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34</xdr:row>
      <xdr:rowOff>22860</xdr:rowOff>
    </xdr:from>
    <xdr:to>
      <xdr:col>8</xdr:col>
      <xdr:colOff>297180</xdr:colOff>
      <xdr:row>36</xdr:row>
      <xdr:rowOff>152400</xdr:rowOff>
    </xdr:to>
    <xdr:cxnSp macro="">
      <xdr:nvCxnSpPr>
        <xdr:cNvPr id="34" name="ตัวเชื่อมต่อตรง 33">
          <a:extLst>
            <a:ext uri="{FF2B5EF4-FFF2-40B4-BE49-F238E27FC236}">
              <a16:creationId xmlns:a16="http://schemas.microsoft.com/office/drawing/2014/main" id="{2CF7BE8C-45B5-4604-8230-6AA8EF73731B}"/>
            </a:ext>
          </a:extLst>
        </xdr:cNvPr>
        <xdr:cNvCxnSpPr/>
      </xdr:nvCxnSpPr>
      <xdr:spPr>
        <a:xfrm flipV="1">
          <a:off x="5699760" y="3680460"/>
          <a:ext cx="0" cy="58674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251460</xdr:colOff>
      <xdr:row>34</xdr:row>
      <xdr:rowOff>175260</xdr:rowOff>
    </xdr:from>
    <xdr:to>
      <xdr:col>8</xdr:col>
      <xdr:colOff>335280</xdr:colOff>
      <xdr:row>35</xdr:row>
      <xdr:rowOff>38100</xdr:rowOff>
    </xdr:to>
    <xdr:sp macro="" textlink="">
      <xdr:nvSpPr>
        <xdr:cNvPr id="36" name="วงรี 35">
          <a:extLst>
            <a:ext uri="{FF2B5EF4-FFF2-40B4-BE49-F238E27FC236}">
              <a16:creationId xmlns:a16="http://schemas.microsoft.com/office/drawing/2014/main" id="{DA8EE57A-4D85-A2A9-8C56-468ECAEDDACB}"/>
            </a:ext>
          </a:extLst>
        </xdr:cNvPr>
        <xdr:cNvSpPr/>
      </xdr:nvSpPr>
      <xdr:spPr>
        <a:xfrm>
          <a:off x="5654040" y="383286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175260</xdr:colOff>
      <xdr:row>35</xdr:row>
      <xdr:rowOff>182880</xdr:rowOff>
    </xdr:from>
    <xdr:to>
      <xdr:col>2</xdr:col>
      <xdr:colOff>259080</xdr:colOff>
      <xdr:row>36</xdr:row>
      <xdr:rowOff>45720</xdr:rowOff>
    </xdr:to>
    <xdr:sp macro="" textlink="">
      <xdr:nvSpPr>
        <xdr:cNvPr id="37" name="วงรี 36">
          <a:extLst>
            <a:ext uri="{FF2B5EF4-FFF2-40B4-BE49-F238E27FC236}">
              <a16:creationId xmlns:a16="http://schemas.microsoft.com/office/drawing/2014/main" id="{D218D952-E666-4160-9B48-F13952020257}"/>
            </a:ext>
          </a:extLst>
        </xdr:cNvPr>
        <xdr:cNvSpPr/>
      </xdr:nvSpPr>
      <xdr:spPr>
        <a:xfrm>
          <a:off x="1516380" y="406908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601980</xdr:colOff>
      <xdr:row>35</xdr:row>
      <xdr:rowOff>190500</xdr:rowOff>
    </xdr:from>
    <xdr:to>
      <xdr:col>4</xdr:col>
      <xdr:colOff>15240</xdr:colOff>
      <xdr:row>36</xdr:row>
      <xdr:rowOff>53340</xdr:rowOff>
    </xdr:to>
    <xdr:sp macro="" textlink="">
      <xdr:nvSpPr>
        <xdr:cNvPr id="38" name="วงรี 37">
          <a:extLst>
            <a:ext uri="{FF2B5EF4-FFF2-40B4-BE49-F238E27FC236}">
              <a16:creationId xmlns:a16="http://schemas.microsoft.com/office/drawing/2014/main" id="{7E3B5B42-CD4E-4C59-9CE1-6579BDECF16D}"/>
            </a:ext>
          </a:extLst>
        </xdr:cNvPr>
        <xdr:cNvSpPr/>
      </xdr:nvSpPr>
      <xdr:spPr>
        <a:xfrm>
          <a:off x="2651760" y="407670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175260</xdr:colOff>
      <xdr:row>34</xdr:row>
      <xdr:rowOff>167640</xdr:rowOff>
    </xdr:from>
    <xdr:to>
      <xdr:col>2</xdr:col>
      <xdr:colOff>259080</xdr:colOff>
      <xdr:row>35</xdr:row>
      <xdr:rowOff>30480</xdr:rowOff>
    </xdr:to>
    <xdr:sp macro="" textlink="">
      <xdr:nvSpPr>
        <xdr:cNvPr id="39" name="วงรี 38">
          <a:extLst>
            <a:ext uri="{FF2B5EF4-FFF2-40B4-BE49-F238E27FC236}">
              <a16:creationId xmlns:a16="http://schemas.microsoft.com/office/drawing/2014/main" id="{B4C4509D-1031-44E4-8A1C-A962F3D3BD10}"/>
            </a:ext>
          </a:extLst>
        </xdr:cNvPr>
        <xdr:cNvSpPr/>
      </xdr:nvSpPr>
      <xdr:spPr>
        <a:xfrm>
          <a:off x="1516380" y="382524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251460</xdr:colOff>
      <xdr:row>35</xdr:row>
      <xdr:rowOff>175260</xdr:rowOff>
    </xdr:from>
    <xdr:to>
      <xdr:col>8</xdr:col>
      <xdr:colOff>335280</xdr:colOff>
      <xdr:row>36</xdr:row>
      <xdr:rowOff>38100</xdr:rowOff>
    </xdr:to>
    <xdr:sp macro="" textlink="">
      <xdr:nvSpPr>
        <xdr:cNvPr id="40" name="วงรี 39">
          <a:extLst>
            <a:ext uri="{FF2B5EF4-FFF2-40B4-BE49-F238E27FC236}">
              <a16:creationId xmlns:a16="http://schemas.microsoft.com/office/drawing/2014/main" id="{208807CE-A56B-426B-BE19-59E4E7FC29FE}"/>
            </a:ext>
          </a:extLst>
        </xdr:cNvPr>
        <xdr:cNvSpPr/>
      </xdr:nvSpPr>
      <xdr:spPr>
        <a:xfrm>
          <a:off x="5654040" y="406146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655320</xdr:colOff>
      <xdr:row>60</xdr:row>
      <xdr:rowOff>15240</xdr:rowOff>
    </xdr:from>
    <xdr:to>
      <xdr:col>10</xdr:col>
      <xdr:colOff>106680</xdr:colOff>
      <xdr:row>60</xdr:row>
      <xdr:rowOff>15240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753F10B6-1C6E-4EA9-B63E-30A6C8463AF3}"/>
            </a:ext>
          </a:extLst>
        </xdr:cNvPr>
        <xdr:cNvCxnSpPr/>
      </xdr:nvCxnSpPr>
      <xdr:spPr>
        <a:xfrm>
          <a:off x="1325880" y="11201400"/>
          <a:ext cx="5577840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662940</xdr:colOff>
      <xdr:row>57</xdr:row>
      <xdr:rowOff>0</xdr:rowOff>
    </xdr:from>
    <xdr:to>
      <xdr:col>1</xdr:col>
      <xdr:colOff>662940</xdr:colOff>
      <xdr:row>87</xdr:row>
      <xdr:rowOff>220980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2029BA47-030A-4B46-8131-C50DE0F48DD1}"/>
            </a:ext>
          </a:extLst>
        </xdr:cNvPr>
        <xdr:cNvCxnSpPr/>
      </xdr:nvCxnSpPr>
      <xdr:spPr>
        <a:xfrm>
          <a:off x="1333500" y="10439400"/>
          <a:ext cx="0" cy="6484620"/>
        </a:xfrm>
        <a:prstGeom prst="line">
          <a:avLst/>
        </a:prstGeom>
        <a:ln w="6350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58</xdr:row>
      <xdr:rowOff>7620</xdr:rowOff>
    </xdr:from>
    <xdr:to>
      <xdr:col>2</xdr:col>
      <xdr:colOff>228600</xdr:colOff>
      <xdr:row>60</xdr:row>
      <xdr:rowOff>38100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FE984B3E-4402-40B7-84B7-0EDCA7B869C7}"/>
            </a:ext>
          </a:extLst>
        </xdr:cNvPr>
        <xdr:cNvCxnSpPr/>
      </xdr:nvCxnSpPr>
      <xdr:spPr>
        <a:xfrm>
          <a:off x="1569720" y="5265420"/>
          <a:ext cx="0" cy="4876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57</xdr:row>
      <xdr:rowOff>220980</xdr:rowOff>
    </xdr:from>
    <xdr:to>
      <xdr:col>8</xdr:col>
      <xdr:colOff>289560</xdr:colOff>
      <xdr:row>60</xdr:row>
      <xdr:rowOff>22860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F9242D0A-74D5-428F-AF33-1881C4070247}"/>
            </a:ext>
          </a:extLst>
        </xdr:cNvPr>
        <xdr:cNvCxnSpPr/>
      </xdr:nvCxnSpPr>
      <xdr:spPr>
        <a:xfrm>
          <a:off x="5722620" y="5250180"/>
          <a:ext cx="0" cy="4876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0</xdr:colOff>
      <xdr:row>60</xdr:row>
      <xdr:rowOff>30480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93ED1C00-1050-46A0-BC30-A7E5CF2D7BC0}"/>
            </a:ext>
          </a:extLst>
        </xdr:cNvPr>
        <xdr:cNvCxnSpPr/>
      </xdr:nvCxnSpPr>
      <xdr:spPr>
        <a:xfrm>
          <a:off x="2720340" y="10698480"/>
          <a:ext cx="0" cy="51816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60</xdr:row>
      <xdr:rowOff>38100</xdr:rowOff>
    </xdr:from>
    <xdr:to>
      <xdr:col>4</xdr:col>
      <xdr:colOff>0</xdr:colOff>
      <xdr:row>61</xdr:row>
      <xdr:rowOff>220980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AC7E59B3-22A8-45C0-9FAD-29939DF7E9F5}"/>
            </a:ext>
          </a:extLst>
        </xdr:cNvPr>
        <xdr:cNvCxnSpPr/>
      </xdr:nvCxnSpPr>
      <xdr:spPr>
        <a:xfrm flipV="1">
          <a:off x="2720340" y="1122426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60</xdr:row>
      <xdr:rowOff>38100</xdr:rowOff>
    </xdr:from>
    <xdr:to>
      <xdr:col>8</xdr:col>
      <xdr:colOff>297180</xdr:colOff>
      <xdr:row>61</xdr:row>
      <xdr:rowOff>220980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ECB49906-847F-4976-9950-944F1B77E76D}"/>
            </a:ext>
          </a:extLst>
        </xdr:cNvPr>
        <xdr:cNvCxnSpPr/>
      </xdr:nvCxnSpPr>
      <xdr:spPr>
        <a:xfrm flipV="1">
          <a:off x="5730240" y="575310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624840</xdr:colOff>
      <xdr:row>56</xdr:row>
      <xdr:rowOff>182880</xdr:rowOff>
    </xdr:from>
    <xdr:to>
      <xdr:col>2</xdr:col>
      <xdr:colOff>236220</xdr:colOff>
      <xdr:row>58</xdr:row>
      <xdr:rowOff>99060</xdr:rowOff>
    </xdr:to>
    <xdr:sp macro="" textlink="">
      <xdr:nvSpPr>
        <xdr:cNvPr id="19" name="กล่องข้อความ 18">
          <a:extLst>
            <a:ext uri="{FF2B5EF4-FFF2-40B4-BE49-F238E27FC236}">
              <a16:creationId xmlns:a16="http://schemas.microsoft.com/office/drawing/2014/main" id="{AE84792C-4E31-4021-A52A-8363D314221C}"/>
            </a:ext>
          </a:extLst>
        </xdr:cNvPr>
        <xdr:cNvSpPr txBox="1"/>
      </xdr:nvSpPr>
      <xdr:spPr>
        <a:xfrm>
          <a:off x="624840" y="4983480"/>
          <a:ext cx="95250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ขอบฐานราก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647700</xdr:colOff>
      <xdr:row>56</xdr:row>
      <xdr:rowOff>205740</xdr:rowOff>
    </xdr:from>
    <xdr:to>
      <xdr:col>11</xdr:col>
      <xdr:colOff>259080</xdr:colOff>
      <xdr:row>58</xdr:row>
      <xdr:rowOff>121920</xdr:rowOff>
    </xdr:to>
    <xdr:sp macro="" textlink="">
      <xdr:nvSpPr>
        <xdr:cNvPr id="20" name="กล่องข้อความ 19">
          <a:extLst>
            <a:ext uri="{FF2B5EF4-FFF2-40B4-BE49-F238E27FC236}">
              <a16:creationId xmlns:a16="http://schemas.microsoft.com/office/drawing/2014/main" id="{3645658F-F74A-47C5-8829-AC7D4E8B45F8}"/>
            </a:ext>
          </a:extLst>
        </xdr:cNvPr>
        <xdr:cNvSpPr txBox="1"/>
      </xdr:nvSpPr>
      <xdr:spPr>
        <a:xfrm>
          <a:off x="6751320" y="5006340"/>
          <a:ext cx="95250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ขอบฐานราก</a:t>
          </a:r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</xdr:col>
      <xdr:colOff>449580</xdr:colOff>
      <xdr:row>55</xdr:row>
      <xdr:rowOff>213360</xdr:rowOff>
    </xdr:from>
    <xdr:to>
      <xdr:col>9</xdr:col>
      <xdr:colOff>251460</xdr:colOff>
      <xdr:row>55</xdr:row>
      <xdr:rowOff>213360</xdr:rowOff>
    </xdr:to>
    <xdr:cxnSp macro="">
      <xdr:nvCxnSpPr>
        <xdr:cNvPr id="24" name="ตัวเชื่อมต่อตรง 23">
          <a:extLst>
            <a:ext uri="{FF2B5EF4-FFF2-40B4-BE49-F238E27FC236}">
              <a16:creationId xmlns:a16="http://schemas.microsoft.com/office/drawing/2014/main" id="{D5DDFD33-48B8-454B-A865-C64BFDA9A27A}"/>
            </a:ext>
          </a:extLst>
        </xdr:cNvPr>
        <xdr:cNvCxnSpPr/>
      </xdr:nvCxnSpPr>
      <xdr:spPr>
        <a:xfrm>
          <a:off x="1120140" y="4785360"/>
          <a:ext cx="523494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472440</xdr:colOff>
      <xdr:row>56</xdr:row>
      <xdr:rowOff>220980</xdr:rowOff>
    </xdr:from>
    <xdr:to>
      <xdr:col>9</xdr:col>
      <xdr:colOff>228600</xdr:colOff>
      <xdr:row>56</xdr:row>
      <xdr:rowOff>220980</xdr:rowOff>
    </xdr:to>
    <xdr:cxnSp macro="">
      <xdr:nvCxnSpPr>
        <xdr:cNvPr id="27" name="ตัวเชื่อมต่อตรง 26">
          <a:extLst>
            <a:ext uri="{FF2B5EF4-FFF2-40B4-BE49-F238E27FC236}">
              <a16:creationId xmlns:a16="http://schemas.microsoft.com/office/drawing/2014/main" id="{D619A7A4-D93D-4E80-AAC7-420596190553}"/>
            </a:ext>
          </a:extLst>
        </xdr:cNvPr>
        <xdr:cNvCxnSpPr/>
      </xdr:nvCxnSpPr>
      <xdr:spPr>
        <a:xfrm>
          <a:off x="1143000" y="5021580"/>
          <a:ext cx="518922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220980</xdr:colOff>
      <xdr:row>55</xdr:row>
      <xdr:rowOff>45720</xdr:rowOff>
    </xdr:from>
    <xdr:to>
      <xdr:col>2</xdr:col>
      <xdr:colOff>220980</xdr:colOff>
      <xdr:row>88</xdr:row>
      <xdr:rowOff>30480</xdr:rowOff>
    </xdr:to>
    <xdr:cxnSp macro="">
      <xdr:nvCxnSpPr>
        <xdr:cNvPr id="28" name="ตัวเชื่อมต่อตรง 27">
          <a:extLst>
            <a:ext uri="{FF2B5EF4-FFF2-40B4-BE49-F238E27FC236}">
              <a16:creationId xmlns:a16="http://schemas.microsoft.com/office/drawing/2014/main" id="{640C30B3-E832-4DF6-880D-E1AA8B3F8B9D}"/>
            </a:ext>
          </a:extLst>
        </xdr:cNvPr>
        <xdr:cNvCxnSpPr/>
      </xdr:nvCxnSpPr>
      <xdr:spPr>
        <a:xfrm flipV="1">
          <a:off x="1562100" y="10027920"/>
          <a:ext cx="0" cy="693420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662940</xdr:colOff>
      <xdr:row>56</xdr:row>
      <xdr:rowOff>91440</xdr:rowOff>
    </xdr:from>
    <xdr:to>
      <xdr:col>3</xdr:col>
      <xdr:colOff>662940</xdr:colOff>
      <xdr:row>88</xdr:row>
      <xdr:rowOff>7620</xdr:rowOff>
    </xdr:to>
    <xdr:cxnSp macro="">
      <xdr:nvCxnSpPr>
        <xdr:cNvPr id="30" name="ตัวเชื่อมต่อตรง 29">
          <a:extLst>
            <a:ext uri="{FF2B5EF4-FFF2-40B4-BE49-F238E27FC236}">
              <a16:creationId xmlns:a16="http://schemas.microsoft.com/office/drawing/2014/main" id="{5D3683AA-7CB6-4639-B5C5-C76495C60B0F}"/>
            </a:ext>
          </a:extLst>
        </xdr:cNvPr>
        <xdr:cNvCxnSpPr/>
      </xdr:nvCxnSpPr>
      <xdr:spPr>
        <a:xfrm flipV="1">
          <a:off x="2712720" y="10302240"/>
          <a:ext cx="0" cy="663702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55</xdr:row>
      <xdr:rowOff>22860</xdr:rowOff>
    </xdr:from>
    <xdr:to>
      <xdr:col>8</xdr:col>
      <xdr:colOff>297180</xdr:colOff>
      <xdr:row>87</xdr:row>
      <xdr:rowOff>213360</xdr:rowOff>
    </xdr:to>
    <xdr:cxnSp macro="">
      <xdr:nvCxnSpPr>
        <xdr:cNvPr id="31" name="ตัวเชื่อมต่อตรง 30">
          <a:extLst>
            <a:ext uri="{FF2B5EF4-FFF2-40B4-BE49-F238E27FC236}">
              <a16:creationId xmlns:a16="http://schemas.microsoft.com/office/drawing/2014/main" id="{753457E4-D3F9-4986-A4C0-D5F65143D034}"/>
            </a:ext>
          </a:extLst>
        </xdr:cNvPr>
        <xdr:cNvCxnSpPr/>
      </xdr:nvCxnSpPr>
      <xdr:spPr>
        <a:xfrm flipV="1">
          <a:off x="5753100" y="10005060"/>
          <a:ext cx="0" cy="691134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251460</xdr:colOff>
      <xdr:row>55</xdr:row>
      <xdr:rowOff>175260</xdr:rowOff>
    </xdr:from>
    <xdr:to>
      <xdr:col>8</xdr:col>
      <xdr:colOff>335280</xdr:colOff>
      <xdr:row>56</xdr:row>
      <xdr:rowOff>38100</xdr:rowOff>
    </xdr:to>
    <xdr:sp macro="" textlink="">
      <xdr:nvSpPr>
        <xdr:cNvPr id="32" name="วงรี 31">
          <a:extLst>
            <a:ext uri="{FF2B5EF4-FFF2-40B4-BE49-F238E27FC236}">
              <a16:creationId xmlns:a16="http://schemas.microsoft.com/office/drawing/2014/main" id="{5274D9D8-B986-4A4F-A01F-B830656B8EA3}"/>
            </a:ext>
          </a:extLst>
        </xdr:cNvPr>
        <xdr:cNvSpPr/>
      </xdr:nvSpPr>
      <xdr:spPr>
        <a:xfrm>
          <a:off x="5684520" y="474726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175260</xdr:colOff>
      <xdr:row>56</xdr:row>
      <xdr:rowOff>182880</xdr:rowOff>
    </xdr:from>
    <xdr:to>
      <xdr:col>2</xdr:col>
      <xdr:colOff>259080</xdr:colOff>
      <xdr:row>57</xdr:row>
      <xdr:rowOff>45720</xdr:rowOff>
    </xdr:to>
    <xdr:sp macro="" textlink="">
      <xdr:nvSpPr>
        <xdr:cNvPr id="35" name="วงรี 34">
          <a:extLst>
            <a:ext uri="{FF2B5EF4-FFF2-40B4-BE49-F238E27FC236}">
              <a16:creationId xmlns:a16="http://schemas.microsoft.com/office/drawing/2014/main" id="{3DD36A8C-3F01-4258-B1B8-C3007A3E1A1C}"/>
            </a:ext>
          </a:extLst>
        </xdr:cNvPr>
        <xdr:cNvSpPr/>
      </xdr:nvSpPr>
      <xdr:spPr>
        <a:xfrm>
          <a:off x="1516380" y="498348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601980</xdr:colOff>
      <xdr:row>56</xdr:row>
      <xdr:rowOff>190500</xdr:rowOff>
    </xdr:from>
    <xdr:to>
      <xdr:col>4</xdr:col>
      <xdr:colOff>15240</xdr:colOff>
      <xdr:row>57</xdr:row>
      <xdr:rowOff>53340</xdr:rowOff>
    </xdr:to>
    <xdr:sp macro="" textlink="">
      <xdr:nvSpPr>
        <xdr:cNvPr id="41" name="วงรี 40">
          <a:extLst>
            <a:ext uri="{FF2B5EF4-FFF2-40B4-BE49-F238E27FC236}">
              <a16:creationId xmlns:a16="http://schemas.microsoft.com/office/drawing/2014/main" id="{8A29C76F-888E-4006-BFF4-70E260C8FAA7}"/>
            </a:ext>
          </a:extLst>
        </xdr:cNvPr>
        <xdr:cNvSpPr/>
      </xdr:nvSpPr>
      <xdr:spPr>
        <a:xfrm>
          <a:off x="2651760" y="499110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175260</xdr:colOff>
      <xdr:row>55</xdr:row>
      <xdr:rowOff>167640</xdr:rowOff>
    </xdr:from>
    <xdr:to>
      <xdr:col>2</xdr:col>
      <xdr:colOff>259080</xdr:colOff>
      <xdr:row>56</xdr:row>
      <xdr:rowOff>30480</xdr:rowOff>
    </xdr:to>
    <xdr:sp macro="" textlink="">
      <xdr:nvSpPr>
        <xdr:cNvPr id="42" name="วงรี 41">
          <a:extLst>
            <a:ext uri="{FF2B5EF4-FFF2-40B4-BE49-F238E27FC236}">
              <a16:creationId xmlns:a16="http://schemas.microsoft.com/office/drawing/2014/main" id="{8B0A6BF4-4D4C-47CA-911F-D76342518686}"/>
            </a:ext>
          </a:extLst>
        </xdr:cNvPr>
        <xdr:cNvSpPr/>
      </xdr:nvSpPr>
      <xdr:spPr>
        <a:xfrm>
          <a:off x="1516380" y="473964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251460</xdr:colOff>
      <xdr:row>56</xdr:row>
      <xdr:rowOff>175260</xdr:rowOff>
    </xdr:from>
    <xdr:to>
      <xdr:col>8</xdr:col>
      <xdr:colOff>335280</xdr:colOff>
      <xdr:row>57</xdr:row>
      <xdr:rowOff>38100</xdr:rowOff>
    </xdr:to>
    <xdr:sp macro="" textlink="">
      <xdr:nvSpPr>
        <xdr:cNvPr id="43" name="วงรี 42">
          <a:extLst>
            <a:ext uri="{FF2B5EF4-FFF2-40B4-BE49-F238E27FC236}">
              <a16:creationId xmlns:a16="http://schemas.microsoft.com/office/drawing/2014/main" id="{D46F9614-16C9-4665-AAA3-CCC8D0859E6B}"/>
            </a:ext>
          </a:extLst>
        </xdr:cNvPr>
        <xdr:cNvSpPr/>
      </xdr:nvSpPr>
      <xdr:spPr>
        <a:xfrm>
          <a:off x="5684520" y="497586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121920</xdr:colOff>
      <xdr:row>55</xdr:row>
      <xdr:rowOff>38100</xdr:rowOff>
    </xdr:from>
    <xdr:to>
      <xdr:col>10</xdr:col>
      <xdr:colOff>121920</xdr:colOff>
      <xdr:row>74</xdr:row>
      <xdr:rowOff>0</xdr:rowOff>
    </xdr:to>
    <xdr:cxnSp macro="">
      <xdr:nvCxnSpPr>
        <xdr:cNvPr id="45" name="ตัวเชื่อมต่อตรง 44">
          <a:extLst>
            <a:ext uri="{FF2B5EF4-FFF2-40B4-BE49-F238E27FC236}">
              <a16:creationId xmlns:a16="http://schemas.microsoft.com/office/drawing/2014/main" id="{FB1ED1A4-69C8-449B-ADDA-4AF89FDE0AF3}"/>
            </a:ext>
          </a:extLst>
        </xdr:cNvPr>
        <xdr:cNvCxnSpPr/>
      </xdr:nvCxnSpPr>
      <xdr:spPr>
        <a:xfrm>
          <a:off x="6918960" y="10020300"/>
          <a:ext cx="0" cy="4168140"/>
        </a:xfrm>
        <a:prstGeom prst="line">
          <a:avLst/>
        </a:prstGeom>
        <a:ln w="6350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7620</xdr:colOff>
      <xdr:row>69</xdr:row>
      <xdr:rowOff>30480</xdr:rowOff>
    </xdr:from>
    <xdr:to>
      <xdr:col>10</xdr:col>
      <xdr:colOff>121920</xdr:colOff>
      <xdr:row>69</xdr:row>
      <xdr:rowOff>30480</xdr:rowOff>
    </xdr:to>
    <xdr:cxnSp macro="">
      <xdr:nvCxnSpPr>
        <xdr:cNvPr id="46" name="ตัวเชื่อมต่อตรง 45">
          <a:extLst>
            <a:ext uri="{FF2B5EF4-FFF2-40B4-BE49-F238E27FC236}">
              <a16:creationId xmlns:a16="http://schemas.microsoft.com/office/drawing/2014/main" id="{0A94181C-29D2-43AC-9DBB-ABA26DB14051}"/>
            </a:ext>
          </a:extLst>
        </xdr:cNvPr>
        <xdr:cNvCxnSpPr/>
      </xdr:nvCxnSpPr>
      <xdr:spPr>
        <a:xfrm>
          <a:off x="1348740" y="13304520"/>
          <a:ext cx="5570220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66</xdr:row>
      <xdr:rowOff>175260</xdr:rowOff>
    </xdr:from>
    <xdr:to>
      <xdr:col>2</xdr:col>
      <xdr:colOff>228600</xdr:colOff>
      <xdr:row>69</xdr:row>
      <xdr:rowOff>7620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EE2A6D39-5C93-47E7-90CE-6196BEE82773}"/>
            </a:ext>
          </a:extLst>
        </xdr:cNvPr>
        <xdr:cNvCxnSpPr/>
      </xdr:nvCxnSpPr>
      <xdr:spPr>
        <a:xfrm>
          <a:off x="1569720" y="12534900"/>
          <a:ext cx="0" cy="51816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66</xdr:row>
      <xdr:rowOff>129540</xdr:rowOff>
    </xdr:from>
    <xdr:to>
      <xdr:col>8</xdr:col>
      <xdr:colOff>289560</xdr:colOff>
      <xdr:row>68</xdr:row>
      <xdr:rowOff>220980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04D75857-2817-4348-B1CE-A5655DBB15C5}"/>
            </a:ext>
          </a:extLst>
        </xdr:cNvPr>
        <xdr:cNvCxnSpPr/>
      </xdr:nvCxnSpPr>
      <xdr:spPr>
        <a:xfrm>
          <a:off x="5745480" y="12489180"/>
          <a:ext cx="0" cy="54864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66</xdr:row>
      <xdr:rowOff>167640</xdr:rowOff>
    </xdr:from>
    <xdr:to>
      <xdr:col>4</xdr:col>
      <xdr:colOff>0</xdr:colOff>
      <xdr:row>69</xdr:row>
      <xdr:rowOff>0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7A967D40-5E81-4BC6-978C-5DE68E70E1FC}"/>
            </a:ext>
          </a:extLst>
        </xdr:cNvPr>
        <xdr:cNvCxnSpPr/>
      </xdr:nvCxnSpPr>
      <xdr:spPr>
        <a:xfrm>
          <a:off x="2720340" y="12527280"/>
          <a:ext cx="0" cy="51816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449580</xdr:colOff>
      <xdr:row>65</xdr:row>
      <xdr:rowOff>198120</xdr:rowOff>
    </xdr:from>
    <xdr:to>
      <xdr:col>9</xdr:col>
      <xdr:colOff>579120</xdr:colOff>
      <xdr:row>65</xdr:row>
      <xdr:rowOff>198120</xdr:rowOff>
    </xdr:to>
    <xdr:cxnSp macro="">
      <xdr:nvCxnSpPr>
        <xdr:cNvPr id="54" name="ตัวเชื่อมต่อตรง 53">
          <a:extLst>
            <a:ext uri="{FF2B5EF4-FFF2-40B4-BE49-F238E27FC236}">
              <a16:creationId xmlns:a16="http://schemas.microsoft.com/office/drawing/2014/main" id="{45E21FF7-B1B0-47CF-85B8-1FEBE9E79D70}"/>
            </a:ext>
          </a:extLst>
        </xdr:cNvPr>
        <xdr:cNvCxnSpPr/>
      </xdr:nvCxnSpPr>
      <xdr:spPr>
        <a:xfrm>
          <a:off x="1120140" y="12557760"/>
          <a:ext cx="558546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251460</xdr:colOff>
      <xdr:row>65</xdr:row>
      <xdr:rowOff>160020</xdr:rowOff>
    </xdr:from>
    <xdr:to>
      <xdr:col>8</xdr:col>
      <xdr:colOff>335280</xdr:colOff>
      <xdr:row>66</xdr:row>
      <xdr:rowOff>22860</xdr:rowOff>
    </xdr:to>
    <xdr:sp macro="" textlink="">
      <xdr:nvSpPr>
        <xdr:cNvPr id="55" name="วงรี 54">
          <a:extLst>
            <a:ext uri="{FF2B5EF4-FFF2-40B4-BE49-F238E27FC236}">
              <a16:creationId xmlns:a16="http://schemas.microsoft.com/office/drawing/2014/main" id="{9E15814A-761B-4C6C-8476-D61B5AD436D3}"/>
            </a:ext>
          </a:extLst>
        </xdr:cNvPr>
        <xdr:cNvSpPr/>
      </xdr:nvSpPr>
      <xdr:spPr>
        <a:xfrm>
          <a:off x="5707380" y="1251966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175260</xdr:colOff>
      <xdr:row>65</xdr:row>
      <xdr:rowOff>152400</xdr:rowOff>
    </xdr:from>
    <xdr:to>
      <xdr:col>2</xdr:col>
      <xdr:colOff>259080</xdr:colOff>
      <xdr:row>66</xdr:row>
      <xdr:rowOff>15240</xdr:rowOff>
    </xdr:to>
    <xdr:sp macro="" textlink="">
      <xdr:nvSpPr>
        <xdr:cNvPr id="56" name="วงรี 55">
          <a:extLst>
            <a:ext uri="{FF2B5EF4-FFF2-40B4-BE49-F238E27FC236}">
              <a16:creationId xmlns:a16="http://schemas.microsoft.com/office/drawing/2014/main" id="{8B78E5E8-4430-49AD-85EB-7A25267E745B}"/>
            </a:ext>
          </a:extLst>
        </xdr:cNvPr>
        <xdr:cNvSpPr/>
      </xdr:nvSpPr>
      <xdr:spPr>
        <a:xfrm>
          <a:off x="1516380" y="1251204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220980</xdr:colOff>
      <xdr:row>69</xdr:row>
      <xdr:rowOff>68580</xdr:rowOff>
    </xdr:from>
    <xdr:to>
      <xdr:col>2</xdr:col>
      <xdr:colOff>220980</xdr:colOff>
      <xdr:row>71</xdr:row>
      <xdr:rowOff>22860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:a16="http://schemas.microsoft.com/office/drawing/2014/main" id="{D4D7A5BE-621A-485D-8806-55A8F3F4984B}"/>
            </a:ext>
          </a:extLst>
        </xdr:cNvPr>
        <xdr:cNvCxnSpPr/>
      </xdr:nvCxnSpPr>
      <xdr:spPr>
        <a:xfrm flipV="1">
          <a:off x="1562100" y="1334262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69</xdr:row>
      <xdr:rowOff>60960</xdr:rowOff>
    </xdr:from>
    <xdr:to>
      <xdr:col>4</xdr:col>
      <xdr:colOff>7620</xdr:colOff>
      <xdr:row>71</xdr:row>
      <xdr:rowOff>15240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id="{537D3D6C-A4FB-4D80-B94E-F364CCC1E59A}"/>
            </a:ext>
          </a:extLst>
        </xdr:cNvPr>
        <xdr:cNvCxnSpPr/>
      </xdr:nvCxnSpPr>
      <xdr:spPr>
        <a:xfrm flipV="1">
          <a:off x="2727960" y="1333500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297180</xdr:colOff>
      <xdr:row>69</xdr:row>
      <xdr:rowOff>53340</xdr:rowOff>
    </xdr:from>
    <xdr:to>
      <xdr:col>5</xdr:col>
      <xdr:colOff>297180</xdr:colOff>
      <xdr:row>71</xdr:row>
      <xdr:rowOff>7620</xdr:rowOff>
    </xdr:to>
    <xdr:cxnSp macro="">
      <xdr:nvCxnSpPr>
        <xdr:cNvPr id="60" name="ลูกศรเชื่อมต่อแบบตรง 59">
          <a:extLst>
            <a:ext uri="{FF2B5EF4-FFF2-40B4-BE49-F238E27FC236}">
              <a16:creationId xmlns:a16="http://schemas.microsoft.com/office/drawing/2014/main" id="{6E98F4CC-EF51-4C52-83B0-A70517CB7846}"/>
            </a:ext>
          </a:extLst>
        </xdr:cNvPr>
        <xdr:cNvCxnSpPr/>
      </xdr:nvCxnSpPr>
      <xdr:spPr>
        <a:xfrm flipV="1">
          <a:off x="3710940" y="1332738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69</xdr:row>
      <xdr:rowOff>60960</xdr:rowOff>
    </xdr:from>
    <xdr:to>
      <xdr:col>8</xdr:col>
      <xdr:colOff>297180</xdr:colOff>
      <xdr:row>71</xdr:row>
      <xdr:rowOff>15240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id="{CDF60B26-1DE4-40B9-8946-70B6C48F7265}"/>
            </a:ext>
          </a:extLst>
        </xdr:cNvPr>
        <xdr:cNvCxnSpPr/>
      </xdr:nvCxnSpPr>
      <xdr:spPr>
        <a:xfrm flipV="1">
          <a:off x="5753100" y="1333500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</xdr:colOff>
      <xdr:row>69</xdr:row>
      <xdr:rowOff>53340</xdr:rowOff>
    </xdr:from>
    <xdr:to>
      <xdr:col>7</xdr:col>
      <xdr:colOff>22860</xdr:colOff>
      <xdr:row>71</xdr:row>
      <xdr:rowOff>7620</xdr:rowOff>
    </xdr:to>
    <xdr:cxnSp macro="">
      <xdr:nvCxnSpPr>
        <xdr:cNvPr id="62" name="ลูกศรเชื่อมต่อแบบตรง 61">
          <a:extLst>
            <a:ext uri="{FF2B5EF4-FFF2-40B4-BE49-F238E27FC236}">
              <a16:creationId xmlns:a16="http://schemas.microsoft.com/office/drawing/2014/main" id="{2D1F33C2-FBD3-41BD-8B81-28A365C70CA3}"/>
            </a:ext>
          </a:extLst>
        </xdr:cNvPr>
        <xdr:cNvCxnSpPr/>
      </xdr:nvCxnSpPr>
      <xdr:spPr>
        <a:xfrm flipV="1">
          <a:off x="4777740" y="1332738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556260</xdr:colOff>
      <xdr:row>69</xdr:row>
      <xdr:rowOff>53340</xdr:rowOff>
    </xdr:from>
    <xdr:to>
      <xdr:col>9</xdr:col>
      <xdr:colOff>556260</xdr:colOff>
      <xdr:row>71</xdr:row>
      <xdr:rowOff>7620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id="{38A64CD1-D91A-41E8-83DA-E2925832351E}"/>
            </a:ext>
          </a:extLst>
        </xdr:cNvPr>
        <xdr:cNvCxnSpPr/>
      </xdr:nvCxnSpPr>
      <xdr:spPr>
        <a:xfrm flipV="1">
          <a:off x="6682740" y="1332738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289560</xdr:colOff>
      <xdr:row>55</xdr:row>
      <xdr:rowOff>45720</xdr:rowOff>
    </xdr:from>
    <xdr:to>
      <xdr:col>5</xdr:col>
      <xdr:colOff>289560</xdr:colOff>
      <xdr:row>88</xdr:row>
      <xdr:rowOff>30480</xdr:rowOff>
    </xdr:to>
    <xdr:cxnSp macro="">
      <xdr:nvCxnSpPr>
        <xdr:cNvPr id="68" name="ตัวเชื่อมต่อตรง 67">
          <a:extLst>
            <a:ext uri="{FF2B5EF4-FFF2-40B4-BE49-F238E27FC236}">
              <a16:creationId xmlns:a16="http://schemas.microsoft.com/office/drawing/2014/main" id="{1EC363CD-BDCC-4758-BDE5-526E34C0E336}"/>
            </a:ext>
          </a:extLst>
        </xdr:cNvPr>
        <xdr:cNvCxnSpPr/>
      </xdr:nvCxnSpPr>
      <xdr:spPr>
        <a:xfrm flipV="1">
          <a:off x="3703320" y="10027920"/>
          <a:ext cx="0" cy="693420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</xdr:colOff>
      <xdr:row>54</xdr:row>
      <xdr:rowOff>243840</xdr:rowOff>
    </xdr:from>
    <xdr:to>
      <xdr:col>7</xdr:col>
      <xdr:colOff>15240</xdr:colOff>
      <xdr:row>87</xdr:row>
      <xdr:rowOff>198120</xdr:rowOff>
    </xdr:to>
    <xdr:cxnSp macro="">
      <xdr:nvCxnSpPr>
        <xdr:cNvPr id="69" name="ตัวเชื่อมต่อตรง 68">
          <a:extLst>
            <a:ext uri="{FF2B5EF4-FFF2-40B4-BE49-F238E27FC236}">
              <a16:creationId xmlns:a16="http://schemas.microsoft.com/office/drawing/2014/main" id="{44AE0067-4362-489D-9812-2293663245C5}"/>
            </a:ext>
          </a:extLst>
        </xdr:cNvPr>
        <xdr:cNvCxnSpPr/>
      </xdr:nvCxnSpPr>
      <xdr:spPr>
        <a:xfrm flipV="1">
          <a:off x="4770120" y="9966960"/>
          <a:ext cx="0" cy="693420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563880</xdr:colOff>
      <xdr:row>55</xdr:row>
      <xdr:rowOff>22860</xdr:rowOff>
    </xdr:from>
    <xdr:to>
      <xdr:col>9</xdr:col>
      <xdr:colOff>563880</xdr:colOff>
      <xdr:row>88</xdr:row>
      <xdr:rowOff>7620</xdr:rowOff>
    </xdr:to>
    <xdr:cxnSp macro="">
      <xdr:nvCxnSpPr>
        <xdr:cNvPr id="70" name="ตัวเชื่อมต่อตรง 69">
          <a:extLst>
            <a:ext uri="{FF2B5EF4-FFF2-40B4-BE49-F238E27FC236}">
              <a16:creationId xmlns:a16="http://schemas.microsoft.com/office/drawing/2014/main" id="{613D56F9-FCB9-47F3-9A0A-1E5E5A765BA9}"/>
            </a:ext>
          </a:extLst>
        </xdr:cNvPr>
        <xdr:cNvCxnSpPr/>
      </xdr:nvCxnSpPr>
      <xdr:spPr>
        <a:xfrm flipV="1">
          <a:off x="6141720" y="10370820"/>
          <a:ext cx="0" cy="762000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77</xdr:row>
      <xdr:rowOff>15240</xdr:rowOff>
    </xdr:from>
    <xdr:to>
      <xdr:col>10</xdr:col>
      <xdr:colOff>15240</xdr:colOff>
      <xdr:row>77</xdr:row>
      <xdr:rowOff>15240</xdr:rowOff>
    </xdr:to>
    <xdr:cxnSp macro="">
      <xdr:nvCxnSpPr>
        <xdr:cNvPr id="72" name="ตัวเชื่อมต่อตรง 71">
          <a:extLst>
            <a:ext uri="{FF2B5EF4-FFF2-40B4-BE49-F238E27FC236}">
              <a16:creationId xmlns:a16="http://schemas.microsoft.com/office/drawing/2014/main" id="{A5F344AB-167B-341A-F3C9-04F56DFDBFB0}"/>
            </a:ext>
          </a:extLst>
        </xdr:cNvPr>
        <xdr:cNvCxnSpPr/>
      </xdr:nvCxnSpPr>
      <xdr:spPr>
        <a:xfrm>
          <a:off x="1341120" y="14889480"/>
          <a:ext cx="547116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220980</xdr:colOff>
      <xdr:row>77</xdr:row>
      <xdr:rowOff>15240</xdr:rowOff>
    </xdr:from>
    <xdr:to>
      <xdr:col>2</xdr:col>
      <xdr:colOff>220980</xdr:colOff>
      <xdr:row>79</xdr:row>
      <xdr:rowOff>213360</xdr:rowOff>
    </xdr:to>
    <xdr:cxnSp macro="">
      <xdr:nvCxnSpPr>
        <xdr:cNvPr id="74" name="ตัวเชื่อมต่อตรง 73">
          <a:extLst>
            <a:ext uri="{FF2B5EF4-FFF2-40B4-BE49-F238E27FC236}">
              <a16:creationId xmlns:a16="http://schemas.microsoft.com/office/drawing/2014/main" id="{A8044685-8431-0D8D-06F3-B05265631A85}"/>
            </a:ext>
          </a:extLst>
        </xdr:cNvPr>
        <xdr:cNvCxnSpPr/>
      </xdr:nvCxnSpPr>
      <xdr:spPr>
        <a:xfrm>
          <a:off x="1562100" y="14889480"/>
          <a:ext cx="0" cy="65532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79</xdr:row>
      <xdr:rowOff>220980</xdr:rowOff>
    </xdr:from>
    <xdr:to>
      <xdr:col>3</xdr:col>
      <xdr:colOff>655320</xdr:colOff>
      <xdr:row>79</xdr:row>
      <xdr:rowOff>220980</xdr:rowOff>
    </xdr:to>
    <xdr:cxnSp macro="">
      <xdr:nvCxnSpPr>
        <xdr:cNvPr id="75" name="ตัวเชื่อมต่อตรง 74">
          <a:extLst>
            <a:ext uri="{FF2B5EF4-FFF2-40B4-BE49-F238E27FC236}">
              <a16:creationId xmlns:a16="http://schemas.microsoft.com/office/drawing/2014/main" id="{E8D3E4AA-CEC4-470F-8998-7E1C83DC7881}"/>
            </a:ext>
          </a:extLst>
        </xdr:cNvPr>
        <xdr:cNvCxnSpPr/>
      </xdr:nvCxnSpPr>
      <xdr:spPr>
        <a:xfrm>
          <a:off x="1569720" y="15552420"/>
          <a:ext cx="113538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662940</xdr:colOff>
      <xdr:row>78</xdr:row>
      <xdr:rowOff>7620</xdr:rowOff>
    </xdr:from>
    <xdr:to>
      <xdr:col>3</xdr:col>
      <xdr:colOff>662940</xdr:colOff>
      <xdr:row>79</xdr:row>
      <xdr:rowOff>220980</xdr:rowOff>
    </xdr:to>
    <xdr:cxnSp macro="">
      <xdr:nvCxnSpPr>
        <xdr:cNvPr id="76" name="ตัวเชื่อมต่อตรง 75">
          <a:extLst>
            <a:ext uri="{FF2B5EF4-FFF2-40B4-BE49-F238E27FC236}">
              <a16:creationId xmlns:a16="http://schemas.microsoft.com/office/drawing/2014/main" id="{93CEDAE2-C6F1-466F-8E0E-706B63FC8FE3}"/>
            </a:ext>
          </a:extLst>
        </xdr:cNvPr>
        <xdr:cNvCxnSpPr/>
      </xdr:nvCxnSpPr>
      <xdr:spPr>
        <a:xfrm>
          <a:off x="2712720" y="15110460"/>
          <a:ext cx="0" cy="44196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78</xdr:row>
      <xdr:rowOff>15240</xdr:rowOff>
    </xdr:from>
    <xdr:to>
      <xdr:col>5</xdr:col>
      <xdr:colOff>297180</xdr:colOff>
      <xdr:row>78</xdr:row>
      <xdr:rowOff>15240</xdr:rowOff>
    </xdr:to>
    <xdr:cxnSp macro="">
      <xdr:nvCxnSpPr>
        <xdr:cNvPr id="80" name="ตัวเชื่อมต่อตรง 79">
          <a:extLst>
            <a:ext uri="{FF2B5EF4-FFF2-40B4-BE49-F238E27FC236}">
              <a16:creationId xmlns:a16="http://schemas.microsoft.com/office/drawing/2014/main" id="{B254E121-1D6E-4340-9875-8C0D9CC19C8C}"/>
            </a:ext>
          </a:extLst>
        </xdr:cNvPr>
        <xdr:cNvCxnSpPr/>
      </xdr:nvCxnSpPr>
      <xdr:spPr>
        <a:xfrm>
          <a:off x="2705100" y="15118080"/>
          <a:ext cx="100584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289560</xdr:colOff>
      <xdr:row>76</xdr:row>
      <xdr:rowOff>22860</xdr:rowOff>
    </xdr:from>
    <xdr:to>
      <xdr:col>5</xdr:col>
      <xdr:colOff>289560</xdr:colOff>
      <xdr:row>78</xdr:row>
      <xdr:rowOff>7620</xdr:rowOff>
    </xdr:to>
    <xdr:cxnSp macro="">
      <xdr:nvCxnSpPr>
        <xdr:cNvPr id="82" name="ตัวเชื่อมต่อตรง 81">
          <a:extLst>
            <a:ext uri="{FF2B5EF4-FFF2-40B4-BE49-F238E27FC236}">
              <a16:creationId xmlns:a16="http://schemas.microsoft.com/office/drawing/2014/main" id="{FD014C37-6FD6-4C3F-B5A7-4437C182CE5D}"/>
            </a:ext>
          </a:extLst>
        </xdr:cNvPr>
        <xdr:cNvCxnSpPr/>
      </xdr:nvCxnSpPr>
      <xdr:spPr>
        <a:xfrm>
          <a:off x="3703320" y="14668500"/>
          <a:ext cx="0" cy="44196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281940</xdr:colOff>
      <xdr:row>76</xdr:row>
      <xdr:rowOff>15240</xdr:rowOff>
    </xdr:from>
    <xdr:to>
      <xdr:col>7</xdr:col>
      <xdr:colOff>0</xdr:colOff>
      <xdr:row>76</xdr:row>
      <xdr:rowOff>15240</xdr:rowOff>
    </xdr:to>
    <xdr:cxnSp macro="">
      <xdr:nvCxnSpPr>
        <xdr:cNvPr id="83" name="ตัวเชื่อมต่อตรง 82">
          <a:extLst>
            <a:ext uri="{FF2B5EF4-FFF2-40B4-BE49-F238E27FC236}">
              <a16:creationId xmlns:a16="http://schemas.microsoft.com/office/drawing/2014/main" id="{E4C6C0A3-7C49-4911-B293-2CC61E10048D}"/>
            </a:ext>
          </a:extLst>
        </xdr:cNvPr>
        <xdr:cNvCxnSpPr/>
      </xdr:nvCxnSpPr>
      <xdr:spPr>
        <a:xfrm>
          <a:off x="3695700" y="14660880"/>
          <a:ext cx="105918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64</xdr:row>
      <xdr:rowOff>190500</xdr:rowOff>
    </xdr:from>
    <xdr:to>
      <xdr:col>6</xdr:col>
      <xdr:colOff>647700</xdr:colOff>
      <xdr:row>66</xdr:row>
      <xdr:rowOff>45720</xdr:rowOff>
    </xdr:to>
    <xdr:sp macro="" textlink="">
      <xdr:nvSpPr>
        <xdr:cNvPr id="87" name="กล่องข้อความ 86">
          <a:extLst>
            <a:ext uri="{FF2B5EF4-FFF2-40B4-BE49-F238E27FC236}">
              <a16:creationId xmlns:a16="http://schemas.microsoft.com/office/drawing/2014/main" id="{672AFDE2-D126-533B-467A-65C02218326D}"/>
            </a:ext>
          </a:extLst>
        </xdr:cNvPr>
        <xdr:cNvSpPr txBox="1"/>
      </xdr:nvSpPr>
      <xdr:spPr>
        <a:xfrm>
          <a:off x="4274820" y="12321540"/>
          <a:ext cx="45720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m.</a:t>
          </a:r>
        </a:p>
      </xdr:txBody>
    </xdr:sp>
    <xdr:clientData/>
  </xdr:twoCellAnchor>
  <xdr:twoCellAnchor>
    <xdr:from>
      <xdr:col>9</xdr:col>
      <xdr:colOff>198120</xdr:colOff>
      <xdr:row>64</xdr:row>
      <xdr:rowOff>190500</xdr:rowOff>
    </xdr:from>
    <xdr:to>
      <xdr:col>9</xdr:col>
      <xdr:colOff>655320</xdr:colOff>
      <xdr:row>66</xdr:row>
      <xdr:rowOff>45720</xdr:rowOff>
    </xdr:to>
    <xdr:sp macro="" textlink="">
      <xdr:nvSpPr>
        <xdr:cNvPr id="88" name="กล่องข้อความ 87">
          <a:extLst>
            <a:ext uri="{FF2B5EF4-FFF2-40B4-BE49-F238E27FC236}">
              <a16:creationId xmlns:a16="http://schemas.microsoft.com/office/drawing/2014/main" id="{4024039E-09D7-4325-AA07-B09E23354AB8}"/>
            </a:ext>
          </a:extLst>
        </xdr:cNvPr>
        <xdr:cNvSpPr txBox="1"/>
      </xdr:nvSpPr>
      <xdr:spPr>
        <a:xfrm>
          <a:off x="6324600" y="12321540"/>
          <a:ext cx="45720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m.</a:t>
          </a:r>
        </a:p>
      </xdr:txBody>
    </xdr:sp>
    <xdr:clientData/>
  </xdr:twoCellAnchor>
  <xdr:twoCellAnchor>
    <xdr:from>
      <xdr:col>7</xdr:col>
      <xdr:colOff>7620</xdr:colOff>
      <xdr:row>73</xdr:row>
      <xdr:rowOff>68580</xdr:rowOff>
    </xdr:from>
    <xdr:to>
      <xdr:col>7</xdr:col>
      <xdr:colOff>7620</xdr:colOff>
      <xdr:row>76</xdr:row>
      <xdr:rowOff>38100</xdr:rowOff>
    </xdr:to>
    <xdr:cxnSp macro="">
      <xdr:nvCxnSpPr>
        <xdr:cNvPr id="89" name="ตัวเชื่อมต่อตรง 88">
          <a:extLst>
            <a:ext uri="{FF2B5EF4-FFF2-40B4-BE49-F238E27FC236}">
              <a16:creationId xmlns:a16="http://schemas.microsoft.com/office/drawing/2014/main" id="{6261A752-9758-4EA6-86E1-BF285B5A8A68}"/>
            </a:ext>
          </a:extLst>
        </xdr:cNvPr>
        <xdr:cNvCxnSpPr/>
      </xdr:nvCxnSpPr>
      <xdr:spPr>
        <a:xfrm>
          <a:off x="4762500" y="14257020"/>
          <a:ext cx="0" cy="65532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</xdr:colOff>
      <xdr:row>73</xdr:row>
      <xdr:rowOff>68580</xdr:rowOff>
    </xdr:from>
    <xdr:to>
      <xdr:col>8</xdr:col>
      <xdr:colOff>320040</xdr:colOff>
      <xdr:row>73</xdr:row>
      <xdr:rowOff>68580</xdr:rowOff>
    </xdr:to>
    <xdr:cxnSp macro="">
      <xdr:nvCxnSpPr>
        <xdr:cNvPr id="90" name="ตัวเชื่อมต่อตรง 89">
          <a:extLst>
            <a:ext uri="{FF2B5EF4-FFF2-40B4-BE49-F238E27FC236}">
              <a16:creationId xmlns:a16="http://schemas.microsoft.com/office/drawing/2014/main" id="{935C4043-D3D2-4627-BBA6-1A18072198EB}"/>
            </a:ext>
          </a:extLst>
        </xdr:cNvPr>
        <xdr:cNvCxnSpPr/>
      </xdr:nvCxnSpPr>
      <xdr:spPr>
        <a:xfrm>
          <a:off x="4777740" y="14257020"/>
          <a:ext cx="99822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73</xdr:row>
      <xdr:rowOff>60960</xdr:rowOff>
    </xdr:from>
    <xdr:to>
      <xdr:col>8</xdr:col>
      <xdr:colOff>304800</xdr:colOff>
      <xdr:row>79</xdr:row>
      <xdr:rowOff>22860</xdr:rowOff>
    </xdr:to>
    <xdr:cxnSp macro="">
      <xdr:nvCxnSpPr>
        <xdr:cNvPr id="92" name="ตัวเชื่อมต่อตรง 91">
          <a:extLst>
            <a:ext uri="{FF2B5EF4-FFF2-40B4-BE49-F238E27FC236}">
              <a16:creationId xmlns:a16="http://schemas.microsoft.com/office/drawing/2014/main" id="{987717F0-65A8-4EA5-A34D-21DE7260972E}"/>
            </a:ext>
          </a:extLst>
        </xdr:cNvPr>
        <xdr:cNvCxnSpPr/>
      </xdr:nvCxnSpPr>
      <xdr:spPr>
        <a:xfrm>
          <a:off x="5760720" y="14249400"/>
          <a:ext cx="0" cy="13335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79</xdr:row>
      <xdr:rowOff>15240</xdr:rowOff>
    </xdr:from>
    <xdr:to>
      <xdr:col>9</xdr:col>
      <xdr:colOff>563880</xdr:colOff>
      <xdr:row>79</xdr:row>
      <xdr:rowOff>15240</xdr:rowOff>
    </xdr:to>
    <xdr:cxnSp macro="">
      <xdr:nvCxnSpPr>
        <xdr:cNvPr id="94" name="ตัวเชื่อมต่อตรง 93">
          <a:extLst>
            <a:ext uri="{FF2B5EF4-FFF2-40B4-BE49-F238E27FC236}">
              <a16:creationId xmlns:a16="http://schemas.microsoft.com/office/drawing/2014/main" id="{8B1D49B7-FD7F-4F20-B993-779BEF969972}"/>
            </a:ext>
          </a:extLst>
        </xdr:cNvPr>
        <xdr:cNvCxnSpPr/>
      </xdr:nvCxnSpPr>
      <xdr:spPr>
        <a:xfrm>
          <a:off x="5753100" y="15575280"/>
          <a:ext cx="93726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556260</xdr:colOff>
      <xdr:row>77</xdr:row>
      <xdr:rowOff>22860</xdr:rowOff>
    </xdr:from>
    <xdr:to>
      <xdr:col>9</xdr:col>
      <xdr:colOff>556260</xdr:colOff>
      <xdr:row>79</xdr:row>
      <xdr:rowOff>7620</xdr:rowOff>
    </xdr:to>
    <xdr:cxnSp macro="">
      <xdr:nvCxnSpPr>
        <xdr:cNvPr id="96" name="ตัวเชื่อมต่อตรง 95">
          <a:extLst>
            <a:ext uri="{FF2B5EF4-FFF2-40B4-BE49-F238E27FC236}">
              <a16:creationId xmlns:a16="http://schemas.microsoft.com/office/drawing/2014/main" id="{A52B1496-0170-42F3-9F6F-589A18993B0A}"/>
            </a:ext>
          </a:extLst>
        </xdr:cNvPr>
        <xdr:cNvCxnSpPr/>
      </xdr:nvCxnSpPr>
      <xdr:spPr>
        <a:xfrm>
          <a:off x="6682740" y="15125700"/>
          <a:ext cx="0" cy="44196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655320</xdr:colOff>
      <xdr:row>86</xdr:row>
      <xdr:rowOff>7620</xdr:rowOff>
    </xdr:from>
    <xdr:to>
      <xdr:col>10</xdr:col>
      <xdr:colOff>0</xdr:colOff>
      <xdr:row>86</xdr:row>
      <xdr:rowOff>7620</xdr:rowOff>
    </xdr:to>
    <xdr:cxnSp macro="">
      <xdr:nvCxnSpPr>
        <xdr:cNvPr id="99" name="ตัวเชื่อมต่อตรง 98">
          <a:extLst>
            <a:ext uri="{FF2B5EF4-FFF2-40B4-BE49-F238E27FC236}">
              <a16:creationId xmlns:a16="http://schemas.microsoft.com/office/drawing/2014/main" id="{B4FFB719-C9FA-4438-AEFE-34B12FA3DA39}"/>
            </a:ext>
          </a:extLst>
        </xdr:cNvPr>
        <xdr:cNvCxnSpPr/>
      </xdr:nvCxnSpPr>
      <xdr:spPr>
        <a:xfrm>
          <a:off x="1325880" y="16710660"/>
          <a:ext cx="547116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236220</xdr:colOff>
      <xdr:row>83</xdr:row>
      <xdr:rowOff>45720</xdr:rowOff>
    </xdr:from>
    <xdr:to>
      <xdr:col>4</xdr:col>
      <xdr:colOff>0</xdr:colOff>
      <xdr:row>85</xdr:row>
      <xdr:rowOff>220980</xdr:rowOff>
    </xdr:to>
    <xdr:cxnSp macro="">
      <xdr:nvCxnSpPr>
        <xdr:cNvPr id="100" name="ตัวเชื่อมต่อตรง 99">
          <a:extLst>
            <a:ext uri="{FF2B5EF4-FFF2-40B4-BE49-F238E27FC236}">
              <a16:creationId xmlns:a16="http://schemas.microsoft.com/office/drawing/2014/main" id="{9D87C6F9-B881-4C90-A808-F9CB77C2FA51}"/>
            </a:ext>
          </a:extLst>
        </xdr:cNvPr>
        <xdr:cNvCxnSpPr/>
      </xdr:nvCxnSpPr>
      <xdr:spPr>
        <a:xfrm flipH="1">
          <a:off x="1577340" y="16520160"/>
          <a:ext cx="1143000" cy="63246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82</xdr:row>
      <xdr:rowOff>121920</xdr:rowOff>
    </xdr:from>
    <xdr:to>
      <xdr:col>5</xdr:col>
      <xdr:colOff>281940</xdr:colOff>
      <xdr:row>83</xdr:row>
      <xdr:rowOff>38100</xdr:rowOff>
    </xdr:to>
    <xdr:cxnSp macro="">
      <xdr:nvCxnSpPr>
        <xdr:cNvPr id="103" name="ตัวเชื่อมต่อตรง 102">
          <a:extLst>
            <a:ext uri="{FF2B5EF4-FFF2-40B4-BE49-F238E27FC236}">
              <a16:creationId xmlns:a16="http://schemas.microsoft.com/office/drawing/2014/main" id="{480E426D-2BDE-45CF-9F44-0469DE4EE118}"/>
            </a:ext>
          </a:extLst>
        </xdr:cNvPr>
        <xdr:cNvCxnSpPr/>
      </xdr:nvCxnSpPr>
      <xdr:spPr>
        <a:xfrm flipH="1">
          <a:off x="2727960" y="16367760"/>
          <a:ext cx="967740" cy="14478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85</xdr:row>
      <xdr:rowOff>76200</xdr:rowOff>
    </xdr:from>
    <xdr:to>
      <xdr:col>8</xdr:col>
      <xdr:colOff>297180</xdr:colOff>
      <xdr:row>87</xdr:row>
      <xdr:rowOff>144780</xdr:rowOff>
    </xdr:to>
    <xdr:cxnSp macro="">
      <xdr:nvCxnSpPr>
        <xdr:cNvPr id="105" name="ตัวเชื่อมต่อตรง 104">
          <a:extLst>
            <a:ext uri="{FF2B5EF4-FFF2-40B4-BE49-F238E27FC236}">
              <a16:creationId xmlns:a16="http://schemas.microsoft.com/office/drawing/2014/main" id="{9039C75B-C7E0-4215-B0DE-C41C664660C5}"/>
            </a:ext>
          </a:extLst>
        </xdr:cNvPr>
        <xdr:cNvCxnSpPr/>
      </xdr:nvCxnSpPr>
      <xdr:spPr>
        <a:xfrm flipH="1" flipV="1">
          <a:off x="4762500" y="17007840"/>
          <a:ext cx="990600" cy="52578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297180</xdr:colOff>
      <xdr:row>82</xdr:row>
      <xdr:rowOff>121920</xdr:rowOff>
    </xdr:from>
    <xdr:to>
      <xdr:col>7</xdr:col>
      <xdr:colOff>22860</xdr:colOff>
      <xdr:row>85</xdr:row>
      <xdr:rowOff>76200</xdr:rowOff>
    </xdr:to>
    <xdr:cxnSp macro="">
      <xdr:nvCxnSpPr>
        <xdr:cNvPr id="108" name="ตัวเชื่อมต่อตรง 107">
          <a:extLst>
            <a:ext uri="{FF2B5EF4-FFF2-40B4-BE49-F238E27FC236}">
              <a16:creationId xmlns:a16="http://schemas.microsoft.com/office/drawing/2014/main" id="{818187E8-EFF4-4CBF-8AE6-9CF20EBD1701}"/>
            </a:ext>
          </a:extLst>
        </xdr:cNvPr>
        <xdr:cNvCxnSpPr/>
      </xdr:nvCxnSpPr>
      <xdr:spPr>
        <a:xfrm flipH="1" flipV="1">
          <a:off x="3710940" y="16367760"/>
          <a:ext cx="1066800" cy="64008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86</xdr:row>
      <xdr:rowOff>15240</xdr:rowOff>
    </xdr:from>
    <xdr:to>
      <xdr:col>9</xdr:col>
      <xdr:colOff>548640</xdr:colOff>
      <xdr:row>87</xdr:row>
      <xdr:rowOff>129540</xdr:rowOff>
    </xdr:to>
    <xdr:cxnSp macro="">
      <xdr:nvCxnSpPr>
        <xdr:cNvPr id="110" name="ตัวเชื่อมต่อตรง 109">
          <a:extLst>
            <a:ext uri="{FF2B5EF4-FFF2-40B4-BE49-F238E27FC236}">
              <a16:creationId xmlns:a16="http://schemas.microsoft.com/office/drawing/2014/main" id="{92691DEA-7A76-469C-A4DF-81C2B0214F01}"/>
            </a:ext>
          </a:extLst>
        </xdr:cNvPr>
        <xdr:cNvCxnSpPr/>
      </xdr:nvCxnSpPr>
      <xdr:spPr>
        <a:xfrm flipH="1">
          <a:off x="5760720" y="16718280"/>
          <a:ext cx="914400" cy="3429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464820</xdr:colOff>
      <xdr:row>114</xdr:row>
      <xdr:rowOff>205740</xdr:rowOff>
    </xdr:from>
    <xdr:to>
      <xdr:col>5</xdr:col>
      <xdr:colOff>571500</xdr:colOff>
      <xdr:row>116</xdr:row>
      <xdr:rowOff>121920</xdr:rowOff>
    </xdr:to>
    <xdr:sp macro="" textlink="">
      <xdr:nvSpPr>
        <xdr:cNvPr id="122" name="กล่องข้อความ 121">
          <a:extLst>
            <a:ext uri="{FF2B5EF4-FFF2-40B4-BE49-F238E27FC236}">
              <a16:creationId xmlns:a16="http://schemas.microsoft.com/office/drawing/2014/main" id="{7C7A89FD-1F07-466A-83A1-A64343361A0C}"/>
            </a:ext>
          </a:extLst>
        </xdr:cNvPr>
        <xdr:cNvSpPr txBox="1"/>
      </xdr:nvSpPr>
      <xdr:spPr>
        <a:xfrm>
          <a:off x="1805940" y="24193500"/>
          <a:ext cx="2179320" cy="3733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สำหรับเหล็กเสริมเอกเลือกใช้เหล็ก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DB</a:t>
          </a:r>
        </a:p>
      </xdr:txBody>
    </xdr:sp>
    <xdr:clientData/>
  </xdr:twoCellAnchor>
  <xdr:twoCellAnchor>
    <xdr:from>
      <xdr:col>4</xdr:col>
      <xdr:colOff>342900</xdr:colOff>
      <xdr:row>111</xdr:row>
      <xdr:rowOff>251460</xdr:rowOff>
    </xdr:from>
    <xdr:to>
      <xdr:col>5</xdr:col>
      <xdr:colOff>541020</xdr:colOff>
      <xdr:row>113</xdr:row>
      <xdr:rowOff>0</xdr:rowOff>
    </xdr:to>
    <xdr:sp macro="" textlink="">
      <xdr:nvSpPr>
        <xdr:cNvPr id="124" name="กล่องข้อความ 123">
          <a:extLst>
            <a:ext uri="{FF2B5EF4-FFF2-40B4-BE49-F238E27FC236}">
              <a16:creationId xmlns:a16="http://schemas.microsoft.com/office/drawing/2014/main" id="{A720CD5B-1CF2-41E8-A188-EFDDE60FD096}"/>
            </a:ext>
          </a:extLst>
        </xdr:cNvPr>
        <xdr:cNvSpPr txBox="1"/>
      </xdr:nvSpPr>
      <xdr:spPr>
        <a:xfrm>
          <a:off x="3063240" y="23492460"/>
          <a:ext cx="89154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ใช้เหล็ก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DB</a:t>
          </a:r>
          <a:endParaRPr lang="en-US" sz="1400">
            <a:effectLst/>
          </a:endParaRPr>
        </a:p>
        <a:p>
          <a:pPr algn="r"/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2</xdr:col>
      <xdr:colOff>488388</xdr:colOff>
      <xdr:row>107</xdr:row>
      <xdr:rowOff>60960</xdr:rowOff>
    </xdr:from>
    <xdr:to>
      <xdr:col>5</xdr:col>
      <xdr:colOff>642678</xdr:colOff>
      <xdr:row>109</xdr:row>
      <xdr:rowOff>192405</xdr:rowOff>
    </xdr:to>
    <xdr:pic>
      <xdr:nvPicPr>
        <xdr:cNvPr id="128" name="รูปภาพ 127">
          <a:extLst>
            <a:ext uri="{FF2B5EF4-FFF2-40B4-BE49-F238E27FC236}">
              <a16:creationId xmlns:a16="http://schemas.microsoft.com/office/drawing/2014/main" id="{7D33D6AB-0B92-7133-DDC2-9F4BF2015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9508" y="22326600"/>
          <a:ext cx="2226930" cy="619125"/>
        </a:xfrm>
        <a:prstGeom prst="rect">
          <a:avLst/>
        </a:prstGeom>
      </xdr:spPr>
    </xdr:pic>
    <xdr:clientData/>
  </xdr:twoCellAnchor>
  <xdr:twoCellAnchor>
    <xdr:from>
      <xdr:col>3</xdr:col>
      <xdr:colOff>601980</xdr:colOff>
      <xdr:row>7</xdr:row>
      <xdr:rowOff>30480</xdr:rowOff>
    </xdr:from>
    <xdr:to>
      <xdr:col>5</xdr:col>
      <xdr:colOff>68580</xdr:colOff>
      <xdr:row>10</xdr:row>
      <xdr:rowOff>114300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B6E0F694-878C-D19B-38A3-D409B8D0866A}"/>
            </a:ext>
          </a:extLst>
        </xdr:cNvPr>
        <xdr:cNvSpPr/>
      </xdr:nvSpPr>
      <xdr:spPr>
        <a:xfrm>
          <a:off x="2103120" y="1539240"/>
          <a:ext cx="830580" cy="769620"/>
        </a:xfrm>
        <a:prstGeom prst="rect">
          <a:avLst/>
        </a:prstGeom>
        <a:solidFill>
          <a:srgbClr val="EAEAEA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586740</xdr:colOff>
      <xdr:row>13</xdr:row>
      <xdr:rowOff>22860</xdr:rowOff>
    </xdr:from>
    <xdr:to>
      <xdr:col>5</xdr:col>
      <xdr:colOff>53340</xdr:colOff>
      <xdr:row>16</xdr:row>
      <xdr:rowOff>106680</xdr:rowOff>
    </xdr:to>
    <xdr:sp macro="" textlink="">
      <xdr:nvSpPr>
        <xdr:cNvPr id="44" name="สี่เหลี่ยมผืนผ้า 43">
          <a:extLst>
            <a:ext uri="{FF2B5EF4-FFF2-40B4-BE49-F238E27FC236}">
              <a16:creationId xmlns:a16="http://schemas.microsoft.com/office/drawing/2014/main" id="{0F051D8B-AD57-41FE-91EF-2C122ABD6850}"/>
            </a:ext>
          </a:extLst>
        </xdr:cNvPr>
        <xdr:cNvSpPr/>
      </xdr:nvSpPr>
      <xdr:spPr>
        <a:xfrm>
          <a:off x="2087880" y="2903220"/>
          <a:ext cx="830580" cy="769620"/>
        </a:xfrm>
        <a:prstGeom prst="rect">
          <a:avLst/>
        </a:prstGeom>
        <a:solidFill>
          <a:srgbClr val="EAEAEA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617220</xdr:colOff>
      <xdr:row>8</xdr:row>
      <xdr:rowOff>7620</xdr:rowOff>
    </xdr:from>
    <xdr:to>
      <xdr:col>9</xdr:col>
      <xdr:colOff>76200</xdr:colOff>
      <xdr:row>11</xdr:row>
      <xdr:rowOff>91440</xdr:rowOff>
    </xdr:to>
    <xdr:sp macro="" textlink="">
      <xdr:nvSpPr>
        <xdr:cNvPr id="47" name="สี่เหลี่ยมผืนผ้า 46">
          <a:extLst>
            <a:ext uri="{FF2B5EF4-FFF2-40B4-BE49-F238E27FC236}">
              <a16:creationId xmlns:a16="http://schemas.microsoft.com/office/drawing/2014/main" id="{FA456A25-70C4-4D49-8603-1388743F1993}"/>
            </a:ext>
          </a:extLst>
        </xdr:cNvPr>
        <xdr:cNvSpPr/>
      </xdr:nvSpPr>
      <xdr:spPr>
        <a:xfrm>
          <a:off x="4823460" y="1744980"/>
          <a:ext cx="830580" cy="769620"/>
        </a:xfrm>
        <a:prstGeom prst="rect">
          <a:avLst/>
        </a:prstGeom>
        <a:solidFill>
          <a:srgbClr val="EAEAEA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617220</xdr:colOff>
      <xdr:row>13</xdr:row>
      <xdr:rowOff>15240</xdr:rowOff>
    </xdr:from>
    <xdr:to>
      <xdr:col>9</xdr:col>
      <xdr:colOff>76200</xdr:colOff>
      <xdr:row>16</xdr:row>
      <xdr:rowOff>99060</xdr:rowOff>
    </xdr:to>
    <xdr:sp macro="" textlink="">
      <xdr:nvSpPr>
        <xdr:cNvPr id="48" name="สี่เหลี่ยมผืนผ้า 47">
          <a:extLst>
            <a:ext uri="{FF2B5EF4-FFF2-40B4-BE49-F238E27FC236}">
              <a16:creationId xmlns:a16="http://schemas.microsoft.com/office/drawing/2014/main" id="{1603C45C-C082-4817-A3B0-30551C506179}"/>
            </a:ext>
          </a:extLst>
        </xdr:cNvPr>
        <xdr:cNvSpPr/>
      </xdr:nvSpPr>
      <xdr:spPr>
        <a:xfrm>
          <a:off x="4823460" y="2895600"/>
          <a:ext cx="830580" cy="769620"/>
        </a:xfrm>
        <a:prstGeom prst="rect">
          <a:avLst/>
        </a:prstGeom>
        <a:solidFill>
          <a:srgbClr val="EAEAEA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22860</xdr:colOff>
      <xdr:row>7</xdr:row>
      <xdr:rowOff>144780</xdr:rowOff>
    </xdr:from>
    <xdr:to>
      <xdr:col>4</xdr:col>
      <xdr:colOff>182880</xdr:colOff>
      <xdr:row>8</xdr:row>
      <xdr:rowOff>76200</xdr:rowOff>
    </xdr:to>
    <xdr:sp macro="" textlink="">
      <xdr:nvSpPr>
        <xdr:cNvPr id="49" name="วงรี 48">
          <a:extLst>
            <a:ext uri="{FF2B5EF4-FFF2-40B4-BE49-F238E27FC236}">
              <a16:creationId xmlns:a16="http://schemas.microsoft.com/office/drawing/2014/main" id="{3F1FF033-80E6-0CAA-9DCE-D34DD6EA5A3E}"/>
            </a:ext>
          </a:extLst>
        </xdr:cNvPr>
        <xdr:cNvSpPr/>
      </xdr:nvSpPr>
      <xdr:spPr>
        <a:xfrm>
          <a:off x="2194560" y="165354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464820</xdr:colOff>
      <xdr:row>9</xdr:row>
      <xdr:rowOff>60960</xdr:rowOff>
    </xdr:from>
    <xdr:to>
      <xdr:col>4</xdr:col>
      <xdr:colOff>624840</xdr:colOff>
      <xdr:row>9</xdr:row>
      <xdr:rowOff>220980</xdr:rowOff>
    </xdr:to>
    <xdr:sp macro="" textlink="">
      <xdr:nvSpPr>
        <xdr:cNvPr id="53" name="วงรี 52">
          <a:extLst>
            <a:ext uri="{FF2B5EF4-FFF2-40B4-BE49-F238E27FC236}">
              <a16:creationId xmlns:a16="http://schemas.microsoft.com/office/drawing/2014/main" id="{54FC6297-762C-420E-ADA0-F0BBCAA31277}"/>
            </a:ext>
          </a:extLst>
        </xdr:cNvPr>
        <xdr:cNvSpPr/>
      </xdr:nvSpPr>
      <xdr:spPr>
        <a:xfrm>
          <a:off x="2636520" y="202692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480060</xdr:colOff>
      <xdr:row>15</xdr:row>
      <xdr:rowOff>53340</xdr:rowOff>
    </xdr:from>
    <xdr:to>
      <xdr:col>4</xdr:col>
      <xdr:colOff>640080</xdr:colOff>
      <xdr:row>15</xdr:row>
      <xdr:rowOff>213360</xdr:rowOff>
    </xdr:to>
    <xdr:sp macro="" textlink="">
      <xdr:nvSpPr>
        <xdr:cNvPr id="57" name="วงรี 56">
          <a:extLst>
            <a:ext uri="{FF2B5EF4-FFF2-40B4-BE49-F238E27FC236}">
              <a16:creationId xmlns:a16="http://schemas.microsoft.com/office/drawing/2014/main" id="{1CB1DF7D-6196-4B67-9D0D-C95B9238C9DD}"/>
            </a:ext>
          </a:extLst>
        </xdr:cNvPr>
        <xdr:cNvSpPr/>
      </xdr:nvSpPr>
      <xdr:spPr>
        <a:xfrm>
          <a:off x="2651760" y="339090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15240</xdr:colOff>
      <xdr:row>15</xdr:row>
      <xdr:rowOff>53340</xdr:rowOff>
    </xdr:from>
    <xdr:to>
      <xdr:col>4</xdr:col>
      <xdr:colOff>175260</xdr:colOff>
      <xdr:row>15</xdr:row>
      <xdr:rowOff>213360</xdr:rowOff>
    </xdr:to>
    <xdr:sp macro="" textlink="">
      <xdr:nvSpPr>
        <xdr:cNvPr id="64" name="วงรี 63">
          <a:extLst>
            <a:ext uri="{FF2B5EF4-FFF2-40B4-BE49-F238E27FC236}">
              <a16:creationId xmlns:a16="http://schemas.microsoft.com/office/drawing/2014/main" id="{CA0C8712-4FE8-4D8C-B758-4429515C1D7C}"/>
            </a:ext>
          </a:extLst>
        </xdr:cNvPr>
        <xdr:cNvSpPr/>
      </xdr:nvSpPr>
      <xdr:spPr>
        <a:xfrm>
          <a:off x="2186940" y="339090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487680</xdr:colOff>
      <xdr:row>13</xdr:row>
      <xdr:rowOff>129540</xdr:rowOff>
    </xdr:from>
    <xdr:to>
      <xdr:col>4</xdr:col>
      <xdr:colOff>647700</xdr:colOff>
      <xdr:row>14</xdr:row>
      <xdr:rowOff>60960</xdr:rowOff>
    </xdr:to>
    <xdr:sp macro="" textlink="">
      <xdr:nvSpPr>
        <xdr:cNvPr id="65" name="วงรี 64">
          <a:extLst>
            <a:ext uri="{FF2B5EF4-FFF2-40B4-BE49-F238E27FC236}">
              <a16:creationId xmlns:a16="http://schemas.microsoft.com/office/drawing/2014/main" id="{F3555116-6975-4A4A-A131-3740A9792D43}"/>
            </a:ext>
          </a:extLst>
        </xdr:cNvPr>
        <xdr:cNvSpPr/>
      </xdr:nvSpPr>
      <xdr:spPr>
        <a:xfrm>
          <a:off x="2659380" y="300990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7620</xdr:colOff>
      <xdr:row>13</xdr:row>
      <xdr:rowOff>129540</xdr:rowOff>
    </xdr:from>
    <xdr:to>
      <xdr:col>4</xdr:col>
      <xdr:colOff>167640</xdr:colOff>
      <xdr:row>14</xdr:row>
      <xdr:rowOff>60960</xdr:rowOff>
    </xdr:to>
    <xdr:sp macro="" textlink="">
      <xdr:nvSpPr>
        <xdr:cNvPr id="66" name="วงรี 65">
          <a:extLst>
            <a:ext uri="{FF2B5EF4-FFF2-40B4-BE49-F238E27FC236}">
              <a16:creationId xmlns:a16="http://schemas.microsoft.com/office/drawing/2014/main" id="{5A70CE76-A1B2-436A-A887-1890DCFEF143}"/>
            </a:ext>
          </a:extLst>
        </xdr:cNvPr>
        <xdr:cNvSpPr/>
      </xdr:nvSpPr>
      <xdr:spPr>
        <a:xfrm>
          <a:off x="2179320" y="300990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464820</xdr:colOff>
      <xdr:row>7</xdr:row>
      <xdr:rowOff>144780</xdr:rowOff>
    </xdr:from>
    <xdr:to>
      <xdr:col>4</xdr:col>
      <xdr:colOff>624840</xdr:colOff>
      <xdr:row>8</xdr:row>
      <xdr:rowOff>76200</xdr:rowOff>
    </xdr:to>
    <xdr:sp macro="" textlink="">
      <xdr:nvSpPr>
        <xdr:cNvPr id="67" name="วงรี 66">
          <a:extLst>
            <a:ext uri="{FF2B5EF4-FFF2-40B4-BE49-F238E27FC236}">
              <a16:creationId xmlns:a16="http://schemas.microsoft.com/office/drawing/2014/main" id="{D0C94D57-96B1-4742-B174-A995440C7555}"/>
            </a:ext>
          </a:extLst>
        </xdr:cNvPr>
        <xdr:cNvSpPr/>
      </xdr:nvSpPr>
      <xdr:spPr>
        <a:xfrm>
          <a:off x="2636520" y="165354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22860</xdr:colOff>
      <xdr:row>9</xdr:row>
      <xdr:rowOff>68580</xdr:rowOff>
    </xdr:from>
    <xdr:to>
      <xdr:col>4</xdr:col>
      <xdr:colOff>182880</xdr:colOff>
      <xdr:row>10</xdr:row>
      <xdr:rowOff>0</xdr:rowOff>
    </xdr:to>
    <xdr:sp macro="" textlink="">
      <xdr:nvSpPr>
        <xdr:cNvPr id="71" name="วงรี 70">
          <a:extLst>
            <a:ext uri="{FF2B5EF4-FFF2-40B4-BE49-F238E27FC236}">
              <a16:creationId xmlns:a16="http://schemas.microsoft.com/office/drawing/2014/main" id="{BF8EC13C-D87A-4AA6-8066-8304286818C8}"/>
            </a:ext>
          </a:extLst>
        </xdr:cNvPr>
        <xdr:cNvSpPr/>
      </xdr:nvSpPr>
      <xdr:spPr>
        <a:xfrm>
          <a:off x="2194560" y="203454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15240</xdr:colOff>
      <xdr:row>8</xdr:row>
      <xdr:rowOff>129540</xdr:rowOff>
    </xdr:from>
    <xdr:to>
      <xdr:col>8</xdr:col>
      <xdr:colOff>175260</xdr:colOff>
      <xdr:row>9</xdr:row>
      <xdr:rowOff>60960</xdr:rowOff>
    </xdr:to>
    <xdr:sp macro="" textlink="">
      <xdr:nvSpPr>
        <xdr:cNvPr id="73" name="วงรี 72">
          <a:extLst>
            <a:ext uri="{FF2B5EF4-FFF2-40B4-BE49-F238E27FC236}">
              <a16:creationId xmlns:a16="http://schemas.microsoft.com/office/drawing/2014/main" id="{3CE3C1BC-FD49-43F2-AA5A-5F41C6805E48}"/>
            </a:ext>
          </a:extLst>
        </xdr:cNvPr>
        <xdr:cNvSpPr/>
      </xdr:nvSpPr>
      <xdr:spPr>
        <a:xfrm>
          <a:off x="4922520" y="186690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464820</xdr:colOff>
      <xdr:row>8</xdr:row>
      <xdr:rowOff>121920</xdr:rowOff>
    </xdr:from>
    <xdr:to>
      <xdr:col>8</xdr:col>
      <xdr:colOff>624840</xdr:colOff>
      <xdr:row>9</xdr:row>
      <xdr:rowOff>53340</xdr:rowOff>
    </xdr:to>
    <xdr:sp macro="" textlink="">
      <xdr:nvSpPr>
        <xdr:cNvPr id="77" name="วงรี 76">
          <a:extLst>
            <a:ext uri="{FF2B5EF4-FFF2-40B4-BE49-F238E27FC236}">
              <a16:creationId xmlns:a16="http://schemas.microsoft.com/office/drawing/2014/main" id="{A88C5F41-EE61-474A-A2F8-457E0462C801}"/>
            </a:ext>
          </a:extLst>
        </xdr:cNvPr>
        <xdr:cNvSpPr/>
      </xdr:nvSpPr>
      <xdr:spPr>
        <a:xfrm>
          <a:off x="5372100" y="185928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7620</xdr:colOff>
      <xdr:row>10</xdr:row>
      <xdr:rowOff>22860</xdr:rowOff>
    </xdr:from>
    <xdr:to>
      <xdr:col>8</xdr:col>
      <xdr:colOff>167640</xdr:colOff>
      <xdr:row>10</xdr:row>
      <xdr:rowOff>182880</xdr:rowOff>
    </xdr:to>
    <xdr:sp macro="" textlink="">
      <xdr:nvSpPr>
        <xdr:cNvPr id="78" name="วงรี 77">
          <a:extLst>
            <a:ext uri="{FF2B5EF4-FFF2-40B4-BE49-F238E27FC236}">
              <a16:creationId xmlns:a16="http://schemas.microsoft.com/office/drawing/2014/main" id="{F7753E88-13F4-4EE9-8179-B61BA3D07562}"/>
            </a:ext>
          </a:extLst>
        </xdr:cNvPr>
        <xdr:cNvSpPr/>
      </xdr:nvSpPr>
      <xdr:spPr>
        <a:xfrm>
          <a:off x="4914900" y="221742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472440</xdr:colOff>
      <xdr:row>10</xdr:row>
      <xdr:rowOff>22860</xdr:rowOff>
    </xdr:from>
    <xdr:to>
      <xdr:col>8</xdr:col>
      <xdr:colOff>632460</xdr:colOff>
      <xdr:row>10</xdr:row>
      <xdr:rowOff>182880</xdr:rowOff>
    </xdr:to>
    <xdr:sp macro="" textlink="">
      <xdr:nvSpPr>
        <xdr:cNvPr id="79" name="วงรี 78">
          <a:extLst>
            <a:ext uri="{FF2B5EF4-FFF2-40B4-BE49-F238E27FC236}">
              <a16:creationId xmlns:a16="http://schemas.microsoft.com/office/drawing/2014/main" id="{123CB4FF-B9D4-4FD7-97D6-6638D32B76C1}"/>
            </a:ext>
          </a:extLst>
        </xdr:cNvPr>
        <xdr:cNvSpPr/>
      </xdr:nvSpPr>
      <xdr:spPr>
        <a:xfrm>
          <a:off x="5379720" y="221742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15240</xdr:colOff>
      <xdr:row>13</xdr:row>
      <xdr:rowOff>114300</xdr:rowOff>
    </xdr:from>
    <xdr:to>
      <xdr:col>8</xdr:col>
      <xdr:colOff>175260</xdr:colOff>
      <xdr:row>14</xdr:row>
      <xdr:rowOff>45720</xdr:rowOff>
    </xdr:to>
    <xdr:sp macro="" textlink="">
      <xdr:nvSpPr>
        <xdr:cNvPr id="81" name="วงรี 80">
          <a:extLst>
            <a:ext uri="{FF2B5EF4-FFF2-40B4-BE49-F238E27FC236}">
              <a16:creationId xmlns:a16="http://schemas.microsoft.com/office/drawing/2014/main" id="{8FE7FAAA-291A-4290-B14E-52F134BCA253}"/>
            </a:ext>
          </a:extLst>
        </xdr:cNvPr>
        <xdr:cNvSpPr/>
      </xdr:nvSpPr>
      <xdr:spPr>
        <a:xfrm>
          <a:off x="4922520" y="299466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480060</xdr:colOff>
      <xdr:row>13</xdr:row>
      <xdr:rowOff>114300</xdr:rowOff>
    </xdr:from>
    <xdr:to>
      <xdr:col>8</xdr:col>
      <xdr:colOff>640080</xdr:colOff>
      <xdr:row>14</xdr:row>
      <xdr:rowOff>45720</xdr:rowOff>
    </xdr:to>
    <xdr:sp macro="" textlink="">
      <xdr:nvSpPr>
        <xdr:cNvPr id="84" name="วงรี 83">
          <a:extLst>
            <a:ext uri="{FF2B5EF4-FFF2-40B4-BE49-F238E27FC236}">
              <a16:creationId xmlns:a16="http://schemas.microsoft.com/office/drawing/2014/main" id="{091D8338-F6C7-4AAF-9CAD-6F46308CBD58}"/>
            </a:ext>
          </a:extLst>
        </xdr:cNvPr>
        <xdr:cNvSpPr/>
      </xdr:nvSpPr>
      <xdr:spPr>
        <a:xfrm>
          <a:off x="5387340" y="299466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22860</xdr:colOff>
      <xdr:row>15</xdr:row>
      <xdr:rowOff>53340</xdr:rowOff>
    </xdr:from>
    <xdr:to>
      <xdr:col>8</xdr:col>
      <xdr:colOff>182880</xdr:colOff>
      <xdr:row>15</xdr:row>
      <xdr:rowOff>213360</xdr:rowOff>
    </xdr:to>
    <xdr:sp macro="" textlink="">
      <xdr:nvSpPr>
        <xdr:cNvPr id="85" name="วงรี 84">
          <a:extLst>
            <a:ext uri="{FF2B5EF4-FFF2-40B4-BE49-F238E27FC236}">
              <a16:creationId xmlns:a16="http://schemas.microsoft.com/office/drawing/2014/main" id="{D500A62C-7136-4C6C-88D1-5E70AC91B35B}"/>
            </a:ext>
          </a:extLst>
        </xdr:cNvPr>
        <xdr:cNvSpPr/>
      </xdr:nvSpPr>
      <xdr:spPr>
        <a:xfrm>
          <a:off x="4930140" y="339090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480060</xdr:colOff>
      <xdr:row>15</xdr:row>
      <xdr:rowOff>53340</xdr:rowOff>
    </xdr:from>
    <xdr:to>
      <xdr:col>8</xdr:col>
      <xdr:colOff>640080</xdr:colOff>
      <xdr:row>15</xdr:row>
      <xdr:rowOff>213360</xdr:rowOff>
    </xdr:to>
    <xdr:sp macro="" textlink="">
      <xdr:nvSpPr>
        <xdr:cNvPr id="86" name="วงรี 85">
          <a:extLst>
            <a:ext uri="{FF2B5EF4-FFF2-40B4-BE49-F238E27FC236}">
              <a16:creationId xmlns:a16="http://schemas.microsoft.com/office/drawing/2014/main" id="{78BFB0A2-5631-4080-802B-4690AEDA6C4C}"/>
            </a:ext>
          </a:extLst>
        </xdr:cNvPr>
        <xdr:cNvSpPr/>
      </xdr:nvSpPr>
      <xdr:spPr>
        <a:xfrm>
          <a:off x="5387340" y="3390900"/>
          <a:ext cx="160020" cy="160020"/>
        </a:xfrm>
        <a:prstGeom prst="ellipse">
          <a:avLst/>
        </a:prstGeom>
        <a:solidFill>
          <a:srgbClr val="4B4B4B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243840</xdr:colOff>
      <xdr:row>8</xdr:row>
      <xdr:rowOff>91440</xdr:rowOff>
    </xdr:from>
    <xdr:to>
      <xdr:col>4</xdr:col>
      <xdr:colOff>419100</xdr:colOff>
      <xdr:row>9</xdr:row>
      <xdr:rowOff>45720</xdr:rowOff>
    </xdr:to>
    <xdr:sp macro="" textlink="">
      <xdr:nvSpPr>
        <xdr:cNvPr id="93" name="สี่เหลี่ยมผืนผ้า 92">
          <a:extLst>
            <a:ext uri="{FF2B5EF4-FFF2-40B4-BE49-F238E27FC236}">
              <a16:creationId xmlns:a16="http://schemas.microsoft.com/office/drawing/2014/main" id="{5771F972-D383-7462-BBA7-708072693453}"/>
            </a:ext>
          </a:extLst>
        </xdr:cNvPr>
        <xdr:cNvSpPr/>
      </xdr:nvSpPr>
      <xdr:spPr>
        <a:xfrm>
          <a:off x="2415540" y="1828800"/>
          <a:ext cx="175260" cy="182880"/>
        </a:xfrm>
        <a:prstGeom prst="rect">
          <a:avLst/>
        </a:prstGeom>
        <a:solidFill>
          <a:srgbClr val="21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236220</xdr:colOff>
      <xdr:row>14</xdr:row>
      <xdr:rowOff>68580</xdr:rowOff>
    </xdr:from>
    <xdr:to>
      <xdr:col>4</xdr:col>
      <xdr:colOff>411480</xdr:colOff>
      <xdr:row>15</xdr:row>
      <xdr:rowOff>22860</xdr:rowOff>
    </xdr:to>
    <xdr:sp macro="" textlink="">
      <xdr:nvSpPr>
        <xdr:cNvPr id="95" name="สี่เหลี่ยมผืนผ้า 94">
          <a:extLst>
            <a:ext uri="{FF2B5EF4-FFF2-40B4-BE49-F238E27FC236}">
              <a16:creationId xmlns:a16="http://schemas.microsoft.com/office/drawing/2014/main" id="{318606C9-64DB-4D9D-B373-5A6B76616CA8}"/>
            </a:ext>
          </a:extLst>
        </xdr:cNvPr>
        <xdr:cNvSpPr/>
      </xdr:nvSpPr>
      <xdr:spPr>
        <a:xfrm>
          <a:off x="2407920" y="3177540"/>
          <a:ext cx="175260" cy="182880"/>
        </a:xfrm>
        <a:prstGeom prst="rect">
          <a:avLst/>
        </a:prstGeom>
        <a:solidFill>
          <a:srgbClr val="21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236220</xdr:colOff>
      <xdr:row>14</xdr:row>
      <xdr:rowOff>60960</xdr:rowOff>
    </xdr:from>
    <xdr:to>
      <xdr:col>8</xdr:col>
      <xdr:colOff>411480</xdr:colOff>
      <xdr:row>15</xdr:row>
      <xdr:rowOff>15240</xdr:rowOff>
    </xdr:to>
    <xdr:sp macro="" textlink="">
      <xdr:nvSpPr>
        <xdr:cNvPr id="97" name="สี่เหลี่ยมผืนผ้า 96">
          <a:extLst>
            <a:ext uri="{FF2B5EF4-FFF2-40B4-BE49-F238E27FC236}">
              <a16:creationId xmlns:a16="http://schemas.microsoft.com/office/drawing/2014/main" id="{8D5002C6-0598-4466-9620-26FF8C0DCB05}"/>
            </a:ext>
          </a:extLst>
        </xdr:cNvPr>
        <xdr:cNvSpPr/>
      </xdr:nvSpPr>
      <xdr:spPr>
        <a:xfrm>
          <a:off x="5143500" y="3169920"/>
          <a:ext cx="175260" cy="182880"/>
        </a:xfrm>
        <a:prstGeom prst="rect">
          <a:avLst/>
        </a:prstGeom>
        <a:solidFill>
          <a:srgbClr val="21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236220</xdr:colOff>
      <xdr:row>9</xdr:row>
      <xdr:rowOff>53340</xdr:rowOff>
    </xdr:from>
    <xdr:to>
      <xdr:col>8</xdr:col>
      <xdr:colOff>411480</xdr:colOff>
      <xdr:row>10</xdr:row>
      <xdr:rowOff>7620</xdr:rowOff>
    </xdr:to>
    <xdr:sp macro="" textlink="">
      <xdr:nvSpPr>
        <xdr:cNvPr id="98" name="สี่เหลี่ยมผืนผ้า 97">
          <a:extLst>
            <a:ext uri="{FF2B5EF4-FFF2-40B4-BE49-F238E27FC236}">
              <a16:creationId xmlns:a16="http://schemas.microsoft.com/office/drawing/2014/main" id="{3A4A631E-7CB2-45E5-A254-607E2BE5A848}"/>
            </a:ext>
          </a:extLst>
        </xdr:cNvPr>
        <xdr:cNvSpPr/>
      </xdr:nvSpPr>
      <xdr:spPr>
        <a:xfrm>
          <a:off x="5143500" y="2019300"/>
          <a:ext cx="175260" cy="182880"/>
        </a:xfrm>
        <a:prstGeom prst="rect">
          <a:avLst/>
        </a:prstGeom>
        <a:solidFill>
          <a:srgbClr val="21212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236220</xdr:colOff>
      <xdr:row>10</xdr:row>
      <xdr:rowOff>7620</xdr:rowOff>
    </xdr:from>
    <xdr:to>
      <xdr:col>8</xdr:col>
      <xdr:colOff>411480</xdr:colOff>
      <xdr:row>14</xdr:row>
      <xdr:rowOff>53340</xdr:rowOff>
    </xdr:to>
    <xdr:sp macro="" textlink="">
      <xdr:nvSpPr>
        <xdr:cNvPr id="101" name="สี่เหลี่ยมผืนผ้า 100">
          <a:extLst>
            <a:ext uri="{FF2B5EF4-FFF2-40B4-BE49-F238E27FC236}">
              <a16:creationId xmlns:a16="http://schemas.microsoft.com/office/drawing/2014/main" id="{F3D25933-AEDF-4750-B518-C83DAA300B19}"/>
            </a:ext>
          </a:extLst>
        </xdr:cNvPr>
        <xdr:cNvSpPr/>
      </xdr:nvSpPr>
      <xdr:spPr>
        <a:xfrm>
          <a:off x="5143500" y="2202180"/>
          <a:ext cx="175260" cy="960120"/>
        </a:xfrm>
        <a:prstGeom prst="rect">
          <a:avLst/>
        </a:prstGeom>
        <a:solidFill>
          <a:srgbClr val="00FF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205740</xdr:colOff>
      <xdr:row>8</xdr:row>
      <xdr:rowOff>0</xdr:rowOff>
    </xdr:from>
    <xdr:to>
      <xdr:col>10</xdr:col>
      <xdr:colOff>30480</xdr:colOff>
      <xdr:row>8</xdr:row>
      <xdr:rowOff>0</xdr:rowOff>
    </xdr:to>
    <xdr:cxnSp macro="">
      <xdr:nvCxnSpPr>
        <xdr:cNvPr id="104" name="ตัวเชื่อมต่อตรง 103">
          <a:extLst>
            <a:ext uri="{FF2B5EF4-FFF2-40B4-BE49-F238E27FC236}">
              <a16:creationId xmlns:a16="http://schemas.microsoft.com/office/drawing/2014/main" id="{F40BCEE7-9432-795A-CD2C-3EBB1F0BB563}"/>
            </a:ext>
          </a:extLst>
        </xdr:cNvPr>
        <xdr:cNvCxnSpPr/>
      </xdr:nvCxnSpPr>
      <xdr:spPr>
        <a:xfrm>
          <a:off x="998220" y="1737360"/>
          <a:ext cx="5280660" cy="0"/>
        </a:xfrm>
        <a:prstGeom prst="line">
          <a:avLst/>
        </a:prstGeom>
        <a:ln w="28575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35700</xdr:colOff>
      <xdr:row>43</xdr:row>
      <xdr:rowOff>127140</xdr:rowOff>
    </xdr:from>
    <xdr:to>
      <xdr:col>5</xdr:col>
      <xdr:colOff>493525</xdr:colOff>
      <xdr:row>46</xdr:row>
      <xdr:rowOff>38099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22580E03-2FEA-5F0D-6079-0DE8B2403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500" y="2900820"/>
          <a:ext cx="1128385" cy="627240"/>
        </a:xfrm>
        <a:prstGeom prst="rect">
          <a:avLst/>
        </a:prstGeom>
      </xdr:spPr>
    </xdr:pic>
    <xdr:clientData/>
  </xdr:twoCellAnchor>
  <xdr:twoCellAnchor editAs="oneCell">
    <xdr:from>
      <xdr:col>3</xdr:col>
      <xdr:colOff>632460</xdr:colOff>
      <xdr:row>46</xdr:row>
      <xdr:rowOff>60960</xdr:rowOff>
    </xdr:from>
    <xdr:to>
      <xdr:col>5</xdr:col>
      <xdr:colOff>472440</xdr:colOff>
      <xdr:row>48</xdr:row>
      <xdr:rowOff>190151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1BC2FFAE-B4B6-139D-957D-94DBD6006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3550920"/>
          <a:ext cx="1181100" cy="586391"/>
        </a:xfrm>
        <a:prstGeom prst="rect">
          <a:avLst/>
        </a:prstGeom>
      </xdr:spPr>
    </xdr:pic>
    <xdr:clientData/>
  </xdr:twoCellAnchor>
  <xdr:twoCellAnchor editAs="oneCell">
    <xdr:from>
      <xdr:col>1</xdr:col>
      <xdr:colOff>594360</xdr:colOff>
      <xdr:row>51</xdr:row>
      <xdr:rowOff>2135</xdr:rowOff>
    </xdr:from>
    <xdr:to>
      <xdr:col>5</xdr:col>
      <xdr:colOff>487680</xdr:colOff>
      <xdr:row>54</xdr:row>
      <xdr:rowOff>1905</xdr:rowOff>
    </xdr:to>
    <xdr:pic>
      <xdr:nvPicPr>
        <xdr:cNvPr id="9" name="รูปภาพ 8">
          <a:extLst>
            <a:ext uri="{FF2B5EF4-FFF2-40B4-BE49-F238E27FC236}">
              <a16:creationId xmlns:a16="http://schemas.microsoft.com/office/drawing/2014/main" id="{B51F7582-3BD8-37D0-61AD-B0BAF0A2AD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5480" y="4406495"/>
          <a:ext cx="2575560" cy="716050"/>
        </a:xfrm>
        <a:prstGeom prst="rect">
          <a:avLst/>
        </a:prstGeom>
      </xdr:spPr>
    </xdr:pic>
    <xdr:clientData/>
  </xdr:twoCellAnchor>
  <xdr:twoCellAnchor>
    <xdr:from>
      <xdr:col>6</xdr:col>
      <xdr:colOff>76200</xdr:colOff>
      <xdr:row>58</xdr:row>
      <xdr:rowOff>213360</xdr:rowOff>
    </xdr:from>
    <xdr:to>
      <xdr:col>6</xdr:col>
      <xdr:colOff>617220</xdr:colOff>
      <xdr:row>61</xdr:row>
      <xdr:rowOff>38100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3BC7DF1A-077C-4657-866E-4FDBB2DA144E}"/>
            </a:ext>
          </a:extLst>
        </xdr:cNvPr>
        <xdr:cNvSpPr txBox="1"/>
      </xdr:nvSpPr>
      <xdr:spPr>
        <a:xfrm>
          <a:off x="4770120" y="6858000"/>
          <a:ext cx="54102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mm.</a:t>
          </a:r>
        </a:p>
      </xdr:txBody>
    </xdr:sp>
    <xdr:clientData/>
  </xdr:twoCellAnchor>
  <xdr:twoCellAnchor>
    <xdr:from>
      <xdr:col>3</xdr:col>
      <xdr:colOff>541020</xdr:colOff>
      <xdr:row>58</xdr:row>
      <xdr:rowOff>220980</xdr:rowOff>
    </xdr:from>
    <xdr:to>
      <xdr:col>6</xdr:col>
      <xdr:colOff>411480</xdr:colOff>
      <xdr:row>60</xdr:row>
      <xdr:rowOff>152400</xdr:rowOff>
    </xdr:to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5D19B2A-9E2F-4EA3-ADDA-0F4518C8FE16}"/>
            </a:ext>
          </a:extLst>
        </xdr:cNvPr>
        <xdr:cNvSpPr txBox="1"/>
      </xdr:nvSpPr>
      <xdr:spPr>
        <a:xfrm>
          <a:off x="3223260" y="7178040"/>
          <a:ext cx="188214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เลือกใช้เหล็ก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- DB</a:t>
          </a:r>
        </a:p>
      </xdr:txBody>
    </xdr:sp>
    <xdr:clientData/>
  </xdr:twoCellAnchor>
  <xdr:twoCellAnchor>
    <xdr:from>
      <xdr:col>3</xdr:col>
      <xdr:colOff>342900</xdr:colOff>
      <xdr:row>55</xdr:row>
      <xdr:rowOff>251460</xdr:rowOff>
    </xdr:from>
    <xdr:to>
      <xdr:col>4</xdr:col>
      <xdr:colOff>541020</xdr:colOff>
      <xdr:row>57</xdr:row>
      <xdr:rowOff>0</xdr:rowOff>
    </xdr:to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86B9D440-2D83-4BD3-A5B4-5923952BABDC}"/>
            </a:ext>
          </a:extLst>
        </xdr:cNvPr>
        <xdr:cNvSpPr txBox="1"/>
      </xdr:nvSpPr>
      <xdr:spPr>
        <a:xfrm>
          <a:off x="3063240" y="23492460"/>
          <a:ext cx="89154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ใช้เหล็ก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DB</a:t>
          </a:r>
          <a:endParaRPr lang="en-US" sz="1400">
            <a:effectLst/>
          </a:endParaRPr>
        </a:p>
        <a:p>
          <a:pPr algn="r"/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</xdr:col>
      <xdr:colOff>640080</xdr:colOff>
      <xdr:row>62</xdr:row>
      <xdr:rowOff>0</xdr:rowOff>
    </xdr:from>
    <xdr:to>
      <xdr:col>5</xdr:col>
      <xdr:colOff>533400</xdr:colOff>
      <xdr:row>64</xdr:row>
      <xdr:rowOff>228370</xdr:rowOff>
    </xdr:to>
    <xdr:pic>
      <xdr:nvPicPr>
        <xdr:cNvPr id="15" name="รูปภาพ 14">
          <a:extLst>
            <a:ext uri="{FF2B5EF4-FFF2-40B4-BE49-F238E27FC236}">
              <a16:creationId xmlns:a16="http://schemas.microsoft.com/office/drawing/2014/main" id="{F24BC51C-2E03-4B3A-9396-03672F646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7757160"/>
          <a:ext cx="2575560" cy="716050"/>
        </a:xfrm>
        <a:prstGeom prst="rect">
          <a:avLst/>
        </a:prstGeom>
      </xdr:spPr>
    </xdr:pic>
    <xdr:clientData/>
  </xdr:twoCellAnchor>
  <xdr:twoCellAnchor>
    <xdr:from>
      <xdr:col>6</xdr:col>
      <xdr:colOff>76200</xdr:colOff>
      <xdr:row>67</xdr:row>
      <xdr:rowOff>213360</xdr:rowOff>
    </xdr:from>
    <xdr:to>
      <xdr:col>6</xdr:col>
      <xdr:colOff>617220</xdr:colOff>
      <xdr:row>69</xdr:row>
      <xdr:rowOff>38100</xdr:rowOff>
    </xdr:to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D11B89C0-478F-44BF-833F-CCE168D936D2}"/>
            </a:ext>
          </a:extLst>
        </xdr:cNvPr>
        <xdr:cNvSpPr txBox="1"/>
      </xdr:nvSpPr>
      <xdr:spPr>
        <a:xfrm>
          <a:off x="4770120" y="7170420"/>
          <a:ext cx="54102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mm.</a:t>
          </a:r>
        </a:p>
      </xdr:txBody>
    </xdr:sp>
    <xdr:clientData/>
  </xdr:twoCellAnchor>
  <xdr:twoCellAnchor>
    <xdr:from>
      <xdr:col>3</xdr:col>
      <xdr:colOff>541020</xdr:colOff>
      <xdr:row>67</xdr:row>
      <xdr:rowOff>220980</xdr:rowOff>
    </xdr:from>
    <xdr:to>
      <xdr:col>6</xdr:col>
      <xdr:colOff>449580</xdr:colOff>
      <xdr:row>69</xdr:row>
      <xdr:rowOff>137160</xdr:rowOff>
    </xdr:to>
    <xdr:sp macro="" textlink="">
      <xdr:nvSpPr>
        <xdr:cNvPr id="17" name="กล่องข้อความ 16">
          <a:extLst>
            <a:ext uri="{FF2B5EF4-FFF2-40B4-BE49-F238E27FC236}">
              <a16:creationId xmlns:a16="http://schemas.microsoft.com/office/drawing/2014/main" id="{85C9AF14-AB9A-48F5-A5E2-46E798E8F346}"/>
            </a:ext>
          </a:extLst>
        </xdr:cNvPr>
        <xdr:cNvSpPr txBox="1"/>
      </xdr:nvSpPr>
      <xdr:spPr>
        <a:xfrm>
          <a:off x="3223260" y="7178040"/>
          <a:ext cx="1920240" cy="403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เลือกใช้เหล็ก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- DB</a:t>
          </a:r>
        </a:p>
      </xdr:txBody>
    </xdr:sp>
    <xdr:clientData/>
  </xdr:twoCellAnchor>
  <xdr:twoCellAnchor>
    <xdr:from>
      <xdr:col>3</xdr:col>
      <xdr:colOff>342900</xdr:colOff>
      <xdr:row>64</xdr:row>
      <xdr:rowOff>251460</xdr:rowOff>
    </xdr:from>
    <xdr:to>
      <xdr:col>4</xdr:col>
      <xdr:colOff>541020</xdr:colOff>
      <xdr:row>66</xdr:row>
      <xdr:rowOff>0</xdr:rowOff>
    </xdr:to>
    <xdr:sp macro="" textlink="">
      <xdr:nvSpPr>
        <xdr:cNvPr id="18" name="กล่องข้อความ 17">
          <a:extLst>
            <a:ext uri="{FF2B5EF4-FFF2-40B4-BE49-F238E27FC236}">
              <a16:creationId xmlns:a16="http://schemas.microsoft.com/office/drawing/2014/main" id="{74F0FC81-6A8C-4A99-B195-78C85497B9A3}"/>
            </a:ext>
          </a:extLst>
        </xdr:cNvPr>
        <xdr:cNvSpPr txBox="1"/>
      </xdr:nvSpPr>
      <xdr:spPr>
        <a:xfrm>
          <a:off x="3025140" y="6461760"/>
          <a:ext cx="86868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ใช้เหล็ก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DB</a:t>
          </a:r>
          <a:endParaRPr lang="en-US" sz="1400">
            <a:effectLst/>
          </a:endParaRPr>
        </a:p>
        <a:p>
          <a:pPr algn="r"/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312420</xdr:colOff>
      <xdr:row>79</xdr:row>
      <xdr:rowOff>259080</xdr:rowOff>
    </xdr:from>
    <xdr:to>
      <xdr:col>4</xdr:col>
      <xdr:colOff>541020</xdr:colOff>
      <xdr:row>81</xdr:row>
      <xdr:rowOff>30480</xdr:rowOff>
    </xdr:to>
    <xdr:sp macro="" textlink="">
      <xdr:nvSpPr>
        <xdr:cNvPr id="21" name="กล่องข้อความ 20">
          <a:extLst>
            <a:ext uri="{FF2B5EF4-FFF2-40B4-BE49-F238E27FC236}">
              <a16:creationId xmlns:a16="http://schemas.microsoft.com/office/drawing/2014/main" id="{6D9A387C-C651-447F-91D5-6151A18544A6}"/>
            </a:ext>
          </a:extLst>
        </xdr:cNvPr>
        <xdr:cNvSpPr txBox="1"/>
      </xdr:nvSpPr>
      <xdr:spPr>
        <a:xfrm>
          <a:off x="2994660" y="12397740"/>
          <a:ext cx="89916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เลือกใช้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 DB </a:t>
          </a:r>
          <a:endParaRPr lang="en-US" sz="1400" b="0">
            <a:effectLst/>
          </a:endParaRPr>
        </a:p>
        <a:p>
          <a:pPr algn="r"/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190500</xdr:colOff>
      <xdr:row>82</xdr:row>
      <xdr:rowOff>220980</xdr:rowOff>
    </xdr:from>
    <xdr:to>
      <xdr:col>4</xdr:col>
      <xdr:colOff>609600</xdr:colOff>
      <xdr:row>84</xdr:row>
      <xdr:rowOff>137160</xdr:rowOff>
    </xdr:to>
    <xdr:sp macro="" textlink="">
      <xdr:nvSpPr>
        <xdr:cNvPr id="23" name="กล่องข้อความ 22">
          <a:extLst>
            <a:ext uri="{FF2B5EF4-FFF2-40B4-BE49-F238E27FC236}">
              <a16:creationId xmlns:a16="http://schemas.microsoft.com/office/drawing/2014/main" id="{E43C7C57-2297-4EBA-A92B-F1B30B92CBC4}"/>
            </a:ext>
          </a:extLst>
        </xdr:cNvPr>
        <xdr:cNvSpPr txBox="1"/>
      </xdr:nvSpPr>
      <xdr:spPr>
        <a:xfrm>
          <a:off x="2872740" y="13114020"/>
          <a:ext cx="1089660" cy="403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เลือกใช้เหล็ก 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DB</a:t>
          </a:r>
        </a:p>
      </xdr:txBody>
    </xdr:sp>
    <xdr:clientData/>
  </xdr:twoCellAnchor>
  <xdr:twoCellAnchor>
    <xdr:from>
      <xdr:col>5</xdr:col>
      <xdr:colOff>38100</xdr:colOff>
      <xdr:row>86</xdr:row>
      <xdr:rowOff>22860</xdr:rowOff>
    </xdr:from>
    <xdr:to>
      <xdr:col>5</xdr:col>
      <xdr:colOff>655320</xdr:colOff>
      <xdr:row>91</xdr:row>
      <xdr:rowOff>60960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983116F0-F2B5-7F77-3A0E-3E3B1F89C4DE}"/>
            </a:ext>
          </a:extLst>
        </xdr:cNvPr>
        <xdr:cNvSpPr/>
      </xdr:nvSpPr>
      <xdr:spPr>
        <a:xfrm>
          <a:off x="4061460" y="13830300"/>
          <a:ext cx="617220" cy="118110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99060</xdr:colOff>
      <xdr:row>86</xdr:row>
      <xdr:rowOff>91440</xdr:rowOff>
    </xdr:from>
    <xdr:to>
      <xdr:col>5</xdr:col>
      <xdr:colOff>601980</xdr:colOff>
      <xdr:row>90</xdr:row>
      <xdr:rowOff>220980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CC98C1D-E516-1D9C-4F18-758D4078B4AB}"/>
            </a:ext>
          </a:extLst>
        </xdr:cNvPr>
        <xdr:cNvSpPr/>
      </xdr:nvSpPr>
      <xdr:spPr>
        <a:xfrm>
          <a:off x="4122420" y="13898880"/>
          <a:ext cx="502920" cy="104394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502920</xdr:colOff>
      <xdr:row>85</xdr:row>
      <xdr:rowOff>205740</xdr:rowOff>
    </xdr:from>
    <xdr:to>
      <xdr:col>7</xdr:col>
      <xdr:colOff>304800</xdr:colOff>
      <xdr:row>87</xdr:row>
      <xdr:rowOff>45720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4E9A908-6C7F-463E-918A-231311DEF8C1}"/>
            </a:ext>
          </a:extLst>
        </xdr:cNvPr>
        <xdr:cNvSpPr txBox="1"/>
      </xdr:nvSpPr>
      <xdr:spPr>
        <a:xfrm>
          <a:off x="5196840" y="13784580"/>
          <a:ext cx="47244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- DB </a:t>
          </a:r>
          <a:endParaRPr lang="en-US" sz="1400" b="1">
            <a:effectLst/>
          </a:endParaRPr>
        </a:p>
        <a:p>
          <a:pPr algn="r"/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502920</xdr:colOff>
      <xdr:row>89</xdr:row>
      <xdr:rowOff>198120</xdr:rowOff>
    </xdr:from>
    <xdr:to>
      <xdr:col>7</xdr:col>
      <xdr:colOff>304800</xdr:colOff>
      <xdr:row>91</xdr:row>
      <xdr:rowOff>38100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F28C2E36-FB2A-4D37-9FF8-EDD181A9E6D1}"/>
            </a:ext>
          </a:extLst>
        </xdr:cNvPr>
        <xdr:cNvSpPr txBox="1"/>
      </xdr:nvSpPr>
      <xdr:spPr>
        <a:xfrm>
          <a:off x="5196840" y="14691360"/>
          <a:ext cx="47244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- DB </a:t>
          </a:r>
          <a:endParaRPr lang="en-US" sz="1400" b="1">
            <a:effectLst/>
          </a:endParaRPr>
        </a:p>
        <a:p>
          <a:pPr algn="r"/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205740</xdr:colOff>
      <xdr:row>87</xdr:row>
      <xdr:rowOff>198120</xdr:rowOff>
    </xdr:from>
    <xdr:to>
      <xdr:col>7</xdr:col>
      <xdr:colOff>281940</xdr:colOff>
      <xdr:row>89</xdr:row>
      <xdr:rowOff>38100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34EAF171-56E5-4D11-9F06-63A8C7E225DF}"/>
            </a:ext>
          </a:extLst>
        </xdr:cNvPr>
        <xdr:cNvSpPr txBox="1"/>
      </xdr:nvSpPr>
      <xdr:spPr>
        <a:xfrm>
          <a:off x="4229100" y="14234160"/>
          <a:ext cx="141732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ป</a:t>
          </a: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- DB </a:t>
          </a:r>
          <a:endParaRPr lang="en-US" sz="1400" b="1">
            <a:effectLst/>
          </a:endParaRPr>
        </a:p>
        <a:p>
          <a:pPr algn="r"/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518160</xdr:colOff>
      <xdr:row>87</xdr:row>
      <xdr:rowOff>190500</xdr:rowOff>
    </xdr:from>
    <xdr:to>
      <xdr:col>8</xdr:col>
      <xdr:colOff>205740</xdr:colOff>
      <xdr:row>89</xdr:row>
      <xdr:rowOff>30480</xdr:rowOff>
    </xdr:to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BED3F237-56C1-4BA5-9962-1F7E5E41B4E0}"/>
            </a:ext>
          </a:extLst>
        </xdr:cNvPr>
        <xdr:cNvSpPr txBox="1"/>
      </xdr:nvSpPr>
      <xdr:spPr>
        <a:xfrm>
          <a:off x="5882640" y="14226540"/>
          <a:ext cx="35814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@</a:t>
          </a:r>
          <a:endParaRPr lang="en-US" sz="1400" b="1">
            <a:effectLst/>
          </a:endParaRPr>
        </a:p>
        <a:p>
          <a:pPr algn="r"/>
          <a:endParaRPr lang="en-US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525780</xdr:colOff>
      <xdr:row>86</xdr:row>
      <xdr:rowOff>106680</xdr:rowOff>
    </xdr:from>
    <xdr:to>
      <xdr:col>5</xdr:col>
      <xdr:colOff>594360</xdr:colOff>
      <xdr:row>86</xdr:row>
      <xdr:rowOff>167640</xdr:rowOff>
    </xdr:to>
    <xdr:sp macro="" textlink="">
      <xdr:nvSpPr>
        <xdr:cNvPr id="12" name="วงรี 11">
          <a:extLst>
            <a:ext uri="{FF2B5EF4-FFF2-40B4-BE49-F238E27FC236}">
              <a16:creationId xmlns:a16="http://schemas.microsoft.com/office/drawing/2014/main" id="{C8A214F1-E29C-6938-8A0E-F29C50795511}"/>
            </a:ext>
          </a:extLst>
        </xdr:cNvPr>
        <xdr:cNvSpPr/>
      </xdr:nvSpPr>
      <xdr:spPr>
        <a:xfrm>
          <a:off x="4549140" y="1391412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220980</xdr:colOff>
      <xdr:row>86</xdr:row>
      <xdr:rowOff>99060</xdr:rowOff>
    </xdr:from>
    <xdr:to>
      <xdr:col>5</xdr:col>
      <xdr:colOff>289560</xdr:colOff>
      <xdr:row>86</xdr:row>
      <xdr:rowOff>160020</xdr:rowOff>
    </xdr:to>
    <xdr:sp macro="" textlink="">
      <xdr:nvSpPr>
        <xdr:cNvPr id="19" name="วงรี 18">
          <a:extLst>
            <a:ext uri="{FF2B5EF4-FFF2-40B4-BE49-F238E27FC236}">
              <a16:creationId xmlns:a16="http://schemas.microsoft.com/office/drawing/2014/main" id="{2236D4F4-CE9B-4879-8950-96D2FA60CC38}"/>
            </a:ext>
          </a:extLst>
        </xdr:cNvPr>
        <xdr:cNvSpPr/>
      </xdr:nvSpPr>
      <xdr:spPr>
        <a:xfrm>
          <a:off x="4244340" y="1390650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533400</xdr:colOff>
      <xdr:row>86</xdr:row>
      <xdr:rowOff>220980</xdr:rowOff>
    </xdr:from>
    <xdr:to>
      <xdr:col>5</xdr:col>
      <xdr:colOff>601980</xdr:colOff>
      <xdr:row>87</xdr:row>
      <xdr:rowOff>53340</xdr:rowOff>
    </xdr:to>
    <xdr:sp macro="" textlink="">
      <xdr:nvSpPr>
        <xdr:cNvPr id="20" name="วงรี 19">
          <a:extLst>
            <a:ext uri="{FF2B5EF4-FFF2-40B4-BE49-F238E27FC236}">
              <a16:creationId xmlns:a16="http://schemas.microsoft.com/office/drawing/2014/main" id="{CBB98FC0-C761-4F2A-A4A1-25967571F511}"/>
            </a:ext>
          </a:extLst>
        </xdr:cNvPr>
        <xdr:cNvSpPr/>
      </xdr:nvSpPr>
      <xdr:spPr>
        <a:xfrm>
          <a:off x="4556760" y="1402842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396240</xdr:colOff>
      <xdr:row>86</xdr:row>
      <xdr:rowOff>99060</xdr:rowOff>
    </xdr:from>
    <xdr:to>
      <xdr:col>5</xdr:col>
      <xdr:colOff>464820</xdr:colOff>
      <xdr:row>86</xdr:row>
      <xdr:rowOff>160020</xdr:rowOff>
    </xdr:to>
    <xdr:sp macro="" textlink="">
      <xdr:nvSpPr>
        <xdr:cNvPr id="22" name="วงรี 21">
          <a:extLst>
            <a:ext uri="{FF2B5EF4-FFF2-40B4-BE49-F238E27FC236}">
              <a16:creationId xmlns:a16="http://schemas.microsoft.com/office/drawing/2014/main" id="{59487A95-ADEE-4DBE-A158-C177AF6E7A73}"/>
            </a:ext>
          </a:extLst>
        </xdr:cNvPr>
        <xdr:cNvSpPr/>
      </xdr:nvSpPr>
      <xdr:spPr>
        <a:xfrm>
          <a:off x="4419600" y="1390650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91440</xdr:colOff>
      <xdr:row>86</xdr:row>
      <xdr:rowOff>213360</xdr:rowOff>
    </xdr:from>
    <xdr:to>
      <xdr:col>5</xdr:col>
      <xdr:colOff>160020</xdr:colOff>
      <xdr:row>87</xdr:row>
      <xdr:rowOff>45720</xdr:rowOff>
    </xdr:to>
    <xdr:sp macro="" textlink="">
      <xdr:nvSpPr>
        <xdr:cNvPr id="24" name="วงรี 23">
          <a:extLst>
            <a:ext uri="{FF2B5EF4-FFF2-40B4-BE49-F238E27FC236}">
              <a16:creationId xmlns:a16="http://schemas.microsoft.com/office/drawing/2014/main" id="{A095072F-6BF5-4825-ACF4-E36B3B405CEB}"/>
            </a:ext>
          </a:extLst>
        </xdr:cNvPr>
        <xdr:cNvSpPr/>
      </xdr:nvSpPr>
      <xdr:spPr>
        <a:xfrm>
          <a:off x="4114800" y="1402080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91440</xdr:colOff>
      <xdr:row>86</xdr:row>
      <xdr:rowOff>99060</xdr:rowOff>
    </xdr:from>
    <xdr:to>
      <xdr:col>5</xdr:col>
      <xdr:colOff>160020</xdr:colOff>
      <xdr:row>86</xdr:row>
      <xdr:rowOff>160020</xdr:rowOff>
    </xdr:to>
    <xdr:sp macro="" textlink="">
      <xdr:nvSpPr>
        <xdr:cNvPr id="25" name="วงรี 24">
          <a:extLst>
            <a:ext uri="{FF2B5EF4-FFF2-40B4-BE49-F238E27FC236}">
              <a16:creationId xmlns:a16="http://schemas.microsoft.com/office/drawing/2014/main" id="{0049AEA4-A769-4D2D-AEE3-DD5938BD02B6}"/>
            </a:ext>
          </a:extLst>
        </xdr:cNvPr>
        <xdr:cNvSpPr/>
      </xdr:nvSpPr>
      <xdr:spPr>
        <a:xfrm>
          <a:off x="4114800" y="1390650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205740</xdr:colOff>
      <xdr:row>86</xdr:row>
      <xdr:rowOff>99060</xdr:rowOff>
    </xdr:from>
    <xdr:to>
      <xdr:col>5</xdr:col>
      <xdr:colOff>480060</xdr:colOff>
      <xdr:row>90</xdr:row>
      <xdr:rowOff>220980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F74C653F-7BAC-4D7A-8589-C3D0B6111CE3}"/>
            </a:ext>
          </a:extLst>
        </xdr:cNvPr>
        <xdr:cNvSpPr/>
      </xdr:nvSpPr>
      <xdr:spPr>
        <a:xfrm>
          <a:off x="4229100" y="13906500"/>
          <a:ext cx="274320" cy="1036320"/>
        </a:xfrm>
        <a:prstGeom prst="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106680</xdr:colOff>
      <xdr:row>90</xdr:row>
      <xdr:rowOff>152400</xdr:rowOff>
    </xdr:from>
    <xdr:to>
      <xdr:col>5</xdr:col>
      <xdr:colOff>175260</xdr:colOff>
      <xdr:row>90</xdr:row>
      <xdr:rowOff>213360</xdr:rowOff>
    </xdr:to>
    <xdr:sp macro="" textlink="">
      <xdr:nvSpPr>
        <xdr:cNvPr id="27" name="วงรี 26">
          <a:extLst>
            <a:ext uri="{FF2B5EF4-FFF2-40B4-BE49-F238E27FC236}">
              <a16:creationId xmlns:a16="http://schemas.microsoft.com/office/drawing/2014/main" id="{98DB8E8C-8B30-4ABA-A5F8-0795DED733DD}"/>
            </a:ext>
          </a:extLst>
        </xdr:cNvPr>
        <xdr:cNvSpPr/>
      </xdr:nvSpPr>
      <xdr:spPr>
        <a:xfrm>
          <a:off x="4130040" y="1487424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220980</xdr:colOff>
      <xdr:row>90</xdr:row>
      <xdr:rowOff>144780</xdr:rowOff>
    </xdr:from>
    <xdr:to>
      <xdr:col>5</xdr:col>
      <xdr:colOff>289560</xdr:colOff>
      <xdr:row>90</xdr:row>
      <xdr:rowOff>205740</xdr:rowOff>
    </xdr:to>
    <xdr:sp macro="" textlink="">
      <xdr:nvSpPr>
        <xdr:cNvPr id="28" name="วงรี 27">
          <a:extLst>
            <a:ext uri="{FF2B5EF4-FFF2-40B4-BE49-F238E27FC236}">
              <a16:creationId xmlns:a16="http://schemas.microsoft.com/office/drawing/2014/main" id="{0F884CCF-8AF8-4DCA-8E6B-ECD181ACE994}"/>
            </a:ext>
          </a:extLst>
        </xdr:cNvPr>
        <xdr:cNvSpPr/>
      </xdr:nvSpPr>
      <xdr:spPr>
        <a:xfrm>
          <a:off x="4244340" y="1486662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403860</xdr:colOff>
      <xdr:row>90</xdr:row>
      <xdr:rowOff>144780</xdr:rowOff>
    </xdr:from>
    <xdr:to>
      <xdr:col>5</xdr:col>
      <xdr:colOff>472440</xdr:colOff>
      <xdr:row>90</xdr:row>
      <xdr:rowOff>205740</xdr:rowOff>
    </xdr:to>
    <xdr:sp macro="" textlink="">
      <xdr:nvSpPr>
        <xdr:cNvPr id="29" name="วงรี 28">
          <a:extLst>
            <a:ext uri="{FF2B5EF4-FFF2-40B4-BE49-F238E27FC236}">
              <a16:creationId xmlns:a16="http://schemas.microsoft.com/office/drawing/2014/main" id="{FA66271A-0091-4152-AC97-9550D69319D8}"/>
            </a:ext>
          </a:extLst>
        </xdr:cNvPr>
        <xdr:cNvSpPr/>
      </xdr:nvSpPr>
      <xdr:spPr>
        <a:xfrm>
          <a:off x="4427220" y="1486662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541020</xdr:colOff>
      <xdr:row>90</xdr:row>
      <xdr:rowOff>144780</xdr:rowOff>
    </xdr:from>
    <xdr:to>
      <xdr:col>5</xdr:col>
      <xdr:colOff>609600</xdr:colOff>
      <xdr:row>90</xdr:row>
      <xdr:rowOff>205740</xdr:rowOff>
    </xdr:to>
    <xdr:sp macro="" textlink="">
      <xdr:nvSpPr>
        <xdr:cNvPr id="30" name="วงรี 29">
          <a:extLst>
            <a:ext uri="{FF2B5EF4-FFF2-40B4-BE49-F238E27FC236}">
              <a16:creationId xmlns:a16="http://schemas.microsoft.com/office/drawing/2014/main" id="{EA6A1399-0BB2-4040-80D4-76A74ACD196F}"/>
            </a:ext>
          </a:extLst>
        </xdr:cNvPr>
        <xdr:cNvSpPr/>
      </xdr:nvSpPr>
      <xdr:spPr>
        <a:xfrm>
          <a:off x="4564380" y="14866620"/>
          <a:ext cx="68580" cy="60960"/>
        </a:xfrm>
        <a:prstGeom prst="ellipse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91440</xdr:colOff>
      <xdr:row>87</xdr:row>
      <xdr:rowOff>213360</xdr:rowOff>
    </xdr:from>
    <xdr:to>
      <xdr:col>5</xdr:col>
      <xdr:colOff>160020</xdr:colOff>
      <xdr:row>88</xdr:row>
      <xdr:rowOff>45720</xdr:rowOff>
    </xdr:to>
    <xdr:sp macro="" textlink="">
      <xdr:nvSpPr>
        <xdr:cNvPr id="34" name="วงรี 33">
          <a:extLst>
            <a:ext uri="{FF2B5EF4-FFF2-40B4-BE49-F238E27FC236}">
              <a16:creationId xmlns:a16="http://schemas.microsoft.com/office/drawing/2014/main" id="{8CC269A5-47D4-49F0-A62C-8A4354F0F0AA}"/>
            </a:ext>
          </a:extLst>
        </xdr:cNvPr>
        <xdr:cNvSpPr/>
      </xdr:nvSpPr>
      <xdr:spPr>
        <a:xfrm>
          <a:off x="4114800" y="14249400"/>
          <a:ext cx="68580" cy="60960"/>
        </a:xfrm>
        <a:prstGeom prst="ellips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</xdr:colOff>
      <xdr:row>11</xdr:row>
      <xdr:rowOff>30480</xdr:rowOff>
    </xdr:from>
    <xdr:to>
      <xdr:col>10</xdr:col>
      <xdr:colOff>121920</xdr:colOff>
      <xdr:row>11</xdr:row>
      <xdr:rowOff>30480</xdr:rowOff>
    </xdr:to>
    <xdr:cxnSp macro="">
      <xdr:nvCxnSpPr>
        <xdr:cNvPr id="68" name="ตัวเชื่อมต่อตรง 67">
          <a:extLst>
            <a:ext uri="{FF2B5EF4-FFF2-40B4-BE49-F238E27FC236}">
              <a16:creationId xmlns:a16="http://schemas.microsoft.com/office/drawing/2014/main" id="{85C13032-CA9F-487D-8D05-6ABC8F7948AC}"/>
            </a:ext>
          </a:extLst>
        </xdr:cNvPr>
        <xdr:cNvCxnSpPr/>
      </xdr:nvCxnSpPr>
      <xdr:spPr>
        <a:xfrm>
          <a:off x="1348740" y="13304520"/>
          <a:ext cx="5570220" cy="0"/>
        </a:xfrm>
        <a:prstGeom prst="line">
          <a:avLst/>
        </a:prstGeom>
        <a:ln w="38100">
          <a:solidFill>
            <a:srgbClr val="C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8</xdr:row>
      <xdr:rowOff>175260</xdr:rowOff>
    </xdr:from>
    <xdr:to>
      <xdr:col>2</xdr:col>
      <xdr:colOff>228600</xdr:colOff>
      <xdr:row>11</xdr:row>
      <xdr:rowOff>7620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id="{A31C4599-4401-4506-875E-F6451E3D819A}"/>
            </a:ext>
          </a:extLst>
        </xdr:cNvPr>
        <xdr:cNvCxnSpPr/>
      </xdr:nvCxnSpPr>
      <xdr:spPr>
        <a:xfrm>
          <a:off x="1569720" y="12763500"/>
          <a:ext cx="0" cy="51816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8</xdr:row>
      <xdr:rowOff>129540</xdr:rowOff>
    </xdr:from>
    <xdr:to>
      <xdr:col>8</xdr:col>
      <xdr:colOff>289560</xdr:colOff>
      <xdr:row>10</xdr:row>
      <xdr:rowOff>220980</xdr:rowOff>
    </xdr:to>
    <xdr:cxnSp macro="">
      <xdr:nvCxnSpPr>
        <xdr:cNvPr id="70" name="ลูกศรเชื่อมต่อแบบตรง 69">
          <a:extLst>
            <a:ext uri="{FF2B5EF4-FFF2-40B4-BE49-F238E27FC236}">
              <a16:creationId xmlns:a16="http://schemas.microsoft.com/office/drawing/2014/main" id="{4845179A-3CD6-400B-9EBB-D43D0094C850}"/>
            </a:ext>
          </a:extLst>
        </xdr:cNvPr>
        <xdr:cNvCxnSpPr/>
      </xdr:nvCxnSpPr>
      <xdr:spPr>
        <a:xfrm>
          <a:off x="5745480" y="12717780"/>
          <a:ext cx="0" cy="54864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167640</xdr:rowOff>
    </xdr:from>
    <xdr:to>
      <xdr:col>4</xdr:col>
      <xdr:colOff>0</xdr:colOff>
      <xdr:row>11</xdr:row>
      <xdr:rowOff>0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id="{68BA88A1-5066-4888-B667-1206D1F67FFF}"/>
            </a:ext>
          </a:extLst>
        </xdr:cNvPr>
        <xdr:cNvCxnSpPr/>
      </xdr:nvCxnSpPr>
      <xdr:spPr>
        <a:xfrm>
          <a:off x="2720340" y="12755880"/>
          <a:ext cx="0" cy="51816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449580</xdr:colOff>
      <xdr:row>7</xdr:row>
      <xdr:rowOff>198120</xdr:rowOff>
    </xdr:from>
    <xdr:to>
      <xdr:col>9</xdr:col>
      <xdr:colOff>579120</xdr:colOff>
      <xdr:row>7</xdr:row>
      <xdr:rowOff>198120</xdr:rowOff>
    </xdr:to>
    <xdr:cxnSp macro="">
      <xdr:nvCxnSpPr>
        <xdr:cNvPr id="72" name="ตัวเชื่อมต่อตรง 71">
          <a:extLst>
            <a:ext uri="{FF2B5EF4-FFF2-40B4-BE49-F238E27FC236}">
              <a16:creationId xmlns:a16="http://schemas.microsoft.com/office/drawing/2014/main" id="{5F32676B-BEA9-41D0-8ABB-883DE72194B4}"/>
            </a:ext>
          </a:extLst>
        </xdr:cNvPr>
        <xdr:cNvCxnSpPr/>
      </xdr:nvCxnSpPr>
      <xdr:spPr>
        <a:xfrm>
          <a:off x="1120140" y="12557760"/>
          <a:ext cx="558546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251460</xdr:colOff>
      <xdr:row>7</xdr:row>
      <xdr:rowOff>160020</xdr:rowOff>
    </xdr:from>
    <xdr:to>
      <xdr:col>8</xdr:col>
      <xdr:colOff>335280</xdr:colOff>
      <xdr:row>8</xdr:row>
      <xdr:rowOff>22860</xdr:rowOff>
    </xdr:to>
    <xdr:sp macro="" textlink="">
      <xdr:nvSpPr>
        <xdr:cNvPr id="73" name="วงรี 72">
          <a:extLst>
            <a:ext uri="{FF2B5EF4-FFF2-40B4-BE49-F238E27FC236}">
              <a16:creationId xmlns:a16="http://schemas.microsoft.com/office/drawing/2014/main" id="{B2967C64-A2CA-4967-AE5F-F08589526A55}"/>
            </a:ext>
          </a:extLst>
        </xdr:cNvPr>
        <xdr:cNvSpPr/>
      </xdr:nvSpPr>
      <xdr:spPr>
        <a:xfrm>
          <a:off x="5707380" y="1251966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175260</xdr:colOff>
      <xdr:row>7</xdr:row>
      <xdr:rowOff>152400</xdr:rowOff>
    </xdr:from>
    <xdr:to>
      <xdr:col>2</xdr:col>
      <xdr:colOff>259080</xdr:colOff>
      <xdr:row>8</xdr:row>
      <xdr:rowOff>15240</xdr:rowOff>
    </xdr:to>
    <xdr:sp macro="" textlink="">
      <xdr:nvSpPr>
        <xdr:cNvPr id="74" name="วงรี 73">
          <a:extLst>
            <a:ext uri="{FF2B5EF4-FFF2-40B4-BE49-F238E27FC236}">
              <a16:creationId xmlns:a16="http://schemas.microsoft.com/office/drawing/2014/main" id="{36C6691B-828F-4B3E-B091-48C1DE28700F}"/>
            </a:ext>
          </a:extLst>
        </xdr:cNvPr>
        <xdr:cNvSpPr/>
      </xdr:nvSpPr>
      <xdr:spPr>
        <a:xfrm>
          <a:off x="1516380" y="12512040"/>
          <a:ext cx="83820" cy="9144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220980</xdr:colOff>
      <xdr:row>11</xdr:row>
      <xdr:rowOff>68580</xdr:rowOff>
    </xdr:from>
    <xdr:to>
      <xdr:col>2</xdr:col>
      <xdr:colOff>220980</xdr:colOff>
      <xdr:row>13</xdr:row>
      <xdr:rowOff>22860</xdr:rowOff>
    </xdr:to>
    <xdr:cxnSp macro="">
      <xdr:nvCxnSpPr>
        <xdr:cNvPr id="75" name="ลูกศรเชื่อมต่อแบบตรง 74">
          <a:extLst>
            <a:ext uri="{FF2B5EF4-FFF2-40B4-BE49-F238E27FC236}">
              <a16:creationId xmlns:a16="http://schemas.microsoft.com/office/drawing/2014/main" id="{36D118F5-BA77-4E3C-A3C6-F41411D33881}"/>
            </a:ext>
          </a:extLst>
        </xdr:cNvPr>
        <xdr:cNvCxnSpPr/>
      </xdr:nvCxnSpPr>
      <xdr:spPr>
        <a:xfrm flipV="1">
          <a:off x="1562100" y="1334262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11</xdr:row>
      <xdr:rowOff>60960</xdr:rowOff>
    </xdr:from>
    <xdr:to>
      <xdr:col>4</xdr:col>
      <xdr:colOff>7620</xdr:colOff>
      <xdr:row>13</xdr:row>
      <xdr:rowOff>15240</xdr:rowOff>
    </xdr:to>
    <xdr:cxnSp macro="">
      <xdr:nvCxnSpPr>
        <xdr:cNvPr id="76" name="ลูกศรเชื่อมต่อแบบตรง 75">
          <a:extLst>
            <a:ext uri="{FF2B5EF4-FFF2-40B4-BE49-F238E27FC236}">
              <a16:creationId xmlns:a16="http://schemas.microsoft.com/office/drawing/2014/main" id="{B5905B4F-C26A-4218-B9E8-56210CD4D28D}"/>
            </a:ext>
          </a:extLst>
        </xdr:cNvPr>
        <xdr:cNvCxnSpPr/>
      </xdr:nvCxnSpPr>
      <xdr:spPr>
        <a:xfrm flipV="1">
          <a:off x="2727960" y="1333500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297180</xdr:colOff>
      <xdr:row>11</xdr:row>
      <xdr:rowOff>53340</xdr:rowOff>
    </xdr:from>
    <xdr:to>
      <xdr:col>5</xdr:col>
      <xdr:colOff>297180</xdr:colOff>
      <xdr:row>13</xdr:row>
      <xdr:rowOff>7620</xdr:rowOff>
    </xdr:to>
    <xdr:cxnSp macro="">
      <xdr:nvCxnSpPr>
        <xdr:cNvPr id="77" name="ลูกศรเชื่อมต่อแบบตรง 76">
          <a:extLst>
            <a:ext uri="{FF2B5EF4-FFF2-40B4-BE49-F238E27FC236}">
              <a16:creationId xmlns:a16="http://schemas.microsoft.com/office/drawing/2014/main" id="{16BF2FDC-4E7C-4632-8582-4A039822DBBA}"/>
            </a:ext>
          </a:extLst>
        </xdr:cNvPr>
        <xdr:cNvCxnSpPr/>
      </xdr:nvCxnSpPr>
      <xdr:spPr>
        <a:xfrm flipV="1">
          <a:off x="3710940" y="1332738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11</xdr:row>
      <xdr:rowOff>60960</xdr:rowOff>
    </xdr:from>
    <xdr:to>
      <xdr:col>8</xdr:col>
      <xdr:colOff>297180</xdr:colOff>
      <xdr:row>13</xdr:row>
      <xdr:rowOff>15240</xdr:rowOff>
    </xdr:to>
    <xdr:cxnSp macro="">
      <xdr:nvCxnSpPr>
        <xdr:cNvPr id="78" name="ลูกศรเชื่อมต่อแบบตรง 77">
          <a:extLst>
            <a:ext uri="{FF2B5EF4-FFF2-40B4-BE49-F238E27FC236}">
              <a16:creationId xmlns:a16="http://schemas.microsoft.com/office/drawing/2014/main" id="{9FF895E5-3FF8-4D42-B543-D2463AF58374}"/>
            </a:ext>
          </a:extLst>
        </xdr:cNvPr>
        <xdr:cNvCxnSpPr/>
      </xdr:nvCxnSpPr>
      <xdr:spPr>
        <a:xfrm flipV="1">
          <a:off x="5753100" y="1333500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</xdr:colOff>
      <xdr:row>11</xdr:row>
      <xdr:rowOff>53340</xdr:rowOff>
    </xdr:from>
    <xdr:to>
      <xdr:col>7</xdr:col>
      <xdr:colOff>22860</xdr:colOff>
      <xdr:row>13</xdr:row>
      <xdr:rowOff>7620</xdr:rowOff>
    </xdr:to>
    <xdr:cxnSp macro="">
      <xdr:nvCxnSpPr>
        <xdr:cNvPr id="79" name="ลูกศรเชื่อมต่อแบบตรง 78">
          <a:extLst>
            <a:ext uri="{FF2B5EF4-FFF2-40B4-BE49-F238E27FC236}">
              <a16:creationId xmlns:a16="http://schemas.microsoft.com/office/drawing/2014/main" id="{73E54471-31EE-4A50-AE2C-D8E4321C4E04}"/>
            </a:ext>
          </a:extLst>
        </xdr:cNvPr>
        <xdr:cNvCxnSpPr/>
      </xdr:nvCxnSpPr>
      <xdr:spPr>
        <a:xfrm flipV="1">
          <a:off x="4777740" y="1332738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556260</xdr:colOff>
      <xdr:row>11</xdr:row>
      <xdr:rowOff>53340</xdr:rowOff>
    </xdr:from>
    <xdr:to>
      <xdr:col>9</xdr:col>
      <xdr:colOff>556260</xdr:colOff>
      <xdr:row>13</xdr:row>
      <xdr:rowOff>7620</xdr:rowOff>
    </xdr:to>
    <xdr:cxnSp macro="">
      <xdr:nvCxnSpPr>
        <xdr:cNvPr id="80" name="ลูกศรเชื่อมต่อแบบตรง 79">
          <a:extLst>
            <a:ext uri="{FF2B5EF4-FFF2-40B4-BE49-F238E27FC236}">
              <a16:creationId xmlns:a16="http://schemas.microsoft.com/office/drawing/2014/main" id="{63C26758-032D-4042-A012-52CFFBD0C163}"/>
            </a:ext>
          </a:extLst>
        </xdr:cNvPr>
        <xdr:cNvCxnSpPr/>
      </xdr:nvCxnSpPr>
      <xdr:spPr>
        <a:xfrm flipV="1">
          <a:off x="6682740" y="13327380"/>
          <a:ext cx="0" cy="4114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15240</xdr:rowOff>
    </xdr:from>
    <xdr:to>
      <xdr:col>10</xdr:col>
      <xdr:colOff>15240</xdr:colOff>
      <xdr:row>19</xdr:row>
      <xdr:rowOff>15240</xdr:rowOff>
    </xdr:to>
    <xdr:cxnSp macro="">
      <xdr:nvCxnSpPr>
        <xdr:cNvPr id="81" name="ตัวเชื่อมต่อตรง 80">
          <a:extLst>
            <a:ext uri="{FF2B5EF4-FFF2-40B4-BE49-F238E27FC236}">
              <a16:creationId xmlns:a16="http://schemas.microsoft.com/office/drawing/2014/main" id="{5D445D9F-22F5-4888-8C66-874579FE61A9}"/>
            </a:ext>
          </a:extLst>
        </xdr:cNvPr>
        <xdr:cNvCxnSpPr/>
      </xdr:nvCxnSpPr>
      <xdr:spPr>
        <a:xfrm>
          <a:off x="1341120" y="15118080"/>
          <a:ext cx="547116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220980</xdr:colOff>
      <xdr:row>19</xdr:row>
      <xdr:rowOff>15240</xdr:rowOff>
    </xdr:from>
    <xdr:to>
      <xdr:col>2</xdr:col>
      <xdr:colOff>220980</xdr:colOff>
      <xdr:row>21</xdr:row>
      <xdr:rowOff>213360</xdr:rowOff>
    </xdr:to>
    <xdr:cxnSp macro="">
      <xdr:nvCxnSpPr>
        <xdr:cNvPr id="82" name="ตัวเชื่อมต่อตรง 81">
          <a:extLst>
            <a:ext uri="{FF2B5EF4-FFF2-40B4-BE49-F238E27FC236}">
              <a16:creationId xmlns:a16="http://schemas.microsoft.com/office/drawing/2014/main" id="{0C449FC0-46CD-43FD-8679-40D9FA6E3821}"/>
            </a:ext>
          </a:extLst>
        </xdr:cNvPr>
        <xdr:cNvCxnSpPr/>
      </xdr:nvCxnSpPr>
      <xdr:spPr>
        <a:xfrm>
          <a:off x="1562100" y="15118080"/>
          <a:ext cx="0" cy="65532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21</xdr:row>
      <xdr:rowOff>220980</xdr:rowOff>
    </xdr:from>
    <xdr:to>
      <xdr:col>3</xdr:col>
      <xdr:colOff>655320</xdr:colOff>
      <xdr:row>21</xdr:row>
      <xdr:rowOff>220980</xdr:rowOff>
    </xdr:to>
    <xdr:cxnSp macro="">
      <xdr:nvCxnSpPr>
        <xdr:cNvPr id="83" name="ตัวเชื่อมต่อตรง 82">
          <a:extLst>
            <a:ext uri="{FF2B5EF4-FFF2-40B4-BE49-F238E27FC236}">
              <a16:creationId xmlns:a16="http://schemas.microsoft.com/office/drawing/2014/main" id="{AF01E53E-5EDC-4F36-B87E-A71A7A725C23}"/>
            </a:ext>
          </a:extLst>
        </xdr:cNvPr>
        <xdr:cNvCxnSpPr/>
      </xdr:nvCxnSpPr>
      <xdr:spPr>
        <a:xfrm>
          <a:off x="1569720" y="15781020"/>
          <a:ext cx="113538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662940</xdr:colOff>
      <xdr:row>20</xdr:row>
      <xdr:rowOff>7620</xdr:rowOff>
    </xdr:from>
    <xdr:to>
      <xdr:col>3</xdr:col>
      <xdr:colOff>662940</xdr:colOff>
      <xdr:row>21</xdr:row>
      <xdr:rowOff>220980</xdr:rowOff>
    </xdr:to>
    <xdr:cxnSp macro="">
      <xdr:nvCxnSpPr>
        <xdr:cNvPr id="84" name="ตัวเชื่อมต่อตรง 83">
          <a:extLst>
            <a:ext uri="{FF2B5EF4-FFF2-40B4-BE49-F238E27FC236}">
              <a16:creationId xmlns:a16="http://schemas.microsoft.com/office/drawing/2014/main" id="{ABCC424C-7580-43CF-964E-1D9801294597}"/>
            </a:ext>
          </a:extLst>
        </xdr:cNvPr>
        <xdr:cNvCxnSpPr/>
      </xdr:nvCxnSpPr>
      <xdr:spPr>
        <a:xfrm>
          <a:off x="2712720" y="15339060"/>
          <a:ext cx="0" cy="44196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655320</xdr:colOff>
      <xdr:row>20</xdr:row>
      <xdr:rowOff>15240</xdr:rowOff>
    </xdr:from>
    <xdr:to>
      <xdr:col>5</xdr:col>
      <xdr:colOff>297180</xdr:colOff>
      <xdr:row>20</xdr:row>
      <xdr:rowOff>15240</xdr:rowOff>
    </xdr:to>
    <xdr:cxnSp macro="">
      <xdr:nvCxnSpPr>
        <xdr:cNvPr id="85" name="ตัวเชื่อมต่อตรง 84">
          <a:extLst>
            <a:ext uri="{FF2B5EF4-FFF2-40B4-BE49-F238E27FC236}">
              <a16:creationId xmlns:a16="http://schemas.microsoft.com/office/drawing/2014/main" id="{2CE3E43D-6AA2-42CE-AA9B-1FA79F48FD64}"/>
            </a:ext>
          </a:extLst>
        </xdr:cNvPr>
        <xdr:cNvCxnSpPr/>
      </xdr:nvCxnSpPr>
      <xdr:spPr>
        <a:xfrm>
          <a:off x="2705100" y="15346680"/>
          <a:ext cx="100584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289560</xdr:colOff>
      <xdr:row>18</xdr:row>
      <xdr:rowOff>22860</xdr:rowOff>
    </xdr:from>
    <xdr:to>
      <xdr:col>5</xdr:col>
      <xdr:colOff>289560</xdr:colOff>
      <xdr:row>20</xdr:row>
      <xdr:rowOff>7620</xdr:rowOff>
    </xdr:to>
    <xdr:cxnSp macro="">
      <xdr:nvCxnSpPr>
        <xdr:cNvPr id="86" name="ตัวเชื่อมต่อตรง 85">
          <a:extLst>
            <a:ext uri="{FF2B5EF4-FFF2-40B4-BE49-F238E27FC236}">
              <a16:creationId xmlns:a16="http://schemas.microsoft.com/office/drawing/2014/main" id="{8E692BCC-6B76-4503-9D1A-549E536CC899}"/>
            </a:ext>
          </a:extLst>
        </xdr:cNvPr>
        <xdr:cNvCxnSpPr/>
      </xdr:nvCxnSpPr>
      <xdr:spPr>
        <a:xfrm>
          <a:off x="3703320" y="14897100"/>
          <a:ext cx="0" cy="44196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281940</xdr:colOff>
      <xdr:row>18</xdr:row>
      <xdr:rowOff>15240</xdr:rowOff>
    </xdr:from>
    <xdr:to>
      <xdr:col>7</xdr:col>
      <xdr:colOff>0</xdr:colOff>
      <xdr:row>18</xdr:row>
      <xdr:rowOff>15240</xdr:rowOff>
    </xdr:to>
    <xdr:cxnSp macro="">
      <xdr:nvCxnSpPr>
        <xdr:cNvPr id="87" name="ตัวเชื่อมต่อตรง 86">
          <a:extLst>
            <a:ext uri="{FF2B5EF4-FFF2-40B4-BE49-F238E27FC236}">
              <a16:creationId xmlns:a16="http://schemas.microsoft.com/office/drawing/2014/main" id="{FD3E342D-3471-4411-93E6-B36B74BECE7B}"/>
            </a:ext>
          </a:extLst>
        </xdr:cNvPr>
        <xdr:cNvCxnSpPr/>
      </xdr:nvCxnSpPr>
      <xdr:spPr>
        <a:xfrm>
          <a:off x="3695700" y="14889480"/>
          <a:ext cx="105918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7</xdr:row>
      <xdr:rowOff>0</xdr:rowOff>
    </xdr:from>
    <xdr:to>
      <xdr:col>6</xdr:col>
      <xdr:colOff>647700</xdr:colOff>
      <xdr:row>8</xdr:row>
      <xdr:rowOff>45720</xdr:rowOff>
    </xdr:to>
    <xdr:sp macro="" textlink="">
      <xdr:nvSpPr>
        <xdr:cNvPr id="88" name="กล่องข้อความ 87">
          <a:extLst>
            <a:ext uri="{FF2B5EF4-FFF2-40B4-BE49-F238E27FC236}">
              <a16:creationId xmlns:a16="http://schemas.microsoft.com/office/drawing/2014/main" id="{5D805A5F-F4A6-4F95-A296-AFA334EF381A}"/>
            </a:ext>
          </a:extLst>
        </xdr:cNvPr>
        <xdr:cNvSpPr txBox="1"/>
      </xdr:nvSpPr>
      <xdr:spPr>
        <a:xfrm>
          <a:off x="4274820" y="12321540"/>
          <a:ext cx="45720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m.</a:t>
          </a:r>
        </a:p>
      </xdr:txBody>
    </xdr:sp>
    <xdr:clientData/>
  </xdr:twoCellAnchor>
  <xdr:twoCellAnchor>
    <xdr:from>
      <xdr:col>9</xdr:col>
      <xdr:colOff>198120</xdr:colOff>
      <xdr:row>7</xdr:row>
      <xdr:rowOff>0</xdr:rowOff>
    </xdr:from>
    <xdr:to>
      <xdr:col>9</xdr:col>
      <xdr:colOff>655320</xdr:colOff>
      <xdr:row>8</xdr:row>
      <xdr:rowOff>45720</xdr:rowOff>
    </xdr:to>
    <xdr:sp macro="" textlink="">
      <xdr:nvSpPr>
        <xdr:cNvPr id="89" name="กล่องข้อความ 88">
          <a:extLst>
            <a:ext uri="{FF2B5EF4-FFF2-40B4-BE49-F238E27FC236}">
              <a16:creationId xmlns:a16="http://schemas.microsoft.com/office/drawing/2014/main" id="{57AD9F40-31FA-4055-BD68-BCDCAAB8DEC4}"/>
            </a:ext>
          </a:extLst>
        </xdr:cNvPr>
        <xdr:cNvSpPr txBox="1"/>
      </xdr:nvSpPr>
      <xdr:spPr>
        <a:xfrm>
          <a:off x="6324600" y="12321540"/>
          <a:ext cx="457200" cy="3124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m.</a:t>
          </a:r>
        </a:p>
      </xdr:txBody>
    </xdr:sp>
    <xdr:clientData/>
  </xdr:twoCellAnchor>
  <xdr:twoCellAnchor>
    <xdr:from>
      <xdr:col>7</xdr:col>
      <xdr:colOff>7620</xdr:colOff>
      <xdr:row>15</xdr:row>
      <xdr:rowOff>68580</xdr:rowOff>
    </xdr:from>
    <xdr:to>
      <xdr:col>7</xdr:col>
      <xdr:colOff>7620</xdr:colOff>
      <xdr:row>18</xdr:row>
      <xdr:rowOff>38100</xdr:rowOff>
    </xdr:to>
    <xdr:cxnSp macro="">
      <xdr:nvCxnSpPr>
        <xdr:cNvPr id="90" name="ตัวเชื่อมต่อตรง 89">
          <a:extLst>
            <a:ext uri="{FF2B5EF4-FFF2-40B4-BE49-F238E27FC236}">
              <a16:creationId xmlns:a16="http://schemas.microsoft.com/office/drawing/2014/main" id="{2B4D266D-3810-4B0E-A836-EECD5DA8C2D5}"/>
            </a:ext>
          </a:extLst>
        </xdr:cNvPr>
        <xdr:cNvCxnSpPr/>
      </xdr:nvCxnSpPr>
      <xdr:spPr>
        <a:xfrm>
          <a:off x="4762500" y="14257020"/>
          <a:ext cx="0" cy="65532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</xdr:colOff>
      <xdr:row>15</xdr:row>
      <xdr:rowOff>68580</xdr:rowOff>
    </xdr:from>
    <xdr:to>
      <xdr:col>8</xdr:col>
      <xdr:colOff>320040</xdr:colOff>
      <xdr:row>15</xdr:row>
      <xdr:rowOff>68580</xdr:rowOff>
    </xdr:to>
    <xdr:cxnSp macro="">
      <xdr:nvCxnSpPr>
        <xdr:cNvPr id="91" name="ตัวเชื่อมต่อตรง 90">
          <a:extLst>
            <a:ext uri="{FF2B5EF4-FFF2-40B4-BE49-F238E27FC236}">
              <a16:creationId xmlns:a16="http://schemas.microsoft.com/office/drawing/2014/main" id="{01BE9366-24AE-4359-BA4F-4092B71E8739}"/>
            </a:ext>
          </a:extLst>
        </xdr:cNvPr>
        <xdr:cNvCxnSpPr/>
      </xdr:nvCxnSpPr>
      <xdr:spPr>
        <a:xfrm>
          <a:off x="4777740" y="14257020"/>
          <a:ext cx="99822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15</xdr:row>
      <xdr:rowOff>60960</xdr:rowOff>
    </xdr:from>
    <xdr:to>
      <xdr:col>8</xdr:col>
      <xdr:colOff>304800</xdr:colOff>
      <xdr:row>21</xdr:row>
      <xdr:rowOff>22860</xdr:rowOff>
    </xdr:to>
    <xdr:cxnSp macro="">
      <xdr:nvCxnSpPr>
        <xdr:cNvPr id="92" name="ตัวเชื่อมต่อตรง 91">
          <a:extLst>
            <a:ext uri="{FF2B5EF4-FFF2-40B4-BE49-F238E27FC236}">
              <a16:creationId xmlns:a16="http://schemas.microsoft.com/office/drawing/2014/main" id="{773FB549-6597-459A-B12D-7EC457D3C4E9}"/>
            </a:ext>
          </a:extLst>
        </xdr:cNvPr>
        <xdr:cNvCxnSpPr/>
      </xdr:nvCxnSpPr>
      <xdr:spPr>
        <a:xfrm>
          <a:off x="5760720" y="14249400"/>
          <a:ext cx="0" cy="13335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21</xdr:row>
      <xdr:rowOff>15240</xdr:rowOff>
    </xdr:from>
    <xdr:to>
      <xdr:col>9</xdr:col>
      <xdr:colOff>563880</xdr:colOff>
      <xdr:row>21</xdr:row>
      <xdr:rowOff>15240</xdr:rowOff>
    </xdr:to>
    <xdr:cxnSp macro="">
      <xdr:nvCxnSpPr>
        <xdr:cNvPr id="93" name="ตัวเชื่อมต่อตรง 92">
          <a:extLst>
            <a:ext uri="{FF2B5EF4-FFF2-40B4-BE49-F238E27FC236}">
              <a16:creationId xmlns:a16="http://schemas.microsoft.com/office/drawing/2014/main" id="{9EA7B856-0171-49E6-8CA4-387776977A61}"/>
            </a:ext>
          </a:extLst>
        </xdr:cNvPr>
        <xdr:cNvCxnSpPr/>
      </xdr:nvCxnSpPr>
      <xdr:spPr>
        <a:xfrm>
          <a:off x="5753100" y="15575280"/>
          <a:ext cx="93726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556260</xdr:colOff>
      <xdr:row>19</xdr:row>
      <xdr:rowOff>22860</xdr:rowOff>
    </xdr:from>
    <xdr:to>
      <xdr:col>9</xdr:col>
      <xdr:colOff>556260</xdr:colOff>
      <xdr:row>21</xdr:row>
      <xdr:rowOff>7620</xdr:rowOff>
    </xdr:to>
    <xdr:cxnSp macro="">
      <xdr:nvCxnSpPr>
        <xdr:cNvPr id="94" name="ตัวเชื่อมต่อตรง 93">
          <a:extLst>
            <a:ext uri="{FF2B5EF4-FFF2-40B4-BE49-F238E27FC236}">
              <a16:creationId xmlns:a16="http://schemas.microsoft.com/office/drawing/2014/main" id="{8D1BF137-8CE3-467B-9272-33862605AF3B}"/>
            </a:ext>
          </a:extLst>
        </xdr:cNvPr>
        <xdr:cNvCxnSpPr/>
      </xdr:nvCxnSpPr>
      <xdr:spPr>
        <a:xfrm>
          <a:off x="6682740" y="15125700"/>
          <a:ext cx="0" cy="44196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655320</xdr:colOff>
      <xdr:row>28</xdr:row>
      <xdr:rowOff>7620</xdr:rowOff>
    </xdr:from>
    <xdr:to>
      <xdr:col>10</xdr:col>
      <xdr:colOff>0</xdr:colOff>
      <xdr:row>28</xdr:row>
      <xdr:rowOff>7620</xdr:rowOff>
    </xdr:to>
    <xdr:cxnSp macro="">
      <xdr:nvCxnSpPr>
        <xdr:cNvPr id="95" name="ตัวเชื่อมต่อตรง 94">
          <a:extLst>
            <a:ext uri="{FF2B5EF4-FFF2-40B4-BE49-F238E27FC236}">
              <a16:creationId xmlns:a16="http://schemas.microsoft.com/office/drawing/2014/main" id="{991B59E1-71B9-4279-B381-1C37F661CDDD}"/>
            </a:ext>
          </a:extLst>
        </xdr:cNvPr>
        <xdr:cNvCxnSpPr/>
      </xdr:nvCxnSpPr>
      <xdr:spPr>
        <a:xfrm>
          <a:off x="1325880" y="17167860"/>
          <a:ext cx="547116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236220</xdr:colOff>
      <xdr:row>25</xdr:row>
      <xdr:rowOff>45720</xdr:rowOff>
    </xdr:from>
    <xdr:to>
      <xdr:col>4</xdr:col>
      <xdr:colOff>0</xdr:colOff>
      <xdr:row>27</xdr:row>
      <xdr:rowOff>220980</xdr:rowOff>
    </xdr:to>
    <xdr:cxnSp macro="">
      <xdr:nvCxnSpPr>
        <xdr:cNvPr id="96" name="ตัวเชื่อมต่อตรง 95">
          <a:extLst>
            <a:ext uri="{FF2B5EF4-FFF2-40B4-BE49-F238E27FC236}">
              <a16:creationId xmlns:a16="http://schemas.microsoft.com/office/drawing/2014/main" id="{AEDA3A41-334F-4D84-A841-CAABE31565F2}"/>
            </a:ext>
          </a:extLst>
        </xdr:cNvPr>
        <xdr:cNvCxnSpPr/>
      </xdr:nvCxnSpPr>
      <xdr:spPr>
        <a:xfrm flipH="1">
          <a:off x="1577340" y="16520160"/>
          <a:ext cx="1143000" cy="63246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24</xdr:row>
      <xdr:rowOff>121920</xdr:rowOff>
    </xdr:from>
    <xdr:to>
      <xdr:col>5</xdr:col>
      <xdr:colOff>289560</xdr:colOff>
      <xdr:row>25</xdr:row>
      <xdr:rowOff>38100</xdr:rowOff>
    </xdr:to>
    <xdr:cxnSp macro="">
      <xdr:nvCxnSpPr>
        <xdr:cNvPr id="97" name="ตัวเชื่อมต่อตรง 96">
          <a:extLst>
            <a:ext uri="{FF2B5EF4-FFF2-40B4-BE49-F238E27FC236}">
              <a16:creationId xmlns:a16="http://schemas.microsoft.com/office/drawing/2014/main" id="{245FE511-DE43-44EC-B013-2C8F8B9528DB}"/>
            </a:ext>
          </a:extLst>
        </xdr:cNvPr>
        <xdr:cNvCxnSpPr/>
      </xdr:nvCxnSpPr>
      <xdr:spPr>
        <a:xfrm flipH="1">
          <a:off x="3368040" y="4465320"/>
          <a:ext cx="944880" cy="14478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27</xdr:row>
      <xdr:rowOff>76200</xdr:rowOff>
    </xdr:from>
    <xdr:to>
      <xdr:col>8</xdr:col>
      <xdr:colOff>297180</xdr:colOff>
      <xdr:row>29</xdr:row>
      <xdr:rowOff>144780</xdr:rowOff>
    </xdr:to>
    <xdr:cxnSp macro="">
      <xdr:nvCxnSpPr>
        <xdr:cNvPr id="98" name="ตัวเชื่อมต่อตรง 97">
          <a:extLst>
            <a:ext uri="{FF2B5EF4-FFF2-40B4-BE49-F238E27FC236}">
              <a16:creationId xmlns:a16="http://schemas.microsoft.com/office/drawing/2014/main" id="{AACF927D-542C-4B3D-AE50-427837999F66}"/>
            </a:ext>
          </a:extLst>
        </xdr:cNvPr>
        <xdr:cNvCxnSpPr/>
      </xdr:nvCxnSpPr>
      <xdr:spPr>
        <a:xfrm flipH="1" flipV="1">
          <a:off x="4762500" y="17007840"/>
          <a:ext cx="990600" cy="52578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297180</xdr:colOff>
      <xdr:row>24</xdr:row>
      <xdr:rowOff>121920</xdr:rowOff>
    </xdr:from>
    <xdr:to>
      <xdr:col>7</xdr:col>
      <xdr:colOff>22860</xdr:colOff>
      <xdr:row>27</xdr:row>
      <xdr:rowOff>76200</xdr:rowOff>
    </xdr:to>
    <xdr:cxnSp macro="">
      <xdr:nvCxnSpPr>
        <xdr:cNvPr id="99" name="ตัวเชื่อมต่อตรง 98">
          <a:extLst>
            <a:ext uri="{FF2B5EF4-FFF2-40B4-BE49-F238E27FC236}">
              <a16:creationId xmlns:a16="http://schemas.microsoft.com/office/drawing/2014/main" id="{D389714A-ECE9-4A27-8022-6CF1CDFD0D8B}"/>
            </a:ext>
          </a:extLst>
        </xdr:cNvPr>
        <xdr:cNvCxnSpPr/>
      </xdr:nvCxnSpPr>
      <xdr:spPr>
        <a:xfrm flipH="1" flipV="1">
          <a:off x="3710940" y="16367760"/>
          <a:ext cx="1066800" cy="64008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28</xdr:row>
      <xdr:rowOff>15240</xdr:rowOff>
    </xdr:from>
    <xdr:to>
      <xdr:col>9</xdr:col>
      <xdr:colOff>548640</xdr:colOff>
      <xdr:row>29</xdr:row>
      <xdr:rowOff>129540</xdr:rowOff>
    </xdr:to>
    <xdr:cxnSp macro="">
      <xdr:nvCxnSpPr>
        <xdr:cNvPr id="100" name="ตัวเชื่อมต่อตรง 99">
          <a:extLst>
            <a:ext uri="{FF2B5EF4-FFF2-40B4-BE49-F238E27FC236}">
              <a16:creationId xmlns:a16="http://schemas.microsoft.com/office/drawing/2014/main" id="{421B789F-728E-47CE-8336-28F99F268497}"/>
            </a:ext>
          </a:extLst>
        </xdr:cNvPr>
        <xdr:cNvCxnSpPr/>
      </xdr:nvCxnSpPr>
      <xdr:spPr>
        <a:xfrm flipH="1">
          <a:off x="5760720" y="17175480"/>
          <a:ext cx="914400" cy="3429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533400</xdr:colOff>
      <xdr:row>89</xdr:row>
      <xdr:rowOff>83820</xdr:rowOff>
    </xdr:from>
    <xdr:to>
      <xdr:col>5</xdr:col>
      <xdr:colOff>601980</xdr:colOff>
      <xdr:row>89</xdr:row>
      <xdr:rowOff>144780</xdr:rowOff>
    </xdr:to>
    <xdr:sp macro="" textlink="">
      <xdr:nvSpPr>
        <xdr:cNvPr id="35" name="วงรี 34">
          <a:extLst>
            <a:ext uri="{FF2B5EF4-FFF2-40B4-BE49-F238E27FC236}">
              <a16:creationId xmlns:a16="http://schemas.microsoft.com/office/drawing/2014/main" id="{ED155A08-8BEE-4D06-904E-6F864BF5377D}"/>
            </a:ext>
          </a:extLst>
        </xdr:cNvPr>
        <xdr:cNvSpPr/>
      </xdr:nvSpPr>
      <xdr:spPr>
        <a:xfrm>
          <a:off x="4556760" y="20292060"/>
          <a:ext cx="68580" cy="60960"/>
        </a:xfrm>
        <a:prstGeom prst="ellips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106680</xdr:colOff>
      <xdr:row>89</xdr:row>
      <xdr:rowOff>76200</xdr:rowOff>
    </xdr:from>
    <xdr:to>
      <xdr:col>5</xdr:col>
      <xdr:colOff>175260</xdr:colOff>
      <xdr:row>89</xdr:row>
      <xdr:rowOff>137160</xdr:rowOff>
    </xdr:to>
    <xdr:sp macro="" textlink="">
      <xdr:nvSpPr>
        <xdr:cNvPr id="36" name="วงรี 35">
          <a:extLst>
            <a:ext uri="{FF2B5EF4-FFF2-40B4-BE49-F238E27FC236}">
              <a16:creationId xmlns:a16="http://schemas.microsoft.com/office/drawing/2014/main" id="{76B16032-B4C8-4C3E-A634-3D4A02737211}"/>
            </a:ext>
          </a:extLst>
        </xdr:cNvPr>
        <xdr:cNvSpPr/>
      </xdr:nvSpPr>
      <xdr:spPr>
        <a:xfrm>
          <a:off x="4130040" y="20284440"/>
          <a:ext cx="68580" cy="60960"/>
        </a:xfrm>
        <a:prstGeom prst="ellips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518160</xdr:colOff>
      <xdr:row>87</xdr:row>
      <xdr:rowOff>213360</xdr:rowOff>
    </xdr:from>
    <xdr:to>
      <xdr:col>5</xdr:col>
      <xdr:colOff>586740</xdr:colOff>
      <xdr:row>88</xdr:row>
      <xdr:rowOff>45720</xdr:rowOff>
    </xdr:to>
    <xdr:sp macro="" textlink="">
      <xdr:nvSpPr>
        <xdr:cNvPr id="37" name="วงรี 36">
          <a:extLst>
            <a:ext uri="{FF2B5EF4-FFF2-40B4-BE49-F238E27FC236}">
              <a16:creationId xmlns:a16="http://schemas.microsoft.com/office/drawing/2014/main" id="{633B6411-BE45-4014-88F8-D53B45FC854D}"/>
            </a:ext>
          </a:extLst>
        </xdr:cNvPr>
        <xdr:cNvSpPr/>
      </xdr:nvSpPr>
      <xdr:spPr>
        <a:xfrm>
          <a:off x="4541520" y="19964400"/>
          <a:ext cx="68580" cy="60960"/>
        </a:xfrm>
        <a:prstGeom prst="ellipse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8</xdr:row>
      <xdr:rowOff>45720</xdr:rowOff>
    </xdr:from>
    <xdr:to>
      <xdr:col>2</xdr:col>
      <xdr:colOff>0</xdr:colOff>
      <xdr:row>31</xdr:row>
      <xdr:rowOff>160020</xdr:rowOff>
    </xdr:to>
    <xdr:cxnSp macro="">
      <xdr:nvCxnSpPr>
        <xdr:cNvPr id="31" name="ตัวเชื่อมต่อตรง 30">
          <a:extLst>
            <a:ext uri="{FF2B5EF4-FFF2-40B4-BE49-F238E27FC236}">
              <a16:creationId xmlns:a16="http://schemas.microsoft.com/office/drawing/2014/main" id="{89E50C43-70ED-4DF9-9298-2B67E1F0A720}"/>
            </a:ext>
          </a:extLst>
        </xdr:cNvPr>
        <xdr:cNvCxnSpPr/>
      </xdr:nvCxnSpPr>
      <xdr:spPr>
        <a:xfrm>
          <a:off x="792480" y="1562100"/>
          <a:ext cx="0" cy="5372100"/>
        </a:xfrm>
        <a:prstGeom prst="line">
          <a:avLst/>
        </a:prstGeom>
        <a:ln w="6350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6</xdr:row>
      <xdr:rowOff>91440</xdr:rowOff>
    </xdr:from>
    <xdr:to>
      <xdr:col>2</xdr:col>
      <xdr:colOff>228600</xdr:colOff>
      <xdr:row>32</xdr:row>
      <xdr:rowOff>0</xdr:rowOff>
    </xdr:to>
    <xdr:cxnSp macro="">
      <xdr:nvCxnSpPr>
        <xdr:cNvPr id="32" name="ตัวเชื่อมต่อตรง 31">
          <a:extLst>
            <a:ext uri="{FF2B5EF4-FFF2-40B4-BE49-F238E27FC236}">
              <a16:creationId xmlns:a16="http://schemas.microsoft.com/office/drawing/2014/main" id="{B8DC875B-FA96-4A97-BE71-D94001298AF5}"/>
            </a:ext>
          </a:extLst>
        </xdr:cNvPr>
        <xdr:cNvCxnSpPr/>
      </xdr:nvCxnSpPr>
      <xdr:spPr>
        <a:xfrm flipV="1">
          <a:off x="1021080" y="1150620"/>
          <a:ext cx="0" cy="585216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7</xdr:row>
      <xdr:rowOff>0</xdr:rowOff>
    </xdr:from>
    <xdr:to>
      <xdr:col>4</xdr:col>
      <xdr:colOff>0</xdr:colOff>
      <xdr:row>32</xdr:row>
      <xdr:rowOff>30480</xdr:rowOff>
    </xdr:to>
    <xdr:cxnSp macro="">
      <xdr:nvCxnSpPr>
        <xdr:cNvPr id="33" name="ตัวเชื่อมต่อตรง 32">
          <a:extLst>
            <a:ext uri="{FF2B5EF4-FFF2-40B4-BE49-F238E27FC236}">
              <a16:creationId xmlns:a16="http://schemas.microsoft.com/office/drawing/2014/main" id="{AD3A9256-D977-4EE0-9FEE-E2F796E95208}"/>
            </a:ext>
          </a:extLst>
        </xdr:cNvPr>
        <xdr:cNvCxnSpPr/>
      </xdr:nvCxnSpPr>
      <xdr:spPr>
        <a:xfrm flipV="1">
          <a:off x="2133600" y="1287780"/>
          <a:ext cx="0" cy="574548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297180</xdr:colOff>
      <xdr:row>6</xdr:row>
      <xdr:rowOff>68580</xdr:rowOff>
    </xdr:from>
    <xdr:to>
      <xdr:col>8</xdr:col>
      <xdr:colOff>297180</xdr:colOff>
      <xdr:row>32</xdr:row>
      <xdr:rowOff>15240</xdr:rowOff>
    </xdr:to>
    <xdr:cxnSp macro="">
      <xdr:nvCxnSpPr>
        <xdr:cNvPr id="38" name="ตัวเชื่อมต่อตรง 37">
          <a:extLst>
            <a:ext uri="{FF2B5EF4-FFF2-40B4-BE49-F238E27FC236}">
              <a16:creationId xmlns:a16="http://schemas.microsoft.com/office/drawing/2014/main" id="{8370B5CE-30BB-438B-BC5D-DC7E1247DBEC}"/>
            </a:ext>
          </a:extLst>
        </xdr:cNvPr>
        <xdr:cNvCxnSpPr/>
      </xdr:nvCxnSpPr>
      <xdr:spPr>
        <a:xfrm flipV="1">
          <a:off x="5113020" y="1127760"/>
          <a:ext cx="0" cy="589026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121920</xdr:colOff>
      <xdr:row>6</xdr:row>
      <xdr:rowOff>83820</xdr:rowOff>
    </xdr:from>
    <xdr:to>
      <xdr:col>10</xdr:col>
      <xdr:colOff>121920</xdr:colOff>
      <xdr:row>25</xdr:row>
      <xdr:rowOff>137160</xdr:rowOff>
    </xdr:to>
    <xdr:cxnSp macro="">
      <xdr:nvCxnSpPr>
        <xdr:cNvPr id="39" name="ตัวเชื่อมต่อตรง 38">
          <a:extLst>
            <a:ext uri="{FF2B5EF4-FFF2-40B4-BE49-F238E27FC236}">
              <a16:creationId xmlns:a16="http://schemas.microsoft.com/office/drawing/2014/main" id="{C33A83CE-B048-486D-9AF4-1013D5E1D204}"/>
            </a:ext>
          </a:extLst>
        </xdr:cNvPr>
        <xdr:cNvCxnSpPr/>
      </xdr:nvCxnSpPr>
      <xdr:spPr>
        <a:xfrm>
          <a:off x="6278880" y="1143000"/>
          <a:ext cx="0" cy="4396740"/>
        </a:xfrm>
        <a:prstGeom prst="line">
          <a:avLst/>
        </a:prstGeom>
        <a:ln w="6350">
          <a:solidFill>
            <a:sysClr val="windowText" lastClr="000000"/>
          </a:solidFill>
          <a:prstDash val="lg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297180</xdr:colOff>
      <xdr:row>6</xdr:row>
      <xdr:rowOff>83820</xdr:rowOff>
    </xdr:from>
    <xdr:to>
      <xdr:col>5</xdr:col>
      <xdr:colOff>297180</xdr:colOff>
      <xdr:row>32</xdr:row>
      <xdr:rowOff>0</xdr:rowOff>
    </xdr:to>
    <xdr:cxnSp macro="">
      <xdr:nvCxnSpPr>
        <xdr:cNvPr id="40" name="ตัวเชื่อมต่อตรง 39">
          <a:extLst>
            <a:ext uri="{FF2B5EF4-FFF2-40B4-BE49-F238E27FC236}">
              <a16:creationId xmlns:a16="http://schemas.microsoft.com/office/drawing/2014/main" id="{3F81EDF4-3D8D-4B01-9FC0-5D411E1E2050}"/>
            </a:ext>
          </a:extLst>
        </xdr:cNvPr>
        <xdr:cNvCxnSpPr/>
      </xdr:nvCxnSpPr>
      <xdr:spPr>
        <a:xfrm flipV="1">
          <a:off x="3101340" y="1143000"/>
          <a:ext cx="0" cy="585978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6</xdr:row>
      <xdr:rowOff>30480</xdr:rowOff>
    </xdr:from>
    <xdr:to>
      <xdr:col>7</xdr:col>
      <xdr:colOff>7620</xdr:colOff>
      <xdr:row>32</xdr:row>
      <xdr:rowOff>15240</xdr:rowOff>
    </xdr:to>
    <xdr:cxnSp macro="">
      <xdr:nvCxnSpPr>
        <xdr:cNvPr id="41" name="ตัวเชื่อมต่อตรง 40">
          <a:extLst>
            <a:ext uri="{FF2B5EF4-FFF2-40B4-BE49-F238E27FC236}">
              <a16:creationId xmlns:a16="http://schemas.microsoft.com/office/drawing/2014/main" id="{2346BA73-32EB-4823-AB11-38FC631AE715}"/>
            </a:ext>
          </a:extLst>
        </xdr:cNvPr>
        <xdr:cNvCxnSpPr/>
      </xdr:nvCxnSpPr>
      <xdr:spPr>
        <a:xfrm flipV="1">
          <a:off x="4152900" y="1089660"/>
          <a:ext cx="0" cy="592836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563880</xdr:colOff>
      <xdr:row>6</xdr:row>
      <xdr:rowOff>68580</xdr:rowOff>
    </xdr:from>
    <xdr:to>
      <xdr:col>9</xdr:col>
      <xdr:colOff>563880</xdr:colOff>
      <xdr:row>31</xdr:row>
      <xdr:rowOff>160020</xdr:rowOff>
    </xdr:to>
    <xdr:cxnSp macro="">
      <xdr:nvCxnSpPr>
        <xdr:cNvPr id="42" name="ตัวเชื่อมต่อตรง 41">
          <a:extLst>
            <a:ext uri="{FF2B5EF4-FFF2-40B4-BE49-F238E27FC236}">
              <a16:creationId xmlns:a16="http://schemas.microsoft.com/office/drawing/2014/main" id="{0BEEC458-EDE2-4562-8ED3-9AE7991DB8A2}"/>
            </a:ext>
          </a:extLst>
        </xdr:cNvPr>
        <xdr:cNvCxnSpPr/>
      </xdr:nvCxnSpPr>
      <xdr:spPr>
        <a:xfrm flipV="1">
          <a:off x="6050280" y="1127760"/>
          <a:ext cx="0" cy="5806440"/>
        </a:xfrm>
        <a:prstGeom prst="line">
          <a:avLst/>
        </a:prstGeom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533400</xdr:colOff>
      <xdr:row>7</xdr:row>
      <xdr:rowOff>175260</xdr:rowOff>
    </xdr:from>
    <xdr:to>
      <xdr:col>9</xdr:col>
      <xdr:colOff>594360</xdr:colOff>
      <xdr:row>8</xdr:row>
      <xdr:rowOff>7620</xdr:rowOff>
    </xdr:to>
    <xdr:sp macro="" textlink="">
      <xdr:nvSpPr>
        <xdr:cNvPr id="134" name="วงรี 133">
          <a:extLst>
            <a:ext uri="{FF2B5EF4-FFF2-40B4-BE49-F238E27FC236}">
              <a16:creationId xmlns:a16="http://schemas.microsoft.com/office/drawing/2014/main" id="{29CCB3C6-3F90-4548-8785-38140E5B686E}"/>
            </a:ext>
          </a:extLst>
        </xdr:cNvPr>
        <xdr:cNvSpPr/>
      </xdr:nvSpPr>
      <xdr:spPr>
        <a:xfrm>
          <a:off x="6019800" y="1463040"/>
          <a:ext cx="60960" cy="60960"/>
        </a:xfrm>
        <a:prstGeom prst="ellipse">
          <a:avLst/>
        </a:prstGeom>
        <a:solidFill>
          <a:srgbClr val="80808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640080</xdr:colOff>
      <xdr:row>7</xdr:row>
      <xdr:rowOff>167640</xdr:rowOff>
    </xdr:from>
    <xdr:to>
      <xdr:col>7</xdr:col>
      <xdr:colOff>30480</xdr:colOff>
      <xdr:row>8</xdr:row>
      <xdr:rowOff>0</xdr:rowOff>
    </xdr:to>
    <xdr:sp macro="" textlink="">
      <xdr:nvSpPr>
        <xdr:cNvPr id="135" name="วงรี 134">
          <a:extLst>
            <a:ext uri="{FF2B5EF4-FFF2-40B4-BE49-F238E27FC236}">
              <a16:creationId xmlns:a16="http://schemas.microsoft.com/office/drawing/2014/main" id="{DB24AA6A-CF0E-4854-A641-63D0DB06B024}"/>
            </a:ext>
          </a:extLst>
        </xdr:cNvPr>
        <xdr:cNvSpPr/>
      </xdr:nvSpPr>
      <xdr:spPr>
        <a:xfrm>
          <a:off x="4114800" y="1455420"/>
          <a:ext cx="60960" cy="60960"/>
        </a:xfrm>
        <a:prstGeom prst="ellipse">
          <a:avLst/>
        </a:prstGeom>
        <a:solidFill>
          <a:srgbClr val="80808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259080</xdr:colOff>
      <xdr:row>7</xdr:row>
      <xdr:rowOff>167640</xdr:rowOff>
    </xdr:from>
    <xdr:to>
      <xdr:col>5</xdr:col>
      <xdr:colOff>320040</xdr:colOff>
      <xdr:row>8</xdr:row>
      <xdr:rowOff>0</xdr:rowOff>
    </xdr:to>
    <xdr:sp macro="" textlink="">
      <xdr:nvSpPr>
        <xdr:cNvPr id="136" name="วงรี 135">
          <a:extLst>
            <a:ext uri="{FF2B5EF4-FFF2-40B4-BE49-F238E27FC236}">
              <a16:creationId xmlns:a16="http://schemas.microsoft.com/office/drawing/2014/main" id="{E71EFADF-05FA-4C67-87E7-EB3911B913E5}"/>
            </a:ext>
          </a:extLst>
        </xdr:cNvPr>
        <xdr:cNvSpPr/>
      </xdr:nvSpPr>
      <xdr:spPr>
        <a:xfrm>
          <a:off x="3063240" y="1455420"/>
          <a:ext cx="60960" cy="60960"/>
        </a:xfrm>
        <a:prstGeom prst="ellipse">
          <a:avLst/>
        </a:prstGeom>
        <a:solidFill>
          <a:srgbClr val="80808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647700</xdr:colOff>
      <xdr:row>7</xdr:row>
      <xdr:rowOff>175260</xdr:rowOff>
    </xdr:from>
    <xdr:to>
      <xdr:col>4</xdr:col>
      <xdr:colOff>38100</xdr:colOff>
      <xdr:row>8</xdr:row>
      <xdr:rowOff>7620</xdr:rowOff>
    </xdr:to>
    <xdr:sp macro="" textlink="">
      <xdr:nvSpPr>
        <xdr:cNvPr id="137" name="วงรี 136">
          <a:extLst>
            <a:ext uri="{FF2B5EF4-FFF2-40B4-BE49-F238E27FC236}">
              <a16:creationId xmlns:a16="http://schemas.microsoft.com/office/drawing/2014/main" id="{1A3210B2-1330-4CFD-8090-12F2D73EB4AE}"/>
            </a:ext>
          </a:extLst>
        </xdr:cNvPr>
        <xdr:cNvSpPr/>
      </xdr:nvSpPr>
      <xdr:spPr>
        <a:xfrm>
          <a:off x="2110740" y="1463040"/>
          <a:ext cx="60960" cy="60960"/>
        </a:xfrm>
        <a:prstGeom prst="ellipse">
          <a:avLst/>
        </a:prstGeom>
        <a:solidFill>
          <a:srgbClr val="80808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72A4-0465-4844-8A53-77D148D3D741}">
  <dimension ref="A1:N116"/>
  <sheetViews>
    <sheetView tabSelected="1" zoomScaleNormal="100" workbookViewId="0">
      <selection activeCell="G106" sqref="G106"/>
    </sheetView>
  </sheetViews>
  <sheetFormatPr defaultRowHeight="18"/>
  <cols>
    <col min="1" max="1" width="1.59765625" style="52" customWidth="1"/>
    <col min="2" max="2" width="8.796875" style="52"/>
    <col min="3" max="3" width="9.296875" style="52" customWidth="1"/>
    <col min="4" max="4" width="8.796875" style="52"/>
    <col min="5" max="5" width="9.09765625" style="52" customWidth="1"/>
    <col min="6" max="7" width="8.796875" style="52"/>
    <col min="8" max="8" width="9.19921875" style="52" customWidth="1"/>
    <col min="9" max="16384" width="8.796875" style="52"/>
  </cols>
  <sheetData>
    <row r="1" spans="1:12" ht="7.2" customHeight="1" thickBot="1"/>
    <row r="2" spans="1:12" ht="18.600000000000001">
      <c r="A2" s="53"/>
      <c r="B2" s="45"/>
      <c r="C2" s="45"/>
      <c r="D2" s="46"/>
      <c r="E2" s="45"/>
      <c r="F2" s="47"/>
      <c r="G2" s="45"/>
      <c r="H2" s="45"/>
      <c r="I2" s="45"/>
      <c r="J2" s="45"/>
      <c r="K2" s="45"/>
      <c r="L2" s="45"/>
    </row>
    <row r="3" spans="1:12" ht="18.600000000000001">
      <c r="A3" s="53"/>
      <c r="B3" s="39" t="s">
        <v>130</v>
      </c>
      <c r="C3" s="1" t="s">
        <v>131</v>
      </c>
      <c r="D3" s="2"/>
      <c r="E3" s="2"/>
      <c r="F3" s="3"/>
      <c r="G3" s="9"/>
      <c r="H3" s="39" t="s">
        <v>132</v>
      </c>
      <c r="I3" s="4" t="s">
        <v>131</v>
      </c>
      <c r="J3" s="5"/>
      <c r="K3" s="5"/>
      <c r="L3" s="6"/>
    </row>
    <row r="4" spans="1:12" ht="18.600000000000001">
      <c r="A4" s="53"/>
      <c r="B4" s="39" t="s">
        <v>133</v>
      </c>
      <c r="C4" s="1" t="s">
        <v>131</v>
      </c>
      <c r="D4" s="2"/>
      <c r="E4" s="2"/>
      <c r="F4" s="3"/>
      <c r="G4" s="9"/>
      <c r="H4" s="39" t="s">
        <v>134</v>
      </c>
      <c r="I4" s="7" t="s">
        <v>131</v>
      </c>
      <c r="J4" s="5"/>
      <c r="K4" s="5"/>
      <c r="L4" s="6"/>
    </row>
    <row r="5" spans="1:12" ht="18.600000000000001">
      <c r="A5" s="53"/>
      <c r="B5" s="39" t="s">
        <v>135</v>
      </c>
      <c r="C5" s="1" t="s">
        <v>131</v>
      </c>
      <c r="D5" s="2"/>
      <c r="E5" s="2"/>
      <c r="F5" s="3"/>
      <c r="G5" s="9"/>
      <c r="H5" s="48" t="s">
        <v>136</v>
      </c>
      <c r="I5" s="8" t="s">
        <v>131</v>
      </c>
      <c r="J5" s="5"/>
      <c r="K5" s="5"/>
      <c r="L5" s="6"/>
    </row>
    <row r="6" spans="1:12" ht="19.2" thickBot="1">
      <c r="A6" s="53"/>
      <c r="B6" s="36"/>
      <c r="C6" s="36"/>
      <c r="D6" s="37"/>
      <c r="E6" s="36"/>
      <c r="F6" s="38"/>
      <c r="G6" s="36"/>
      <c r="H6" s="36"/>
      <c r="I6" s="36"/>
      <c r="J6" s="36"/>
      <c r="K6" s="36"/>
      <c r="L6" s="36"/>
    </row>
    <row r="7" spans="1:12">
      <c r="D7" s="54" t="s">
        <v>137</v>
      </c>
      <c r="E7" s="54"/>
      <c r="F7" s="54"/>
    </row>
    <row r="8" spans="1:12">
      <c r="H8" s="55" t="s">
        <v>138</v>
      </c>
      <c r="I8" s="55"/>
      <c r="J8" s="55"/>
      <c r="K8" s="56" t="s">
        <v>139</v>
      </c>
    </row>
    <row r="18" spans="3:12" ht="20.399999999999999">
      <c r="C18" s="52" t="s">
        <v>45</v>
      </c>
      <c r="E18" s="57" t="s">
        <v>46</v>
      </c>
      <c r="F18" s="40">
        <v>100</v>
      </c>
      <c r="G18" s="57" t="s">
        <v>4</v>
      </c>
      <c r="H18" s="57" t="s">
        <v>65</v>
      </c>
      <c r="I18" s="41">
        <v>200</v>
      </c>
      <c r="J18" s="57" t="s">
        <v>66</v>
      </c>
    </row>
    <row r="19" spans="3:12" ht="20.399999999999999">
      <c r="C19" s="52" t="s">
        <v>6</v>
      </c>
      <c r="E19" s="57" t="s">
        <v>47</v>
      </c>
      <c r="F19" s="40">
        <v>70</v>
      </c>
      <c r="G19" s="57" t="s">
        <v>4</v>
      </c>
      <c r="I19" s="58"/>
      <c r="J19" s="57" t="s">
        <v>67</v>
      </c>
      <c r="K19" s="57" t="s">
        <v>68</v>
      </c>
    </row>
    <row r="20" spans="3:12" ht="20.399999999999999">
      <c r="E20" s="57" t="s">
        <v>44</v>
      </c>
      <c r="F20" s="40">
        <v>105</v>
      </c>
      <c r="G20" s="57" t="s">
        <v>4</v>
      </c>
      <c r="H20" s="59" t="s">
        <v>77</v>
      </c>
      <c r="I20" s="59"/>
      <c r="J20" s="43">
        <v>0.5</v>
      </c>
      <c r="K20" s="43">
        <v>0.5</v>
      </c>
      <c r="L20" s="57" t="s">
        <v>14</v>
      </c>
    </row>
    <row r="21" spans="3:12" ht="20.399999999999999">
      <c r="E21" s="57" t="s">
        <v>48</v>
      </c>
      <c r="F21" s="40">
        <v>150</v>
      </c>
      <c r="G21" s="57" t="s">
        <v>4</v>
      </c>
      <c r="H21" s="59" t="s">
        <v>76</v>
      </c>
      <c r="I21" s="59"/>
      <c r="J21" s="43">
        <v>0.4</v>
      </c>
      <c r="K21" s="43">
        <v>0.4</v>
      </c>
      <c r="L21" s="57" t="s">
        <v>14</v>
      </c>
    </row>
    <row r="22" spans="3:12">
      <c r="C22" s="52" t="s">
        <v>2</v>
      </c>
      <c r="D22" s="57" t="s">
        <v>5</v>
      </c>
      <c r="E22" s="57" t="s">
        <v>3</v>
      </c>
      <c r="F22" s="40">
        <v>32</v>
      </c>
      <c r="G22" s="57" t="s">
        <v>10</v>
      </c>
      <c r="H22" s="57" t="s">
        <v>83</v>
      </c>
      <c r="I22" s="42">
        <v>4000</v>
      </c>
      <c r="J22" s="57" t="s">
        <v>66</v>
      </c>
    </row>
    <row r="23" spans="3:12">
      <c r="C23" s="57" t="s">
        <v>8</v>
      </c>
      <c r="D23" s="40">
        <v>2.5</v>
      </c>
      <c r="E23" s="60" t="s">
        <v>9</v>
      </c>
      <c r="F23" s="60"/>
      <c r="G23" s="84">
        <f>F22/D23</f>
        <v>12.8</v>
      </c>
      <c r="H23" s="57" t="s">
        <v>10</v>
      </c>
    </row>
    <row r="24" spans="3:12">
      <c r="C24" s="52" t="s">
        <v>28</v>
      </c>
      <c r="J24" s="57" t="s">
        <v>51</v>
      </c>
      <c r="K24" s="57" t="s">
        <v>52</v>
      </c>
    </row>
    <row r="25" spans="3:12">
      <c r="C25" s="52" t="s">
        <v>0</v>
      </c>
      <c r="E25" s="57" t="s">
        <v>7</v>
      </c>
      <c r="F25" s="84">
        <f>(F18*1.1)/G23</f>
        <v>8.59375</v>
      </c>
      <c r="G25" s="57" t="s">
        <v>29</v>
      </c>
      <c r="H25" s="43">
        <v>9</v>
      </c>
      <c r="I25" s="57" t="s">
        <v>27</v>
      </c>
      <c r="J25" s="40">
        <v>3</v>
      </c>
      <c r="K25" s="40">
        <v>3</v>
      </c>
      <c r="L25" s="57" t="s">
        <v>27</v>
      </c>
    </row>
    <row r="26" spans="3:12">
      <c r="C26" s="52" t="s">
        <v>11</v>
      </c>
      <c r="E26" s="57" t="s">
        <v>7</v>
      </c>
      <c r="F26" s="84">
        <f>(F19*1.1)/G23</f>
        <v>6.015625</v>
      </c>
      <c r="G26" s="57" t="s">
        <v>29</v>
      </c>
      <c r="H26" s="43">
        <v>9</v>
      </c>
      <c r="I26" s="57" t="s">
        <v>27</v>
      </c>
      <c r="J26" s="40">
        <v>3</v>
      </c>
      <c r="K26" s="40">
        <v>3</v>
      </c>
      <c r="L26" s="57" t="s">
        <v>27</v>
      </c>
    </row>
    <row r="27" spans="3:12">
      <c r="C27" s="52" t="s">
        <v>12</v>
      </c>
      <c r="D27" s="40">
        <v>0.22</v>
      </c>
      <c r="E27" s="52" t="s">
        <v>13</v>
      </c>
      <c r="H27" s="57">
        <f>D27*3</f>
        <v>0.66</v>
      </c>
      <c r="I27" s="57" t="s">
        <v>15</v>
      </c>
      <c r="J27" s="40">
        <v>0.65</v>
      </c>
      <c r="K27" s="57" t="s">
        <v>14</v>
      </c>
    </row>
    <row r="28" spans="3:12">
      <c r="C28" s="52" t="s">
        <v>16</v>
      </c>
      <c r="D28" s="57"/>
      <c r="E28" s="42">
        <v>5</v>
      </c>
      <c r="F28" s="57" t="s">
        <v>14</v>
      </c>
      <c r="G28" s="52" t="s">
        <v>53</v>
      </c>
      <c r="H28" s="43">
        <v>0.2</v>
      </c>
      <c r="I28" s="57" t="s">
        <v>14</v>
      </c>
      <c r="J28" s="57"/>
      <c r="K28" s="57"/>
    </row>
    <row r="29" spans="3:12">
      <c r="C29" s="52" t="s">
        <v>1</v>
      </c>
      <c r="H29" s="59" t="s">
        <v>34</v>
      </c>
      <c r="I29" s="59"/>
      <c r="J29" s="62" t="s">
        <v>35</v>
      </c>
      <c r="K29" s="83">
        <f>(H28+J27+J27+H28)*100</f>
        <v>170</v>
      </c>
      <c r="L29" s="57" t="s">
        <v>69</v>
      </c>
    </row>
    <row r="30" spans="3:12">
      <c r="D30" s="57" t="s">
        <v>20</v>
      </c>
      <c r="E30" s="84">
        <f>0.1*F19</f>
        <v>7</v>
      </c>
      <c r="F30" s="57" t="s">
        <v>4</v>
      </c>
      <c r="J30" s="62" t="s">
        <v>36</v>
      </c>
      <c r="K30" s="83">
        <f>(H28+J27+J27+H28)*100</f>
        <v>170</v>
      </c>
      <c r="L30" s="57" t="s">
        <v>69</v>
      </c>
    </row>
    <row r="31" spans="3:12">
      <c r="D31" s="57" t="s">
        <v>21</v>
      </c>
      <c r="E31" s="83">
        <f>F18</f>
        <v>100</v>
      </c>
      <c r="F31" s="57" t="s">
        <v>4</v>
      </c>
      <c r="G31" s="57" t="s">
        <v>22</v>
      </c>
      <c r="H31" s="92">
        <f>(E30+E31+E32+E33)-H32</f>
        <v>87.459770114942529</v>
      </c>
      <c r="I31" s="57" t="s">
        <v>4</v>
      </c>
    </row>
    <row r="32" spans="3:12">
      <c r="D32" s="57" t="s">
        <v>24</v>
      </c>
      <c r="E32" s="84">
        <f>F19</f>
        <v>70</v>
      </c>
      <c r="F32" s="57" t="s">
        <v>4</v>
      </c>
      <c r="G32" s="57" t="s">
        <v>23</v>
      </c>
      <c r="H32" s="92">
        <f>(((E31+E33)*G36)-(E32*C36))/G36</f>
        <v>99.540229885057471</v>
      </c>
      <c r="I32" s="57" t="s">
        <v>4</v>
      </c>
    </row>
    <row r="33" spans="3:11">
      <c r="D33" s="57" t="s">
        <v>25</v>
      </c>
      <c r="E33" s="84">
        <f>0.1*F18</f>
        <v>10</v>
      </c>
      <c r="F33" s="57" t="s">
        <v>4</v>
      </c>
    </row>
    <row r="34" spans="3:11">
      <c r="D34" s="57"/>
      <c r="F34" s="57"/>
    </row>
    <row r="35" spans="3:11">
      <c r="F35" s="65">
        <f>E28</f>
        <v>5</v>
      </c>
      <c r="G35" s="52" t="s">
        <v>14</v>
      </c>
    </row>
    <row r="36" spans="3:11">
      <c r="C36" s="52">
        <f>J27</f>
        <v>0.65</v>
      </c>
      <c r="D36" s="66" t="s">
        <v>14</v>
      </c>
      <c r="G36" s="67">
        <f>(E28-J27)</f>
        <v>4.3499999999999996</v>
      </c>
      <c r="H36" s="52" t="s">
        <v>26</v>
      </c>
    </row>
    <row r="38" spans="3:11">
      <c r="C38" s="52" t="s">
        <v>17</v>
      </c>
      <c r="D38" s="62"/>
      <c r="E38" s="52" t="s">
        <v>18</v>
      </c>
      <c r="I38" s="62" t="s">
        <v>19</v>
      </c>
    </row>
    <row r="41" spans="3:11">
      <c r="I41" s="66"/>
    </row>
    <row r="42" spans="3:11">
      <c r="D42" s="57" t="s">
        <v>22</v>
      </c>
      <c r="E42" s="64">
        <f>H32</f>
        <v>99.540229885057471</v>
      </c>
      <c r="F42" s="66" t="s">
        <v>4</v>
      </c>
      <c r="H42" s="57" t="s">
        <v>23</v>
      </c>
      <c r="I42" s="64">
        <f>H31</f>
        <v>87.459770114942529</v>
      </c>
      <c r="J42" s="66" t="s">
        <v>4</v>
      </c>
    </row>
    <row r="44" spans="3:11">
      <c r="C44" s="59" t="s">
        <v>74</v>
      </c>
      <c r="D44" s="59"/>
      <c r="E44" s="59"/>
      <c r="F44" s="84">
        <f>H32/H25</f>
        <v>11.060025542784164</v>
      </c>
      <c r="G44" s="91" t="str">
        <f>IF(F44&lt;G23,"&lt; SAFE LOAD OK","&gt; SAFE LOAD NO")</f>
        <v>&lt; SAFE LOAD OK</v>
      </c>
    </row>
    <row r="45" spans="3:11">
      <c r="C45" s="59" t="s">
        <v>75</v>
      </c>
      <c r="D45" s="59"/>
      <c r="E45" s="59"/>
      <c r="F45" s="84">
        <f>H31/H26</f>
        <v>9.7177522349936147</v>
      </c>
      <c r="G45" s="91" t="str">
        <f>IF(F45&lt;G23,"&lt; SAFE LOAD OK","&gt; SAFE LOAD NO")</f>
        <v>&lt; SAFE LOAD OK</v>
      </c>
    </row>
    <row r="46" spans="3:11">
      <c r="C46" s="68" t="s">
        <v>30</v>
      </c>
      <c r="D46" s="57"/>
      <c r="E46" s="61"/>
      <c r="F46" s="57"/>
    </row>
    <row r="47" spans="3:11">
      <c r="C47" s="59" t="s">
        <v>31</v>
      </c>
      <c r="D47" s="59"/>
      <c r="E47" s="59"/>
      <c r="F47" s="40">
        <v>0.45</v>
      </c>
      <c r="G47" s="57" t="s">
        <v>14</v>
      </c>
      <c r="H47" s="59" t="s">
        <v>50</v>
      </c>
      <c r="I47" s="59"/>
      <c r="J47" s="83">
        <f>F47-0.05</f>
        <v>0.4</v>
      </c>
      <c r="K47" s="57" t="s">
        <v>14</v>
      </c>
    </row>
    <row r="48" spans="3:11">
      <c r="C48" s="59" t="s">
        <v>32</v>
      </c>
      <c r="D48" s="59"/>
      <c r="E48" s="59"/>
      <c r="F48" s="82">
        <f>D27+J27+J27+D27</f>
        <v>1.74</v>
      </c>
      <c r="G48" s="57" t="s">
        <v>14</v>
      </c>
      <c r="I48" s="57" t="s">
        <v>70</v>
      </c>
      <c r="J48" s="83">
        <f>J47*100</f>
        <v>40</v>
      </c>
      <c r="K48" s="57" t="s">
        <v>69</v>
      </c>
    </row>
    <row r="49" spans="2:11">
      <c r="D49" s="52" t="s">
        <v>34</v>
      </c>
      <c r="G49" s="57"/>
    </row>
    <row r="50" spans="2:11">
      <c r="E50" s="62" t="s">
        <v>35</v>
      </c>
      <c r="F50" s="42">
        <v>1.7</v>
      </c>
      <c r="G50" s="57" t="s">
        <v>14</v>
      </c>
    </row>
    <row r="51" spans="2:11">
      <c r="E51" s="62" t="s">
        <v>36</v>
      </c>
      <c r="F51" s="42">
        <v>1.7</v>
      </c>
      <c r="G51" s="57" t="s">
        <v>14</v>
      </c>
    </row>
    <row r="52" spans="2:11">
      <c r="E52" s="62" t="s">
        <v>37</v>
      </c>
      <c r="F52" s="84">
        <f>F47</f>
        <v>0.45</v>
      </c>
      <c r="G52" s="57" t="s">
        <v>14</v>
      </c>
    </row>
    <row r="53" spans="2:11">
      <c r="D53" s="59" t="s">
        <v>33</v>
      </c>
      <c r="E53" s="59"/>
      <c r="F53" s="84">
        <f>(F50*F51*F52*2400)/1000</f>
        <v>3.1212</v>
      </c>
      <c r="G53" s="57" t="s">
        <v>4</v>
      </c>
      <c r="H53" s="91" t="str">
        <f>IF(OR(F53&lt;E30,F53&lt;E33),"&lt; We และ Pi OK", "FALSE")</f>
        <v>&lt; We และ Pi OK</v>
      </c>
    </row>
    <row r="54" spans="2:11">
      <c r="C54" s="68" t="s">
        <v>38</v>
      </c>
    </row>
    <row r="55" spans="2:11" ht="20.399999999999999">
      <c r="C55" s="59" t="s">
        <v>41</v>
      </c>
      <c r="D55" s="59"/>
      <c r="E55" s="59"/>
      <c r="F55" s="83">
        <f>1.4*F53</f>
        <v>4.3696799999999998</v>
      </c>
      <c r="G55" s="57" t="s">
        <v>4</v>
      </c>
    </row>
    <row r="56" spans="2:11">
      <c r="B56" s="69">
        <f>H28</f>
        <v>0.2</v>
      </c>
      <c r="C56" s="52" t="s">
        <v>14</v>
      </c>
      <c r="F56" s="65">
        <f>E28</f>
        <v>5</v>
      </c>
      <c r="G56" s="52" t="s">
        <v>14</v>
      </c>
      <c r="J56" s="65">
        <f>H28</f>
        <v>0.2</v>
      </c>
      <c r="K56" s="52" t="s">
        <v>14</v>
      </c>
    </row>
    <row r="57" spans="2:11">
      <c r="C57" s="52">
        <f>J27</f>
        <v>0.65</v>
      </c>
      <c r="D57" s="66" t="s">
        <v>14</v>
      </c>
      <c r="G57" s="67">
        <f>F56-C57</f>
        <v>4.3499999999999996</v>
      </c>
      <c r="H57" s="52" t="s">
        <v>26</v>
      </c>
    </row>
    <row r="58" spans="2:11" ht="20.399999999999999">
      <c r="C58" s="62" t="s">
        <v>44</v>
      </c>
      <c r="D58" s="82">
        <f>F20</f>
        <v>105</v>
      </c>
      <c r="E58" s="66" t="s">
        <v>4</v>
      </c>
      <c r="H58" s="62" t="s">
        <v>43</v>
      </c>
      <c r="I58" s="86">
        <f>F55+F21</f>
        <v>154.36967999999999</v>
      </c>
      <c r="J58" s="57" t="s">
        <v>4</v>
      </c>
    </row>
    <row r="59" spans="2:11" ht="20.399999999999999">
      <c r="D59" s="57" t="s">
        <v>42</v>
      </c>
      <c r="E59" s="83">
        <f>F55</f>
        <v>4.3696799999999998</v>
      </c>
      <c r="F59" s="66" t="s">
        <v>4</v>
      </c>
      <c r="I59" s="62"/>
    </row>
    <row r="62" spans="2:11">
      <c r="I62" s="66"/>
    </row>
    <row r="63" spans="2:11" ht="20.399999999999999">
      <c r="D63" s="62" t="s">
        <v>39</v>
      </c>
      <c r="E63" s="84">
        <f>(D58+E59+I58)-I63</f>
        <v>125.0593351724138</v>
      </c>
      <c r="F63" s="57" t="s">
        <v>4</v>
      </c>
      <c r="H63" s="62" t="s">
        <v>40</v>
      </c>
      <c r="I63" s="84">
        <f>((I58*G57)-(D58*C57))/G57</f>
        <v>138.68002482758618</v>
      </c>
      <c r="J63" s="57" t="s">
        <v>4</v>
      </c>
    </row>
    <row r="64" spans="2:11">
      <c r="C64" s="59" t="s">
        <v>49</v>
      </c>
      <c r="D64" s="59"/>
      <c r="E64" s="90">
        <f>E63/H26</f>
        <v>13.895481685823755</v>
      </c>
      <c r="F64" s="57" t="s">
        <v>4</v>
      </c>
      <c r="G64" s="59" t="s">
        <v>49</v>
      </c>
      <c r="H64" s="59"/>
      <c r="I64" s="90">
        <f>I63/H25</f>
        <v>15.408891647509575</v>
      </c>
      <c r="J64" s="57" t="s">
        <v>4</v>
      </c>
    </row>
    <row r="65" spans="3:11">
      <c r="C65" s="62"/>
      <c r="D65" s="62"/>
      <c r="E65" s="61"/>
      <c r="F65" s="57"/>
      <c r="G65" s="62"/>
      <c r="H65" s="62"/>
      <c r="I65" s="61"/>
      <c r="J65" s="57"/>
    </row>
    <row r="66" spans="3:11">
      <c r="C66" s="52">
        <f>J27</f>
        <v>0.65</v>
      </c>
      <c r="D66" s="52" t="s">
        <v>14</v>
      </c>
      <c r="E66" s="52">
        <f>C66</f>
        <v>0.65</v>
      </c>
      <c r="F66" s="52" t="s">
        <v>14</v>
      </c>
      <c r="G66" s="70">
        <f>G57-E66-H66</f>
        <v>3.05</v>
      </c>
      <c r="H66" s="52">
        <f>J27</f>
        <v>0.65</v>
      </c>
      <c r="I66" s="52" t="s">
        <v>14</v>
      </c>
      <c r="J66" s="66">
        <f>J27</f>
        <v>0.65</v>
      </c>
      <c r="K66" s="66"/>
    </row>
    <row r="67" spans="3:11">
      <c r="C67" s="87">
        <f>D58</f>
        <v>105</v>
      </c>
      <c r="D67" s="66" t="s">
        <v>4</v>
      </c>
      <c r="E67" s="86">
        <f>E59</f>
        <v>4.3696799999999998</v>
      </c>
      <c r="F67" s="66" t="s">
        <v>4</v>
      </c>
      <c r="I67" s="86">
        <f>I58</f>
        <v>154.36967999999999</v>
      </c>
      <c r="J67" s="66" t="s">
        <v>4</v>
      </c>
    </row>
    <row r="72" spans="3:11">
      <c r="C72" s="83">
        <f>E64*K26</f>
        <v>41.686445057471268</v>
      </c>
      <c r="D72" s="63"/>
      <c r="E72" s="88">
        <f>E64*K26</f>
        <v>41.686445057471268</v>
      </c>
      <c r="F72" s="83">
        <f>E64*K26</f>
        <v>41.686445057471268</v>
      </c>
      <c r="G72" s="63"/>
      <c r="H72" s="88">
        <f>I64*K25</f>
        <v>46.226674942528724</v>
      </c>
      <c r="I72" s="83">
        <f>I64*K25</f>
        <v>46.226674942528724</v>
      </c>
      <c r="J72" s="89">
        <f>I64*K25</f>
        <v>46.226674942528724</v>
      </c>
    </row>
    <row r="73" spans="3:11">
      <c r="C73" s="63"/>
      <c r="D73" s="63"/>
      <c r="E73" s="71"/>
      <c r="F73" s="63"/>
      <c r="G73" s="63"/>
      <c r="H73" s="71"/>
      <c r="I73" s="63"/>
      <c r="J73" s="65"/>
    </row>
    <row r="74" spans="3:11">
      <c r="G74" s="86">
        <f>F76+H72</f>
        <v>61.916330114942525</v>
      </c>
    </row>
    <row r="76" spans="3:11">
      <c r="F76" s="83">
        <f>E79+F72</f>
        <v>15.689655172413804</v>
      </c>
    </row>
    <row r="77" spans="3:11">
      <c r="K77" s="52" t="s">
        <v>54</v>
      </c>
    </row>
    <row r="79" spans="3:11">
      <c r="E79" s="83">
        <f>C81+E72-E67</f>
        <v>-25.996789885057463</v>
      </c>
    </row>
    <row r="80" spans="3:11">
      <c r="I80" s="86">
        <f>G74+I72-I67</f>
        <v>-46.226674942528746</v>
      </c>
    </row>
    <row r="81" spans="2:11">
      <c r="C81" s="83">
        <f>C72-C67</f>
        <v>-63.313554942528732</v>
      </c>
    </row>
    <row r="82" spans="2:11">
      <c r="C82" s="63"/>
      <c r="D82" s="69"/>
      <c r="E82" s="69"/>
      <c r="F82" s="86">
        <f>((C67-C72)*(C66+E66))+((E67-E72)*E66)</f>
        <v>58.051724137931032</v>
      </c>
      <c r="G82" s="69"/>
      <c r="H82" s="69"/>
      <c r="I82" s="69"/>
    </row>
    <row r="83" spans="2:11">
      <c r="C83" s="63"/>
      <c r="D83" s="86">
        <f>(C67-C72)*C66</f>
        <v>41.153810712643676</v>
      </c>
      <c r="E83" s="69"/>
      <c r="F83" s="69"/>
      <c r="G83" s="69"/>
      <c r="H83" s="69"/>
      <c r="I83" s="69"/>
    </row>
    <row r="84" spans="2:11">
      <c r="D84" s="69"/>
      <c r="E84" s="69"/>
      <c r="F84" s="69"/>
      <c r="G84" s="69"/>
      <c r="H84" s="69"/>
      <c r="I84" s="69"/>
    </row>
    <row r="85" spans="2:11">
      <c r="D85" s="69"/>
      <c r="E85" s="69"/>
      <c r="F85" s="69"/>
      <c r="G85" s="69"/>
      <c r="H85" s="86">
        <f>((C67-C72)*(C66+E66+G66))+((E67-E72)*(E66+G66))-(F72*G66)</f>
        <v>10.198275862068925</v>
      </c>
      <c r="I85" s="69"/>
    </row>
    <row r="86" spans="2:11">
      <c r="D86" s="69"/>
      <c r="E86" s="69"/>
      <c r="F86" s="69"/>
      <c r="G86" s="69"/>
      <c r="H86" s="69"/>
      <c r="I86" s="69"/>
      <c r="K86" s="52" t="s">
        <v>55</v>
      </c>
    </row>
    <row r="87" spans="2:11">
      <c r="D87" s="69"/>
      <c r="E87" s="69"/>
      <c r="F87" s="69"/>
      <c r="G87" s="69"/>
      <c r="H87" s="69"/>
      <c r="I87" s="69"/>
    </row>
    <row r="88" spans="2:11">
      <c r="D88" s="69"/>
      <c r="E88" s="69"/>
      <c r="F88" s="69"/>
      <c r="G88" s="69"/>
      <c r="H88" s="69"/>
      <c r="I88" s="69"/>
    </row>
    <row r="89" spans="2:11">
      <c r="D89" s="69"/>
      <c r="E89" s="69"/>
      <c r="F89" s="69"/>
      <c r="G89" s="69"/>
      <c r="H89" s="69"/>
      <c r="I89" s="83">
        <f>((C67-C72)*(C66+E66+G66+H66))+((E67-E72)*(E66+G66+H66))-(F72*(G66+H66))-(H72*H66)</f>
        <v>-30.047338712643672</v>
      </c>
    </row>
    <row r="91" spans="2:11">
      <c r="C91" s="52" t="s">
        <v>56</v>
      </c>
    </row>
    <row r="92" spans="2:11">
      <c r="C92" s="52" t="s">
        <v>57</v>
      </c>
      <c r="D92" s="63">
        <f>J47</f>
        <v>0.4</v>
      </c>
      <c r="E92" s="57" t="s">
        <v>14</v>
      </c>
      <c r="F92" s="52" t="s">
        <v>58</v>
      </c>
    </row>
    <row r="93" spans="2:11">
      <c r="C93" s="59" t="s">
        <v>59</v>
      </c>
      <c r="D93" s="59"/>
      <c r="E93" s="59"/>
      <c r="F93" s="59"/>
      <c r="G93" s="43">
        <v>0</v>
      </c>
      <c r="H93" s="57" t="s">
        <v>14</v>
      </c>
    </row>
    <row r="94" spans="2:11" ht="20.399999999999999">
      <c r="F94" s="62" t="s">
        <v>60</v>
      </c>
      <c r="G94" s="83">
        <f>D27/2</f>
        <v>0.11</v>
      </c>
      <c r="H94" s="57" t="s">
        <v>14</v>
      </c>
      <c r="I94" s="79" t="str">
        <f>IF(G93&lt;G94," &lt; dp OK","&gt; dp NO")</f>
        <v xml:space="preserve"> &lt; dp OK</v>
      </c>
    </row>
    <row r="95" spans="2:11" ht="20.399999999999999">
      <c r="E95" s="59" t="s">
        <v>62</v>
      </c>
      <c r="F95" s="59"/>
      <c r="G95" s="85">
        <f>I64*(0.5+(G93/D27))</f>
        <v>7.7044458237547877</v>
      </c>
      <c r="H95" s="57" t="s">
        <v>4</v>
      </c>
      <c r="I95" s="72"/>
    </row>
    <row r="96" spans="2:11">
      <c r="B96" s="59" t="s">
        <v>61</v>
      </c>
      <c r="C96" s="59"/>
      <c r="D96" s="59"/>
      <c r="E96" s="59"/>
      <c r="F96" s="59"/>
      <c r="G96" s="43">
        <v>0</v>
      </c>
      <c r="H96" s="57" t="s">
        <v>14</v>
      </c>
      <c r="I96" s="72"/>
    </row>
    <row r="97" spans="3:14" ht="20.399999999999999">
      <c r="F97" s="62" t="s">
        <v>60</v>
      </c>
      <c r="G97" s="82">
        <f>D27/2</f>
        <v>0.11</v>
      </c>
      <c r="H97" s="57" t="s">
        <v>14</v>
      </c>
      <c r="I97" s="79" t="str">
        <f>IF(G96&lt;G97," &lt; dp OK","&gt; dp NO")</f>
        <v xml:space="preserve"> &lt; dp OK</v>
      </c>
    </row>
    <row r="98" spans="3:14" ht="20.399999999999999">
      <c r="E98" s="59" t="s">
        <v>62</v>
      </c>
      <c r="F98" s="59"/>
      <c r="G98" s="85">
        <f>E64*(0.5+(G96/D27))</f>
        <v>6.9477408429118777</v>
      </c>
      <c r="H98" s="57" t="s">
        <v>4</v>
      </c>
    </row>
    <row r="99" spans="3:14">
      <c r="E99" s="73" t="s">
        <v>73</v>
      </c>
      <c r="F99" s="73"/>
      <c r="G99" s="73"/>
      <c r="H99" s="73"/>
      <c r="I99" s="73"/>
    </row>
    <row r="100" spans="3:14" ht="20.399999999999999">
      <c r="E100" s="59" t="s">
        <v>63</v>
      </c>
      <c r="F100" s="59"/>
      <c r="G100" s="43">
        <f>K25*G95</f>
        <v>23.113337471264362</v>
      </c>
      <c r="H100" s="57" t="s">
        <v>4</v>
      </c>
      <c r="I100" s="52" t="s">
        <v>64</v>
      </c>
    </row>
    <row r="101" spans="3:14" ht="20.399999999999999">
      <c r="D101" s="59" t="s">
        <v>72</v>
      </c>
      <c r="E101" s="59"/>
      <c r="F101" s="59"/>
      <c r="G101" s="84">
        <f>(0.53*SQRT(I18)*K29*J48)/1000</f>
        <v>50.96825678792635</v>
      </c>
      <c r="H101" s="57" t="s">
        <v>4</v>
      </c>
    </row>
    <row r="102" spans="3:14" ht="20.399999999999999">
      <c r="D102" s="59" t="s">
        <v>71</v>
      </c>
      <c r="E102" s="59"/>
      <c r="F102" s="59"/>
      <c r="G102" s="83">
        <f>0.85*G101</f>
        <v>43.323018269737396</v>
      </c>
      <c r="H102" s="57" t="s">
        <v>4</v>
      </c>
      <c r="I102" s="79" t="str">
        <f>IF(G102&gt;G100," &gt; Vu OK","&lt; Vu NO")</f>
        <v xml:space="preserve"> &gt; Vu OK</v>
      </c>
    </row>
    <row r="104" spans="3:14">
      <c r="C104" s="52" t="s">
        <v>92</v>
      </c>
    </row>
    <row r="105" spans="3:14" ht="20.399999999999999">
      <c r="D105" s="59" t="s">
        <v>79</v>
      </c>
      <c r="E105" s="59"/>
      <c r="F105" s="59"/>
      <c r="G105" s="83">
        <f>K25*I64*(J27-(J20/2))</f>
        <v>18.490669977011489</v>
      </c>
      <c r="H105" s="57" t="s">
        <v>78</v>
      </c>
    </row>
    <row r="106" spans="3:14" ht="20.399999999999999">
      <c r="D106" s="59" t="s">
        <v>80</v>
      </c>
      <c r="E106" s="59"/>
      <c r="F106" s="59"/>
      <c r="G106" s="83">
        <f>K26*E64*(J27-(K20/2))</f>
        <v>16.674578022988509</v>
      </c>
      <c r="H106" s="57" t="s">
        <v>78</v>
      </c>
    </row>
    <row r="107" spans="3:14" ht="20.399999999999999">
      <c r="E107" s="73" t="s">
        <v>81</v>
      </c>
      <c r="F107" s="73"/>
      <c r="G107" s="73"/>
      <c r="H107" s="73"/>
      <c r="I107" s="73"/>
    </row>
    <row r="109" spans="3:14" ht="20.399999999999999">
      <c r="C109" s="74" t="s">
        <v>82</v>
      </c>
      <c r="F109" s="62" t="s">
        <v>7</v>
      </c>
      <c r="G109" s="43">
        <f>0.85*K29*J48*(I18/I22)*(1-(SQRT(1-((2*G105*1000*100)/(0.9*0.85*K29*J48^2*I18)))))</f>
        <v>13.139436448200847</v>
      </c>
      <c r="H109" s="57" t="s">
        <v>84</v>
      </c>
    </row>
    <row r="111" spans="3:14" ht="20.399999999999999">
      <c r="C111" s="52" t="s">
        <v>85</v>
      </c>
      <c r="G111" s="82">
        <f>0.0018*K29*F52*100</f>
        <v>13.77</v>
      </c>
      <c r="H111" s="57" t="s">
        <v>84</v>
      </c>
    </row>
    <row r="112" spans="3:14" ht="20.399999999999999">
      <c r="E112" s="75" t="s">
        <v>86</v>
      </c>
      <c r="F112" s="75"/>
      <c r="G112" s="75"/>
      <c r="H112" s="75"/>
      <c r="I112" s="75"/>
      <c r="N112" s="76">
        <f>H115/100</f>
        <v>0.24809876543209883</v>
      </c>
    </row>
    <row r="113" spans="5:10" ht="20.399999999999999">
      <c r="E113" s="77"/>
      <c r="F113" s="23">
        <v>16</v>
      </c>
      <c r="G113" s="52" t="s">
        <v>87</v>
      </c>
      <c r="H113" s="80">
        <f>(3.14/4)*(F116/10)^2</f>
        <v>2.0096000000000003</v>
      </c>
      <c r="I113" s="57" t="s">
        <v>84</v>
      </c>
    </row>
    <row r="114" spans="5:10">
      <c r="E114" s="77"/>
      <c r="F114" s="78"/>
      <c r="G114" s="62" t="s">
        <v>88</v>
      </c>
      <c r="H114" s="81">
        <f>G111/H113</f>
        <v>6.8521098726114635</v>
      </c>
      <c r="I114" s="57" t="s">
        <v>89</v>
      </c>
    </row>
    <row r="115" spans="5:10">
      <c r="E115" s="77"/>
      <c r="F115" s="78"/>
      <c r="G115" s="62" t="s">
        <v>90</v>
      </c>
      <c r="H115" s="81">
        <f>K29/H114</f>
        <v>24.809876543209882</v>
      </c>
      <c r="I115" s="57" t="s">
        <v>69</v>
      </c>
    </row>
    <row r="116" spans="5:10" ht="20.399999999999999">
      <c r="F116" s="52">
        <f>F113</f>
        <v>16</v>
      </c>
      <c r="G116" s="52" t="s">
        <v>91</v>
      </c>
      <c r="H116" s="43">
        <v>0.2</v>
      </c>
      <c r="I116" s="57" t="s">
        <v>93</v>
      </c>
      <c r="J116" s="79" t="str">
        <f>IF(H116&lt;N112,"OK","NO")</f>
        <v>OK</v>
      </c>
    </row>
  </sheetData>
  <sheetProtection algorithmName="SHA-512" hashValue="3uCI5RG0G0g3CQNxuwVWsxqFxcJdgegiyS2xbNRwzQI3d7et1A1BMxrOXdG6zQOq4bkxyk6xjK2uxTX6wj+tew==" saltValue="udhOvl6twsdvTOVtBMJUUQ==" spinCount="100000" sheet="1" objects="1" scenarios="1"/>
  <mergeCells count="27">
    <mergeCell ref="G64:H64"/>
    <mergeCell ref="E23:F23"/>
    <mergeCell ref="C44:E44"/>
    <mergeCell ref="C45:E45"/>
    <mergeCell ref="C47:E47"/>
    <mergeCell ref="C48:E48"/>
    <mergeCell ref="E95:F95"/>
    <mergeCell ref="B96:F96"/>
    <mergeCell ref="D53:E53"/>
    <mergeCell ref="C55:E55"/>
    <mergeCell ref="C64:D64"/>
    <mergeCell ref="H8:J8"/>
    <mergeCell ref="D7:F7"/>
    <mergeCell ref="E107:I107"/>
    <mergeCell ref="E112:I112"/>
    <mergeCell ref="H20:I20"/>
    <mergeCell ref="H21:I21"/>
    <mergeCell ref="D105:F105"/>
    <mergeCell ref="D106:F106"/>
    <mergeCell ref="E98:F98"/>
    <mergeCell ref="E100:F100"/>
    <mergeCell ref="D101:F101"/>
    <mergeCell ref="H29:I29"/>
    <mergeCell ref="D102:F102"/>
    <mergeCell ref="E99:I99"/>
    <mergeCell ref="H47:I47"/>
    <mergeCell ref="C93:F93"/>
  </mergeCells>
  <pageMargins left="0.39370078740157483" right="0.34" top="0.74803149606299213" bottom="0.74803149606299213" header="0.31496062992125984" footer="0.31496062992125984"/>
  <pageSetup paperSize="9" scale="85" orientation="portrait" r:id="rId1"/>
  <rowBreaks count="2" manualBreakCount="2">
    <brk id="45" max="11" man="1"/>
    <brk id="90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C2029-C925-49BB-8E1F-A6CEDC6E92E8}">
  <dimension ref="B1:L91"/>
  <sheetViews>
    <sheetView zoomScale="85" zoomScaleNormal="85" workbookViewId="0">
      <selection activeCell="I84" sqref="I84"/>
    </sheetView>
  </sheetViews>
  <sheetFormatPr defaultRowHeight="18"/>
  <cols>
    <col min="1" max="1" width="1.59765625" style="10" customWidth="1"/>
    <col min="2" max="16384" width="8.796875" style="10"/>
  </cols>
  <sheetData>
    <row r="1" spans="2:12" ht="18.600000000000001" thickBot="1"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18.600000000000001" customHeight="1">
      <c r="B2" s="93"/>
      <c r="C2" s="93"/>
      <c r="D2" s="94"/>
      <c r="E2" s="93"/>
      <c r="F2" s="95"/>
      <c r="G2" s="93"/>
      <c r="H2" s="93"/>
      <c r="I2" s="93"/>
      <c r="J2" s="93"/>
      <c r="K2" s="93"/>
      <c r="L2" s="93"/>
    </row>
    <row r="3" spans="2:12" ht="18.600000000000001">
      <c r="B3" s="39" t="s">
        <v>130</v>
      </c>
      <c r="C3" s="96" t="s">
        <v>131</v>
      </c>
      <c r="D3" s="97"/>
      <c r="E3" s="97"/>
      <c r="F3" s="98"/>
      <c r="G3" s="9"/>
      <c r="H3" s="39" t="s">
        <v>132</v>
      </c>
      <c r="I3" s="99" t="s">
        <v>131</v>
      </c>
      <c r="J3" s="100"/>
      <c r="K3" s="100"/>
      <c r="L3" s="101"/>
    </row>
    <row r="4" spans="2:12" ht="18.600000000000001">
      <c r="B4" s="39" t="s">
        <v>133</v>
      </c>
      <c r="C4" s="1" t="s">
        <v>131</v>
      </c>
      <c r="D4" s="2"/>
      <c r="E4" s="2"/>
      <c r="F4" s="3"/>
      <c r="G4" s="9"/>
      <c r="H4" s="39" t="s">
        <v>134</v>
      </c>
      <c r="I4" s="7" t="s">
        <v>131</v>
      </c>
      <c r="J4" s="5"/>
      <c r="K4" s="5"/>
      <c r="L4" s="6"/>
    </row>
    <row r="5" spans="2:12" ht="18.600000000000001">
      <c r="B5" s="39" t="s">
        <v>135</v>
      </c>
      <c r="C5" s="1" t="s">
        <v>131</v>
      </c>
      <c r="D5" s="2"/>
      <c r="E5" s="2"/>
      <c r="F5" s="3"/>
      <c r="G5" s="9"/>
      <c r="H5" s="39" t="s">
        <v>136</v>
      </c>
      <c r="I5" s="8" t="s">
        <v>131</v>
      </c>
      <c r="J5" s="5"/>
      <c r="K5" s="5"/>
      <c r="L5" s="6"/>
    </row>
    <row r="6" spans="2:12" ht="19.2" thickBot="1">
      <c r="B6" s="36"/>
      <c r="C6" s="36"/>
      <c r="D6" s="37"/>
      <c r="E6" s="36"/>
      <c r="F6" s="38"/>
      <c r="G6" s="36"/>
      <c r="H6" s="36"/>
      <c r="I6" s="36"/>
      <c r="J6" s="36"/>
      <c r="K6" s="36"/>
      <c r="L6" s="36"/>
    </row>
    <row r="8" spans="2:12">
      <c r="C8" s="10">
        <f>ออกแบบฐานราก!C66</f>
        <v>0.65</v>
      </c>
      <c r="D8" s="10" t="s">
        <v>14</v>
      </c>
      <c r="E8" s="10">
        <f>C8</f>
        <v>0.65</v>
      </c>
      <c r="F8" s="10" t="s">
        <v>14</v>
      </c>
      <c r="G8" s="19">
        <f>ออกแบบฐานราก!G66</f>
        <v>3.05</v>
      </c>
      <c r="H8" s="10">
        <f>ออกแบบฐานราก!H66</f>
        <v>0.65</v>
      </c>
      <c r="I8" s="10" t="s">
        <v>14</v>
      </c>
      <c r="J8" s="16">
        <f>ออกแบบฐานราก!J66</f>
        <v>0.65</v>
      </c>
      <c r="K8" s="16"/>
    </row>
    <row r="9" spans="2:12">
      <c r="C9" s="10">
        <f>ออกแบบฐานราก!C67</f>
        <v>105</v>
      </c>
      <c r="D9" s="16" t="s">
        <v>4</v>
      </c>
      <c r="E9" s="18">
        <f>ออกแบบฐานราก!E67</f>
        <v>4.3696799999999998</v>
      </c>
      <c r="F9" s="16" t="s">
        <v>4</v>
      </c>
      <c r="I9" s="18">
        <f>ออกแบบฐานราก!I67</f>
        <v>154.36967999999999</v>
      </c>
      <c r="J9" s="16" t="s">
        <v>4</v>
      </c>
    </row>
    <row r="14" spans="2:12">
      <c r="C14" s="14">
        <f>ออกแบบฐานราก!C72</f>
        <v>41.686445057471268</v>
      </c>
      <c r="D14" s="14"/>
      <c r="E14" s="20">
        <f>ออกแบบฐานราก!E72</f>
        <v>41.686445057471268</v>
      </c>
      <c r="F14" s="14">
        <f>ออกแบบฐานราก!F72</f>
        <v>41.686445057471268</v>
      </c>
      <c r="G14" s="14"/>
      <c r="H14" s="20">
        <f>ออกแบบฐานราก!H72</f>
        <v>46.226674942528724</v>
      </c>
      <c r="I14" s="14">
        <f>ออกแบบฐานราก!I72</f>
        <v>46.226674942528724</v>
      </c>
      <c r="J14" s="15">
        <f>ออกแบบฐานราก!J72</f>
        <v>46.226674942528724</v>
      </c>
    </row>
    <row r="15" spans="2:12">
      <c r="C15" s="14"/>
      <c r="D15" s="14"/>
      <c r="E15" s="20"/>
      <c r="F15" s="14"/>
      <c r="G15" s="14"/>
      <c r="H15" s="20"/>
      <c r="I15" s="14"/>
      <c r="J15" s="15"/>
    </row>
    <row r="16" spans="2:12">
      <c r="G16" s="18">
        <f>F18+H14</f>
        <v>61.916330114942525</v>
      </c>
    </row>
    <row r="18" spans="3:11">
      <c r="F18" s="14">
        <f>E21+F14</f>
        <v>15.689655172413804</v>
      </c>
    </row>
    <row r="19" spans="3:11">
      <c r="K19" s="10" t="s">
        <v>54</v>
      </c>
    </row>
    <row r="21" spans="3:11">
      <c r="E21" s="14">
        <f>C23+E14-E9</f>
        <v>-25.996789885057463</v>
      </c>
    </row>
    <row r="22" spans="3:11">
      <c r="I22" s="18">
        <f>G16+I14-I9</f>
        <v>-46.226674942528746</v>
      </c>
    </row>
    <row r="23" spans="3:11">
      <c r="C23" s="14">
        <f>C14-C9</f>
        <v>-63.313554942528732</v>
      </c>
    </row>
    <row r="24" spans="3:11">
      <c r="C24" s="14"/>
      <c r="D24" s="18"/>
      <c r="E24" s="18"/>
      <c r="F24" s="18">
        <f>((C9-C14)*(C8+E8))+((E9-E14)*E8)</f>
        <v>58.051724137931032</v>
      </c>
      <c r="G24" s="18"/>
      <c r="H24" s="18"/>
      <c r="I24" s="18"/>
    </row>
    <row r="25" spans="3:11">
      <c r="C25" s="14"/>
      <c r="D25" s="18">
        <f>(C9-C14)*C8</f>
        <v>41.153810712643676</v>
      </c>
      <c r="E25" s="18"/>
      <c r="F25" s="18"/>
      <c r="G25" s="18"/>
      <c r="H25" s="18"/>
      <c r="I25" s="18"/>
    </row>
    <row r="26" spans="3:11">
      <c r="D26" s="18"/>
      <c r="E26" s="18"/>
      <c r="F26" s="18"/>
      <c r="G26" s="18"/>
      <c r="H26" s="18"/>
      <c r="I26" s="18"/>
    </row>
    <row r="27" spans="3:11">
      <c r="D27" s="18"/>
      <c r="E27" s="18"/>
      <c r="F27" s="18"/>
      <c r="G27" s="18"/>
      <c r="H27" s="18">
        <f>((C9-C14)*(C8+E8+G8))+((E9-E14)*(E8+G8))-(F14*G8)</f>
        <v>10.198275862068925</v>
      </c>
      <c r="I27" s="18"/>
    </row>
    <row r="28" spans="3:11">
      <c r="D28" s="18"/>
      <c r="E28" s="18"/>
      <c r="F28" s="18"/>
      <c r="G28" s="18"/>
      <c r="H28" s="18"/>
      <c r="I28" s="18"/>
      <c r="K28" s="10" t="s">
        <v>55</v>
      </c>
    </row>
    <row r="29" spans="3:11">
      <c r="D29" s="18"/>
      <c r="E29" s="18"/>
      <c r="F29" s="18"/>
      <c r="G29" s="18"/>
      <c r="H29" s="18"/>
      <c r="I29" s="18"/>
    </row>
    <row r="30" spans="3:11">
      <c r="D30" s="18"/>
      <c r="E30" s="18"/>
      <c r="F30" s="18"/>
      <c r="G30" s="18"/>
      <c r="H30" s="18"/>
      <c r="I30" s="18"/>
    </row>
    <row r="31" spans="3:11">
      <c r="D31" s="18"/>
      <c r="E31" s="18"/>
      <c r="F31" s="18"/>
      <c r="G31" s="18"/>
      <c r="H31" s="18"/>
      <c r="I31" s="14">
        <f>((C9-C14)*(C8+E8+G8+H8))+((E9-E14)*(E8+G8+H8))-(F14*(G8+H8))-(H14*H8)</f>
        <v>-30.047338712643672</v>
      </c>
    </row>
    <row r="33" spans="2:9">
      <c r="B33" s="17" t="s">
        <v>94</v>
      </c>
    </row>
    <row r="34" spans="2:9" ht="24.6">
      <c r="D34" s="13" t="s">
        <v>99</v>
      </c>
      <c r="E34" s="40">
        <v>58.03</v>
      </c>
      <c r="F34" s="11" t="s">
        <v>78</v>
      </c>
      <c r="G34" s="11" t="s">
        <v>65</v>
      </c>
      <c r="H34" s="41">
        <v>200</v>
      </c>
      <c r="I34" s="11" t="s">
        <v>66</v>
      </c>
    </row>
    <row r="35" spans="2:9" ht="24.6">
      <c r="D35" s="13" t="s">
        <v>100</v>
      </c>
      <c r="E35" s="40">
        <v>30.23</v>
      </c>
      <c r="F35" s="11" t="s">
        <v>78</v>
      </c>
      <c r="G35" s="11" t="s">
        <v>83</v>
      </c>
      <c r="H35" s="42">
        <v>4000</v>
      </c>
      <c r="I35" s="11" t="s">
        <v>66</v>
      </c>
    </row>
    <row r="36" spans="2:9" ht="20.399999999999999">
      <c r="D36" s="13" t="s">
        <v>95</v>
      </c>
      <c r="E36" s="40">
        <v>61.96</v>
      </c>
      <c r="F36" s="11" t="s">
        <v>96</v>
      </c>
    </row>
    <row r="37" spans="2:9" ht="20.399999999999999">
      <c r="B37" s="51" t="s">
        <v>97</v>
      </c>
      <c r="C37" s="51"/>
      <c r="D37" s="51"/>
      <c r="E37" s="43">
        <v>45</v>
      </c>
      <c r="F37" s="11" t="s">
        <v>69</v>
      </c>
    </row>
    <row r="38" spans="2:9" ht="20.399999999999999">
      <c r="B38" s="13"/>
      <c r="C38" s="51" t="s">
        <v>127</v>
      </c>
      <c r="D38" s="51"/>
      <c r="E38" s="43">
        <v>50</v>
      </c>
      <c r="F38" s="11" t="s">
        <v>69</v>
      </c>
    </row>
    <row r="39" spans="2:9" ht="20.399999999999999">
      <c r="C39" s="51" t="s">
        <v>107</v>
      </c>
      <c r="D39" s="51"/>
      <c r="E39" s="43">
        <v>95</v>
      </c>
      <c r="F39" s="11" t="s">
        <v>69</v>
      </c>
    </row>
    <row r="40" spans="2:9" ht="20.399999999999999">
      <c r="C40" s="13"/>
      <c r="D40" s="13" t="s">
        <v>101</v>
      </c>
      <c r="E40" s="43">
        <v>90</v>
      </c>
      <c r="F40" s="11" t="s">
        <v>69</v>
      </c>
    </row>
    <row r="41" spans="2:9">
      <c r="C41" s="51" t="s">
        <v>98</v>
      </c>
      <c r="D41" s="51"/>
      <c r="E41" s="43">
        <v>170</v>
      </c>
      <c r="F41" s="11" t="s">
        <v>69</v>
      </c>
    </row>
    <row r="42" spans="2:9">
      <c r="C42" s="51" t="s">
        <v>103</v>
      </c>
      <c r="D42" s="51"/>
      <c r="E42" s="43">
        <v>45</v>
      </c>
      <c r="F42" s="11" t="s">
        <v>69</v>
      </c>
    </row>
    <row r="43" spans="2:9">
      <c r="C43" s="13"/>
      <c r="D43" s="13"/>
      <c r="E43" s="11"/>
      <c r="F43" s="11"/>
    </row>
    <row r="45" spans="2:9" ht="20.399999999999999">
      <c r="B45" s="24">
        <v>1</v>
      </c>
      <c r="C45" s="17" t="s">
        <v>102</v>
      </c>
      <c r="F45" s="13" t="s">
        <v>7</v>
      </c>
      <c r="G45" s="83">
        <f>(E34*1000*100)/(0.9*H35*(E40-(E42/2)))</f>
        <v>23.880658436213992</v>
      </c>
      <c r="H45" s="11" t="s">
        <v>84</v>
      </c>
    </row>
    <row r="48" spans="2:9">
      <c r="D48" s="10" t="s">
        <v>104</v>
      </c>
      <c r="F48" s="13" t="s">
        <v>7</v>
      </c>
      <c r="G48" s="83">
        <f>(G45*H35)/(0.85*H34*E41)</f>
        <v>3.305281444458684</v>
      </c>
      <c r="H48" s="11" t="s">
        <v>69</v>
      </c>
    </row>
    <row r="49" spans="2:9">
      <c r="G49" s="87"/>
    </row>
    <row r="50" spans="2:9">
      <c r="E50" s="51" t="s">
        <v>105</v>
      </c>
      <c r="F50" s="51"/>
      <c r="G50" s="83">
        <f>G48/((E41/100)/2)</f>
        <v>3.8885664052455109</v>
      </c>
      <c r="H50" s="11" t="s">
        <v>69</v>
      </c>
      <c r="I50" s="91" t="str">
        <f>IF(G50&lt;E37,"&lt; tf เป็นคานรูปสี่เหลี่ยม","&gt; tf ไม่เป็นคานรูปสี่เหลี่ยม")</f>
        <v>&lt; tf เป็นคานรูปสี่เหลี่ยม</v>
      </c>
    </row>
    <row r="51" spans="2:9" ht="24.6">
      <c r="B51" s="24">
        <v>2</v>
      </c>
      <c r="C51" s="17"/>
      <c r="D51" s="25" t="s">
        <v>126</v>
      </c>
      <c r="E51" s="24">
        <f>E34</f>
        <v>58.03</v>
      </c>
      <c r="F51" s="24" t="s">
        <v>78</v>
      </c>
      <c r="G51" s="83"/>
      <c r="H51" s="11"/>
    </row>
    <row r="52" spans="2:9">
      <c r="G52" s="87"/>
    </row>
    <row r="53" spans="2:9" ht="20.399999999999999">
      <c r="B53" s="11" t="s">
        <v>106</v>
      </c>
      <c r="F53" s="13" t="s">
        <v>7</v>
      </c>
      <c r="G53" s="103">
        <f>0.85*E41*E40*(H34/H35)*(1-(SQRT(1-((2*E34*1000*100)/(0.9*0.85*E41*E40^2*H34)))))</f>
        <v>18.16419468732111</v>
      </c>
      <c r="H53" s="11" t="s">
        <v>84</v>
      </c>
    </row>
    <row r="54" spans="2:9">
      <c r="G54" s="87"/>
    </row>
    <row r="55" spans="2:9" ht="20.399999999999999">
      <c r="F55" s="13" t="s">
        <v>108</v>
      </c>
      <c r="G55" s="102">
        <f>(14/H35)*E38*E40</f>
        <v>15.750000000000002</v>
      </c>
      <c r="H55" s="11" t="s">
        <v>84</v>
      </c>
    </row>
    <row r="56" spans="2:9" ht="20.399999999999999">
      <c r="D56" s="49" t="s">
        <v>86</v>
      </c>
      <c r="E56" s="49"/>
      <c r="F56" s="49"/>
      <c r="G56" s="49"/>
      <c r="H56" s="49"/>
    </row>
    <row r="57" spans="2:9" ht="20.399999999999999">
      <c r="D57" s="21"/>
      <c r="E57" s="23">
        <v>20</v>
      </c>
      <c r="F57" s="13" t="s">
        <v>87</v>
      </c>
      <c r="G57" s="80">
        <f>(3.14/4)*(E57/10)^2</f>
        <v>3.14</v>
      </c>
      <c r="H57" s="11" t="s">
        <v>84</v>
      </c>
    </row>
    <row r="58" spans="2:9">
      <c r="D58" s="21"/>
      <c r="E58" s="22"/>
      <c r="F58" s="13" t="s">
        <v>88</v>
      </c>
      <c r="G58" s="81">
        <f>G53/G57</f>
        <v>5.7847753781277422</v>
      </c>
      <c r="H58" s="11" t="s">
        <v>89</v>
      </c>
    </row>
    <row r="59" spans="2:9">
      <c r="D59" s="21"/>
      <c r="E59" s="22"/>
      <c r="F59" s="13" t="s">
        <v>109</v>
      </c>
      <c r="G59" s="41">
        <v>6</v>
      </c>
      <c r="H59" s="11" t="s">
        <v>89</v>
      </c>
    </row>
    <row r="60" spans="2:9" ht="20.399999999999999">
      <c r="E60" s="12"/>
      <c r="F60" s="12">
        <f>G59</f>
        <v>6</v>
      </c>
      <c r="G60" s="27">
        <f>E57</f>
        <v>20</v>
      </c>
      <c r="H60" s="11">
        <f>G57*G59</f>
        <v>18.84</v>
      </c>
      <c r="I60" s="11" t="s">
        <v>84</v>
      </c>
    </row>
    <row r="61" spans="2:9" ht="20.399999999999999" customHeight="1">
      <c r="E61" s="12"/>
      <c r="F61" s="28" t="s">
        <v>111</v>
      </c>
      <c r="G61" s="27"/>
      <c r="H61" s="11"/>
      <c r="I61" s="11"/>
    </row>
    <row r="62" spans="2:9" ht="24.6">
      <c r="B62" s="24">
        <v>3</v>
      </c>
      <c r="C62" s="17"/>
      <c r="D62" s="25" t="s">
        <v>124</v>
      </c>
      <c r="E62" s="102">
        <f>E35</f>
        <v>30.23</v>
      </c>
      <c r="F62" s="24" t="s">
        <v>78</v>
      </c>
    </row>
    <row r="64" spans="2:9" ht="20.399999999999999">
      <c r="B64" s="11" t="s">
        <v>106</v>
      </c>
      <c r="F64" s="13" t="s">
        <v>7</v>
      </c>
      <c r="G64" s="84">
        <f>0.85*E38*E40*(H34/H35)*(1-(SQRT(1-((2*E35*1000*100)/(0.9*0.85*E38*E40^2*H34)))))</f>
        <v>9.569667945163765</v>
      </c>
      <c r="H64" s="11" t="s">
        <v>84</v>
      </c>
    </row>
    <row r="66" spans="2:9" ht="20.399999999999999">
      <c r="D66" s="21"/>
      <c r="E66" s="23">
        <v>20</v>
      </c>
      <c r="F66" s="13" t="s">
        <v>87</v>
      </c>
      <c r="G66" s="80">
        <f>(3.14/4)*(E66/10)^2</f>
        <v>3.14</v>
      </c>
      <c r="H66" s="11" t="s">
        <v>84</v>
      </c>
    </row>
    <row r="67" spans="2:9">
      <c r="D67" s="21"/>
      <c r="E67" s="22"/>
      <c r="F67" s="13" t="s">
        <v>88</v>
      </c>
      <c r="G67" s="81">
        <f>G64/G66</f>
        <v>3.0476649506890969</v>
      </c>
      <c r="H67" s="11" t="s">
        <v>89</v>
      </c>
    </row>
    <row r="68" spans="2:9">
      <c r="D68" s="21"/>
      <c r="E68" s="22"/>
      <c r="F68" s="13" t="s">
        <v>109</v>
      </c>
      <c r="G68" s="41">
        <v>4</v>
      </c>
      <c r="H68" s="11" t="s">
        <v>89</v>
      </c>
    </row>
    <row r="69" spans="2:9" ht="20.399999999999999">
      <c r="E69" s="12"/>
      <c r="F69" s="12">
        <f>G68</f>
        <v>4</v>
      </c>
      <c r="G69" s="27">
        <f>E66</f>
        <v>20</v>
      </c>
      <c r="H69" s="82">
        <f>G66*G68</f>
        <v>12.56</v>
      </c>
      <c r="I69" s="11" t="s">
        <v>84</v>
      </c>
    </row>
    <row r="70" spans="2:9">
      <c r="F70" s="17" t="s">
        <v>110</v>
      </c>
    </row>
    <row r="71" spans="2:9" ht="20.399999999999999">
      <c r="B71" s="24">
        <v>4</v>
      </c>
      <c r="C71" s="50" t="s">
        <v>125</v>
      </c>
      <c r="D71" s="50"/>
      <c r="E71" s="102">
        <f>E36</f>
        <v>61.96</v>
      </c>
      <c r="F71" s="24" t="s">
        <v>96</v>
      </c>
    </row>
    <row r="72" spans="2:9">
      <c r="C72" s="13"/>
      <c r="D72" s="13"/>
      <c r="E72" s="16" t="s">
        <v>114</v>
      </c>
      <c r="F72" s="11"/>
    </row>
    <row r="73" spans="2:9" ht="20.399999999999999">
      <c r="F73" s="13" t="s">
        <v>112</v>
      </c>
      <c r="G73" s="84">
        <f>0.53*E38*E40*SQRT(H34)</f>
        <v>33728.993462598315</v>
      </c>
      <c r="H73" s="11" t="s">
        <v>113</v>
      </c>
    </row>
    <row r="74" spans="2:9" ht="18.600000000000001">
      <c r="F74" s="13" t="s">
        <v>117</v>
      </c>
      <c r="G74" s="84">
        <f>0.85*(G73/1000)</f>
        <v>28.669644443208568</v>
      </c>
      <c r="H74" s="11" t="s">
        <v>96</v>
      </c>
      <c r="I74" s="91" t="str">
        <f>IF(G74&lt;E36,"&lt; Vu ต้องเสริมเหล็กรับแรงเฉือน","&gt; Vu ไม่ต้องเสริมเหล็กรับแรงเฉือน")</f>
        <v>&lt; Vu ต้องเสริมเหล็กรับแรงเฉือน</v>
      </c>
    </row>
    <row r="75" spans="2:9">
      <c r="E75" s="10" t="s">
        <v>115</v>
      </c>
      <c r="G75" s="87"/>
      <c r="I75" s="29"/>
    </row>
    <row r="76" spans="2:9" ht="20.399999999999999">
      <c r="F76" s="30" t="s">
        <v>116</v>
      </c>
      <c r="G76" s="84">
        <f>2.1*0.85*SQRT(H34)*E38*E40</f>
        <v>113596.70439761887</v>
      </c>
      <c r="H76" s="11" t="s">
        <v>113</v>
      </c>
      <c r="I76" s="29"/>
    </row>
    <row r="77" spans="2:9" ht="18.600000000000001">
      <c r="F77" s="13" t="s">
        <v>117</v>
      </c>
      <c r="G77" s="84">
        <f>0.85*(G76/1000)</f>
        <v>96.557198737976051</v>
      </c>
      <c r="H77" s="11" t="s">
        <v>113</v>
      </c>
      <c r="I77" s="91" t="str">
        <f>IF(G77&gt;E36,"&gt; Vu ไม่จำเป็นต้องขยายหน้าตัด","&lt; Vu จำเป็นต้องขยายหน้าตัด")</f>
        <v>&gt; Vu ไม่จำเป็นต้องขยายหน้าตัด</v>
      </c>
    </row>
    <row r="78" spans="2:9" ht="20.399999999999999">
      <c r="E78" s="51" t="s">
        <v>118</v>
      </c>
      <c r="F78" s="51"/>
      <c r="G78" s="84">
        <f>1.1*0.85*SQRT(H34)*E38*E40</f>
        <v>59503.035636847977</v>
      </c>
      <c r="H78" s="11" t="s">
        <v>113</v>
      </c>
      <c r="I78" s="29"/>
    </row>
    <row r="79" spans="2:9" ht="18.600000000000001">
      <c r="F79" s="13" t="s">
        <v>117</v>
      </c>
      <c r="G79" s="83">
        <f>0.85*(G78/1000)</f>
        <v>50.577580291320778</v>
      </c>
      <c r="H79" s="11" t="s">
        <v>113</v>
      </c>
      <c r="I79" s="91" t="str">
        <f>IF((G79*1000)&gt;G73,"&gt; Vc OK","&lt; Vc NO")</f>
        <v>&gt; Vc OK</v>
      </c>
    </row>
    <row r="80" spans="2:9" ht="21">
      <c r="E80" s="11" t="s">
        <v>120</v>
      </c>
      <c r="F80" s="13" t="s">
        <v>121</v>
      </c>
      <c r="G80" s="84">
        <f>E36-G74</f>
        <v>33.290355556791432</v>
      </c>
      <c r="H80" s="11" t="s">
        <v>96</v>
      </c>
    </row>
    <row r="81" spans="2:9" ht="20.399999999999999">
      <c r="D81" s="22"/>
      <c r="E81" s="23">
        <v>10</v>
      </c>
      <c r="F81" s="16" t="s">
        <v>119</v>
      </c>
      <c r="G81" s="80">
        <f>((3.14/4)*(E81/10)^2)</f>
        <v>0.78500000000000003</v>
      </c>
      <c r="H81" s="11" t="s">
        <v>84</v>
      </c>
    </row>
    <row r="82" spans="2:9">
      <c r="D82" s="21"/>
      <c r="E82" s="22"/>
      <c r="F82" s="13" t="s">
        <v>122</v>
      </c>
      <c r="G82" s="81">
        <f>((G81*4*0.85*H35*E40)/G80)/1000</f>
        <v>28.862413270439909</v>
      </c>
      <c r="H82" s="11" t="s">
        <v>69</v>
      </c>
    </row>
    <row r="83" spans="2:9">
      <c r="D83" s="21"/>
      <c r="E83" s="22"/>
      <c r="F83" s="13"/>
      <c r="G83" s="31"/>
      <c r="H83" s="11"/>
    </row>
    <row r="84" spans="2:9">
      <c r="E84" s="10">
        <f>E81</f>
        <v>10</v>
      </c>
      <c r="F84" s="10" t="s">
        <v>123</v>
      </c>
      <c r="G84" s="43">
        <v>0.25</v>
      </c>
      <c r="H84" s="11" t="s">
        <v>14</v>
      </c>
      <c r="I84" s="79" t="str">
        <f>IF(G84&lt;(G82/100),"OK","NO")</f>
        <v>OK</v>
      </c>
    </row>
    <row r="85" spans="2:9">
      <c r="B85" s="24">
        <v>5</v>
      </c>
      <c r="C85" s="17" t="s">
        <v>129</v>
      </c>
    </row>
    <row r="86" spans="2:9">
      <c r="F86" s="32" t="str">
        <f>E38&amp;" "&amp;"cm."</f>
        <v>50 cm.</v>
      </c>
    </row>
    <row r="87" spans="2:9">
      <c r="G87" s="33">
        <f>G59</f>
        <v>6</v>
      </c>
      <c r="H87" s="25" t="str">
        <f>E57&amp;" "&amp;"mm."</f>
        <v>20 mm.</v>
      </c>
    </row>
    <row r="88" spans="2:9">
      <c r="G88" s="34" t="s">
        <v>128</v>
      </c>
      <c r="H88" s="35" t="str">
        <f>E66&amp;" "&amp;"mm. (Special)"</f>
        <v>20 mm. (Special)</v>
      </c>
    </row>
    <row r="89" spans="2:9">
      <c r="E89" s="26" t="str">
        <f>E39&amp;" "&amp;"cm."</f>
        <v>95 cm.</v>
      </c>
      <c r="H89" s="25" t="str">
        <f>E81&amp;" "&amp;"mm."</f>
        <v>10 mm.</v>
      </c>
      <c r="I89" s="26" t="str">
        <f>G84&amp;" "&amp;"m."</f>
        <v>0.25 m.</v>
      </c>
    </row>
    <row r="90" spans="2:9">
      <c r="G90" s="34" t="str">
        <f>G88</f>
        <v>2 -</v>
      </c>
      <c r="H90" s="35" t="str">
        <f>H88</f>
        <v>20 mm. (Special)</v>
      </c>
    </row>
    <row r="91" spans="2:9">
      <c r="G91" s="33">
        <f>G68</f>
        <v>4</v>
      </c>
      <c r="H91" s="25" t="str">
        <f>E66&amp;" "&amp;"mm."</f>
        <v>20 mm.</v>
      </c>
    </row>
  </sheetData>
  <sheetProtection algorithmName="SHA-512" hashValue="efAAbl+apEOIb2qPxIBKAnrlagc5LG2A7XtksjzGGHbZaP1ZS5hTbwn77mgKXRbISk+PQ8OVab1EBR1RtNzZjw==" saltValue="xnqF5LF6eVOBYB5+12dlRg==" spinCount="100000" sheet="1" objects="1" scenarios="1"/>
  <mergeCells count="9">
    <mergeCell ref="D56:H56"/>
    <mergeCell ref="C71:D71"/>
    <mergeCell ref="E78:F78"/>
    <mergeCell ref="B37:D37"/>
    <mergeCell ref="C39:D39"/>
    <mergeCell ref="C41:D41"/>
    <mergeCell ref="C42:D42"/>
    <mergeCell ref="E50:F50"/>
    <mergeCell ref="C38:D38"/>
  </mergeCells>
  <pageMargins left="0.54" right="0.33" top="0.74803149606299213" bottom="0.74803149606299213" header="0.31496062992125984" footer="0.31496062992125984"/>
  <pageSetup paperSize="9" scale="84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ออกแบบฐานราก</vt:lpstr>
      <vt:lpstr>ออกแบบคานรั้ง</vt:lpstr>
      <vt:lpstr>ออกแบบฐานราก!Print_Area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angkarn wirakeat</dc:creator>
  <cp:lastModifiedBy>angkarn wirakeat</cp:lastModifiedBy>
  <cp:lastPrinted>2025-04-19T05:45:56Z</cp:lastPrinted>
  <dcterms:created xsi:type="dcterms:W3CDTF">2025-04-13T00:26:05Z</dcterms:created>
  <dcterms:modified xsi:type="dcterms:W3CDTF">2025-04-19T07:04:33Z</dcterms:modified>
</cp:coreProperties>
</file>