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cel July2014\"/>
    </mc:Choice>
  </mc:AlternateContent>
  <bookViews>
    <workbookView xWindow="480" yWindow="375" windowWidth="24495" windowHeight="11955"/>
  </bookViews>
  <sheets>
    <sheet name="Hor" sheetId="1" r:id="rId1"/>
  </sheets>
  <definedNames>
    <definedName name="_xlnm.Print_Area" localSheetId="0">Hor!$A$1:$R$46</definedName>
  </definedNames>
  <calcPr calcId="152511"/>
</workbook>
</file>

<file path=xl/calcChain.xml><?xml version="1.0" encoding="utf-8"?>
<calcChain xmlns="http://schemas.openxmlformats.org/spreadsheetml/2006/main">
  <c r="F22" i="1" l="1"/>
  <c r="T33" i="1"/>
  <c r="T32" i="1"/>
  <c r="C43" i="1"/>
  <c r="D43" i="1"/>
  <c r="B23" i="1"/>
  <c r="B24" i="1" s="1"/>
  <c r="B42" i="1"/>
  <c r="D42" i="1" s="1"/>
  <c r="D23" i="1"/>
  <c r="F17" i="1"/>
  <c r="S16" i="1" s="1"/>
  <c r="F16" i="1"/>
  <c r="T16" i="1" s="1"/>
  <c r="H18" i="1" l="1"/>
  <c r="F18" i="1"/>
  <c r="C23" i="1"/>
  <c r="E43" i="1"/>
  <c r="D24" i="1"/>
  <c r="B25" i="1"/>
  <c r="C24" i="1"/>
  <c r="C42" i="1"/>
  <c r="E42" i="1" s="1"/>
  <c r="E23" i="1"/>
  <c r="F42" i="1" l="1"/>
  <c r="G42" i="1" s="1"/>
  <c r="F43" i="1"/>
  <c r="G43" i="1" s="1"/>
  <c r="F23" i="1"/>
  <c r="G23" i="1" s="1"/>
  <c r="T38" i="1"/>
  <c r="T39" i="1"/>
  <c r="B26" i="1"/>
  <c r="D25" i="1"/>
  <c r="C25" i="1"/>
  <c r="E24" i="1"/>
  <c r="F24" i="1" l="1"/>
  <c r="G24" i="1" s="1"/>
  <c r="E25" i="1"/>
  <c r="B27" i="1"/>
  <c r="D26" i="1"/>
  <c r="C26" i="1"/>
  <c r="F25" i="1" l="1"/>
  <c r="G25" i="1" s="1"/>
  <c r="E26" i="1"/>
  <c r="B28" i="1"/>
  <c r="D27" i="1"/>
  <c r="C27" i="1"/>
  <c r="F26" i="1" l="1"/>
  <c r="G26" i="1" s="1"/>
  <c r="E27" i="1"/>
  <c r="B29" i="1"/>
  <c r="D28" i="1"/>
  <c r="C28" i="1"/>
  <c r="F27" i="1" l="1"/>
  <c r="G27" i="1" s="1"/>
  <c r="E28" i="1"/>
  <c r="B30" i="1"/>
  <c r="D29" i="1"/>
  <c r="C29" i="1"/>
  <c r="F28" i="1" l="1"/>
  <c r="G28" i="1" s="1"/>
  <c r="E29" i="1"/>
  <c r="B31" i="1"/>
  <c r="D30" i="1"/>
  <c r="C30" i="1"/>
  <c r="F29" i="1" l="1"/>
  <c r="G29" i="1" s="1"/>
  <c r="E30" i="1"/>
  <c r="B32" i="1"/>
  <c r="D31" i="1"/>
  <c r="C31" i="1"/>
  <c r="F30" i="1" l="1"/>
  <c r="G30" i="1" s="1"/>
  <c r="E31" i="1"/>
  <c r="B33" i="1"/>
  <c r="D32" i="1"/>
  <c r="C32" i="1"/>
  <c r="F31" i="1" l="1"/>
  <c r="G31" i="1" s="1"/>
  <c r="E32" i="1"/>
  <c r="B34" i="1"/>
  <c r="D33" i="1"/>
  <c r="C33" i="1"/>
  <c r="F32" i="1" l="1"/>
  <c r="G32" i="1" s="1"/>
  <c r="E33" i="1"/>
  <c r="B35" i="1"/>
  <c r="D34" i="1"/>
  <c r="C34" i="1"/>
  <c r="F33" i="1" l="1"/>
  <c r="G33" i="1" s="1"/>
  <c r="E34" i="1"/>
  <c r="B36" i="1"/>
  <c r="D35" i="1"/>
  <c r="C35" i="1"/>
  <c r="F34" i="1" l="1"/>
  <c r="G34" i="1" s="1"/>
  <c r="E35" i="1"/>
  <c r="B37" i="1"/>
  <c r="D36" i="1"/>
  <c r="C36" i="1"/>
  <c r="F35" i="1" l="1"/>
  <c r="G35" i="1" s="1"/>
  <c r="E36" i="1"/>
  <c r="B38" i="1"/>
  <c r="D37" i="1"/>
  <c r="C37" i="1"/>
  <c r="F36" i="1" l="1"/>
  <c r="G36" i="1" s="1"/>
  <c r="E37" i="1"/>
  <c r="B39" i="1"/>
  <c r="D38" i="1"/>
  <c r="C38" i="1"/>
  <c r="F37" i="1" l="1"/>
  <c r="G37" i="1" s="1"/>
  <c r="E38" i="1"/>
  <c r="B40" i="1"/>
  <c r="D39" i="1"/>
  <c r="C39" i="1"/>
  <c r="F38" i="1" l="1"/>
  <c r="G38" i="1" s="1"/>
  <c r="E39" i="1"/>
  <c r="B41" i="1"/>
  <c r="D40" i="1"/>
  <c r="C40" i="1"/>
  <c r="F39" i="1" l="1"/>
  <c r="G39" i="1" s="1"/>
  <c r="E40" i="1"/>
  <c r="D41" i="1"/>
  <c r="C41" i="1"/>
  <c r="F40" i="1" l="1"/>
  <c r="G40" i="1" s="1"/>
  <c r="E41" i="1"/>
  <c r="F41" i="1" l="1"/>
  <c r="G41" i="1" s="1"/>
  <c r="S39" i="1" l="1"/>
  <c r="G44" i="1"/>
</calcChain>
</file>

<file path=xl/comments1.xml><?xml version="1.0" encoding="utf-8"?>
<comments xmlns="http://schemas.openxmlformats.org/spreadsheetml/2006/main">
  <authors>
    <author>punlop.v</author>
  </authors>
  <commentList>
    <comment ref="B43" authorId="0" shapeId="0">
      <text>
        <r>
          <rPr>
            <b/>
            <sz val="8"/>
            <color indexed="81"/>
            <rFont val="Tahoma"/>
            <charset val="1"/>
          </rPr>
          <t>punlop.v:</t>
        </r>
        <r>
          <rPr>
            <sz val="8"/>
            <color indexed="81"/>
            <rFont val="Tahoma"/>
            <charset val="1"/>
          </rPr>
          <t xml:space="preserve">
any value &lt; H</t>
        </r>
      </text>
    </comment>
  </commentList>
</comments>
</file>

<file path=xl/sharedStrings.xml><?xml version="1.0" encoding="utf-8"?>
<sst xmlns="http://schemas.openxmlformats.org/spreadsheetml/2006/main" count="39" uniqueCount="36">
  <si>
    <t>Input Parameters</t>
  </si>
  <si>
    <t>Output</t>
  </si>
  <si>
    <t>Horizontal Load Increment on Wall due to Surcharge</t>
  </si>
  <si>
    <t>Surcharge, q =</t>
  </si>
  <si>
    <t>kPa</t>
  </si>
  <si>
    <t>m</t>
  </si>
  <si>
    <t>Depth H =</t>
  </si>
  <si>
    <t>degree</t>
  </si>
  <si>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1 =</t>
    </r>
  </si>
  <si>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2 =</t>
    </r>
  </si>
  <si>
    <t>z (m)</t>
  </si>
  <si>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>3</t>
    </r>
  </si>
  <si>
    <r>
      <rPr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4 </t>
    </r>
  </si>
  <si>
    <t>b</t>
  </si>
  <si>
    <r>
      <t>Δ</t>
    </r>
    <r>
      <rPr>
        <b/>
        <sz val="12"/>
        <color rgb="FFFF00FF"/>
        <rFont val="Symbol"/>
        <family val="1"/>
        <charset val="2"/>
      </rPr>
      <t>s</t>
    </r>
    <r>
      <rPr>
        <b/>
        <vertAlign val="subscript"/>
        <sz val="12"/>
        <color rgb="FFFF00FF"/>
        <rFont val="Calibri"/>
        <family val="2"/>
      </rPr>
      <t>h</t>
    </r>
    <r>
      <rPr>
        <b/>
        <sz val="12"/>
        <color rgb="FFFF00FF"/>
        <rFont val="Calibri"/>
        <family val="2"/>
      </rPr>
      <t xml:space="preserve"> (kPa)</t>
    </r>
  </si>
  <si>
    <t>Finding R</t>
  </si>
  <si>
    <t>Finding Q</t>
  </si>
  <si>
    <t>kN/m    at</t>
  </si>
  <si>
    <t>m from GL</t>
  </si>
  <si>
    <t>Plotting Wall</t>
  </si>
  <si>
    <t>Plotting Resultant Force</t>
  </si>
  <si>
    <t xml:space="preserve"> </t>
  </si>
  <si>
    <t>Max. Increment =</t>
  </si>
  <si>
    <r>
      <t>P</t>
    </r>
    <r>
      <rPr>
        <vertAlign val="subscript"/>
        <sz val="14"/>
        <color theme="1"/>
        <rFont val="Calibri"/>
        <family val="2"/>
        <scheme val="minor"/>
      </rPr>
      <t>h</t>
    </r>
    <r>
      <rPr>
        <sz val="14"/>
        <color theme="1"/>
        <rFont val="Calibri"/>
        <family val="2"/>
        <scheme val="minor"/>
      </rPr>
      <t xml:space="preserve"> =</t>
    </r>
  </si>
  <si>
    <r>
      <t>b + 2q</t>
    </r>
    <r>
      <rPr>
        <vertAlign val="subscript"/>
        <sz val="11"/>
        <color theme="1"/>
        <rFont val="Symbol"/>
        <family val="1"/>
        <charset val="2"/>
      </rPr>
      <t>3</t>
    </r>
  </si>
  <si>
    <t>Spreadsheet created 30 April 2012, modified 2 May 2012, Punlop</t>
  </si>
  <si>
    <t>หมายเหตุ</t>
  </si>
  <si>
    <t>1)</t>
  </si>
  <si>
    <r>
      <t xml:space="preserve">ตารางคำนวณนี้เขียนขึ้นโดย </t>
    </r>
    <r>
      <rPr>
        <i/>
        <sz val="11"/>
        <color theme="1"/>
        <rFont val="Calibri"/>
        <family val="2"/>
        <scheme val="minor"/>
      </rPr>
      <t>พัลลภ วิสุทธิ์เมธานุกูล</t>
    </r>
    <r>
      <rPr>
        <sz val="11"/>
        <color theme="1"/>
        <rFont val="Calibri"/>
        <family val="2"/>
        <scheme val="minor"/>
      </rPr>
      <t xml:space="preserve">  โดยมีวัตถุประสงค์ด้านวิชาการเพื่อใช้ประกอบหนังสือ </t>
    </r>
    <r>
      <rPr>
        <i/>
        <sz val="11"/>
        <color theme="1"/>
        <rFont val="Calibri"/>
        <family val="2"/>
        <scheme val="minor"/>
      </rPr>
      <t>คู่มือวิศวกรรมฐานราก</t>
    </r>
    <r>
      <rPr>
        <sz val="11"/>
        <color theme="1"/>
        <rFont val="Calibri"/>
        <family val="2"/>
        <scheme val="minor"/>
      </rPr>
      <t xml:space="preserve">  ของผู้เขียนเดียวกัน</t>
    </r>
  </si>
  <si>
    <t>2)</t>
  </si>
  <si>
    <t>ถึงแม้ว่าผู้เขียนจะพัฒนาตารางคำนวณขึ้นมาอย่างระมัดระวัง แต่ก็อาจจะมีความผิดพลาด รวมทั้งไม่สามารถใช้ครอบคลุมและแก้ปัญหาทุกสิ่งทุกอย่างได้</t>
  </si>
  <si>
    <t>3)</t>
  </si>
  <si>
    <t>ผู้เขียนตารางคำนวณไม่จำเป็นต้องรับผิดชอบความผิดพลาดในตารางคำนวณ หรือรับผิดชอบความเสียหายที่เกิดจากผู้อื่นนำไปใช้</t>
  </si>
  <si>
    <t>Distance  b =</t>
  </si>
  <si>
    <t>Distance a =</t>
  </si>
  <si>
    <t>ver 2014.07.18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</si>
</sst>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7" x14ac:knownFonts="1">
    <font>
      <sz val="11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rgb="FFFF00FF"/>
      <name val="Calibri"/>
      <family val="2"/>
    </font>
    <font>
      <b/>
      <sz val="12"/>
      <color rgb="FFFF00FF"/>
      <name val="Symbol"/>
      <family val="1"/>
      <charset val="2"/>
    </font>
    <font>
      <b/>
      <vertAlign val="subscript"/>
      <sz val="12"/>
      <color rgb="FFFF00FF"/>
      <name val="Calibri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bscript"/>
      <sz val="11"/>
      <color theme="1"/>
      <name val="Symbol"/>
      <family val="1"/>
      <charset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0" xfId="0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1" fillId="0" borderId="0" xfId="0" applyFont="1" applyBorder="1" applyProtection="1"/>
    <xf numFmtId="0" fontId="2" fillId="0" borderId="0" xfId="0" applyFont="1" applyBorder="1" applyProtection="1"/>
    <xf numFmtId="0" fontId="4" fillId="0" borderId="0" xfId="0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left"/>
    </xf>
    <xf numFmtId="2" fontId="0" fillId="0" borderId="0" xfId="0" applyNumberFormat="1" applyFill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12" fillId="0" borderId="0" xfId="0" applyFont="1" applyFill="1" applyBorder="1" applyAlignment="1" applyProtection="1">
      <alignment horizontal="right"/>
    </xf>
    <xf numFmtId="2" fontId="5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right"/>
    </xf>
    <xf numFmtId="166" fontId="0" fillId="0" borderId="0" xfId="0" applyNumberFormat="1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1" fontId="0" fillId="0" borderId="10" xfId="0" applyNumberForma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2" fontId="0" fillId="0" borderId="12" xfId="0" applyNumberFormat="1" applyFill="1" applyBorder="1" applyAlignment="1" applyProtection="1">
      <alignment horizontal="center"/>
    </xf>
    <xf numFmtId="164" fontId="0" fillId="0" borderId="12" xfId="0" applyNumberForma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left"/>
    </xf>
    <xf numFmtId="2" fontId="0" fillId="0" borderId="0" xfId="0" applyNumberFormat="1" applyBorder="1" applyAlignment="1" applyProtection="1">
      <alignment horizontal="center"/>
    </xf>
    <xf numFmtId="2" fontId="0" fillId="0" borderId="0" xfId="0" applyNumberFormat="1" applyProtection="1"/>
    <xf numFmtId="2" fontId="0" fillId="0" borderId="0" xfId="0" applyNumberFormat="1" applyFill="1" applyBorder="1" applyProtection="1"/>
    <xf numFmtId="0" fontId="0" fillId="0" borderId="11" xfId="0" applyFill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</xf>
    <xf numFmtId="164" fontId="0" fillId="0" borderId="11" xfId="0" applyNumberForma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2" fontId="5" fillId="0" borderId="0" xfId="0" applyNumberFormat="1" applyFont="1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165" fontId="0" fillId="2" borderId="10" xfId="0" applyNumberFormat="1" applyFill="1" applyBorder="1" applyAlignment="1" applyProtection="1">
      <alignment horizontal="right"/>
      <protection locked="0"/>
    </xf>
    <xf numFmtId="165" fontId="0" fillId="2" borderId="6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/>
    <xf numFmtId="0" fontId="0" fillId="0" borderId="0" xfId="0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5" fontId="0" fillId="0" borderId="0" xfId="0" applyNumberFormat="1" applyFill="1" applyBorder="1" applyProtection="1">
      <protection locked="0"/>
    </xf>
    <xf numFmtId="0" fontId="15" fillId="0" borderId="2" xfId="0" applyFont="1" applyBorder="1"/>
    <xf numFmtId="0" fontId="0" fillId="0" borderId="2" xfId="0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16" fillId="0" borderId="3" xfId="0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05035971223086E-2"/>
          <c:y val="0.16340863505598921"/>
          <c:w val="0.87812345399271163"/>
          <c:h val="0.8042696191360359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</c:spPr>
          </c:marker>
          <c:xVal>
            <c:numRef>
              <c:f>Hor!$G$22:$G$42</c:f>
              <c:numCache>
                <c:formatCode>0.000</c:formatCode>
                <c:ptCount val="21"/>
                <c:pt idx="0" formatCode="0">
                  <c:v>0</c:v>
                </c:pt>
                <c:pt idx="1">
                  <c:v>5.2994462943041176</c:v>
                </c:pt>
                <c:pt idx="2">
                  <c:v>10.049005959240827</c:v>
                </c:pt>
                <c:pt idx="3">
                  <c:v>13.889777492376219</c:v>
                </c:pt>
                <c:pt idx="4">
                  <c:v>16.715698411767434</c:v>
                </c:pt>
                <c:pt idx="5">
                  <c:v>18.609731818684647</c:v>
                </c:pt>
                <c:pt idx="6">
                  <c:v>19.742154533754793</c:v>
                </c:pt>
                <c:pt idx="7">
                  <c:v>20.295209401479035</c:v>
                </c:pt>
                <c:pt idx="8">
                  <c:v>20.426731193495534</c:v>
                </c:pt>
                <c:pt idx="9">
                  <c:v>20.260289933490188</c:v>
                </c:pt>
                <c:pt idx="10">
                  <c:v>19.887750229857936</c:v>
                </c:pt>
                <c:pt idx="11">
                  <c:v>19.375683706934037</c:v>
                </c:pt>
                <c:pt idx="12">
                  <c:v>18.771817374499587</c:v>
                </c:pt>
                <c:pt idx="13">
                  <c:v>18.110283465754549</c:v>
                </c:pt>
                <c:pt idx="14">
                  <c:v>17.415533527292446</c:v>
                </c:pt>
                <c:pt idx="15">
                  <c:v>16.705139076348082</c:v>
                </c:pt>
                <c:pt idx="16">
                  <c:v>15.991759672062731</c:v>
                </c:pt>
                <c:pt idx="17">
                  <c:v>15.284518759469083</c:v>
                </c:pt>
                <c:pt idx="18">
                  <c:v>14.589967981614901</c:v>
                </c:pt>
                <c:pt idx="19">
                  <c:v>13.912768119564129</c:v>
                </c:pt>
                <c:pt idx="20">
                  <c:v>13.256175046809581</c:v>
                </c:pt>
              </c:numCache>
            </c:numRef>
          </c:xVal>
          <c:yVal>
            <c:numRef>
              <c:f>Hor!$B$22:$B$42</c:f>
              <c:numCache>
                <c:formatCode>General</c:formatCode>
                <c:ptCount val="21"/>
                <c:pt idx="0">
                  <c:v>0</c:v>
                </c:pt>
                <c:pt idx="1">
                  <c:v>1.2150000000000001</c:v>
                </c:pt>
                <c:pt idx="2">
                  <c:v>2.4300000000000002</c:v>
                </c:pt>
                <c:pt idx="3">
                  <c:v>3.6450000000000005</c:v>
                </c:pt>
                <c:pt idx="4">
                  <c:v>4.8600000000000003</c:v>
                </c:pt>
                <c:pt idx="5">
                  <c:v>6.0750000000000002</c:v>
                </c:pt>
                <c:pt idx="6">
                  <c:v>7.29</c:v>
                </c:pt>
                <c:pt idx="7">
                  <c:v>8.5050000000000008</c:v>
                </c:pt>
                <c:pt idx="8">
                  <c:v>9.7200000000000006</c:v>
                </c:pt>
                <c:pt idx="9">
                  <c:v>10.935</c:v>
                </c:pt>
                <c:pt idx="10">
                  <c:v>12.15</c:v>
                </c:pt>
                <c:pt idx="11">
                  <c:v>13.365</c:v>
                </c:pt>
                <c:pt idx="12">
                  <c:v>14.58</c:v>
                </c:pt>
                <c:pt idx="13">
                  <c:v>15.795</c:v>
                </c:pt>
                <c:pt idx="14">
                  <c:v>17.010000000000002</c:v>
                </c:pt>
                <c:pt idx="15">
                  <c:v>18.225000000000001</c:v>
                </c:pt>
                <c:pt idx="16">
                  <c:v>19.440000000000001</c:v>
                </c:pt>
                <c:pt idx="17">
                  <c:v>20.655000000000001</c:v>
                </c:pt>
                <c:pt idx="18">
                  <c:v>21.87</c:v>
                </c:pt>
                <c:pt idx="19">
                  <c:v>23.085000000000001</c:v>
                </c:pt>
                <c:pt idx="20">
                  <c:v>24.3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Hor!$S$30:$S$34</c:f>
              <c:numCache>
                <c:formatCode>General</c:formatCode>
                <c:ptCount val="5"/>
                <c:pt idx="0">
                  <c:v>0</c:v>
                </c:pt>
                <c:pt idx="1">
                  <c:v>-1</c:v>
                </c:pt>
                <c:pt idx="2">
                  <c:v>-1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Hor!$T$30:$T$34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24.3</c:v>
                </c:pt>
                <c:pt idx="3">
                  <c:v>24.3</c:v>
                </c:pt>
                <c:pt idx="4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Resultant Force, Ph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Hor!$S$38:$S$39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22.469404312845089</c:v>
                </c:pt>
              </c:numCache>
            </c:numRef>
          </c:xVal>
          <c:yVal>
            <c:numRef>
              <c:f>Hor!$T$38:$T$39</c:f>
              <c:numCache>
                <c:formatCode>0.00</c:formatCode>
                <c:ptCount val="2"/>
                <c:pt idx="0">
                  <c:v>12.718549202710697</c:v>
                </c:pt>
                <c:pt idx="1">
                  <c:v>12.718549202710697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785640"/>
        <c:axId val="188786424"/>
      </c:scatterChart>
      <c:valAx>
        <c:axId val="18878564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Horizontal Stress Increment on Wall (kPa)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in"/>
        <c:tickLblPos val="nextTo"/>
        <c:crossAx val="188786424"/>
        <c:crosses val="autoZero"/>
        <c:crossBetween val="midCat"/>
      </c:valAx>
      <c:valAx>
        <c:axId val="188786424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Depth (m)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crossAx val="188785640"/>
        <c:crosses val="autoZero"/>
        <c:crossBetween val="midCat"/>
        <c:majorUnit val="1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60886081685832516"/>
          <c:y val="0.79391121961283262"/>
          <c:w val="0.26829587376101383"/>
          <c:h val="5.3938593246314032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20</xdr:row>
      <xdr:rowOff>190500</xdr:rowOff>
    </xdr:from>
    <xdr:to>
      <xdr:col>17</xdr:col>
      <xdr:colOff>447675</xdr:colOff>
      <xdr:row>43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7</xdr:row>
          <xdr:rowOff>114300</xdr:rowOff>
        </xdr:from>
        <xdr:to>
          <xdr:col>17</xdr:col>
          <xdr:colOff>438150</xdr:colOff>
          <xdr:row>19</xdr:row>
          <xdr:rowOff>66675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tabSelected="1" zoomScale="60" zoomScaleNormal="60" workbookViewId="0">
      <selection activeCell="G48" sqref="G48"/>
    </sheetView>
  </sheetViews>
  <sheetFormatPr defaultRowHeight="15" x14ac:dyDescent="0.25"/>
  <cols>
    <col min="1" max="1" width="3.7109375" customWidth="1"/>
    <col min="2" max="2" width="15" customWidth="1"/>
    <col min="3" max="3" width="12.140625" customWidth="1"/>
    <col min="4" max="4" width="13.7109375" bestFit="1" customWidth="1"/>
    <col min="5" max="5" width="9.5703125" customWidth="1"/>
    <col min="6" max="6" width="12.5703125" bestFit="1" customWidth="1"/>
    <col min="7" max="7" width="11.42578125" customWidth="1"/>
    <col min="8" max="8" width="10.140625" customWidth="1"/>
    <col min="9" max="9" width="10.85546875" customWidth="1"/>
  </cols>
  <sheetData>
    <row r="1" spans="1:24" ht="15.75" thickTop="1" x14ac:dyDescent="0.25">
      <c r="A1" s="1"/>
      <c r="B1" s="53" t="s">
        <v>26</v>
      </c>
      <c r="C1" s="54"/>
      <c r="D1" s="54"/>
      <c r="E1" s="54"/>
      <c r="F1" s="54"/>
      <c r="G1" s="54"/>
      <c r="H1" s="54"/>
      <c r="I1" s="54"/>
      <c r="J1" s="54"/>
      <c r="K1" s="54"/>
      <c r="L1" s="2"/>
      <c r="M1" s="2"/>
      <c r="N1" s="2"/>
      <c r="O1" s="2"/>
      <c r="P1" s="2"/>
      <c r="Q1" s="2"/>
      <c r="R1" s="57" t="s">
        <v>35</v>
      </c>
      <c r="S1" s="3"/>
      <c r="T1" s="3"/>
      <c r="U1" s="3"/>
      <c r="V1" s="3"/>
      <c r="W1" s="3"/>
      <c r="X1" s="3"/>
    </row>
    <row r="2" spans="1:24" x14ac:dyDescent="0.25">
      <c r="A2" s="4"/>
      <c r="B2" s="55" t="s">
        <v>27</v>
      </c>
      <c r="C2" s="56" t="s">
        <v>28</v>
      </c>
      <c r="D2" s="56"/>
      <c r="E2" s="56"/>
      <c r="F2" s="56"/>
      <c r="G2" s="56"/>
      <c r="H2" s="56"/>
      <c r="I2" s="56"/>
      <c r="J2" s="56"/>
      <c r="K2" s="56"/>
      <c r="L2" s="5"/>
      <c r="M2" s="5"/>
      <c r="N2" s="5"/>
      <c r="O2" s="5"/>
      <c r="P2" s="5"/>
      <c r="Q2" s="5"/>
      <c r="R2" s="6"/>
      <c r="S2" s="3"/>
      <c r="T2" s="3"/>
      <c r="U2" s="3"/>
      <c r="V2" s="3"/>
      <c r="W2" s="3"/>
      <c r="X2" s="3"/>
    </row>
    <row r="3" spans="1:24" x14ac:dyDescent="0.25">
      <c r="A3" s="4"/>
      <c r="B3" s="55" t="s">
        <v>29</v>
      </c>
      <c r="C3" s="56" t="s">
        <v>30</v>
      </c>
      <c r="D3" s="56"/>
      <c r="E3" s="56"/>
      <c r="F3" s="56"/>
      <c r="G3" s="56"/>
      <c r="H3" s="56"/>
      <c r="I3" s="56"/>
      <c r="J3" s="56"/>
      <c r="K3" s="56"/>
      <c r="L3" s="5"/>
      <c r="M3" s="5"/>
      <c r="N3" s="5"/>
      <c r="O3" s="5"/>
      <c r="P3" s="5"/>
      <c r="Q3" s="5"/>
      <c r="R3" s="6"/>
      <c r="S3" s="3"/>
      <c r="T3" s="3"/>
      <c r="U3" s="3"/>
      <c r="V3" s="3"/>
      <c r="W3" s="3"/>
      <c r="X3" s="3"/>
    </row>
    <row r="4" spans="1:24" x14ac:dyDescent="0.25">
      <c r="A4" s="4"/>
      <c r="B4" s="55" t="s">
        <v>31</v>
      </c>
      <c r="C4" s="56" t="s">
        <v>32</v>
      </c>
      <c r="D4" s="56"/>
      <c r="E4" s="56"/>
      <c r="F4" s="56"/>
      <c r="G4" s="56"/>
      <c r="H4" s="56"/>
      <c r="I4" s="56"/>
      <c r="J4" s="56"/>
      <c r="K4" s="56"/>
      <c r="L4" s="5"/>
      <c r="M4" s="5"/>
      <c r="N4" s="5"/>
      <c r="O4" s="5"/>
      <c r="P4" s="5"/>
      <c r="Q4" s="5"/>
      <c r="R4" s="6"/>
      <c r="S4" s="3"/>
      <c r="T4" s="3"/>
      <c r="U4" s="3"/>
      <c r="V4" s="3"/>
      <c r="W4" s="3"/>
      <c r="X4" s="3"/>
    </row>
    <row r="5" spans="1:2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6"/>
      <c r="S5" s="3"/>
      <c r="T5" s="3"/>
      <c r="U5" s="3"/>
      <c r="V5" s="3"/>
      <c r="W5" s="3"/>
      <c r="X5" s="3"/>
    </row>
    <row r="6" spans="1:24" ht="23.25" x14ac:dyDescent="0.35">
      <c r="A6" s="4"/>
      <c r="B6" s="5"/>
      <c r="C6" s="5"/>
      <c r="D6" s="5"/>
      <c r="E6" s="5"/>
      <c r="F6" s="7" t="s">
        <v>2</v>
      </c>
      <c r="G6" s="3"/>
      <c r="H6" s="3"/>
      <c r="I6" s="3"/>
      <c r="J6" s="5"/>
      <c r="K6" s="5"/>
      <c r="L6" s="5"/>
      <c r="M6" s="5"/>
      <c r="N6" s="5"/>
      <c r="O6" s="5"/>
      <c r="P6" s="5"/>
      <c r="Q6" s="5"/>
      <c r="R6" s="6"/>
      <c r="S6" s="3"/>
      <c r="T6" s="3"/>
      <c r="U6" s="3"/>
      <c r="V6" s="3"/>
      <c r="W6" s="3"/>
      <c r="X6" s="3"/>
    </row>
    <row r="7" spans="1:24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  <c r="S7" s="3"/>
      <c r="T7" s="3"/>
      <c r="U7" s="3"/>
      <c r="V7" s="3"/>
      <c r="W7" s="3"/>
      <c r="X7" s="3"/>
    </row>
    <row r="8" spans="1:24" x14ac:dyDescent="0.25">
      <c r="A8" s="4"/>
      <c r="B8" s="47"/>
      <c r="C8" s="48"/>
      <c r="D8" s="49"/>
      <c r="E8" s="49"/>
      <c r="F8" s="49"/>
      <c r="G8" s="47"/>
      <c r="H8" s="47"/>
      <c r="I8" s="50"/>
      <c r="J8" s="5"/>
      <c r="K8" s="5"/>
      <c r="L8" s="5"/>
      <c r="M8" s="5"/>
      <c r="N8" s="5"/>
      <c r="O8" s="5"/>
      <c r="P8" s="5"/>
      <c r="Q8" s="5"/>
      <c r="R8" s="6"/>
      <c r="S8" s="3"/>
      <c r="T8" s="3"/>
      <c r="U8" s="3"/>
      <c r="V8" s="3"/>
      <c r="W8" s="3"/>
      <c r="X8" s="3"/>
    </row>
    <row r="9" spans="1:24" x14ac:dyDescent="0.25">
      <c r="A9" s="4"/>
      <c r="B9" s="47"/>
      <c r="C9" s="51"/>
      <c r="D9" s="49"/>
      <c r="E9" s="49"/>
      <c r="F9" s="49"/>
      <c r="H9" s="47"/>
      <c r="I9" s="47"/>
      <c r="J9" s="5"/>
      <c r="K9" s="5"/>
      <c r="L9" s="5"/>
      <c r="M9" s="5"/>
      <c r="N9" s="5"/>
      <c r="O9" s="5"/>
      <c r="P9" s="5"/>
      <c r="Q9" s="5"/>
      <c r="R9" s="6"/>
      <c r="S9" s="3"/>
      <c r="T9" s="3"/>
      <c r="U9" s="3"/>
      <c r="V9" s="3"/>
      <c r="W9" s="3"/>
      <c r="X9" s="3"/>
    </row>
    <row r="10" spans="1:24" x14ac:dyDescent="0.25">
      <c r="A10" s="4"/>
      <c r="B10" s="47"/>
      <c r="C10" s="51"/>
      <c r="D10" s="49"/>
      <c r="E10" s="49"/>
      <c r="F10" s="49"/>
      <c r="G10" s="47"/>
      <c r="H10" s="12"/>
      <c r="I10" s="12"/>
      <c r="J10" s="8"/>
      <c r="K10" s="5"/>
      <c r="L10" s="5"/>
      <c r="M10" s="5"/>
      <c r="N10" s="5"/>
      <c r="O10" s="5"/>
      <c r="P10" s="5"/>
      <c r="Q10" s="5"/>
      <c r="R10" s="6"/>
      <c r="S10" s="3"/>
      <c r="T10" s="3"/>
      <c r="U10" s="3"/>
      <c r="V10" s="3"/>
      <c r="W10" s="3"/>
      <c r="X10" s="3"/>
    </row>
    <row r="11" spans="1:24" x14ac:dyDescent="0.25">
      <c r="A11" s="4"/>
      <c r="B11" s="47"/>
      <c r="C11" s="48"/>
      <c r="D11" s="47"/>
      <c r="E11" s="47"/>
      <c r="F11" s="47"/>
      <c r="G11" s="12"/>
      <c r="H11" s="47"/>
      <c r="I11" s="52"/>
      <c r="J11" s="5"/>
      <c r="K11" s="5"/>
      <c r="L11" s="5"/>
      <c r="M11" s="5"/>
      <c r="N11" s="5"/>
      <c r="O11" s="5"/>
      <c r="P11" s="5"/>
      <c r="Q11" s="5"/>
      <c r="R11" s="6"/>
      <c r="S11" s="3"/>
      <c r="T11" s="3"/>
      <c r="U11" s="3"/>
      <c r="V11" s="3"/>
      <c r="W11" s="3"/>
      <c r="X11" s="3"/>
    </row>
    <row r="12" spans="1:24" x14ac:dyDescent="0.25">
      <c r="A12" s="4"/>
      <c r="B12" s="47"/>
      <c r="C12" s="49"/>
      <c r="D12" s="47"/>
      <c r="E12" s="47"/>
      <c r="F12" s="47"/>
      <c r="G12" s="47"/>
      <c r="H12" s="47"/>
      <c r="I12" s="47"/>
      <c r="J12" s="5"/>
      <c r="K12" s="5"/>
      <c r="L12" s="5"/>
      <c r="M12" s="5"/>
      <c r="N12" s="5"/>
      <c r="O12" s="5"/>
      <c r="P12" s="5"/>
      <c r="Q12" s="5"/>
      <c r="R12" s="6"/>
      <c r="S12" s="3"/>
      <c r="T12" s="3"/>
      <c r="U12" s="3"/>
      <c r="V12" s="3"/>
      <c r="W12" s="3"/>
      <c r="X12" s="3"/>
    </row>
    <row r="13" spans="1:24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6"/>
      <c r="S13" s="3"/>
      <c r="T13" s="3"/>
      <c r="U13" s="3"/>
      <c r="V13" s="3"/>
      <c r="W13" s="3"/>
      <c r="X13" s="3"/>
    </row>
    <row r="14" spans="1:24" x14ac:dyDescent="0.25">
      <c r="A14" s="4"/>
      <c r="B14" s="9" t="s">
        <v>0</v>
      </c>
      <c r="C14" s="10"/>
      <c r="D14" s="11"/>
      <c r="E14" s="12"/>
      <c r="F14" s="12"/>
      <c r="G14" s="12"/>
      <c r="H14" s="12"/>
      <c r="I14" s="12"/>
      <c r="J14" s="12"/>
      <c r="K14" s="5"/>
      <c r="L14" s="5"/>
      <c r="M14" s="5"/>
      <c r="N14" s="5"/>
      <c r="O14" s="5"/>
      <c r="P14" s="5"/>
      <c r="Q14" s="5"/>
      <c r="R14" s="6"/>
      <c r="S14" s="3"/>
      <c r="T14" s="3"/>
      <c r="U14" s="3"/>
      <c r="V14" s="3"/>
      <c r="W14" s="3"/>
      <c r="X14" s="3"/>
    </row>
    <row r="15" spans="1:24" x14ac:dyDescent="0.25">
      <c r="A15" s="4"/>
      <c r="B15" s="13" t="s">
        <v>3</v>
      </c>
      <c r="C15" s="44">
        <v>34.299999999999997</v>
      </c>
      <c r="D15" s="14" t="s">
        <v>4</v>
      </c>
      <c r="E15" s="14"/>
      <c r="F15" s="12"/>
      <c r="G15" s="12"/>
      <c r="H15" s="10"/>
      <c r="I15" s="11"/>
      <c r="J15" s="14"/>
      <c r="K15" s="12"/>
      <c r="L15" s="5"/>
      <c r="M15" s="5"/>
      <c r="N15" s="5"/>
      <c r="O15" s="5"/>
      <c r="P15" s="5"/>
      <c r="Q15" s="5"/>
      <c r="R15" s="6"/>
      <c r="S15" s="3" t="s">
        <v>15</v>
      </c>
      <c r="T15" s="3" t="s">
        <v>16</v>
      </c>
      <c r="U15" s="3"/>
      <c r="V15" s="3"/>
      <c r="W15" s="3"/>
      <c r="X15" s="3"/>
    </row>
    <row r="16" spans="1:24" x14ac:dyDescent="0.25">
      <c r="A16" s="4"/>
      <c r="B16" s="10" t="s">
        <v>33</v>
      </c>
      <c r="C16" s="45">
        <v>8</v>
      </c>
      <c r="D16" s="14" t="s">
        <v>5</v>
      </c>
      <c r="E16" s="10" t="s">
        <v>8</v>
      </c>
      <c r="F16" s="15">
        <f>ATAN($C$16/$C$18)*(180/PI())</f>
        <v>18.222480898754899</v>
      </c>
      <c r="G16" s="12" t="s">
        <v>7</v>
      </c>
      <c r="H16" s="10"/>
      <c r="I16" s="11"/>
      <c r="J16" s="14"/>
      <c r="K16" s="12"/>
      <c r="L16" s="5"/>
      <c r="M16" s="5"/>
      <c r="N16" s="5"/>
      <c r="O16" s="5"/>
      <c r="P16" s="5"/>
      <c r="Q16" s="5"/>
      <c r="R16" s="6"/>
      <c r="S16" s="16">
        <f>(90-$F$17)*($C$16+$C$17)^2</f>
        <v>54492.800145182657</v>
      </c>
      <c r="T16" s="16">
        <f>(90-$F$16)*($C$16)^2</f>
        <v>4593.7612224796867</v>
      </c>
      <c r="U16" s="3"/>
      <c r="V16" s="3"/>
      <c r="W16" s="3"/>
      <c r="X16" s="3"/>
    </row>
    <row r="17" spans="1:24" x14ac:dyDescent="0.25">
      <c r="A17" s="4"/>
      <c r="B17" s="10" t="s">
        <v>34</v>
      </c>
      <c r="C17" s="45">
        <v>35</v>
      </c>
      <c r="D17" s="14" t="s">
        <v>5</v>
      </c>
      <c r="E17" s="10" t="s">
        <v>9</v>
      </c>
      <c r="F17" s="15">
        <f>ATAN(($C$16+$C$17)/$C$18)*(180/PI())</f>
        <v>60.528501814395533</v>
      </c>
      <c r="G17" s="12" t="s">
        <v>7</v>
      </c>
      <c r="H17" s="10"/>
      <c r="I17" s="11"/>
      <c r="J17" s="12"/>
      <c r="K17" s="12"/>
      <c r="L17" s="5"/>
      <c r="M17" s="5"/>
      <c r="N17" s="5"/>
      <c r="O17" s="5"/>
      <c r="P17" s="5"/>
      <c r="Q17" s="5"/>
      <c r="R17" s="6"/>
      <c r="S17" s="3"/>
      <c r="T17" s="3"/>
      <c r="U17" s="3"/>
      <c r="V17" s="3"/>
      <c r="W17" s="3"/>
      <c r="X17" s="3"/>
    </row>
    <row r="18" spans="1:24" ht="20.25" x14ac:dyDescent="0.35">
      <c r="A18" s="4"/>
      <c r="B18" s="10" t="s">
        <v>6</v>
      </c>
      <c r="C18" s="45">
        <v>24.3</v>
      </c>
      <c r="D18" s="14" t="s">
        <v>5</v>
      </c>
      <c r="E18" s="17" t="s">
        <v>23</v>
      </c>
      <c r="F18" s="18">
        <f>($C$15/90)*($C$18*($F$17-$F$16))</f>
        <v>391.79605969974784</v>
      </c>
      <c r="G18" s="12" t="s">
        <v>17</v>
      </c>
      <c r="H18" s="15">
        <f>$C$18-((($F$17-$F$16)*$C$18^2)-($S$16-$T$16)+((180/PI())*$C$17*$C$18))/(2*$C$18*($F$17-$F$16))</f>
        <v>12.718549202710697</v>
      </c>
      <c r="I18" s="19" t="s">
        <v>18</v>
      </c>
      <c r="J18" s="12"/>
      <c r="K18" s="12"/>
      <c r="L18" s="5"/>
      <c r="M18" s="5"/>
      <c r="N18" s="5"/>
      <c r="O18" s="5"/>
      <c r="P18" s="5"/>
      <c r="Q18" s="5"/>
      <c r="R18" s="6"/>
      <c r="S18" s="3"/>
      <c r="T18" s="3"/>
      <c r="U18" s="3"/>
      <c r="V18" s="3"/>
      <c r="W18" s="3"/>
      <c r="X18" s="3"/>
    </row>
    <row r="19" spans="1:24" x14ac:dyDescent="0.25">
      <c r="A19" s="4"/>
      <c r="B19" s="12"/>
      <c r="C19" s="10" t="s">
        <v>21</v>
      </c>
      <c r="D19" s="19"/>
      <c r="E19" s="12"/>
      <c r="F19" s="10"/>
      <c r="G19" s="19"/>
      <c r="H19" s="10"/>
      <c r="I19" s="19"/>
      <c r="J19" s="12"/>
      <c r="K19" s="19"/>
      <c r="L19" s="5"/>
      <c r="M19" s="5"/>
      <c r="N19" s="5"/>
      <c r="O19" s="5"/>
      <c r="P19" s="5"/>
      <c r="Q19" s="5"/>
      <c r="R19" s="6"/>
      <c r="S19" s="3"/>
      <c r="T19" s="3"/>
      <c r="U19" s="3"/>
      <c r="V19" s="3"/>
      <c r="W19" s="3"/>
      <c r="X19" s="3"/>
    </row>
    <row r="20" spans="1:24" x14ac:dyDescent="0.25">
      <c r="A20" s="4"/>
      <c r="B20" s="9" t="s">
        <v>1</v>
      </c>
      <c r="C20" s="3"/>
      <c r="D20" s="19"/>
      <c r="E20" s="3"/>
      <c r="F20" s="10"/>
      <c r="G20" s="19"/>
      <c r="H20" s="14"/>
      <c r="I20" s="12"/>
      <c r="J20" s="12"/>
      <c r="K20" s="5"/>
      <c r="L20" s="5"/>
      <c r="M20" s="5"/>
      <c r="N20" s="5"/>
      <c r="O20" s="5"/>
      <c r="P20" s="5"/>
      <c r="Q20" s="5"/>
      <c r="R20" s="6"/>
      <c r="S20" s="3"/>
      <c r="T20" s="3"/>
      <c r="U20" s="3"/>
      <c r="V20" s="3"/>
      <c r="W20" s="3"/>
      <c r="X20" s="3"/>
    </row>
    <row r="21" spans="1:24" ht="18.75" x14ac:dyDescent="0.35">
      <c r="A21" s="4"/>
      <c r="B21" s="20" t="s">
        <v>10</v>
      </c>
      <c r="C21" s="20" t="s">
        <v>11</v>
      </c>
      <c r="D21" s="20" t="s">
        <v>12</v>
      </c>
      <c r="E21" s="21" t="s">
        <v>13</v>
      </c>
      <c r="F21" s="21" t="s">
        <v>24</v>
      </c>
      <c r="G21" s="22" t="s">
        <v>14</v>
      </c>
      <c r="H21" s="23"/>
      <c r="I21" s="12"/>
      <c r="J21" s="12"/>
      <c r="K21" s="12"/>
      <c r="L21" s="12"/>
      <c r="M21" s="5"/>
      <c r="N21" s="5"/>
      <c r="O21" s="5"/>
      <c r="P21" s="5"/>
      <c r="Q21" s="5"/>
      <c r="R21" s="6"/>
      <c r="S21" s="3"/>
      <c r="T21" s="3"/>
      <c r="U21" s="3"/>
      <c r="V21" s="3"/>
      <c r="W21" s="3"/>
      <c r="X21" s="3"/>
    </row>
    <row r="22" spans="1:24" x14ac:dyDescent="0.25">
      <c r="A22" s="4"/>
      <c r="B22" s="24">
        <v>0</v>
      </c>
      <c r="C22" s="24">
        <v>90</v>
      </c>
      <c r="D22" s="25">
        <v>90</v>
      </c>
      <c r="E22" s="25">
        <v>0</v>
      </c>
      <c r="F22" s="25">
        <f>E22+2*C22</f>
        <v>180</v>
      </c>
      <c r="G22" s="25">
        <v>0</v>
      </c>
      <c r="H22" s="12"/>
      <c r="I22" s="12"/>
      <c r="J22" s="12"/>
      <c r="K22" s="12"/>
      <c r="L22" s="12"/>
      <c r="M22" s="5"/>
      <c r="N22" s="5"/>
      <c r="O22" s="5"/>
      <c r="P22" s="5"/>
      <c r="Q22" s="5"/>
      <c r="R22" s="6"/>
      <c r="S22" s="3"/>
      <c r="T22" s="3"/>
      <c r="U22" s="3"/>
      <c r="V22" s="3"/>
      <c r="W22" s="3"/>
      <c r="X22" s="3"/>
    </row>
    <row r="23" spans="1:24" x14ac:dyDescent="0.25">
      <c r="A23" s="4"/>
      <c r="B23" s="26">
        <f>B22+(1/20)*$C$18</f>
        <v>1.2150000000000001</v>
      </c>
      <c r="C23" s="27">
        <f>ATAN($C$16/B23)*(180/PI())</f>
        <v>81.364197788883189</v>
      </c>
      <c r="D23" s="28">
        <f>ATAN(($C$16+$C$17)/B23)*(180/PI())</f>
        <v>88.381491756241829</v>
      </c>
      <c r="E23" s="27">
        <f>D23-C23</f>
        <v>7.0172939673586399</v>
      </c>
      <c r="F23" s="27">
        <f t="shared" ref="F23:F43" si="0">E23+2*C23</f>
        <v>169.745689545125</v>
      </c>
      <c r="G23" s="28">
        <f>(2*$C$15/PI())*(E23*(PI()/180)-(SIN(RADIANS(E23))*COS(RADIANS(F23))))</f>
        <v>5.2994462943041176</v>
      </c>
      <c r="H23" s="14"/>
      <c r="I23" s="12"/>
      <c r="J23" s="12"/>
      <c r="K23" s="12"/>
      <c r="L23" s="12"/>
      <c r="M23" s="5"/>
      <c r="N23" s="5"/>
      <c r="O23" s="5"/>
      <c r="P23" s="5"/>
      <c r="Q23" s="5"/>
      <c r="R23" s="6"/>
      <c r="S23" s="3"/>
      <c r="T23" s="3"/>
      <c r="U23" s="3"/>
      <c r="V23" s="3"/>
      <c r="W23" s="3"/>
      <c r="X23" s="3"/>
    </row>
    <row r="24" spans="1:24" x14ac:dyDescent="0.25">
      <c r="A24" s="4"/>
      <c r="B24" s="26">
        <f t="shared" ref="B24:B41" si="1">B23+(1/20)*$C$18</f>
        <v>2.4300000000000002</v>
      </c>
      <c r="C24" s="27">
        <f t="shared" ref="C24:C43" si="2">ATAN($C$16/B24)*(180/PI())</f>
        <v>73.10384127204172</v>
      </c>
      <c r="D24" s="28">
        <f t="shared" ref="D24:D42" si="3">ATAN(($C$16+$C$17)/B24)*(180/PI())</f>
        <v>86.765562428077189</v>
      </c>
      <c r="E24" s="27">
        <f t="shared" ref="E24:E42" si="4">D24-C24</f>
        <v>13.661721156035469</v>
      </c>
      <c r="F24" s="27">
        <f t="shared" si="0"/>
        <v>159.86940370011891</v>
      </c>
      <c r="G24" s="28">
        <f t="shared" ref="G24:G42" si="5">(2*$C$15/PI())*(E24*(PI()/180)-(SIN(RADIANS(E24))*COS(RADIANS(F24))))</f>
        <v>10.049005959240827</v>
      </c>
      <c r="H24" s="29"/>
      <c r="I24" s="12"/>
      <c r="J24" s="12"/>
      <c r="K24" s="12"/>
      <c r="L24" s="12"/>
      <c r="M24" s="5"/>
      <c r="N24" s="5"/>
      <c r="O24" s="5"/>
      <c r="P24" s="5"/>
      <c r="Q24" s="5"/>
      <c r="R24" s="6"/>
      <c r="S24" s="3"/>
      <c r="T24" s="3"/>
      <c r="U24" s="3"/>
      <c r="V24" s="3"/>
      <c r="W24" s="3"/>
      <c r="X24" s="3"/>
    </row>
    <row r="25" spans="1:24" x14ac:dyDescent="0.25">
      <c r="A25" s="4"/>
      <c r="B25" s="26">
        <f t="shared" si="1"/>
        <v>3.6450000000000005</v>
      </c>
      <c r="C25" s="27">
        <f t="shared" si="2"/>
        <v>65.504804008921454</v>
      </c>
      <c r="D25" s="28">
        <f t="shared" si="3"/>
        <v>85.154766360579501</v>
      </c>
      <c r="E25" s="27">
        <f t="shared" si="4"/>
        <v>19.649962351658047</v>
      </c>
      <c r="F25" s="27">
        <f t="shared" si="0"/>
        <v>150.65957036950095</v>
      </c>
      <c r="G25" s="28">
        <f t="shared" si="5"/>
        <v>13.889777492376219</v>
      </c>
      <c r="H25" s="12"/>
      <c r="I25" s="12"/>
      <c r="J25" s="12"/>
      <c r="K25" s="12"/>
      <c r="L25" s="12"/>
      <c r="M25" s="5"/>
      <c r="N25" s="5"/>
      <c r="O25" s="5"/>
      <c r="P25" s="5"/>
      <c r="Q25" s="5"/>
      <c r="R25" s="6"/>
      <c r="S25" s="3"/>
      <c r="T25" s="3"/>
      <c r="U25" s="3"/>
      <c r="V25" s="3"/>
      <c r="W25" s="3"/>
      <c r="X25" s="3"/>
    </row>
    <row r="26" spans="1:24" x14ac:dyDescent="0.25">
      <c r="A26" s="4"/>
      <c r="B26" s="26">
        <f t="shared" si="1"/>
        <v>4.8600000000000003</v>
      </c>
      <c r="C26" s="27">
        <f t="shared" si="2"/>
        <v>58.721319306023595</v>
      </c>
      <c r="D26" s="28">
        <f t="shared" si="3"/>
        <v>83.551609340091957</v>
      </c>
      <c r="E26" s="27">
        <f t="shared" si="4"/>
        <v>24.830290034068362</v>
      </c>
      <c r="F26" s="27">
        <f t="shared" si="0"/>
        <v>142.27292864611556</v>
      </c>
      <c r="G26" s="28">
        <f t="shared" si="5"/>
        <v>16.715698411767434</v>
      </c>
      <c r="H26" s="15"/>
      <c r="I26" s="12"/>
      <c r="J26" s="12"/>
      <c r="K26" s="12"/>
      <c r="L26" s="12"/>
      <c r="M26" s="5"/>
      <c r="N26" s="5"/>
      <c r="O26" s="5"/>
      <c r="P26" s="5"/>
      <c r="Q26" s="5"/>
      <c r="R26" s="6"/>
      <c r="S26" s="3"/>
      <c r="T26" s="3"/>
      <c r="U26" s="3"/>
      <c r="V26" s="3"/>
      <c r="W26" s="3"/>
      <c r="X26" s="3"/>
    </row>
    <row r="27" spans="1:24" x14ac:dyDescent="0.25">
      <c r="A27" s="4"/>
      <c r="B27" s="26">
        <f t="shared" si="1"/>
        <v>6.0750000000000002</v>
      </c>
      <c r="C27" s="27">
        <f t="shared" si="2"/>
        <v>52.787871802888247</v>
      </c>
      <c r="D27" s="28">
        <f t="shared" si="3"/>
        <v>81.958525745044781</v>
      </c>
      <c r="E27" s="27">
        <f t="shared" si="4"/>
        <v>29.170653942156534</v>
      </c>
      <c r="F27" s="27">
        <f t="shared" si="0"/>
        <v>134.74639754793304</v>
      </c>
      <c r="G27" s="28">
        <f t="shared" si="5"/>
        <v>18.609731818684647</v>
      </c>
      <c r="H27" s="29"/>
      <c r="I27" s="12"/>
      <c r="J27" s="12"/>
      <c r="K27" s="12"/>
      <c r="L27" s="12"/>
      <c r="M27" s="5"/>
      <c r="N27" s="5"/>
      <c r="O27" s="5"/>
      <c r="P27" s="5"/>
      <c r="Q27" s="5"/>
      <c r="R27" s="6"/>
      <c r="S27" s="3"/>
      <c r="T27" s="3"/>
      <c r="U27" s="3"/>
      <c r="V27" s="3"/>
      <c r="W27" s="3"/>
      <c r="X27" s="3"/>
    </row>
    <row r="28" spans="1:24" x14ac:dyDescent="0.25">
      <c r="A28" s="4"/>
      <c r="B28" s="26">
        <f t="shared" si="1"/>
        <v>7.29</v>
      </c>
      <c r="C28" s="27">
        <f t="shared" si="2"/>
        <v>47.658652864338244</v>
      </c>
      <c r="D28" s="28">
        <f t="shared" si="3"/>
        <v>80.377857343125498</v>
      </c>
      <c r="E28" s="27">
        <f t="shared" si="4"/>
        <v>32.719204478787255</v>
      </c>
      <c r="F28" s="27">
        <f t="shared" si="0"/>
        <v>128.03651020746375</v>
      </c>
      <c r="G28" s="28">
        <f t="shared" si="5"/>
        <v>19.742154533754793</v>
      </c>
      <c r="H28" s="15"/>
      <c r="I28" s="12"/>
      <c r="J28" s="12"/>
      <c r="K28" s="12"/>
      <c r="L28" s="12"/>
      <c r="M28" s="5"/>
      <c r="N28" s="5"/>
      <c r="O28" s="5"/>
      <c r="P28" s="5"/>
      <c r="Q28" s="5"/>
      <c r="R28" s="6"/>
      <c r="S28" s="3"/>
      <c r="T28" s="3"/>
      <c r="U28" s="3"/>
      <c r="V28" s="3"/>
      <c r="W28" s="3"/>
      <c r="X28" s="3"/>
    </row>
    <row r="29" spans="1:24" x14ac:dyDescent="0.25">
      <c r="A29" s="4"/>
      <c r="B29" s="26">
        <f t="shared" si="1"/>
        <v>8.5050000000000008</v>
      </c>
      <c r="C29" s="27">
        <f t="shared" si="2"/>
        <v>43.247479877460279</v>
      </c>
      <c r="D29" s="28">
        <f t="shared" si="3"/>
        <v>78.811834172340653</v>
      </c>
      <c r="E29" s="27">
        <f t="shared" si="4"/>
        <v>35.564354294880374</v>
      </c>
      <c r="F29" s="27">
        <f t="shared" si="0"/>
        <v>122.05931404980093</v>
      </c>
      <c r="G29" s="28">
        <f t="shared" si="5"/>
        <v>20.295209401479035</v>
      </c>
      <c r="H29" s="29"/>
      <c r="I29" s="12"/>
      <c r="J29" s="12"/>
      <c r="K29" s="12"/>
      <c r="L29" s="12"/>
      <c r="M29" s="5"/>
      <c r="N29" s="5"/>
      <c r="O29" s="5"/>
      <c r="P29" s="5"/>
      <c r="Q29" s="5"/>
      <c r="R29" s="6"/>
      <c r="S29" s="12" t="s">
        <v>19</v>
      </c>
      <c r="T29" s="3"/>
      <c r="U29" s="3"/>
      <c r="V29" s="3"/>
      <c r="W29" s="3"/>
      <c r="X29" s="3"/>
    </row>
    <row r="30" spans="1:24" x14ac:dyDescent="0.25">
      <c r="A30" s="4"/>
      <c r="B30" s="26">
        <f t="shared" si="1"/>
        <v>9.7200000000000006</v>
      </c>
      <c r="C30" s="27">
        <f t="shared" si="2"/>
        <v>39.455926656041761</v>
      </c>
      <c r="D30" s="28">
        <f t="shared" si="3"/>
        <v>77.262557857998701</v>
      </c>
      <c r="E30" s="27">
        <f t="shared" si="4"/>
        <v>37.806631201956939</v>
      </c>
      <c r="F30" s="27">
        <f t="shared" si="0"/>
        <v>116.71848451404045</v>
      </c>
      <c r="G30" s="28">
        <f t="shared" si="5"/>
        <v>20.426731193495534</v>
      </c>
      <c r="H30" s="29"/>
      <c r="I30" s="12"/>
      <c r="J30" s="12"/>
      <c r="K30" s="12"/>
      <c r="L30" s="12"/>
      <c r="M30" s="5"/>
      <c r="N30" s="5"/>
      <c r="O30" s="5"/>
      <c r="P30" s="5"/>
      <c r="Q30" s="5"/>
      <c r="R30" s="6"/>
      <c r="S30" s="12">
        <v>0</v>
      </c>
      <c r="T30" s="3">
        <v>0</v>
      </c>
      <c r="U30" s="3"/>
      <c r="V30" s="3"/>
      <c r="W30" s="3"/>
      <c r="X30" s="3"/>
    </row>
    <row r="31" spans="1:24" x14ac:dyDescent="0.25">
      <c r="A31" s="4"/>
      <c r="B31" s="26">
        <f t="shared" si="1"/>
        <v>10.935</v>
      </c>
      <c r="C31" s="27">
        <f t="shared" si="2"/>
        <v>36.189045394619271</v>
      </c>
      <c r="D31" s="28">
        <f t="shared" si="3"/>
        <v>75.73198762191052</v>
      </c>
      <c r="E31" s="27">
        <f t="shared" si="4"/>
        <v>39.542942227291249</v>
      </c>
      <c r="F31" s="27">
        <f t="shared" si="0"/>
        <v>111.92103301652979</v>
      </c>
      <c r="G31" s="28">
        <f t="shared" si="5"/>
        <v>20.260289933490188</v>
      </c>
      <c r="H31" s="29"/>
      <c r="I31" s="12"/>
      <c r="J31" s="12"/>
      <c r="K31" s="12"/>
      <c r="L31" s="12"/>
      <c r="M31" s="5"/>
      <c r="N31" s="5"/>
      <c r="O31" s="5"/>
      <c r="P31" s="5"/>
      <c r="Q31" s="5"/>
      <c r="R31" s="6"/>
      <c r="S31" s="12">
        <v>-1</v>
      </c>
      <c r="T31" s="3">
        <v>0</v>
      </c>
      <c r="U31" s="3"/>
      <c r="V31" s="3"/>
      <c r="W31" s="3"/>
      <c r="X31" s="3"/>
    </row>
    <row r="32" spans="1:24" x14ac:dyDescent="0.25">
      <c r="A32" s="4"/>
      <c r="B32" s="26">
        <f t="shared" si="1"/>
        <v>12.15</v>
      </c>
      <c r="C32" s="27">
        <f t="shared" si="2"/>
        <v>33.362354534321518</v>
      </c>
      <c r="D32" s="28">
        <f t="shared" si="3"/>
        <v>74.221929139955392</v>
      </c>
      <c r="E32" s="27">
        <f t="shared" si="4"/>
        <v>40.859574605633874</v>
      </c>
      <c r="F32" s="27">
        <f t="shared" si="0"/>
        <v>107.58428367427692</v>
      </c>
      <c r="G32" s="28">
        <f t="shared" si="5"/>
        <v>19.887750229857936</v>
      </c>
      <c r="H32" s="30"/>
      <c r="I32" s="5"/>
      <c r="J32" s="5"/>
      <c r="K32" s="5"/>
      <c r="L32" s="5"/>
      <c r="M32" s="5"/>
      <c r="N32" s="5"/>
      <c r="O32" s="5"/>
      <c r="P32" s="5"/>
      <c r="Q32" s="5"/>
      <c r="R32" s="6"/>
      <c r="S32" s="12">
        <v>-1</v>
      </c>
      <c r="T32" s="3">
        <f>$C$18</f>
        <v>24.3</v>
      </c>
      <c r="U32" s="3"/>
      <c r="V32" s="3"/>
      <c r="W32" s="3"/>
      <c r="X32" s="3"/>
    </row>
    <row r="33" spans="1:24" x14ac:dyDescent="0.25">
      <c r="A33" s="4"/>
      <c r="B33" s="26">
        <f t="shared" si="1"/>
        <v>13.365</v>
      </c>
      <c r="C33" s="27">
        <f t="shared" si="2"/>
        <v>30.903827029527523</v>
      </c>
      <c r="D33" s="28">
        <f t="shared" si="3"/>
        <v>72.734026305232987</v>
      </c>
      <c r="E33" s="27">
        <f t="shared" si="4"/>
        <v>41.830199275705468</v>
      </c>
      <c r="F33" s="27">
        <f t="shared" si="0"/>
        <v>103.63785333476051</v>
      </c>
      <c r="G33" s="28">
        <f t="shared" si="5"/>
        <v>19.375683706934037</v>
      </c>
      <c r="H33" s="30"/>
      <c r="I33" s="5"/>
      <c r="J33" s="5"/>
      <c r="K33" s="5"/>
      <c r="L33" s="5"/>
      <c r="M33" s="5"/>
      <c r="N33" s="5"/>
      <c r="O33" s="5"/>
      <c r="P33" s="5"/>
      <c r="Q33" s="5"/>
      <c r="R33" s="6"/>
      <c r="S33" s="12">
        <v>0</v>
      </c>
      <c r="T33" s="3">
        <f>$C$18</f>
        <v>24.3</v>
      </c>
      <c r="U33" s="3"/>
      <c r="V33" s="3"/>
      <c r="W33" s="3"/>
      <c r="X33" s="3"/>
    </row>
    <row r="34" spans="1:24" x14ac:dyDescent="0.25">
      <c r="A34" s="4"/>
      <c r="B34" s="26">
        <f t="shared" si="1"/>
        <v>14.58</v>
      </c>
      <c r="C34" s="27">
        <f t="shared" si="2"/>
        <v>28.753437607719622</v>
      </c>
      <c r="D34" s="28">
        <f t="shared" si="3"/>
        <v>71.269755861342915</v>
      </c>
      <c r="E34" s="27">
        <f t="shared" si="4"/>
        <v>42.516318253623297</v>
      </c>
      <c r="F34" s="27">
        <f t="shared" si="0"/>
        <v>100.02319346906253</v>
      </c>
      <c r="G34" s="28">
        <f t="shared" si="5"/>
        <v>18.771817374499587</v>
      </c>
      <c r="H34" s="30"/>
      <c r="I34" s="5"/>
      <c r="J34" s="5"/>
      <c r="K34" s="5"/>
      <c r="L34" s="5"/>
      <c r="M34" s="5"/>
      <c r="N34" s="5"/>
      <c r="O34" s="5"/>
      <c r="P34" s="5"/>
      <c r="Q34" s="5"/>
      <c r="R34" s="6"/>
      <c r="S34" s="12">
        <v>0</v>
      </c>
      <c r="T34" s="3">
        <v>0</v>
      </c>
      <c r="U34" s="3"/>
      <c r="V34" s="3"/>
      <c r="W34" s="3"/>
      <c r="X34" s="3"/>
    </row>
    <row r="35" spans="1:24" x14ac:dyDescent="0.25">
      <c r="A35" s="4"/>
      <c r="B35" s="26">
        <f t="shared" si="1"/>
        <v>15.795</v>
      </c>
      <c r="C35" s="27">
        <f t="shared" si="2"/>
        <v>26.861730384590054</v>
      </c>
      <c r="D35" s="28">
        <f t="shared" si="3"/>
        <v>69.830424787997302</v>
      </c>
      <c r="E35" s="27">
        <f t="shared" si="4"/>
        <v>42.968694403407248</v>
      </c>
      <c r="F35" s="27">
        <f t="shared" si="0"/>
        <v>96.692155172587348</v>
      </c>
      <c r="G35" s="28">
        <f t="shared" si="5"/>
        <v>18.110283465754549</v>
      </c>
      <c r="H35" s="30"/>
      <c r="I35" s="5"/>
      <c r="J35" s="5"/>
      <c r="K35" s="5"/>
      <c r="L35" s="5"/>
      <c r="M35" s="5"/>
      <c r="N35" s="5"/>
      <c r="O35" s="5"/>
      <c r="P35" s="5"/>
      <c r="Q35" s="5"/>
      <c r="R35" s="6"/>
      <c r="S35" s="12"/>
      <c r="T35" s="3"/>
      <c r="U35" s="3"/>
      <c r="V35" s="3"/>
      <c r="W35" s="3"/>
      <c r="X35" s="3"/>
    </row>
    <row r="36" spans="1:24" x14ac:dyDescent="0.25">
      <c r="A36" s="4"/>
      <c r="B36" s="26">
        <f t="shared" si="1"/>
        <v>17.010000000000002</v>
      </c>
      <c r="C36" s="27">
        <f t="shared" si="2"/>
        <v>25.188145016818474</v>
      </c>
      <c r="D36" s="28">
        <f t="shared" si="3"/>
        <v>68.4171702521393</v>
      </c>
      <c r="E36" s="27">
        <f t="shared" si="4"/>
        <v>43.229025235320826</v>
      </c>
      <c r="F36" s="27">
        <f t="shared" si="0"/>
        <v>93.605315268957781</v>
      </c>
      <c r="G36" s="28">
        <f t="shared" si="5"/>
        <v>17.415533527292446</v>
      </c>
      <c r="H36" s="30"/>
      <c r="I36" s="5"/>
      <c r="J36" s="5"/>
      <c r="K36" s="5"/>
      <c r="L36" s="5"/>
      <c r="M36" s="5"/>
      <c r="N36" s="5"/>
      <c r="O36" s="5"/>
      <c r="P36" s="5"/>
      <c r="Q36" s="5"/>
      <c r="R36" s="6"/>
      <c r="S36" s="12"/>
      <c r="T36" s="3"/>
      <c r="U36" s="3"/>
      <c r="V36" s="3"/>
      <c r="W36" s="3"/>
      <c r="X36" s="3"/>
    </row>
    <row r="37" spans="1:24" x14ac:dyDescent="0.25">
      <c r="A37" s="4"/>
      <c r="B37" s="26">
        <f t="shared" si="1"/>
        <v>18.225000000000001</v>
      </c>
      <c r="C37" s="27">
        <f t="shared" si="2"/>
        <v>23.699431511321205</v>
      </c>
      <c r="D37" s="28">
        <f t="shared" si="3"/>
        <v>67.030961883774623</v>
      </c>
      <c r="E37" s="27">
        <f t="shared" si="4"/>
        <v>43.331530372453415</v>
      </c>
      <c r="F37" s="27">
        <f t="shared" si="0"/>
        <v>90.730393395095831</v>
      </c>
      <c r="G37" s="28">
        <f t="shared" si="5"/>
        <v>16.705139076348082</v>
      </c>
      <c r="H37" s="30"/>
      <c r="I37" s="5"/>
      <c r="J37" s="5"/>
      <c r="K37" s="5"/>
      <c r="L37" s="5"/>
      <c r="M37" s="5"/>
      <c r="N37" s="5"/>
      <c r="O37" s="5"/>
      <c r="P37" s="5"/>
      <c r="Q37" s="5"/>
      <c r="R37" s="6"/>
      <c r="S37" s="12" t="s">
        <v>20</v>
      </c>
      <c r="T37" s="3"/>
      <c r="U37" s="3"/>
      <c r="V37" s="3"/>
      <c r="W37" s="3"/>
      <c r="X37" s="3"/>
    </row>
    <row r="38" spans="1:24" x14ac:dyDescent="0.25">
      <c r="A38" s="4"/>
      <c r="B38" s="26">
        <f t="shared" si="1"/>
        <v>19.440000000000001</v>
      </c>
      <c r="C38" s="27">
        <f t="shared" si="2"/>
        <v>22.368275027390176</v>
      </c>
      <c r="D38" s="28">
        <f t="shared" si="3"/>
        <v>65.672606097425671</v>
      </c>
      <c r="E38" s="27">
        <f t="shared" si="4"/>
        <v>43.304331070035495</v>
      </c>
      <c r="F38" s="27">
        <f t="shared" si="0"/>
        <v>88.040881124815854</v>
      </c>
      <c r="G38" s="28">
        <f t="shared" si="5"/>
        <v>15.991759672062731</v>
      </c>
      <c r="H38" s="30"/>
      <c r="I38" s="5"/>
      <c r="J38" s="5"/>
      <c r="K38" s="5"/>
      <c r="L38" s="5"/>
      <c r="M38" s="5"/>
      <c r="N38" s="5"/>
      <c r="O38" s="5"/>
      <c r="P38" s="5"/>
      <c r="Q38" s="5"/>
      <c r="R38" s="6"/>
      <c r="S38" s="12">
        <v>0</v>
      </c>
      <c r="T38" s="31">
        <f>$H$18</f>
        <v>12.718549202710697</v>
      </c>
      <c r="U38" s="3"/>
      <c r="V38" s="3"/>
      <c r="W38" s="3"/>
      <c r="X38" s="3"/>
    </row>
    <row r="39" spans="1:24" x14ac:dyDescent="0.25">
      <c r="A39" s="4"/>
      <c r="B39" s="26">
        <f t="shared" si="1"/>
        <v>20.655000000000001</v>
      </c>
      <c r="C39" s="27">
        <f t="shared" si="2"/>
        <v>21.172153955853769</v>
      </c>
      <c r="D39" s="28">
        <f t="shared" si="3"/>
        <v>64.342752157082103</v>
      </c>
      <c r="E39" s="27">
        <f t="shared" si="4"/>
        <v>43.17059820122833</v>
      </c>
      <c r="F39" s="27">
        <f t="shared" si="0"/>
        <v>85.514906112935876</v>
      </c>
      <c r="G39" s="28">
        <f t="shared" si="5"/>
        <v>15.284518759469083</v>
      </c>
      <c r="H39" s="30"/>
      <c r="I39" s="5"/>
      <c r="J39" s="5"/>
      <c r="K39" s="5"/>
      <c r="L39" s="5"/>
      <c r="M39" s="5"/>
      <c r="N39" s="5"/>
      <c r="O39" s="5"/>
      <c r="P39" s="5"/>
      <c r="Q39" s="5"/>
      <c r="R39" s="6"/>
      <c r="S39" s="32">
        <f>1.1*MAX(G22:G42)</f>
        <v>22.469404312845089</v>
      </c>
      <c r="T39" s="31">
        <f>$H$18</f>
        <v>12.718549202710697</v>
      </c>
      <c r="U39" s="3"/>
      <c r="V39" s="3"/>
      <c r="W39" s="3"/>
      <c r="X39" s="3"/>
    </row>
    <row r="40" spans="1:24" x14ac:dyDescent="0.25">
      <c r="A40" s="4"/>
      <c r="B40" s="26">
        <f t="shared" si="1"/>
        <v>21.87</v>
      </c>
      <c r="C40" s="27">
        <f t="shared" si="2"/>
        <v>20.092413375923872</v>
      </c>
      <c r="D40" s="28">
        <f t="shared" si="3"/>
        <v>63.041899673521307</v>
      </c>
      <c r="E40" s="27">
        <f t="shared" si="4"/>
        <v>42.949486297597431</v>
      </c>
      <c r="F40" s="27">
        <f t="shared" si="0"/>
        <v>83.134313049445183</v>
      </c>
      <c r="G40" s="28">
        <f t="shared" si="5"/>
        <v>14.589967981614901</v>
      </c>
      <c r="H40" s="30"/>
      <c r="I40" s="5"/>
      <c r="J40" s="5"/>
      <c r="K40" s="5"/>
      <c r="L40" s="5"/>
      <c r="M40" s="5"/>
      <c r="N40" s="5"/>
      <c r="O40" s="5"/>
      <c r="P40" s="5"/>
      <c r="Q40" s="5"/>
      <c r="R40" s="6"/>
      <c r="S40" s="12"/>
      <c r="T40" s="3"/>
      <c r="U40" s="3"/>
      <c r="V40" s="3"/>
      <c r="W40" s="3"/>
      <c r="X40" s="3"/>
    </row>
    <row r="41" spans="1:24" x14ac:dyDescent="0.25">
      <c r="A41" s="4"/>
      <c r="B41" s="26">
        <f t="shared" si="1"/>
        <v>23.085000000000001</v>
      </c>
      <c r="C41" s="27">
        <f t="shared" si="2"/>
        <v>19.1135222107429</v>
      </c>
      <c r="D41" s="28">
        <f t="shared" si="3"/>
        <v>61.770407226098172</v>
      </c>
      <c r="E41" s="27">
        <f t="shared" si="4"/>
        <v>42.656885015355272</v>
      </c>
      <c r="F41" s="27">
        <f t="shared" si="0"/>
        <v>80.883929436841072</v>
      </c>
      <c r="G41" s="28">
        <f t="shared" si="5"/>
        <v>13.912768119564129</v>
      </c>
      <c r="H41" s="30"/>
      <c r="I41" s="5"/>
      <c r="J41" s="5"/>
      <c r="K41" s="5"/>
      <c r="L41" s="5"/>
      <c r="M41" s="5"/>
      <c r="N41" s="5"/>
      <c r="O41" s="5"/>
      <c r="P41" s="5"/>
      <c r="Q41" s="5"/>
      <c r="R41" s="6"/>
      <c r="S41" s="12"/>
      <c r="T41" s="3"/>
      <c r="U41" s="3"/>
      <c r="V41" s="3"/>
      <c r="W41" s="3"/>
      <c r="X41" s="3"/>
    </row>
    <row r="42" spans="1:24" x14ac:dyDescent="0.25">
      <c r="A42" s="4"/>
      <c r="B42" s="33">
        <f>$C$18</f>
        <v>24.3</v>
      </c>
      <c r="C42" s="34">
        <f t="shared" si="2"/>
        <v>18.222480898754899</v>
      </c>
      <c r="D42" s="35">
        <f t="shared" si="3"/>
        <v>60.528501814395533</v>
      </c>
      <c r="E42" s="34">
        <f t="shared" si="4"/>
        <v>42.30602091564063</v>
      </c>
      <c r="F42" s="34">
        <f t="shared" si="0"/>
        <v>78.750982713150421</v>
      </c>
      <c r="G42" s="35">
        <f t="shared" si="5"/>
        <v>13.256175046809581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  <c r="S42" s="3"/>
      <c r="T42" s="3"/>
      <c r="U42" s="3"/>
      <c r="V42" s="3"/>
      <c r="W42" s="3"/>
      <c r="X42" s="3"/>
    </row>
    <row r="43" spans="1:24" x14ac:dyDescent="0.25">
      <c r="A43" s="4"/>
      <c r="B43" s="46">
        <v>1E-3</v>
      </c>
      <c r="C43" s="36">
        <f t="shared" si="2"/>
        <v>89.992838027598168</v>
      </c>
      <c r="D43" s="37">
        <f t="shared" ref="D43" si="6">ATAN(($C$16+$C$17)/B43)*(180/PI())</f>
        <v>89.998667540011567</v>
      </c>
      <c r="E43" s="36">
        <f t="shared" ref="E43" si="7">D43-C43</f>
        <v>5.8295124133991294E-3</v>
      </c>
      <c r="F43" s="36">
        <f t="shared" si="0"/>
        <v>179.99150556760975</v>
      </c>
      <c r="G43" s="38">
        <f>(2*$C$15/PI())*(E43*(PI()/180)-(SIN(RADIANS(E43))*COS(RADIANS(F43))))</f>
        <v>4.4433838779638427E-3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6"/>
      <c r="S43" s="3"/>
      <c r="T43" s="3"/>
      <c r="U43" s="3"/>
      <c r="V43" s="3"/>
      <c r="W43" s="3"/>
      <c r="X43" s="3"/>
    </row>
    <row r="44" spans="1:24" x14ac:dyDescent="0.25">
      <c r="A44" s="4"/>
      <c r="B44" s="11"/>
      <c r="C44" s="5"/>
      <c r="D44" s="5"/>
      <c r="E44" s="5"/>
      <c r="F44" s="39" t="s">
        <v>22</v>
      </c>
      <c r="G44" s="40">
        <f>MAX(G22:G42)</f>
        <v>20.426731193495534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6"/>
      <c r="S44" s="3"/>
      <c r="T44" s="3"/>
      <c r="U44" s="3"/>
      <c r="V44" s="3"/>
      <c r="W44" s="3"/>
      <c r="X44" s="3"/>
    </row>
    <row r="45" spans="1:24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6"/>
      <c r="S45" s="3"/>
      <c r="T45" s="3"/>
      <c r="U45" s="3"/>
      <c r="V45" s="3"/>
      <c r="W45" s="3"/>
      <c r="X45" s="3"/>
    </row>
    <row r="46" spans="1:24" ht="15.75" thickBot="1" x14ac:dyDescent="0.3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3"/>
      <c r="S46" s="3"/>
      <c r="T46" s="3"/>
      <c r="U46" s="3"/>
      <c r="V46" s="3"/>
      <c r="W46" s="3"/>
      <c r="X46" s="3"/>
    </row>
    <row r="47" spans="1:24" ht="15.75" thickTop="1" x14ac:dyDescent="0.25">
      <c r="A47" s="3" t="s">
        <v>25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sheetProtection algorithmName="SHA-512" hashValue="Qfmv+L6awe/LZQDV28vsMuhSrx/Kf1IxDnOanzwQnkDk/OP7A0oqIa1QDUblGhuVPGJtBaRQ9/fNYZ5yjNCPHQ==" saltValue="WMsB/FxI7jW4to0cRKbdsw==" spinCount="100000" sheet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1028" r:id="rId4">
          <objectPr defaultSize="0" autoPict="0" r:id="rId5">
            <anchor moveWithCells="1" sizeWithCells="1">
              <from>
                <xdr:col>9</xdr:col>
                <xdr:colOff>19050</xdr:colOff>
                <xdr:row>7</xdr:row>
                <xdr:rowOff>114300</xdr:rowOff>
              </from>
              <to>
                <xdr:col>17</xdr:col>
                <xdr:colOff>438150</xdr:colOff>
                <xdr:row>19</xdr:row>
                <xdr:rowOff>66675</xdr:rowOff>
              </to>
            </anchor>
          </objectPr>
        </oleObject>
      </mc:Choice>
      <mc:Fallback>
        <oleObject progId="Visio.Drawing.11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Hor</vt:lpstr>
      <vt:lpstr>Hor!Print_Area</vt:lpstr>
    </vt:vector>
  </TitlesOfParts>
  <Company>Parsons Brinkerhoff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punlop.v</dc:creator>
  <cp:lastModifiedBy>punlop</cp:lastModifiedBy>
  <cp:lastPrinted>2014-02-27T04:36:31Z</cp:lastPrinted>
  <dcterms:created xsi:type="dcterms:W3CDTF">2012-02-15T08:59:36Z</dcterms:created>
  <dcterms:modified xsi:type="dcterms:W3CDTF">2014-07-18T05:48:10Z</dcterms:modified>
</cp:coreProperties>
</file>