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E:\HELPING HAND\SP EDUSKILLS COURSES\GST\4 DAYS WORKSHOP FROM 10 AUG 2023\DAY 1- BASIC CONCEPTS\"/>
    </mc:Choice>
  </mc:AlternateContent>
  <xr:revisionPtr revIDLastSave="0" documentId="13_ncr:1_{41690A42-6DDC-40DD-BEBD-4F358764198E}" xr6:coauthVersionLast="47" xr6:coauthVersionMax="47" xr10:uidLastSave="{00000000-0000-0000-0000-000000000000}"/>
  <bookViews>
    <workbookView xWindow="-108" yWindow="-108" windowWidth="23256" windowHeight="12456" tabRatio="967" activeTab="9" xr2:uid="{00000000-000D-0000-FFFF-FFFF00000000}"/>
  </bookViews>
  <sheets>
    <sheet name="GST PAYABLE CREDIT INTRO" sheetId="11" r:id="rId1"/>
    <sheet name="GST PAYABLE CREDIT LOCAL" sheetId="9" r:id="rId2"/>
    <sheet name="Tax" sheetId="3" r:id="rId3"/>
    <sheet name="GST COMPUTATION USING REAL DATA" sheetId="12" r:id="rId4"/>
    <sheet name="Q1" sheetId="13" r:id="rId5"/>
    <sheet name="Q2" sheetId="14" r:id="rId6"/>
    <sheet name="Q3" sheetId="15" r:id="rId7"/>
    <sheet name="Q4" sheetId="16" r:id="rId8"/>
    <sheet name="Q5" sheetId="17" r:id="rId9"/>
    <sheet name="Q6" sheetId="18" r:id="rId10"/>
  </sheets>
  <definedNames>
    <definedName name="_xlnm._FilterDatabase" localSheetId="3" hidden="1">'GST COMPUTATION USING REAL DATA'!$B$51:$I$64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8" l="1"/>
  <c r="C26" i="18"/>
  <c r="I26" i="18"/>
  <c r="I25" i="18"/>
  <c r="C25" i="18"/>
  <c r="F25" i="17"/>
  <c r="E25" i="17"/>
  <c r="D25" i="17"/>
  <c r="D27" i="17" s="1"/>
  <c r="F26" i="17"/>
  <c r="E26" i="17"/>
  <c r="D26" i="17"/>
  <c r="C26" i="17"/>
  <c r="K20" i="17"/>
  <c r="K23" i="17" s="1"/>
  <c r="K25" i="17" s="1"/>
  <c r="K19" i="17"/>
  <c r="J20" i="17"/>
  <c r="J19" i="17"/>
  <c r="F15" i="16"/>
  <c r="D15" i="16"/>
  <c r="F14" i="16"/>
  <c r="D14" i="16"/>
  <c r="C15" i="16"/>
  <c r="C14" i="16"/>
  <c r="J16" i="16"/>
  <c r="J15" i="16"/>
  <c r="J14" i="16"/>
  <c r="I15" i="16"/>
  <c r="I14" i="16"/>
  <c r="J18" i="15"/>
  <c r="J17" i="15"/>
  <c r="F18" i="15"/>
  <c r="E18" i="15"/>
  <c r="D18" i="15"/>
  <c r="F17" i="15"/>
  <c r="E17" i="15"/>
  <c r="D17" i="15"/>
  <c r="C18" i="15"/>
  <c r="C17" i="15"/>
  <c r="M34" i="12"/>
  <c r="M33" i="12"/>
  <c r="M32" i="12"/>
  <c r="M12" i="12"/>
  <c r="M11" i="12"/>
  <c r="M10" i="12"/>
  <c r="K57" i="9"/>
  <c r="K54" i="9"/>
  <c r="H53" i="9"/>
  <c r="G53" i="9"/>
  <c r="F53" i="9"/>
  <c r="H51" i="9"/>
  <c r="G51" i="9"/>
  <c r="F51" i="9"/>
  <c r="E53" i="9"/>
  <c r="E51" i="9"/>
  <c r="H46" i="9"/>
  <c r="G46" i="9"/>
  <c r="F46" i="9"/>
  <c r="L42" i="9"/>
  <c r="H40" i="9"/>
  <c r="E40" i="9"/>
  <c r="H38" i="9"/>
  <c r="G38" i="9"/>
  <c r="F38" i="9"/>
  <c r="E38" i="9"/>
  <c r="H27" i="9"/>
  <c r="G27" i="9"/>
  <c r="G29" i="9" s="1"/>
  <c r="G33" i="9" s="1"/>
  <c r="F27" i="9"/>
  <c r="F29" i="9" s="1"/>
  <c r="E27" i="9"/>
  <c r="H25" i="9"/>
  <c r="G25" i="9"/>
  <c r="F25" i="9"/>
  <c r="E25" i="9"/>
  <c r="E19" i="17"/>
  <c r="D19" i="17"/>
  <c r="C19" i="17"/>
  <c r="J20" i="16"/>
  <c r="I18" i="15"/>
  <c r="I17" i="15"/>
  <c r="F18" i="14"/>
  <c r="D18" i="14"/>
  <c r="D21" i="14" s="1"/>
  <c r="F17" i="14"/>
  <c r="E5" i="14"/>
  <c r="E4" i="14"/>
  <c r="F21" i="13"/>
  <c r="E21" i="13"/>
  <c r="D21" i="13"/>
  <c r="F20" i="13"/>
  <c r="F19" i="13"/>
  <c r="G85" i="12"/>
  <c r="F85" i="12"/>
  <c r="E85" i="12"/>
  <c r="D85" i="12"/>
  <c r="G83" i="12"/>
  <c r="E83" i="12"/>
  <c r="D83" i="12"/>
  <c r="G72" i="12"/>
  <c r="E72" i="12"/>
  <c r="D72" i="12"/>
  <c r="G70" i="12"/>
  <c r="E70" i="12"/>
  <c r="D70" i="12"/>
  <c r="F30" i="18"/>
  <c r="F21" i="18"/>
  <c r="A21" i="18"/>
  <c r="H20" i="18"/>
  <c r="J20" i="18" s="1"/>
  <c r="G20" i="18"/>
  <c r="I19" i="18"/>
  <c r="J19" i="18" s="1"/>
  <c r="G18" i="18"/>
  <c r="B18" i="18"/>
  <c r="B19" i="18" s="1"/>
  <c r="B20" i="18" s="1"/>
  <c r="J17" i="18"/>
  <c r="I17" i="18"/>
  <c r="I21" i="18" s="1"/>
  <c r="F13" i="18"/>
  <c r="J12" i="18"/>
  <c r="I12" i="18"/>
  <c r="H11" i="18"/>
  <c r="G11" i="18"/>
  <c r="J11" i="18" s="1"/>
  <c r="D11" i="18"/>
  <c r="G10" i="18"/>
  <c r="H10" i="18" s="1"/>
  <c r="D10" i="18"/>
  <c r="I9" i="18"/>
  <c r="J9" i="18" s="1"/>
  <c r="B9" i="18"/>
  <c r="B10" i="18" s="1"/>
  <c r="B11" i="18" s="1"/>
  <c r="B12" i="18" s="1"/>
  <c r="G8" i="18"/>
  <c r="H8" i="18" s="1"/>
  <c r="H13" i="18" s="1"/>
  <c r="F19" i="17"/>
  <c r="F19" i="16"/>
  <c r="E18" i="16"/>
  <c r="E20" i="16" s="1"/>
  <c r="E19" i="15"/>
  <c r="F21" i="14"/>
  <c r="E21" i="14"/>
  <c r="C20" i="13"/>
  <c r="C19" i="13"/>
  <c r="E68" i="11"/>
  <c r="E65" i="11"/>
  <c r="E63" i="11"/>
  <c r="E61" i="11"/>
  <c r="E39" i="11"/>
  <c r="E38" i="11"/>
  <c r="E6" i="11"/>
  <c r="G87" i="12"/>
  <c r="G91" i="12" s="1"/>
  <c r="F87" i="12"/>
  <c r="F91" i="12" s="1"/>
  <c r="E87" i="12"/>
  <c r="E91" i="12" s="1"/>
  <c r="E76" i="12"/>
  <c r="G74" i="12"/>
  <c r="F74" i="12"/>
  <c r="F76" i="12" s="1"/>
  <c r="E74" i="12"/>
  <c r="I64" i="12"/>
  <c r="H64" i="12"/>
  <c r="G64" i="12"/>
  <c r="F64" i="12"/>
  <c r="I57" i="12"/>
  <c r="H57" i="12"/>
  <c r="G57" i="12"/>
  <c r="F57" i="12"/>
  <c r="F47" i="12"/>
  <c r="F28" i="12"/>
  <c r="F33" i="9"/>
  <c r="F41" i="9" s="1"/>
  <c r="F42" i="9" s="1"/>
  <c r="E19" i="11"/>
  <c r="G63" i="12"/>
  <c r="H63" i="12" s="1"/>
  <c r="G62" i="12"/>
  <c r="H62" i="12" s="1"/>
  <c r="G61" i="12"/>
  <c r="H61" i="12" s="1"/>
  <c r="G60" i="12"/>
  <c r="H60" i="12" s="1"/>
  <c r="G56" i="12"/>
  <c r="H56" i="12" s="1"/>
  <c r="G55" i="12"/>
  <c r="H55" i="12" s="1"/>
  <c r="G54" i="12"/>
  <c r="H54" i="12" s="1"/>
  <c r="G53" i="12"/>
  <c r="H53" i="12" s="1"/>
  <c r="B53" i="12"/>
  <c r="B54" i="12" s="1"/>
  <c r="B55" i="12" s="1"/>
  <c r="B56" i="12" s="1"/>
  <c r="B60" i="12" s="1"/>
  <c r="B61" i="12" s="1"/>
  <c r="B62" i="12" s="1"/>
  <c r="B63" i="12" s="1"/>
  <c r="G52" i="12"/>
  <c r="H52" i="12" s="1"/>
  <c r="G46" i="12"/>
  <c r="D46" i="12"/>
  <c r="G45" i="12"/>
  <c r="H45" i="12" s="1"/>
  <c r="G44" i="12"/>
  <c r="H44" i="12" s="1"/>
  <c r="G43" i="12"/>
  <c r="H43" i="12" s="1"/>
  <c r="G42" i="12"/>
  <c r="H42" i="12" s="1"/>
  <c r="G41" i="12"/>
  <c r="H41" i="12" s="1"/>
  <c r="G40" i="12"/>
  <c r="H40" i="12" s="1"/>
  <c r="G39" i="12"/>
  <c r="H39" i="12" s="1"/>
  <c r="G38" i="12"/>
  <c r="H38" i="12" s="1"/>
  <c r="G37" i="12"/>
  <c r="H37" i="12" s="1"/>
  <c r="I37" i="12" s="1"/>
  <c r="G36" i="12"/>
  <c r="H36" i="12" s="1"/>
  <c r="G35" i="12"/>
  <c r="H35" i="12" s="1"/>
  <c r="G34" i="12"/>
  <c r="H34" i="12" s="1"/>
  <c r="G33" i="12"/>
  <c r="H33" i="12" s="1"/>
  <c r="G32" i="12"/>
  <c r="H32" i="12" s="1"/>
  <c r="G31" i="12"/>
  <c r="H31" i="12" s="1"/>
  <c r="I31" i="12" s="1"/>
  <c r="G27" i="12"/>
  <c r="H27" i="12" s="1"/>
  <c r="G26" i="12"/>
  <c r="H26" i="12" s="1"/>
  <c r="G25" i="12"/>
  <c r="H25" i="12" s="1"/>
  <c r="I25" i="12" s="1"/>
  <c r="G24" i="12"/>
  <c r="H24" i="12" s="1"/>
  <c r="G23" i="12"/>
  <c r="H23" i="12" s="1"/>
  <c r="G22" i="12"/>
  <c r="H22" i="12" s="1"/>
  <c r="G21" i="12"/>
  <c r="H21" i="12" s="1"/>
  <c r="G20" i="12"/>
  <c r="H20" i="12" s="1"/>
  <c r="G19" i="12"/>
  <c r="H19" i="12" s="1"/>
  <c r="G18" i="12"/>
  <c r="H18" i="12" s="1"/>
  <c r="G17" i="12"/>
  <c r="H17" i="12" s="1"/>
  <c r="G16" i="12"/>
  <c r="H16" i="12" s="1"/>
  <c r="G15" i="12"/>
  <c r="H15" i="12" s="1"/>
  <c r="I15" i="12" s="1"/>
  <c r="G14" i="12"/>
  <c r="H14" i="12" s="1"/>
  <c r="G13" i="12"/>
  <c r="H13" i="12" s="1"/>
  <c r="G12" i="12"/>
  <c r="H12" i="12" s="1"/>
  <c r="G11" i="12"/>
  <c r="H11" i="12" s="1"/>
  <c r="G10" i="12"/>
  <c r="H10" i="12" s="1"/>
  <c r="B10" i="12"/>
  <c r="B11" i="12" s="1"/>
  <c r="B12" i="12" s="1"/>
  <c r="B13" i="12" s="1"/>
  <c r="G9" i="12"/>
  <c r="E27" i="17" l="1"/>
  <c r="F27" i="17" s="1"/>
  <c r="F18" i="16"/>
  <c r="F20" i="16" s="1"/>
  <c r="D18" i="16"/>
  <c r="D20" i="16" s="1"/>
  <c r="J19" i="15"/>
  <c r="D19" i="15"/>
  <c r="F19" i="15" s="1"/>
  <c r="G76" i="12"/>
  <c r="J8" i="18"/>
  <c r="J10" i="18"/>
  <c r="I13" i="18"/>
  <c r="J31" i="18" s="1"/>
  <c r="G21" i="18"/>
  <c r="H18" i="18"/>
  <c r="H21" i="18" s="1"/>
  <c r="E29" i="18" s="1"/>
  <c r="E31" i="18" s="1"/>
  <c r="G13" i="18"/>
  <c r="F25" i="18" s="1"/>
  <c r="F54" i="9"/>
  <c r="G41" i="9"/>
  <c r="G42" i="9" s="1"/>
  <c r="G54" i="9" s="1"/>
  <c r="G55" i="9" s="1"/>
  <c r="G57" i="9" s="1"/>
  <c r="H33" i="9"/>
  <c r="H29" i="9"/>
  <c r="G28" i="12"/>
  <c r="H28" i="12" s="1"/>
  <c r="G47" i="12"/>
  <c r="H46" i="12"/>
  <c r="I46" i="12" s="1"/>
  <c r="B18" i="12"/>
  <c r="B19" i="12" s="1"/>
  <c r="B20" i="12" s="1"/>
  <c r="B21" i="12" s="1"/>
  <c r="B22" i="12" s="1"/>
  <c r="B23" i="12" s="1"/>
  <c r="B24" i="12" s="1"/>
  <c r="B25" i="12" s="1"/>
  <c r="B26" i="12" s="1"/>
  <c r="B27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B45" i="12" s="1"/>
  <c r="B46" i="12" s="1"/>
  <c r="B14" i="12"/>
  <c r="B15" i="12" s="1"/>
  <c r="B16" i="12" s="1"/>
  <c r="B17" i="12" s="1"/>
  <c r="I16" i="12"/>
  <c r="I19" i="12"/>
  <c r="I26" i="12"/>
  <c r="I27" i="12"/>
  <c r="I38" i="12"/>
  <c r="I39" i="12"/>
  <c r="I44" i="12"/>
  <c r="I45" i="12"/>
  <c r="I52" i="12"/>
  <c r="I53" i="12"/>
  <c r="I54" i="12"/>
  <c r="I55" i="12"/>
  <c r="I56" i="12"/>
  <c r="I60" i="12"/>
  <c r="I61" i="12"/>
  <c r="I62" i="12"/>
  <c r="I63" i="12"/>
  <c r="I10" i="12"/>
  <c r="I11" i="12"/>
  <c r="I12" i="12"/>
  <c r="I13" i="12"/>
  <c r="I14" i="12"/>
  <c r="I17" i="12"/>
  <c r="I18" i="12"/>
  <c r="I20" i="12"/>
  <c r="I21" i="12"/>
  <c r="I22" i="12"/>
  <c r="I23" i="12"/>
  <c r="I24" i="12"/>
  <c r="I32" i="12"/>
  <c r="I33" i="12"/>
  <c r="I34" i="12"/>
  <c r="I35" i="12"/>
  <c r="I36" i="12"/>
  <c r="I40" i="12"/>
  <c r="I41" i="12"/>
  <c r="I42" i="12"/>
  <c r="I43" i="12"/>
  <c r="H9" i="12"/>
  <c r="E56" i="11"/>
  <c r="E57" i="11" s="1"/>
  <c r="E50" i="11"/>
  <c r="E51" i="11" s="1"/>
  <c r="E33" i="11"/>
  <c r="E34" i="11" s="1"/>
  <c r="E27" i="11"/>
  <c r="E28" i="11" s="1"/>
  <c r="E12" i="11"/>
  <c r="E13" i="11" s="1"/>
  <c r="E7" i="11"/>
  <c r="F55" i="9" l="1"/>
  <c r="F57" i="9" s="1"/>
  <c r="H54" i="9"/>
  <c r="H55" i="9" s="1"/>
  <c r="H57" i="9" s="1"/>
  <c r="D29" i="18"/>
  <c r="D31" i="18" s="1"/>
  <c r="F26" i="18"/>
  <c r="F29" i="18" s="1"/>
  <c r="F31" i="18" s="1"/>
  <c r="J18" i="18"/>
  <c r="H41" i="9"/>
  <c r="H42" i="9" s="1"/>
  <c r="I47" i="12"/>
  <c r="H47" i="12"/>
  <c r="I9" i="12"/>
  <c r="I28" i="12" s="1"/>
  <c r="G15" i="9"/>
  <c r="H15" i="9" s="1"/>
  <c r="G14" i="9"/>
  <c r="H14" i="9" s="1"/>
  <c r="G13" i="9"/>
  <c r="H13" i="9" s="1"/>
  <c r="G8" i="9"/>
  <c r="H8" i="9" s="1"/>
  <c r="G7" i="9"/>
  <c r="H7" i="9" s="1"/>
  <c r="G6" i="9"/>
  <c r="H6" i="9" s="1"/>
  <c r="E16" i="9"/>
  <c r="E9" i="9"/>
  <c r="G9" i="9" l="1"/>
  <c r="H9" i="9" s="1"/>
  <c r="G16" i="9"/>
  <c r="H16" i="9" s="1"/>
</calcChain>
</file>

<file path=xl/sharedStrings.xml><?xml version="1.0" encoding="utf-8"?>
<sst xmlns="http://schemas.openxmlformats.org/spreadsheetml/2006/main" count="510" uniqueCount="236">
  <si>
    <t>CGST</t>
  </si>
  <si>
    <t>SGST</t>
  </si>
  <si>
    <t>OUTPUT GST</t>
  </si>
  <si>
    <t>INPUT GST</t>
  </si>
  <si>
    <t>GST PAYABLE</t>
  </si>
  <si>
    <t>Particulars</t>
  </si>
  <si>
    <t>PURCHASE</t>
  </si>
  <si>
    <t>AMT</t>
  </si>
  <si>
    <t>TOTAL</t>
  </si>
  <si>
    <t>SALES</t>
  </si>
  <si>
    <t>What type of Tax on Following Sales</t>
  </si>
  <si>
    <t>PARTICULARS</t>
  </si>
  <si>
    <t>FOLLOWING ARE SALES AND PURCHASES OF JAN TO MARCH QUARTER</t>
  </si>
  <si>
    <t>JAN</t>
  </si>
  <si>
    <t>FEB</t>
  </si>
  <si>
    <t>MARCH</t>
  </si>
  <si>
    <t>TOTAL INPUT</t>
  </si>
  <si>
    <t>OR</t>
  </si>
  <si>
    <t>GST CREDIT</t>
  </si>
  <si>
    <t>GST RATE</t>
  </si>
  <si>
    <t>GST</t>
  </si>
  <si>
    <t>ADD OPENING CREDIT</t>
  </si>
  <si>
    <t>A PERSON STARTED NEW BUSINESS FROM 1 JAN</t>
  </si>
  <si>
    <t>ALL SALES AND PURCHASE ARE LOCAL</t>
  </si>
  <si>
    <t>PREPARE SEPARATE GST COMPUTATIONS FOR JAN,FEB AND MARCH</t>
  </si>
  <si>
    <t>SALE OF GOODS FROM DELHI TO MUMBAI</t>
  </si>
  <si>
    <t>SALE BY FACTORY WITHIN DELHI</t>
  </si>
  <si>
    <t>SALE BY FACTORY FROM DELHI TO GURGAON</t>
  </si>
  <si>
    <t>SALE OF GOODS BY SHOPKEEPER WITHIN DELHI</t>
  </si>
  <si>
    <t>SALE OF GOODS BY SHOPKEEPER  FROM PUNE TO MUMBAI</t>
  </si>
  <si>
    <t>Purchase</t>
  </si>
  <si>
    <t>IGST 5%</t>
  </si>
  <si>
    <t>Total</t>
  </si>
  <si>
    <t>Sales</t>
  </si>
  <si>
    <t>Output IGST</t>
  </si>
  <si>
    <t>Input IGST</t>
  </si>
  <si>
    <t>Suppose in January</t>
  </si>
  <si>
    <t>A shopkeeper has following Sales Purchase</t>
  </si>
  <si>
    <t>Now in February</t>
  </si>
  <si>
    <t>GST Payable</t>
  </si>
  <si>
    <t>GST Credit</t>
  </si>
  <si>
    <t>The shopkeeper has following Sales Purchase</t>
  </si>
  <si>
    <t>`</t>
  </si>
  <si>
    <t>Now in March</t>
  </si>
  <si>
    <t>Calculate</t>
  </si>
  <si>
    <t>Add Opening IGST</t>
  </si>
  <si>
    <t>Total Input</t>
  </si>
  <si>
    <t>GST Payable is Output-Input</t>
  </si>
  <si>
    <t>Gst On Sales Is Called Output Gst</t>
  </si>
  <si>
    <t>Gst On Purchase Is Called Input Gst</t>
  </si>
  <si>
    <t>Diff between GST Payable and GST Credt</t>
  </si>
  <si>
    <t>If output is more than Input,we get GST Payable</t>
  </si>
  <si>
    <t>If Input is more than Output,we get GST Credit</t>
  </si>
  <si>
    <t>We need to deposit this tax by filling challan</t>
  </si>
  <si>
    <t>No need to Deposit Tax.This Credit is added to Input of Next Month</t>
  </si>
  <si>
    <t>What is output GST?</t>
  </si>
  <si>
    <t>What is Input GST</t>
  </si>
  <si>
    <t>What is GST Payable</t>
  </si>
  <si>
    <t>Total Tax</t>
  </si>
  <si>
    <t>TAXABLE VALUE</t>
  </si>
  <si>
    <t xml:space="preserve">For Local Purchase Sales </t>
  </si>
  <si>
    <t>SERVICE PROVIDED BY CA BASED IN KOLKATTA TO LOCAL CUSTOMERS</t>
  </si>
  <si>
    <t>SERVICE PROVIDED BY CA BASED IN KOLKATTA  TO CHENNAI CUSTOMER</t>
  </si>
  <si>
    <t>GST Credit of one Month is added to Input of Second Month</t>
  </si>
  <si>
    <t>What is GST Challan</t>
  </si>
  <si>
    <t>It is a form used to pay tax</t>
  </si>
  <si>
    <t>It is to be fillled in case of GST Payable</t>
  </si>
  <si>
    <t>What is GST Return</t>
  </si>
  <si>
    <t>It is to be filled in all cases (even if no sale purchase made)</t>
  </si>
  <si>
    <t>It is a form containing details of Sales,Purchase,Input and Output)</t>
  </si>
  <si>
    <t>Taxable Value is Amt on which GST is calculated</t>
  </si>
  <si>
    <t>In Which Months,Do We need to Pay Challan?</t>
  </si>
  <si>
    <t>In Which Months,Do We need to File GST Return?</t>
  </si>
  <si>
    <t>We show CGST SGST Separately in our Computation</t>
  </si>
  <si>
    <t xml:space="preserve">Given below is the sales and Purchases data of 2 months </t>
  </si>
  <si>
    <t>Calculate the GST liability for each month</t>
  </si>
  <si>
    <t>Date</t>
  </si>
  <si>
    <t>Invoice No.</t>
  </si>
  <si>
    <t>Party Name</t>
  </si>
  <si>
    <t>GST Rate</t>
  </si>
  <si>
    <t xml:space="preserve">Taxable Amount </t>
  </si>
  <si>
    <t>INVOICE VALUE</t>
  </si>
  <si>
    <t>0661</t>
  </si>
  <si>
    <t>Star Global Multi Ventures Pvt. Ltd.</t>
  </si>
  <si>
    <t>0662</t>
  </si>
  <si>
    <t>Hind logistics &amp; Cargo (India) Pvt. Ltd.</t>
  </si>
  <si>
    <t>0663</t>
  </si>
  <si>
    <t>Uniglobe Agro Impex Pvt. Ltd.</t>
  </si>
  <si>
    <t>0664</t>
  </si>
  <si>
    <t>New Bharat Impex</t>
  </si>
  <si>
    <t>0665</t>
  </si>
  <si>
    <t>Sum Overseas Pvt. Ltd.</t>
  </si>
  <si>
    <t>0666</t>
  </si>
  <si>
    <t>C P Logistics</t>
  </si>
  <si>
    <t>0667</t>
  </si>
  <si>
    <t>Shriram Food Industry Pvt. Ltd.</t>
  </si>
  <si>
    <t>0668</t>
  </si>
  <si>
    <t>0669</t>
  </si>
  <si>
    <t>Premier Cargo Logistics</t>
  </si>
  <si>
    <t>0670</t>
  </si>
  <si>
    <t>Bharat Agro Impex</t>
  </si>
  <si>
    <t>0671</t>
  </si>
  <si>
    <t>0672</t>
  </si>
  <si>
    <t>0673</t>
  </si>
  <si>
    <t>0674</t>
  </si>
  <si>
    <t>Anjali Enterprises</t>
  </si>
  <si>
    <t>0675</t>
  </si>
  <si>
    <t>New Bharat Grains Pvt. Ltd.</t>
  </si>
  <si>
    <t>0676</t>
  </si>
  <si>
    <t>0677</t>
  </si>
  <si>
    <t>Suraj Mal Anil Kumar Pvt. Ltd.</t>
  </si>
  <si>
    <t>0678</t>
  </si>
  <si>
    <t>0679</t>
  </si>
  <si>
    <t>0680</t>
  </si>
  <si>
    <t>Shree Krishna Rice Mills</t>
  </si>
  <si>
    <t>0681</t>
  </si>
  <si>
    <t>0682</t>
  </si>
  <si>
    <t>Grain Impex Private Limited</t>
  </si>
  <si>
    <t>0683</t>
  </si>
  <si>
    <t>Outspan (India) Pvt. Ltd.</t>
  </si>
  <si>
    <t>0684</t>
  </si>
  <si>
    <t>H.R Exports Pvt. Ltd.</t>
  </si>
  <si>
    <t>0685</t>
  </si>
  <si>
    <t>0686</t>
  </si>
  <si>
    <t>0687</t>
  </si>
  <si>
    <t>Labdhi Shipping</t>
  </si>
  <si>
    <t>0688</t>
  </si>
  <si>
    <t>Daksh Shipping Services</t>
  </si>
  <si>
    <t>0689</t>
  </si>
  <si>
    <t>0690</t>
  </si>
  <si>
    <t>0691</t>
  </si>
  <si>
    <t>0692</t>
  </si>
  <si>
    <t>0693</t>
  </si>
  <si>
    <t>Whitefields Overseas Limited</t>
  </si>
  <si>
    <t>0694</t>
  </si>
  <si>
    <t>0695</t>
  </si>
  <si>
    <t>PURCHASES</t>
  </si>
  <si>
    <t>INV/513</t>
  </si>
  <si>
    <t>SHIV INTERNATIONAL</t>
  </si>
  <si>
    <t>PTO/456</t>
  </si>
  <si>
    <t>PARAS ENTERPRISES</t>
  </si>
  <si>
    <t>SIN/267</t>
  </si>
  <si>
    <t>SHIVA ENTERPRISES</t>
  </si>
  <si>
    <t>NUTRIYASH PRODUCTS PVT LTD</t>
  </si>
  <si>
    <t>QRT-789</t>
  </si>
  <si>
    <t>RISHIKA ENTERPRISES</t>
  </si>
  <si>
    <t>STR/21-22/675</t>
  </si>
  <si>
    <t>STAR INDIA IMPEX</t>
  </si>
  <si>
    <t>CAD-555</t>
  </si>
  <si>
    <t>CADIAC ENTERPRISES</t>
  </si>
  <si>
    <t>HTT/356</t>
  </si>
  <si>
    <t>HINDUJA ENTERPRISES</t>
  </si>
  <si>
    <t>GDN-678</t>
  </si>
  <si>
    <t>DELHI INTERNATIONAL</t>
  </si>
  <si>
    <t>Make Computations</t>
  </si>
  <si>
    <t>JANUARY</t>
  </si>
  <si>
    <t>FEBRUARY</t>
  </si>
  <si>
    <t>c/f</t>
  </si>
  <si>
    <t>CGST,SGST OR IGST ?</t>
  </si>
  <si>
    <t>TAX ON SALES IS OUTPUT</t>
  </si>
  <si>
    <t>Sales Local</t>
  </si>
  <si>
    <t>TAX ON PURCHASE IN INPUT</t>
  </si>
  <si>
    <t>Purchase Local</t>
  </si>
  <si>
    <t>IF OUTPUT IS MORE THAN INPUT,DIFF IS GST PAYABLE</t>
  </si>
  <si>
    <t>IF INPUT IS MORE THAN OUTPUT,DIFF IS GST CREDIT</t>
  </si>
  <si>
    <t>Calculate GST Payable</t>
  </si>
  <si>
    <t>GST Computation Format:-</t>
  </si>
  <si>
    <t>TOTAL TAX</t>
  </si>
  <si>
    <t>TAX ON OUTWARD SUPPLIES (OUTPUT GST)</t>
  </si>
  <si>
    <t>INPUT TAX CREDIT(INPUT GST)</t>
  </si>
  <si>
    <t>GST PAYABLE (BY CASH)</t>
  </si>
  <si>
    <t>GST CREDIT CARRY FORWARD</t>
  </si>
  <si>
    <t>IN CASE OF LOCAL AND INTERSTATE SALES BOTH,WE MAKE SEPARATE COMPUTATIONS</t>
  </si>
  <si>
    <t>Local</t>
  </si>
  <si>
    <t>Interstate</t>
  </si>
  <si>
    <t>Make GST Computation</t>
  </si>
  <si>
    <t>CGST SGST  COMPUTATION</t>
  </si>
  <si>
    <t>IGST COMPUTATION</t>
  </si>
  <si>
    <t>IGST</t>
  </si>
  <si>
    <t>Less Adjustment</t>
  </si>
  <si>
    <t>Balance GST Credit</t>
  </si>
  <si>
    <t>Balance IGST Payable</t>
  </si>
  <si>
    <t xml:space="preserve">Adjustment Of Igst Credit </t>
  </si>
  <si>
    <t>NEW RULE</t>
  </si>
  <si>
    <t>Step 1 We calculate IGST Credit (IGST INPUT-IGST OUTPUT)</t>
  </si>
  <si>
    <t>Step 2 We adjust Output CGST SGST with this IGST Credit</t>
  </si>
  <si>
    <t>(As per Rule 88A We can adjust first with CGST or first with SGST or both equally)</t>
  </si>
  <si>
    <t>Step 3 We adjust Balance Output CGST SGST with Input CGST SGST</t>
  </si>
  <si>
    <t>Step 2</t>
  </si>
  <si>
    <t>Step 1</t>
  </si>
  <si>
    <t>IGST PAYABLE</t>
  </si>
  <si>
    <t xml:space="preserve">   &lt;--------</t>
  </si>
  <si>
    <t>Balance Output</t>
  </si>
  <si>
    <t>Balance IGST Credit</t>
  </si>
  <si>
    <t>STEP 3</t>
  </si>
  <si>
    <t>Given below are the sales and purchases of Raja Agencies(GSTIN-07AOJPS7910Q1Z3) for the month of May</t>
  </si>
  <si>
    <t>Claculate the GST Tax Liability</t>
  </si>
  <si>
    <t>GST NO.</t>
  </si>
  <si>
    <t>Om Trading India</t>
  </si>
  <si>
    <t>07AESPG4582K2ZW</t>
  </si>
  <si>
    <t>Brand Sheel PVT LTD</t>
  </si>
  <si>
    <t>27AAGCB1489F1ZM</t>
  </si>
  <si>
    <t>07AJJPR2794N1ZC</t>
  </si>
  <si>
    <t>Fast Track Sales Corporation</t>
  </si>
  <si>
    <t>23ATJPP2378L4Z5</t>
  </si>
  <si>
    <t>IT-2678</t>
  </si>
  <si>
    <t>Henna Agencies</t>
  </si>
  <si>
    <t>08ATRPA5570H1Z6</t>
  </si>
  <si>
    <t>JN-678</t>
  </si>
  <si>
    <t>Narayan Art Printers PVT LTD</t>
  </si>
  <si>
    <t>07ATJPP2378L4Z5</t>
  </si>
  <si>
    <t>INV896</t>
  </si>
  <si>
    <t>Pioneer Corporation</t>
  </si>
  <si>
    <t>06ADZPR5381D1ZZ</t>
  </si>
  <si>
    <t>UG/3567</t>
  </si>
  <si>
    <t>Unique Graphics</t>
  </si>
  <si>
    <t>07AXHPM2084J1Z6</t>
  </si>
  <si>
    <t xml:space="preserve"> </t>
  </si>
  <si>
    <t>CGST+SGST</t>
  </si>
  <si>
    <t>CGST &amp; SGST DOES NOT SET OFF WITH EACH OTHER</t>
  </si>
  <si>
    <t>IF IGST PAYABLE</t>
  </si>
  <si>
    <t>1- CGST</t>
  </si>
  <si>
    <t>2- SGST</t>
  </si>
  <si>
    <t>IF CGST &amp; SGST PAYABLE</t>
  </si>
  <si>
    <t>output gst</t>
  </si>
  <si>
    <t>input gst</t>
  </si>
  <si>
    <t>opeing bal</t>
  </si>
  <si>
    <t>OUPUT GST</t>
  </si>
  <si>
    <t>OPEING BAL</t>
  </si>
  <si>
    <t>OUPT GST</t>
  </si>
  <si>
    <t>CREDIT</t>
  </si>
  <si>
    <t>PAYABLE</t>
  </si>
  <si>
    <t>CREDIT BALANCE</t>
  </si>
  <si>
    <t>NO SET OFF</t>
  </si>
  <si>
    <t>ANY</t>
  </si>
  <si>
    <t>CGST&amp;SGST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</si>
</sst>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2F7FC"/>
        <bgColor indexed="64"/>
      </patternFill>
    </fill>
    <fill>
      <patternFill patternType="solid">
        <fgColor theme="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5" borderId="0" applyNumberFormat="0" applyBorder="0" applyAlignment="0" applyProtection="0"/>
    <xf numFmtId="0" fontId="4" fillId="8" borderId="0" applyNumberFormat="0" applyBorder="0" applyAlignment="0" applyProtection="0"/>
  </cellStyleXfs>
  <cellXfs count="73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2" borderId="1" xfId="0" applyFont="1" applyFill="1" applyBorder="1"/>
    <xf numFmtId="0" fontId="0" fillId="2" borderId="1" xfId="0" applyFill="1" applyBorder="1"/>
    <xf numFmtId="0" fontId="0" fillId="0" borderId="2" xfId="0" applyBorder="1"/>
    <xf numFmtId="0" fontId="0" fillId="2" borderId="3" xfId="0" applyFill="1" applyBorder="1"/>
    <xf numFmtId="0" fontId="0" fillId="2" borderId="4" xfId="0" applyFill="1" applyBorder="1"/>
    <xf numFmtId="9" fontId="0" fillId="0" borderId="0" xfId="0" applyNumberFormat="1"/>
    <xf numFmtId="0" fontId="0" fillId="2" borderId="0" xfId="0" applyFill="1"/>
    <xf numFmtId="0" fontId="0" fillId="3" borderId="0" xfId="0" applyFill="1"/>
    <xf numFmtId="0" fontId="1" fillId="3" borderId="0" xfId="0" applyFont="1" applyFill="1"/>
    <xf numFmtId="0" fontId="1" fillId="4" borderId="0" xfId="0" applyFont="1" applyFill="1"/>
    <xf numFmtId="0" fontId="0" fillId="4" borderId="0" xfId="0" applyFill="1"/>
    <xf numFmtId="0" fontId="1" fillId="4" borderId="1" xfId="0" applyFont="1" applyFill="1" applyBorder="1"/>
    <xf numFmtId="0" fontId="0" fillId="4" borderId="1" xfId="0" applyFill="1" applyBorder="1" applyAlignment="1">
      <alignment wrapText="1"/>
    </xf>
    <xf numFmtId="0" fontId="1" fillId="6" borderId="0" xfId="0" applyFont="1" applyFill="1"/>
    <xf numFmtId="0" fontId="2" fillId="5" borderId="1" xfId="1" applyBorder="1"/>
    <xf numFmtId="0" fontId="2" fillId="5" borderId="1" xfId="1" applyNumberFormat="1" applyBorder="1"/>
    <xf numFmtId="15" fontId="0" fillId="0" borderId="1" xfId="0" applyNumberFormat="1" applyBorder="1"/>
    <xf numFmtId="10" fontId="0" fillId="0" borderId="1" xfId="0" applyNumberFormat="1" applyBorder="1"/>
    <xf numFmtId="0" fontId="0" fillId="6" borderId="0" xfId="0" applyFill="1"/>
    <xf numFmtId="0" fontId="0" fillId="0" borderId="1" xfId="0" applyBorder="1" applyAlignment="1">
      <alignment horizontal="left"/>
    </xf>
    <xf numFmtId="0" fontId="3" fillId="2" borderId="4" xfId="0" applyFont="1" applyFill="1" applyBorder="1"/>
    <xf numFmtId="10" fontId="0" fillId="0" borderId="5" xfId="0" applyNumberFormat="1" applyBorder="1"/>
    <xf numFmtId="0" fontId="0" fillId="0" borderId="3" xfId="0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0" fillId="7" borderId="0" xfId="0" applyFill="1"/>
    <xf numFmtId="0" fontId="1" fillId="7" borderId="0" xfId="0" applyFont="1" applyFill="1"/>
    <xf numFmtId="0" fontId="1" fillId="7" borderId="1" xfId="0" applyFont="1" applyFill="1" applyBorder="1"/>
    <xf numFmtId="0" fontId="0" fillId="0" borderId="0" xfId="0" applyAlignment="1">
      <alignment horizontal="right"/>
    </xf>
    <xf numFmtId="10" fontId="0" fillId="0" borderId="0" xfId="0" applyNumberFormat="1"/>
    <xf numFmtId="0" fontId="1" fillId="2" borderId="2" xfId="0" applyFont="1" applyFill="1" applyBorder="1" applyAlignment="1">
      <alignment wrapText="1"/>
    </xf>
    <xf numFmtId="0" fontId="5" fillId="2" borderId="1" xfId="0" applyFont="1" applyFill="1" applyBorder="1"/>
    <xf numFmtId="0" fontId="1" fillId="2" borderId="2" xfId="0" applyFont="1" applyFill="1" applyBorder="1"/>
    <xf numFmtId="0" fontId="6" fillId="3" borderId="0" xfId="0" applyFont="1" applyFill="1"/>
    <xf numFmtId="0" fontId="5" fillId="0" borderId="0" xfId="0" applyFont="1"/>
    <xf numFmtId="0" fontId="0" fillId="9" borderId="0" xfId="0" applyFill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3" borderId="13" xfId="0" applyFont="1" applyFill="1" applyBorder="1"/>
    <xf numFmtId="0" fontId="0" fillId="9" borderId="4" xfId="0" applyFill="1" applyBorder="1"/>
    <xf numFmtId="0" fontId="1" fillId="9" borderId="10" xfId="0" applyFont="1" applyFill="1" applyBorder="1"/>
    <xf numFmtId="0" fontId="0" fillId="9" borderId="13" xfId="0" applyFill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0" fontId="1" fillId="9" borderId="14" xfId="0" applyFont="1" applyFill="1" applyBorder="1"/>
    <xf numFmtId="0" fontId="0" fillId="9" borderId="15" xfId="0" applyFill="1" applyBorder="1"/>
    <xf numFmtId="0" fontId="0" fillId="9" borderId="16" xfId="0" applyFill="1" applyBorder="1"/>
    <xf numFmtId="0" fontId="4" fillId="9" borderId="0" xfId="2" applyFill="1"/>
    <xf numFmtId="0" fontId="1" fillId="9" borderId="0" xfId="0" applyFont="1" applyFill="1"/>
    <xf numFmtId="0" fontId="0" fillId="0" borderId="4" xfId="0" applyBorder="1"/>
    <xf numFmtId="0" fontId="1" fillId="10" borderId="1" xfId="0" applyFont="1" applyFill="1" applyBorder="1"/>
    <xf numFmtId="16" fontId="0" fillId="0" borderId="1" xfId="0" applyNumberFormat="1" applyBorder="1" applyAlignment="1">
      <alignment horizontal="left"/>
    </xf>
    <xf numFmtId="0" fontId="1" fillId="0" borderId="17" xfId="0" applyFont="1" applyBorder="1"/>
    <xf numFmtId="0" fontId="7" fillId="0" borderId="1" xfId="0" applyFont="1" applyBorder="1"/>
    <xf numFmtId="0" fontId="0" fillId="7" borderId="1" xfId="0" applyFill="1" applyBorder="1"/>
    <xf numFmtId="0" fontId="1" fillId="11" borderId="1" xfId="0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1" fillId="0" borderId="1" xfId="0" applyFont="1" applyFill="1" applyBorder="1"/>
    <xf numFmtId="0" fontId="1" fillId="0" borderId="0" xfId="0" applyFont="1" applyFill="1"/>
    <xf numFmtId="9" fontId="0" fillId="0" borderId="0" xfId="0" applyNumberFormat="1" applyFill="1"/>
  </cellXfs>
  <cellStyles count="3">
    <cellStyle name="20% - Accent1" xfId="2" builtinId="30"/>
    <cellStyle name="Accent1" xfId="1" builtinId="29"/>
    <cellStyle name="Normal" xfId="0" builtinId="0"/>
  </cellStyles>
  <dxfs count="0"/>
  <tableStyles count="0" defaultTableStyle="TableStyleMedium2" defaultPivotStyle="PivotStyleLight16"/>
  <colors>
    <mruColors>
      <color rgb="FFF2F7FC"/>
      <color rgb="FFEFF6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2:O149"/>
  <sheetViews>
    <sheetView topLeftCell="A13" zoomScale="120" zoomScaleNormal="120" workbookViewId="0">
      <selection activeCell="H59" sqref="H59"/>
    </sheetView>
  </sheetViews>
  <sheetFormatPr defaultRowHeight="14.4" x14ac:dyDescent="0.3"/>
  <cols>
    <col min="4" max="4" width="17.5546875" customWidth="1"/>
    <col min="5" max="5" width="15.109375" customWidth="1"/>
    <col min="10" max="10" width="12.6640625" customWidth="1"/>
    <col min="12" max="12" width="34" customWidth="1"/>
    <col min="13" max="13" width="27" customWidth="1"/>
    <col min="17" max="17" width="18" customWidth="1"/>
  </cols>
  <sheetData>
    <row r="2" spans="4:15" x14ac:dyDescent="0.3">
      <c r="D2" s="12" t="s">
        <v>36</v>
      </c>
      <c r="E2" s="11"/>
      <c r="M2" t="s">
        <v>42</v>
      </c>
    </row>
    <row r="3" spans="4:15" x14ac:dyDescent="0.3">
      <c r="D3" t="s">
        <v>37</v>
      </c>
      <c r="L3" s="13" t="s">
        <v>55</v>
      </c>
      <c r="M3" s="14"/>
      <c r="N3" s="14"/>
      <c r="O3" s="14"/>
    </row>
    <row r="4" spans="4:15" x14ac:dyDescent="0.3">
      <c r="L4" s="14" t="s">
        <v>48</v>
      </c>
      <c r="M4" s="14"/>
      <c r="N4" s="14"/>
      <c r="O4" s="14"/>
    </row>
    <row r="5" spans="4:15" x14ac:dyDescent="0.3">
      <c r="D5" t="s">
        <v>30</v>
      </c>
      <c r="E5">
        <v>100000</v>
      </c>
      <c r="L5" s="14"/>
      <c r="M5" s="14"/>
      <c r="N5" s="14"/>
      <c r="O5" s="14"/>
    </row>
    <row r="6" spans="4:15" x14ac:dyDescent="0.3">
      <c r="D6" s="30" t="s">
        <v>31</v>
      </c>
      <c r="E6" s="30">
        <f>E5*5%</f>
        <v>5000</v>
      </c>
      <c r="L6" s="13" t="s">
        <v>56</v>
      </c>
      <c r="M6" s="14"/>
      <c r="N6" s="14"/>
      <c r="O6" s="14"/>
    </row>
    <row r="7" spans="4:15" x14ac:dyDescent="0.3">
      <c r="D7" s="1" t="s">
        <v>32</v>
      </c>
      <c r="E7" s="1">
        <f>SUM(E5:E6)</f>
        <v>105000</v>
      </c>
      <c r="L7" s="14" t="s">
        <v>49</v>
      </c>
      <c r="M7" s="14"/>
      <c r="N7" s="14"/>
      <c r="O7" s="14"/>
    </row>
    <row r="8" spans="4:15" x14ac:dyDescent="0.3">
      <c r="L8" s="14"/>
      <c r="M8" s="14"/>
      <c r="N8" s="14"/>
      <c r="O8" s="14"/>
    </row>
    <row r="9" spans="4:15" x14ac:dyDescent="0.3">
      <c r="L9" s="13" t="s">
        <v>57</v>
      </c>
      <c r="M9" s="14"/>
      <c r="N9" s="14"/>
      <c r="O9" s="14"/>
    </row>
    <row r="10" spans="4:15" x14ac:dyDescent="0.3">
      <c r="L10" s="14" t="s">
        <v>47</v>
      </c>
      <c r="M10" s="14"/>
      <c r="N10" s="14"/>
      <c r="O10" s="14"/>
    </row>
    <row r="11" spans="4:15" x14ac:dyDescent="0.3">
      <c r="D11" t="s">
        <v>33</v>
      </c>
      <c r="E11">
        <v>140000</v>
      </c>
    </row>
    <row r="12" spans="4:15" x14ac:dyDescent="0.3">
      <c r="D12" s="30" t="s">
        <v>31</v>
      </c>
      <c r="E12" s="30">
        <f>E11*5%</f>
        <v>7000</v>
      </c>
    </row>
    <row r="13" spans="4:15" x14ac:dyDescent="0.3">
      <c r="D13" s="1" t="s">
        <v>32</v>
      </c>
      <c r="E13" s="1">
        <f>SUM(E11:E12)</f>
        <v>147000</v>
      </c>
    </row>
    <row r="15" spans="4:15" x14ac:dyDescent="0.3">
      <c r="D15" s="1" t="s">
        <v>44</v>
      </c>
    </row>
    <row r="16" spans="4:15" x14ac:dyDescent="0.3">
      <c r="D16" s="1"/>
    </row>
    <row r="17" spans="4:13" x14ac:dyDescent="0.3">
      <c r="D17" t="s">
        <v>34</v>
      </c>
      <c r="E17" s="3">
        <v>7000</v>
      </c>
    </row>
    <row r="18" spans="4:13" x14ac:dyDescent="0.3">
      <c r="D18" t="s">
        <v>35</v>
      </c>
      <c r="E18" s="3">
        <v>5000</v>
      </c>
    </row>
    <row r="19" spans="4:13" x14ac:dyDescent="0.3">
      <c r="D19" s="1" t="s">
        <v>39</v>
      </c>
      <c r="E19" s="2">
        <f>+E17-E18</f>
        <v>2000</v>
      </c>
    </row>
    <row r="22" spans="4:13" x14ac:dyDescent="0.3">
      <c r="L22" s="13" t="s">
        <v>50</v>
      </c>
      <c r="M22" s="13"/>
    </row>
    <row r="23" spans="4:13" x14ac:dyDescent="0.3">
      <c r="L23" s="15" t="s">
        <v>4</v>
      </c>
      <c r="M23" s="15" t="s">
        <v>40</v>
      </c>
    </row>
    <row r="24" spans="4:13" ht="28.8" x14ac:dyDescent="0.3">
      <c r="D24" s="12" t="s">
        <v>38</v>
      </c>
      <c r="L24" s="16" t="s">
        <v>51</v>
      </c>
      <c r="M24" s="16" t="s">
        <v>52</v>
      </c>
    </row>
    <row r="25" spans="4:13" ht="43.2" x14ac:dyDescent="0.3">
      <c r="D25" t="s">
        <v>41</v>
      </c>
      <c r="L25" s="16" t="s">
        <v>53</v>
      </c>
      <c r="M25" s="16" t="s">
        <v>54</v>
      </c>
    </row>
    <row r="26" spans="4:13" x14ac:dyDescent="0.3">
      <c r="D26" t="s">
        <v>30</v>
      </c>
      <c r="E26">
        <v>200000</v>
      </c>
    </row>
    <row r="27" spans="4:13" x14ac:dyDescent="0.3">
      <c r="D27" t="s">
        <v>31</v>
      </c>
      <c r="E27">
        <f>E26*5%</f>
        <v>10000</v>
      </c>
    </row>
    <row r="28" spans="4:13" x14ac:dyDescent="0.3">
      <c r="D28" s="1" t="s">
        <v>32</v>
      </c>
      <c r="E28" s="1">
        <f>SUM(E26:E27)</f>
        <v>210000</v>
      </c>
    </row>
    <row r="32" spans="4:13" x14ac:dyDescent="0.3">
      <c r="D32" t="s">
        <v>33</v>
      </c>
      <c r="E32">
        <v>180000</v>
      </c>
    </row>
    <row r="33" spans="4:5" x14ac:dyDescent="0.3">
      <c r="D33" t="s">
        <v>31</v>
      </c>
      <c r="E33">
        <f>E32*5%</f>
        <v>9000</v>
      </c>
    </row>
    <row r="34" spans="4:5" x14ac:dyDescent="0.3">
      <c r="D34" s="1" t="s">
        <v>32</v>
      </c>
      <c r="E34" s="1">
        <f>SUM(E32:E33)</f>
        <v>189000</v>
      </c>
    </row>
    <row r="36" spans="4:5" x14ac:dyDescent="0.3">
      <c r="D36" s="1" t="s">
        <v>44</v>
      </c>
    </row>
    <row r="37" spans="4:5" x14ac:dyDescent="0.3">
      <c r="D37" s="1"/>
    </row>
    <row r="38" spans="4:5" x14ac:dyDescent="0.3">
      <c r="D38" t="s">
        <v>34</v>
      </c>
      <c r="E38" s="3">
        <f>+E33</f>
        <v>9000</v>
      </c>
    </row>
    <row r="39" spans="4:5" x14ac:dyDescent="0.3">
      <c r="D39" t="s">
        <v>35</v>
      </c>
      <c r="E39" s="3">
        <f>+E27</f>
        <v>10000</v>
      </c>
    </row>
    <row r="40" spans="4:5" x14ac:dyDescent="0.3">
      <c r="D40" t="s">
        <v>39</v>
      </c>
      <c r="E40" s="3">
        <v>0</v>
      </c>
    </row>
    <row r="41" spans="4:5" x14ac:dyDescent="0.3">
      <c r="D41" s="31" t="s">
        <v>40</v>
      </c>
      <c r="E41" s="32">
        <v>1000</v>
      </c>
    </row>
    <row r="46" spans="4:5" x14ac:dyDescent="0.3">
      <c r="D46" s="12" t="s">
        <v>43</v>
      </c>
    </row>
    <row r="47" spans="4:5" x14ac:dyDescent="0.3">
      <c r="D47" t="s">
        <v>41</v>
      </c>
    </row>
    <row r="49" spans="4:13" x14ac:dyDescent="0.3">
      <c r="D49" t="s">
        <v>30</v>
      </c>
      <c r="E49">
        <v>400000</v>
      </c>
    </row>
    <row r="50" spans="4:13" x14ac:dyDescent="0.3">
      <c r="D50" t="s">
        <v>31</v>
      </c>
      <c r="E50">
        <f>E49*5%</f>
        <v>20000</v>
      </c>
      <c r="K50" s="14" t="s">
        <v>63</v>
      </c>
      <c r="L50" s="14"/>
      <c r="M50" s="14"/>
    </row>
    <row r="51" spans="4:13" x14ac:dyDescent="0.3">
      <c r="D51" s="1" t="s">
        <v>32</v>
      </c>
      <c r="E51" s="1">
        <f>SUM(E49:E50)</f>
        <v>420000</v>
      </c>
    </row>
    <row r="55" spans="4:13" x14ac:dyDescent="0.3">
      <c r="D55" t="s">
        <v>33</v>
      </c>
      <c r="E55">
        <v>300000</v>
      </c>
    </row>
    <row r="56" spans="4:13" x14ac:dyDescent="0.3">
      <c r="D56" t="s">
        <v>31</v>
      </c>
      <c r="E56">
        <f>E55*5%</f>
        <v>15000</v>
      </c>
    </row>
    <row r="57" spans="4:13" x14ac:dyDescent="0.3">
      <c r="D57" s="1" t="s">
        <v>32</v>
      </c>
      <c r="E57" s="1">
        <f>SUM(E55:E56)</f>
        <v>315000</v>
      </c>
    </row>
    <row r="59" spans="4:13" x14ac:dyDescent="0.3">
      <c r="D59" s="1" t="s">
        <v>44</v>
      </c>
    </row>
    <row r="60" spans="4:13" x14ac:dyDescent="0.3">
      <c r="D60" s="1"/>
    </row>
    <row r="61" spans="4:13" x14ac:dyDescent="0.3">
      <c r="D61" t="s">
        <v>34</v>
      </c>
      <c r="E61" s="3">
        <f>+E56</f>
        <v>15000</v>
      </c>
    </row>
    <row r="63" spans="4:13" x14ac:dyDescent="0.3">
      <c r="D63" t="s">
        <v>35</v>
      </c>
      <c r="E63" s="3">
        <f>+E50</f>
        <v>20000</v>
      </c>
    </row>
    <row r="64" spans="4:13" x14ac:dyDescent="0.3">
      <c r="D64" t="s">
        <v>45</v>
      </c>
      <c r="E64" s="3">
        <v>1000</v>
      </c>
      <c r="G64" t="s">
        <v>16</v>
      </c>
      <c r="I64">
        <v>21000</v>
      </c>
    </row>
    <row r="65" spans="4:13" x14ac:dyDescent="0.3">
      <c r="D65" s="1" t="s">
        <v>46</v>
      </c>
      <c r="E65" s="2">
        <f>+E63+E64</f>
        <v>21000</v>
      </c>
    </row>
    <row r="67" spans="4:13" x14ac:dyDescent="0.3">
      <c r="D67" t="s">
        <v>39</v>
      </c>
      <c r="E67" s="3"/>
    </row>
    <row r="68" spans="4:13" x14ac:dyDescent="0.3">
      <c r="D68" s="1" t="s">
        <v>40</v>
      </c>
      <c r="E68" s="2">
        <f>+E65-E61</f>
        <v>6000</v>
      </c>
    </row>
    <row r="72" spans="4:13" x14ac:dyDescent="0.3">
      <c r="D72" s="1" t="s">
        <v>71</v>
      </c>
      <c r="K72" s="12" t="s">
        <v>64</v>
      </c>
      <c r="L72" s="11"/>
      <c r="M72" s="11"/>
    </row>
    <row r="73" spans="4:13" x14ac:dyDescent="0.3">
      <c r="K73" s="11" t="s">
        <v>65</v>
      </c>
      <c r="L73" s="11"/>
      <c r="M73" s="11"/>
    </row>
    <row r="74" spans="4:13" x14ac:dyDescent="0.3">
      <c r="K74" s="11" t="s">
        <v>66</v>
      </c>
      <c r="L74" s="11"/>
      <c r="M74" s="11"/>
    </row>
    <row r="75" spans="4:13" x14ac:dyDescent="0.3">
      <c r="K75" s="11"/>
      <c r="L75" s="11"/>
      <c r="M75" s="11"/>
    </row>
    <row r="76" spans="4:13" x14ac:dyDescent="0.3">
      <c r="K76" s="11"/>
      <c r="L76" s="11"/>
      <c r="M76" s="11"/>
    </row>
    <row r="77" spans="4:13" x14ac:dyDescent="0.3">
      <c r="K77" s="12" t="s">
        <v>67</v>
      </c>
      <c r="L77" s="11"/>
      <c r="M77" s="11"/>
    </row>
    <row r="78" spans="4:13" x14ac:dyDescent="0.3">
      <c r="D78" s="1" t="s">
        <v>72</v>
      </c>
      <c r="K78" s="11" t="s">
        <v>69</v>
      </c>
      <c r="L78" s="11"/>
      <c r="M78" s="11"/>
    </row>
    <row r="79" spans="4:13" x14ac:dyDescent="0.3">
      <c r="K79" s="11" t="s">
        <v>68</v>
      </c>
      <c r="L79" s="11"/>
      <c r="M79" s="11"/>
    </row>
    <row r="134" spans="4:5" x14ac:dyDescent="0.3">
      <c r="D134" s="1"/>
    </row>
    <row r="140" spans="4:5" x14ac:dyDescent="0.3">
      <c r="D140" s="1"/>
      <c r="E140" s="1"/>
    </row>
    <row r="146" spans="4:5" x14ac:dyDescent="0.3">
      <c r="D146" s="1"/>
      <c r="E146" s="1"/>
    </row>
    <row r="148" spans="4:5" x14ac:dyDescent="0.3">
      <c r="D148" s="1"/>
    </row>
    <row r="149" spans="4:5" x14ac:dyDescent="0.3">
      <c r="D149" s="1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848CE-9DA1-45F9-ACFA-E478A7CCA6F2}">
  <dimension ref="A3:J39"/>
  <sheetViews>
    <sheetView tabSelected="1" topLeftCell="A18" workbookViewId="0">
      <selection activeCell="I37" sqref="I37"/>
    </sheetView>
  </sheetViews>
  <sheetFormatPr defaultRowHeight="14.4" x14ac:dyDescent="0.3"/>
  <cols>
    <col min="2" max="2" width="24.88671875" customWidth="1"/>
    <col min="3" max="3" width="16.109375" customWidth="1"/>
    <col min="4" max="4" width="26.5546875" customWidth="1"/>
    <col min="5" max="5" width="19.88671875" customWidth="1"/>
    <col min="6" max="6" width="11.88671875" customWidth="1"/>
    <col min="7" max="7" width="10" customWidth="1"/>
    <col min="8" max="8" width="27.33203125" customWidth="1"/>
    <col min="9" max="9" width="37.33203125" bestFit="1" customWidth="1"/>
    <col min="10" max="10" width="14.44140625" customWidth="1"/>
  </cols>
  <sheetData>
    <row r="3" spans="2:10" x14ac:dyDescent="0.3">
      <c r="B3" s="55" t="s">
        <v>195</v>
      </c>
      <c r="C3" s="55"/>
      <c r="D3" s="55"/>
      <c r="E3" s="55"/>
      <c r="F3" s="40"/>
      <c r="G3" s="40"/>
      <c r="H3" s="40"/>
    </row>
    <row r="4" spans="2:10" x14ac:dyDescent="0.3">
      <c r="B4" s="55" t="s">
        <v>196</v>
      </c>
      <c r="C4" s="55"/>
      <c r="D4" s="55"/>
      <c r="E4" s="55"/>
      <c r="F4" s="40"/>
      <c r="G4" s="40"/>
      <c r="H4" s="40"/>
    </row>
    <row r="6" spans="2:10" x14ac:dyDescent="0.3">
      <c r="B6" s="1" t="s">
        <v>9</v>
      </c>
    </row>
    <row r="7" spans="2:10" x14ac:dyDescent="0.3">
      <c r="B7" s="2" t="s">
        <v>76</v>
      </c>
      <c r="C7" s="2" t="s">
        <v>77</v>
      </c>
      <c r="D7" s="2" t="s">
        <v>78</v>
      </c>
      <c r="E7" s="2" t="s">
        <v>197</v>
      </c>
      <c r="F7" s="2" t="s">
        <v>80</v>
      </c>
      <c r="G7" s="2" t="s">
        <v>0</v>
      </c>
      <c r="H7" s="2" t="s">
        <v>1</v>
      </c>
      <c r="I7" s="2" t="s">
        <v>178</v>
      </c>
      <c r="J7" s="2" t="s">
        <v>81</v>
      </c>
    </row>
    <row r="8" spans="2:10" x14ac:dyDescent="0.3">
      <c r="B8" s="58">
        <v>45054</v>
      </c>
      <c r="C8" s="23">
        <v>231</v>
      </c>
      <c r="D8" s="3" t="s">
        <v>198</v>
      </c>
      <c r="E8" s="3" t="s">
        <v>199</v>
      </c>
      <c r="F8" s="3">
        <v>40000</v>
      </c>
      <c r="G8" s="3">
        <f>F8*2.5%</f>
        <v>1000</v>
      </c>
      <c r="H8" s="3">
        <f>G8</f>
        <v>1000</v>
      </c>
      <c r="I8" s="3"/>
      <c r="J8" s="3">
        <f>SUM(F8:I8)</f>
        <v>42000</v>
      </c>
    </row>
    <row r="9" spans="2:10" x14ac:dyDescent="0.3">
      <c r="B9" s="58">
        <f>B8+2</f>
        <v>45056</v>
      </c>
      <c r="C9" s="23">
        <v>232</v>
      </c>
      <c r="D9" s="3" t="s">
        <v>200</v>
      </c>
      <c r="E9" s="3" t="s">
        <v>201</v>
      </c>
      <c r="F9" s="3">
        <v>180000</v>
      </c>
      <c r="G9" s="3"/>
      <c r="H9" s="3"/>
      <c r="I9" s="3">
        <f>F9*5%</f>
        <v>9000</v>
      </c>
      <c r="J9" s="3">
        <f>SUM(F9:I9)</f>
        <v>189000</v>
      </c>
    </row>
    <row r="10" spans="2:10" x14ac:dyDescent="0.3">
      <c r="B10" s="58">
        <f>B9+3</f>
        <v>45059</v>
      </c>
      <c r="C10" s="23">
        <v>233</v>
      </c>
      <c r="D10" s="3" t="str">
        <f>PROPER("HOTEL GRAND GODWIN")</f>
        <v>Hotel Grand Godwin</v>
      </c>
      <c r="E10" s="3"/>
      <c r="F10" s="3">
        <v>120000</v>
      </c>
      <c r="G10" s="3">
        <f>F10*2.5%</f>
        <v>3000</v>
      </c>
      <c r="H10" s="3">
        <f>G10</f>
        <v>3000</v>
      </c>
      <c r="I10" s="3"/>
      <c r="J10" s="3">
        <f>SUM(F10:I10)</f>
        <v>126000</v>
      </c>
    </row>
    <row r="11" spans="2:10" x14ac:dyDescent="0.3">
      <c r="B11" s="58">
        <f t="shared" ref="B11" si="0">B10+3</f>
        <v>45062</v>
      </c>
      <c r="C11" s="23">
        <v>234</v>
      </c>
      <c r="D11" s="3" t="str">
        <f>PROPER("RIYA ENTERPRISES")</f>
        <v>Riya Enterprises</v>
      </c>
      <c r="E11" s="3" t="s">
        <v>202</v>
      </c>
      <c r="F11" s="3">
        <v>50000</v>
      </c>
      <c r="G11" s="3">
        <f>F11*2.5%</f>
        <v>1250</v>
      </c>
      <c r="H11" s="3">
        <f>G11</f>
        <v>1250</v>
      </c>
      <c r="I11" s="3"/>
      <c r="J11" s="3">
        <f>SUM(F11:I11)</f>
        <v>52500</v>
      </c>
    </row>
    <row r="12" spans="2:10" x14ac:dyDescent="0.3">
      <c r="B12" s="58">
        <f>B11+13</f>
        <v>45075</v>
      </c>
      <c r="C12" s="23">
        <v>235</v>
      </c>
      <c r="D12" s="3" t="s">
        <v>203</v>
      </c>
      <c r="E12" s="3" t="s">
        <v>204</v>
      </c>
      <c r="F12" s="3">
        <v>240000</v>
      </c>
      <c r="G12" s="3"/>
      <c r="H12" s="3"/>
      <c r="I12" s="3">
        <f>F12*5%</f>
        <v>12000</v>
      </c>
      <c r="J12" s="3">
        <f>SUM(F12:I12)</f>
        <v>252000</v>
      </c>
    </row>
    <row r="13" spans="2:10" x14ac:dyDescent="0.3">
      <c r="D13" s="59"/>
      <c r="F13" s="1">
        <f>+SUM(F8:F12)</f>
        <v>630000</v>
      </c>
      <c r="G13" s="1">
        <f>+SUM(G8:G12)</f>
        <v>5250</v>
      </c>
      <c r="H13" s="1">
        <f t="shared" ref="H13:I13" si="1">+SUM(H8:H12)</f>
        <v>5250</v>
      </c>
      <c r="I13" s="1">
        <f t="shared" si="1"/>
        <v>21000</v>
      </c>
      <c r="J13" s="1"/>
    </row>
    <row r="15" spans="2:10" x14ac:dyDescent="0.3">
      <c r="B15" s="1" t="s">
        <v>136</v>
      </c>
    </row>
    <row r="16" spans="2:10" x14ac:dyDescent="0.3">
      <c r="B16" s="2" t="s">
        <v>76</v>
      </c>
      <c r="C16" s="2" t="s">
        <v>77</v>
      </c>
      <c r="D16" s="2" t="s">
        <v>78</v>
      </c>
      <c r="E16" s="2" t="s">
        <v>197</v>
      </c>
      <c r="F16" s="2" t="s">
        <v>80</v>
      </c>
      <c r="G16" s="2" t="s">
        <v>0</v>
      </c>
      <c r="H16" s="2" t="s">
        <v>1</v>
      </c>
      <c r="I16" s="2" t="s">
        <v>178</v>
      </c>
      <c r="J16" s="2" t="s">
        <v>81</v>
      </c>
    </row>
    <row r="17" spans="1:10" x14ac:dyDescent="0.3">
      <c r="B17" s="58">
        <v>45049</v>
      </c>
      <c r="C17" s="3" t="s">
        <v>205</v>
      </c>
      <c r="D17" s="3" t="s">
        <v>206</v>
      </c>
      <c r="E17" s="3" t="s">
        <v>207</v>
      </c>
      <c r="F17" s="3">
        <v>140000</v>
      </c>
      <c r="G17" s="3"/>
      <c r="H17" s="3"/>
      <c r="I17" s="3">
        <f>F17*5%</f>
        <v>7000</v>
      </c>
      <c r="J17" s="3">
        <f>SUM(F17:I17)</f>
        <v>147000</v>
      </c>
    </row>
    <row r="18" spans="1:10" x14ac:dyDescent="0.3">
      <c r="B18" s="58">
        <f>B17+2</f>
        <v>45051</v>
      </c>
      <c r="C18" s="3" t="s">
        <v>208</v>
      </c>
      <c r="D18" s="3" t="s">
        <v>209</v>
      </c>
      <c r="E18" s="3" t="s">
        <v>210</v>
      </c>
      <c r="F18" s="3">
        <v>140000</v>
      </c>
      <c r="G18" s="3">
        <f>F18*2.5%</f>
        <v>3500</v>
      </c>
      <c r="H18" s="3">
        <f>G18</f>
        <v>3500</v>
      </c>
      <c r="I18" s="3"/>
      <c r="J18" s="3">
        <f>SUM(F18:I18)</f>
        <v>147000</v>
      </c>
    </row>
    <row r="19" spans="1:10" ht="15.6" x14ac:dyDescent="0.3">
      <c r="B19" s="58">
        <f>B18+1</f>
        <v>45052</v>
      </c>
      <c r="C19" s="3" t="s">
        <v>211</v>
      </c>
      <c r="D19" s="60" t="s">
        <v>212</v>
      </c>
      <c r="E19" s="3" t="s">
        <v>213</v>
      </c>
      <c r="F19" s="3">
        <v>80000</v>
      </c>
      <c r="G19" s="3"/>
      <c r="H19" s="3"/>
      <c r="I19" s="3">
        <f>F19*5%</f>
        <v>4000</v>
      </c>
      <c r="J19" s="3">
        <f>SUM(F19:I19)</f>
        <v>84000</v>
      </c>
    </row>
    <row r="20" spans="1:10" x14ac:dyDescent="0.3">
      <c r="B20" s="58">
        <f>B19+15</f>
        <v>45067</v>
      </c>
      <c r="C20" s="3" t="s">
        <v>214</v>
      </c>
      <c r="D20" s="3" t="s">
        <v>215</v>
      </c>
      <c r="E20" s="3" t="s">
        <v>216</v>
      </c>
      <c r="F20" s="3">
        <v>120000</v>
      </c>
      <c r="G20" s="3">
        <f>F20*2.5%</f>
        <v>3000</v>
      </c>
      <c r="H20" s="3">
        <f>G20</f>
        <v>3000</v>
      </c>
      <c r="I20" s="3"/>
      <c r="J20" s="3">
        <f>SUM(F20:I20)</f>
        <v>126000</v>
      </c>
    </row>
    <row r="21" spans="1:10" x14ac:dyDescent="0.3">
      <c r="A21" s="1">
        <f>+SUM(A17:A20)</f>
        <v>0</v>
      </c>
      <c r="D21" s="59"/>
      <c r="F21" s="1">
        <f>+SUM(F17:F20)</f>
        <v>480000</v>
      </c>
      <c r="G21" s="1">
        <f>+SUM(G17:G20)</f>
        <v>6500</v>
      </c>
      <c r="H21" s="1">
        <f t="shared" ref="H21:I21" si="2">+SUM(H17:H20)</f>
        <v>6500</v>
      </c>
      <c r="I21" s="1">
        <f t="shared" si="2"/>
        <v>11000</v>
      </c>
      <c r="J21" s="1"/>
    </row>
    <row r="23" spans="1:10" x14ac:dyDescent="0.3">
      <c r="B23" s="1" t="s">
        <v>176</v>
      </c>
      <c r="H23" s="1" t="s">
        <v>177</v>
      </c>
    </row>
    <row r="24" spans="1:10" x14ac:dyDescent="0.3">
      <c r="B24" s="37" t="s">
        <v>11</v>
      </c>
      <c r="C24" s="36" t="s">
        <v>59</v>
      </c>
      <c r="D24" s="36" t="s">
        <v>0</v>
      </c>
      <c r="E24" s="36" t="s">
        <v>1</v>
      </c>
      <c r="F24" s="36" t="s">
        <v>167</v>
      </c>
      <c r="H24" s="37" t="s">
        <v>11</v>
      </c>
      <c r="I24" s="36" t="s">
        <v>59</v>
      </c>
      <c r="J24" s="36" t="s">
        <v>178</v>
      </c>
    </row>
    <row r="25" spans="1:10" x14ac:dyDescent="0.3">
      <c r="B25" s="3" t="s">
        <v>168</v>
      </c>
      <c r="C25" s="3">
        <f>+F8+F10+F11</f>
        <v>210000</v>
      </c>
      <c r="D25" s="3">
        <v>5250</v>
      </c>
      <c r="E25" s="3">
        <v>5250</v>
      </c>
      <c r="F25" s="3">
        <f>+D25+E25</f>
        <v>10500</v>
      </c>
      <c r="H25" s="3" t="s">
        <v>168</v>
      </c>
      <c r="I25" s="3">
        <f>+F9+F12</f>
        <v>420000</v>
      </c>
      <c r="J25" s="3">
        <v>21000</v>
      </c>
    </row>
    <row r="26" spans="1:10" x14ac:dyDescent="0.3">
      <c r="B26" s="3" t="s">
        <v>169</v>
      </c>
      <c r="C26" s="3">
        <f>+F18+F20</f>
        <v>260000</v>
      </c>
      <c r="D26" s="3">
        <v>6500</v>
      </c>
      <c r="E26" s="3">
        <v>6500</v>
      </c>
      <c r="F26" s="3">
        <f>+D26+E26</f>
        <v>13000</v>
      </c>
      <c r="H26" s="3" t="s">
        <v>169</v>
      </c>
      <c r="I26" s="3">
        <f>+F17+F19</f>
        <v>220000</v>
      </c>
      <c r="J26" s="3">
        <v>11000</v>
      </c>
    </row>
    <row r="27" spans="1:10" x14ac:dyDescent="0.3">
      <c r="B27" s="3" t="s">
        <v>170</v>
      </c>
      <c r="C27" s="3"/>
      <c r="D27" s="3"/>
      <c r="E27" s="3"/>
      <c r="F27" s="3"/>
      <c r="H27" s="2" t="s">
        <v>170</v>
      </c>
      <c r="I27" s="2"/>
      <c r="J27" s="62">
        <f>+J25-J26</f>
        <v>10000</v>
      </c>
    </row>
    <row r="28" spans="1:10" s="68" customFormat="1" x14ac:dyDescent="0.3">
      <c r="B28" s="69" t="s">
        <v>17</v>
      </c>
      <c r="C28" s="69"/>
      <c r="D28" s="69"/>
      <c r="E28" s="69"/>
      <c r="F28" s="69"/>
      <c r="H28" s="69"/>
      <c r="I28" s="69"/>
      <c r="J28" s="69"/>
    </row>
    <row r="29" spans="1:10" s="68" customFormat="1" x14ac:dyDescent="0.3">
      <c r="B29" s="70" t="s">
        <v>171</v>
      </c>
      <c r="C29" s="70"/>
      <c r="D29" s="70">
        <f>+D26-D25</f>
        <v>1250</v>
      </c>
      <c r="E29" s="70">
        <f>+E26-E25</f>
        <v>1250</v>
      </c>
      <c r="F29" s="70">
        <f>+F26-F25</f>
        <v>2500</v>
      </c>
      <c r="H29" s="69"/>
      <c r="I29" s="69"/>
      <c r="J29" s="69"/>
    </row>
    <row r="30" spans="1:10" s="68" customFormat="1" x14ac:dyDescent="0.3">
      <c r="B30" s="69" t="s">
        <v>179</v>
      </c>
      <c r="C30" s="69"/>
      <c r="D30" s="70">
        <v>1250</v>
      </c>
      <c r="E30" s="70">
        <v>1250</v>
      </c>
      <c r="F30" s="70">
        <f>+D30+E30</f>
        <v>2500</v>
      </c>
      <c r="G30" s="68" t="s">
        <v>217</v>
      </c>
      <c r="H30" s="69" t="s">
        <v>179</v>
      </c>
      <c r="I30" s="69"/>
      <c r="J30" s="69">
        <v>2500</v>
      </c>
    </row>
    <row r="31" spans="1:10" s="68" customFormat="1" x14ac:dyDescent="0.3">
      <c r="B31" s="70" t="s">
        <v>180</v>
      </c>
      <c r="C31" s="69"/>
      <c r="D31" s="69">
        <f>+D29-D30</f>
        <v>0</v>
      </c>
      <c r="E31" s="69">
        <f t="shared" ref="E31:F31" si="3">+E29-E30</f>
        <v>0</v>
      </c>
      <c r="F31" s="69">
        <f t="shared" si="3"/>
        <v>0</v>
      </c>
      <c r="H31" s="70" t="s">
        <v>181</v>
      </c>
      <c r="I31" s="69"/>
      <c r="J31" s="70">
        <f>+J27-J30</f>
        <v>7500</v>
      </c>
    </row>
    <row r="32" spans="1:10" s="68" customFormat="1" x14ac:dyDescent="0.3"/>
    <row r="33" spans="4:7" s="68" customFormat="1" x14ac:dyDescent="0.3">
      <c r="D33" s="71" t="s">
        <v>232</v>
      </c>
      <c r="E33" s="71" t="s">
        <v>0</v>
      </c>
      <c r="F33" s="71" t="s">
        <v>1</v>
      </c>
      <c r="G33" s="71" t="s">
        <v>178</v>
      </c>
    </row>
    <row r="34" spans="4:7" s="68" customFormat="1" x14ac:dyDescent="0.3">
      <c r="D34" s="71" t="s">
        <v>0</v>
      </c>
      <c r="E34" s="68">
        <v>1</v>
      </c>
      <c r="F34" s="72" t="s">
        <v>233</v>
      </c>
      <c r="G34" s="68">
        <v>2</v>
      </c>
    </row>
    <row r="35" spans="4:7" s="68" customFormat="1" x14ac:dyDescent="0.3">
      <c r="D35" s="71" t="s">
        <v>1</v>
      </c>
      <c r="E35" s="68" t="s">
        <v>233</v>
      </c>
      <c r="F35" s="68">
        <v>1</v>
      </c>
      <c r="G35" s="68">
        <v>2</v>
      </c>
    </row>
    <row r="36" spans="4:7" s="68" customFormat="1" x14ac:dyDescent="0.3">
      <c r="D36" s="71" t="s">
        <v>178</v>
      </c>
      <c r="E36" s="68" t="s">
        <v>234</v>
      </c>
      <c r="F36" s="68" t="s">
        <v>234</v>
      </c>
      <c r="G36" s="68">
        <v>1</v>
      </c>
    </row>
    <row r="37" spans="4:7" s="68" customFormat="1" x14ac:dyDescent="0.3"/>
    <row r="38" spans="4:7" s="68" customFormat="1" x14ac:dyDescent="0.3">
      <c r="D38" s="71" t="s">
        <v>235</v>
      </c>
      <c r="G38" s="71" t="s">
        <v>0</v>
      </c>
    </row>
    <row r="39" spans="4:7" s="68" customFormat="1" x14ac:dyDescent="0.3">
      <c r="G39" s="71" t="s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2:P71"/>
  <sheetViews>
    <sheetView topLeftCell="A19" workbookViewId="0">
      <selection activeCell="L42" sqref="L42:M42"/>
    </sheetView>
  </sheetViews>
  <sheetFormatPr defaultRowHeight="14.4" x14ac:dyDescent="0.3"/>
  <cols>
    <col min="4" max="4" width="18.5546875" customWidth="1"/>
    <col min="5" max="5" width="15.88671875" customWidth="1"/>
    <col min="8" max="8" width="10.6640625" customWidth="1"/>
  </cols>
  <sheetData>
    <row r="2" spans="4:8" x14ac:dyDescent="0.3">
      <c r="D2" s="1" t="s">
        <v>22</v>
      </c>
    </row>
    <row r="4" spans="4:8" x14ac:dyDescent="0.3">
      <c r="D4" t="s">
        <v>12</v>
      </c>
    </row>
    <row r="5" spans="4:8" x14ac:dyDescent="0.3">
      <c r="D5" s="10" t="s">
        <v>6</v>
      </c>
      <c r="E5" s="10" t="s">
        <v>7</v>
      </c>
      <c r="F5" s="10" t="s">
        <v>19</v>
      </c>
      <c r="G5" s="10" t="s">
        <v>20</v>
      </c>
      <c r="H5" s="10" t="s">
        <v>8</v>
      </c>
    </row>
    <row r="6" spans="4:8" x14ac:dyDescent="0.3">
      <c r="D6" t="s">
        <v>13</v>
      </c>
      <c r="E6">
        <v>100000</v>
      </c>
      <c r="F6" s="9">
        <v>0.05</v>
      </c>
      <c r="G6">
        <f>E6*F6</f>
        <v>5000</v>
      </c>
      <c r="H6">
        <f>E6+G6</f>
        <v>105000</v>
      </c>
    </row>
    <row r="7" spans="4:8" x14ac:dyDescent="0.3">
      <c r="D7" t="s">
        <v>14</v>
      </c>
      <c r="E7">
        <v>120000</v>
      </c>
      <c r="F7" s="9">
        <v>0.05</v>
      </c>
      <c r="G7">
        <f t="shared" ref="G7:G8" si="0">E7*F7</f>
        <v>6000</v>
      </c>
      <c r="H7">
        <f t="shared" ref="H7:H9" si="1">E7+G7</f>
        <v>126000</v>
      </c>
    </row>
    <row r="8" spans="4:8" x14ac:dyDescent="0.3">
      <c r="D8" t="s">
        <v>15</v>
      </c>
      <c r="E8">
        <v>60000</v>
      </c>
      <c r="F8" s="9">
        <v>0.05</v>
      </c>
      <c r="G8">
        <f t="shared" si="0"/>
        <v>3000</v>
      </c>
      <c r="H8">
        <f t="shared" si="1"/>
        <v>63000</v>
      </c>
    </row>
    <row r="9" spans="4:8" x14ac:dyDescent="0.3">
      <c r="E9" s="1">
        <f>SUM(E6:E8)</f>
        <v>280000</v>
      </c>
      <c r="G9" s="1">
        <f>SUM(G6:G8)</f>
        <v>14000</v>
      </c>
      <c r="H9">
        <f t="shared" si="1"/>
        <v>294000</v>
      </c>
    </row>
    <row r="10" spans="4:8" x14ac:dyDescent="0.3">
      <c r="E10" s="1"/>
    </row>
    <row r="11" spans="4:8" x14ac:dyDescent="0.3">
      <c r="E11" s="1"/>
    </row>
    <row r="12" spans="4:8" x14ac:dyDescent="0.3">
      <c r="D12" s="10" t="s">
        <v>9</v>
      </c>
      <c r="E12" s="10" t="s">
        <v>7</v>
      </c>
      <c r="F12" s="10" t="s">
        <v>19</v>
      </c>
      <c r="G12" s="10" t="s">
        <v>20</v>
      </c>
      <c r="H12" s="10" t="s">
        <v>8</v>
      </c>
    </row>
    <row r="13" spans="4:8" x14ac:dyDescent="0.3">
      <c r="D13" t="s">
        <v>13</v>
      </c>
      <c r="E13">
        <v>60000</v>
      </c>
      <c r="F13" s="9">
        <v>0.05</v>
      </c>
      <c r="G13">
        <f>E13*F13</f>
        <v>3000</v>
      </c>
      <c r="H13">
        <f>E13+G13</f>
        <v>63000</v>
      </c>
    </row>
    <row r="14" spans="4:8" x14ac:dyDescent="0.3">
      <c r="D14" t="s">
        <v>14</v>
      </c>
      <c r="E14">
        <v>130000</v>
      </c>
      <c r="F14" s="9">
        <v>0.05</v>
      </c>
      <c r="G14">
        <f t="shared" ref="G14:G15" si="2">E14*F14</f>
        <v>6500</v>
      </c>
      <c r="H14">
        <f t="shared" ref="H14:H16" si="3">E14+G14</f>
        <v>136500</v>
      </c>
    </row>
    <row r="15" spans="4:8" x14ac:dyDescent="0.3">
      <c r="D15" t="s">
        <v>15</v>
      </c>
      <c r="E15">
        <v>150000</v>
      </c>
      <c r="F15" s="9">
        <v>0.05</v>
      </c>
      <c r="G15">
        <f t="shared" si="2"/>
        <v>7500</v>
      </c>
      <c r="H15">
        <f t="shared" si="3"/>
        <v>157500</v>
      </c>
    </row>
    <row r="16" spans="4:8" x14ac:dyDescent="0.3">
      <c r="E16" s="1">
        <f>SUM(E13:E15)</f>
        <v>340000</v>
      </c>
      <c r="G16" s="1">
        <f>SUM(G13:G15)</f>
        <v>17000</v>
      </c>
      <c r="H16">
        <f t="shared" si="3"/>
        <v>357000</v>
      </c>
    </row>
    <row r="18" spans="4:16" x14ac:dyDescent="0.3">
      <c r="D18" t="s">
        <v>23</v>
      </c>
    </row>
    <row r="19" spans="4:16" x14ac:dyDescent="0.3">
      <c r="D19" t="s">
        <v>24</v>
      </c>
    </row>
    <row r="22" spans="4:16" x14ac:dyDescent="0.3">
      <c r="D22" s="1" t="s">
        <v>13</v>
      </c>
    </row>
    <row r="23" spans="4:16" x14ac:dyDescent="0.3">
      <c r="L23" s="13" t="s">
        <v>60</v>
      </c>
      <c r="M23" s="14"/>
      <c r="N23" s="14"/>
      <c r="O23" s="14"/>
      <c r="P23" s="14"/>
    </row>
    <row r="24" spans="4:16" x14ac:dyDescent="0.3">
      <c r="D24" s="5" t="s">
        <v>5</v>
      </c>
      <c r="E24" s="7" t="s">
        <v>59</v>
      </c>
      <c r="F24" s="7" t="s">
        <v>0</v>
      </c>
      <c r="G24" s="7" t="s">
        <v>1</v>
      </c>
      <c r="H24" s="8" t="s">
        <v>58</v>
      </c>
      <c r="L24" s="14" t="s">
        <v>73</v>
      </c>
      <c r="M24" s="14"/>
      <c r="N24" s="14"/>
      <c r="O24" s="14"/>
      <c r="P24" s="14"/>
    </row>
    <row r="25" spans="4:16" x14ac:dyDescent="0.3">
      <c r="D25" s="3" t="s">
        <v>2</v>
      </c>
      <c r="E25" s="3">
        <f>+E13</f>
        <v>60000</v>
      </c>
      <c r="F25" s="3">
        <f>+E25*2.5%</f>
        <v>1500</v>
      </c>
      <c r="G25" s="3">
        <f>+E25*2.5%</f>
        <v>1500</v>
      </c>
      <c r="H25" s="3">
        <f>+F25+G25</f>
        <v>3000</v>
      </c>
      <c r="L25" s="14" t="s">
        <v>70</v>
      </c>
      <c r="M25" s="14"/>
      <c r="N25" s="14"/>
      <c r="O25" s="14"/>
      <c r="P25" s="14"/>
    </row>
    <row r="26" spans="4:16" x14ac:dyDescent="0.3">
      <c r="D26" s="3"/>
      <c r="E26" s="3"/>
      <c r="F26" s="3"/>
      <c r="G26" s="3"/>
      <c r="H26" s="3"/>
    </row>
    <row r="27" spans="4:16" x14ac:dyDescent="0.3">
      <c r="D27" s="3" t="s">
        <v>3</v>
      </c>
      <c r="E27" s="3">
        <f>+E6</f>
        <v>100000</v>
      </c>
      <c r="F27" s="3">
        <f>+E27*2.5%</f>
        <v>2500</v>
      </c>
      <c r="G27" s="3">
        <f>+E27*2.5%</f>
        <v>2500</v>
      </c>
      <c r="H27" s="3">
        <f>+F27+G27</f>
        <v>5000</v>
      </c>
    </row>
    <row r="28" spans="4:16" x14ac:dyDescent="0.3">
      <c r="D28" s="3" t="s">
        <v>21</v>
      </c>
      <c r="E28" s="3"/>
      <c r="F28" s="3"/>
      <c r="G28" s="3"/>
      <c r="H28" s="3"/>
    </row>
    <row r="29" spans="4:16" x14ac:dyDescent="0.3">
      <c r="D29" s="3" t="s">
        <v>16</v>
      </c>
      <c r="E29" s="3"/>
      <c r="F29" s="2">
        <f>+F27</f>
        <v>2500</v>
      </c>
      <c r="G29" s="2">
        <f>+G27</f>
        <v>2500</v>
      </c>
      <c r="H29" s="2">
        <f>+F29+G29</f>
        <v>5000</v>
      </c>
    </row>
    <row r="30" spans="4:16" x14ac:dyDescent="0.3">
      <c r="D30" s="3"/>
      <c r="E30" s="3"/>
      <c r="F30" s="3"/>
      <c r="G30" s="3"/>
      <c r="H30" s="3"/>
    </row>
    <row r="31" spans="4:16" x14ac:dyDescent="0.3">
      <c r="D31" s="3" t="s">
        <v>4</v>
      </c>
      <c r="E31" s="3"/>
      <c r="F31" s="3"/>
      <c r="G31" s="3"/>
      <c r="H31" s="3"/>
    </row>
    <row r="32" spans="4:16" x14ac:dyDescent="0.3">
      <c r="D32" s="3" t="s">
        <v>17</v>
      </c>
      <c r="E32" s="3"/>
      <c r="F32" s="3"/>
      <c r="G32" s="3"/>
      <c r="H32" s="3"/>
    </row>
    <row r="33" spans="4:12" x14ac:dyDescent="0.3">
      <c r="D33" s="3" t="s">
        <v>18</v>
      </c>
      <c r="E33" s="3"/>
      <c r="F33" s="61">
        <f>+F27-F25</f>
        <v>1000</v>
      </c>
      <c r="G33" s="61">
        <f>+G29-G25</f>
        <v>1000</v>
      </c>
      <c r="H33" s="32">
        <f>+F33+G33</f>
        <v>2000</v>
      </c>
    </row>
    <row r="36" spans="4:12" x14ac:dyDescent="0.3">
      <c r="D36" t="s">
        <v>14</v>
      </c>
    </row>
    <row r="37" spans="4:12" x14ac:dyDescent="0.3">
      <c r="D37" s="5" t="s">
        <v>5</v>
      </c>
      <c r="E37" s="7" t="s">
        <v>59</v>
      </c>
      <c r="F37" s="7" t="s">
        <v>0</v>
      </c>
      <c r="G37" s="7" t="s">
        <v>1</v>
      </c>
      <c r="H37" s="8" t="s">
        <v>58</v>
      </c>
    </row>
    <row r="38" spans="4:12" x14ac:dyDescent="0.3">
      <c r="D38" s="3" t="s">
        <v>2</v>
      </c>
      <c r="E38" s="3">
        <f>+E14</f>
        <v>130000</v>
      </c>
      <c r="F38" s="3">
        <f>+E38*2.5%</f>
        <v>3250</v>
      </c>
      <c r="G38" s="3">
        <f>+E38*2.5%</f>
        <v>3250</v>
      </c>
      <c r="H38" s="2">
        <f>+F38+G38</f>
        <v>6500</v>
      </c>
      <c r="K38" t="s">
        <v>224</v>
      </c>
      <c r="L38">
        <v>6500</v>
      </c>
    </row>
    <row r="39" spans="4:12" x14ac:dyDescent="0.3">
      <c r="D39" s="3"/>
      <c r="E39" s="3"/>
      <c r="F39" s="3"/>
      <c r="G39" s="3"/>
      <c r="H39" s="3"/>
      <c r="K39" t="s">
        <v>225</v>
      </c>
      <c r="L39">
        <v>6000</v>
      </c>
    </row>
    <row r="40" spans="4:12" x14ac:dyDescent="0.3">
      <c r="D40" s="3" t="s">
        <v>3</v>
      </c>
      <c r="E40" s="3">
        <f>+E7</f>
        <v>120000</v>
      </c>
      <c r="F40" s="3">
        <v>3000</v>
      </c>
      <c r="G40" s="3">
        <v>3000</v>
      </c>
      <c r="H40" s="2">
        <f>+F40+G40</f>
        <v>6000</v>
      </c>
      <c r="K40" t="s">
        <v>226</v>
      </c>
      <c r="L40">
        <v>2000</v>
      </c>
    </row>
    <row r="41" spans="4:12" x14ac:dyDescent="0.3">
      <c r="D41" s="61" t="s">
        <v>21</v>
      </c>
      <c r="E41" s="61"/>
      <c r="F41" s="61">
        <f>+F33</f>
        <v>1000</v>
      </c>
      <c r="G41" s="61">
        <f>+G33</f>
        <v>1000</v>
      </c>
      <c r="H41" s="61">
        <f>+F41+G41</f>
        <v>2000</v>
      </c>
    </row>
    <row r="42" spans="4:12" x14ac:dyDescent="0.3">
      <c r="D42" s="3" t="s">
        <v>16</v>
      </c>
      <c r="E42" s="3"/>
      <c r="F42" s="2">
        <f>+F40+F41</f>
        <v>4000</v>
      </c>
      <c r="G42" s="2">
        <f>+G40+G41</f>
        <v>4000</v>
      </c>
      <c r="H42" s="2">
        <f>+H40+H41</f>
        <v>8000</v>
      </c>
      <c r="L42">
        <f>+L38-L39-L40</f>
        <v>-1500</v>
      </c>
    </row>
    <row r="43" spans="4:12" x14ac:dyDescent="0.3">
      <c r="D43" s="3"/>
      <c r="E43" s="3"/>
      <c r="F43" s="3"/>
      <c r="G43" s="3"/>
      <c r="H43" s="3"/>
    </row>
    <row r="44" spans="4:12" x14ac:dyDescent="0.3">
      <c r="D44" s="3" t="s">
        <v>4</v>
      </c>
      <c r="E44" s="3"/>
      <c r="F44" s="3"/>
      <c r="G44" s="3"/>
      <c r="H44" s="3"/>
    </row>
    <row r="45" spans="4:12" x14ac:dyDescent="0.3">
      <c r="D45" s="3" t="s">
        <v>17</v>
      </c>
      <c r="E45" s="3"/>
      <c r="F45" s="3"/>
      <c r="G45" s="3"/>
      <c r="H45" s="3"/>
    </row>
    <row r="46" spans="4:12" x14ac:dyDescent="0.3">
      <c r="D46" s="3" t="s">
        <v>18</v>
      </c>
      <c r="E46" s="3"/>
      <c r="F46" s="2">
        <f>+F42-F38</f>
        <v>750</v>
      </c>
      <c r="G46" s="2">
        <f t="shared" ref="G46:H46" si="4">+G42-G38</f>
        <v>750</v>
      </c>
      <c r="H46" s="2">
        <f t="shared" si="4"/>
        <v>1500</v>
      </c>
      <c r="I46" t="s">
        <v>157</v>
      </c>
    </row>
    <row r="49" spans="4:11" x14ac:dyDescent="0.3">
      <c r="D49" t="s">
        <v>15</v>
      </c>
    </row>
    <row r="50" spans="4:11" x14ac:dyDescent="0.3">
      <c r="D50" s="5" t="s">
        <v>5</v>
      </c>
      <c r="E50" s="7" t="s">
        <v>59</v>
      </c>
      <c r="F50" s="7" t="s">
        <v>0</v>
      </c>
      <c r="G50" s="7" t="s">
        <v>1</v>
      </c>
      <c r="H50" s="8" t="s">
        <v>58</v>
      </c>
      <c r="K50" s="10" t="s">
        <v>20</v>
      </c>
    </row>
    <row r="51" spans="4:11" x14ac:dyDescent="0.3">
      <c r="D51" s="3" t="s">
        <v>2</v>
      </c>
      <c r="E51" s="3">
        <f>+E15</f>
        <v>150000</v>
      </c>
      <c r="F51" s="3">
        <f>+E51*2.5%</f>
        <v>3750</v>
      </c>
      <c r="G51" s="3">
        <f>+E51*2.5%</f>
        <v>3750</v>
      </c>
      <c r="H51" s="2">
        <f>+F51+G51</f>
        <v>7500</v>
      </c>
      <c r="J51" t="s">
        <v>227</v>
      </c>
      <c r="K51">
        <v>7500</v>
      </c>
    </row>
    <row r="52" spans="4:11" x14ac:dyDescent="0.3">
      <c r="D52" s="3"/>
      <c r="E52" s="3"/>
      <c r="F52" s="3"/>
      <c r="G52" s="3"/>
      <c r="H52" s="3"/>
      <c r="J52" t="s">
        <v>3</v>
      </c>
      <c r="K52">
        <v>3000</v>
      </c>
    </row>
    <row r="53" spans="4:11" x14ac:dyDescent="0.3">
      <c r="D53" s="3" t="s">
        <v>3</v>
      </c>
      <c r="E53" s="3">
        <f>+E8</f>
        <v>60000</v>
      </c>
      <c r="F53" s="3">
        <f>+E53*2.5%</f>
        <v>1500</v>
      </c>
      <c r="G53" s="3">
        <f>+E53*2.5%</f>
        <v>1500</v>
      </c>
      <c r="H53" s="3">
        <f>+F53+G53</f>
        <v>3000</v>
      </c>
    </row>
    <row r="54" spans="4:11" x14ac:dyDescent="0.3">
      <c r="D54" s="61" t="s">
        <v>21</v>
      </c>
      <c r="E54" s="61"/>
      <c r="F54" s="61">
        <f>+F46</f>
        <v>750</v>
      </c>
      <c r="G54" s="61">
        <f>+G46</f>
        <v>750</v>
      </c>
      <c r="H54" s="61">
        <f>+F54+G54</f>
        <v>1500</v>
      </c>
      <c r="K54">
        <f>+K51-K52</f>
        <v>4500</v>
      </c>
    </row>
    <row r="55" spans="4:11" x14ac:dyDescent="0.3">
      <c r="D55" s="3" t="s">
        <v>16</v>
      </c>
      <c r="E55" s="3"/>
      <c r="F55" s="3">
        <f>+F53+F54</f>
        <v>2250</v>
      </c>
      <c r="G55" s="3">
        <f>+G53+G54</f>
        <v>2250</v>
      </c>
      <c r="H55" s="2">
        <f>+H53+H54</f>
        <v>4500</v>
      </c>
      <c r="J55" t="s">
        <v>228</v>
      </c>
      <c r="K55">
        <v>1500</v>
      </c>
    </row>
    <row r="56" spans="4:11" x14ac:dyDescent="0.3">
      <c r="D56" s="3"/>
      <c r="E56" s="3"/>
      <c r="F56" s="3"/>
      <c r="G56" s="3"/>
      <c r="H56" s="3"/>
    </row>
    <row r="57" spans="4:11" x14ac:dyDescent="0.3">
      <c r="D57" s="3" t="s">
        <v>4</v>
      </c>
      <c r="E57" s="3"/>
      <c r="F57" s="2">
        <f>+F51-F55</f>
        <v>1500</v>
      </c>
      <c r="G57" s="2">
        <f>+G51-G55</f>
        <v>1500</v>
      </c>
      <c r="H57" s="2">
        <f>+H51-H55</f>
        <v>3000</v>
      </c>
      <c r="K57">
        <f>+K54-K55</f>
        <v>3000</v>
      </c>
    </row>
    <row r="58" spans="4:11" x14ac:dyDescent="0.3">
      <c r="D58" s="3" t="s">
        <v>17</v>
      </c>
      <c r="E58" s="3"/>
      <c r="F58" s="3"/>
      <c r="G58" s="3"/>
      <c r="H58" s="3"/>
    </row>
    <row r="59" spans="4:11" x14ac:dyDescent="0.3">
      <c r="D59" s="3" t="s">
        <v>18</v>
      </c>
      <c r="E59" s="3"/>
      <c r="F59" s="3"/>
      <c r="G59" s="3"/>
      <c r="H59" s="3"/>
    </row>
    <row r="65" spans="4:4" x14ac:dyDescent="0.3">
      <c r="D65" s="1" t="s">
        <v>71</v>
      </c>
    </row>
    <row r="71" spans="4:4" x14ac:dyDescent="0.3">
      <c r="D71" s="1" t="s">
        <v>72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4:E16"/>
  <sheetViews>
    <sheetView zoomScale="130" zoomScaleNormal="130" workbookViewId="0">
      <selection activeCell="D15" sqref="D15"/>
    </sheetView>
  </sheetViews>
  <sheetFormatPr defaultRowHeight="14.4" x14ac:dyDescent="0.3"/>
  <cols>
    <col min="3" max="3" width="78.44140625" customWidth="1"/>
    <col min="4" max="4" width="22.33203125" customWidth="1"/>
  </cols>
  <sheetData>
    <row r="4" spans="2:5" x14ac:dyDescent="0.3">
      <c r="C4" s="1" t="s">
        <v>10</v>
      </c>
    </row>
    <row r="6" spans="2:5" x14ac:dyDescent="0.3">
      <c r="C6" s="4" t="s">
        <v>11</v>
      </c>
      <c r="D6" s="4" t="s">
        <v>158</v>
      </c>
    </row>
    <row r="7" spans="2:5" x14ac:dyDescent="0.3">
      <c r="B7">
        <v>1</v>
      </c>
      <c r="C7" s="3" t="s">
        <v>28</v>
      </c>
      <c r="D7" s="3" t="s">
        <v>218</v>
      </c>
    </row>
    <row r="8" spans="2:5" x14ac:dyDescent="0.3">
      <c r="B8">
        <v>2</v>
      </c>
      <c r="C8" s="3" t="s">
        <v>29</v>
      </c>
      <c r="D8" s="3" t="s">
        <v>218</v>
      </c>
    </row>
    <row r="9" spans="2:5" x14ac:dyDescent="0.3">
      <c r="B9">
        <v>3</v>
      </c>
      <c r="C9" s="3" t="s">
        <v>25</v>
      </c>
      <c r="D9" s="3" t="s">
        <v>178</v>
      </c>
    </row>
    <row r="10" spans="2:5" x14ac:dyDescent="0.3">
      <c r="B10">
        <v>4</v>
      </c>
      <c r="C10" s="3" t="s">
        <v>61</v>
      </c>
      <c r="D10" s="3" t="s">
        <v>218</v>
      </c>
    </row>
    <row r="11" spans="2:5" x14ac:dyDescent="0.3">
      <c r="B11">
        <v>5</v>
      </c>
      <c r="C11" s="3" t="s">
        <v>62</v>
      </c>
      <c r="D11" s="3" t="s">
        <v>178</v>
      </c>
    </row>
    <row r="12" spans="2:5" x14ac:dyDescent="0.3">
      <c r="B12">
        <v>6</v>
      </c>
      <c r="C12" s="3" t="s">
        <v>26</v>
      </c>
      <c r="D12" s="3" t="s">
        <v>218</v>
      </c>
    </row>
    <row r="13" spans="2:5" x14ac:dyDescent="0.3">
      <c r="B13">
        <v>7</v>
      </c>
      <c r="C13" s="3" t="s">
        <v>27</v>
      </c>
      <c r="D13" s="3" t="s">
        <v>178</v>
      </c>
    </row>
    <row r="16" spans="2:5" x14ac:dyDescent="0.3">
      <c r="C16" s="1"/>
      <c r="E16" s="1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-0.499984740745262"/>
  </sheetPr>
  <dimension ref="B2:M91"/>
  <sheetViews>
    <sheetView topLeftCell="B58" workbookViewId="0">
      <selection activeCell="J75" sqref="J75"/>
    </sheetView>
  </sheetViews>
  <sheetFormatPr defaultRowHeight="14.4" x14ac:dyDescent="0.3"/>
  <cols>
    <col min="2" max="2" width="9.6640625" bestFit="1" customWidth="1"/>
    <col min="3" max="3" width="12.5546875" customWidth="1"/>
    <col min="4" max="4" width="34.6640625" bestFit="1" customWidth="1"/>
    <col min="5" max="5" width="9.33203125" customWidth="1"/>
    <col min="6" max="6" width="16" bestFit="1" customWidth="1"/>
    <col min="9" max="9" width="15" customWidth="1"/>
    <col min="11" max="11" width="9.6640625" bestFit="1" customWidth="1"/>
    <col min="12" max="12" width="13.6640625" bestFit="1" customWidth="1"/>
    <col min="13" max="13" width="27.44140625" customWidth="1"/>
    <col min="18" max="18" width="14.88671875" bestFit="1" customWidth="1"/>
  </cols>
  <sheetData>
    <row r="2" spans="2:13" x14ac:dyDescent="0.3">
      <c r="C2" s="1" t="s">
        <v>74</v>
      </c>
    </row>
    <row r="3" spans="2:13" x14ac:dyDescent="0.3">
      <c r="C3" s="1" t="s">
        <v>75</v>
      </c>
    </row>
    <row r="6" spans="2:13" x14ac:dyDescent="0.3">
      <c r="B6" s="17" t="s">
        <v>9</v>
      </c>
    </row>
    <row r="8" spans="2:13" x14ac:dyDescent="0.3">
      <c r="B8" s="18" t="s">
        <v>76</v>
      </c>
      <c r="C8" s="19" t="s">
        <v>77</v>
      </c>
      <c r="D8" s="18" t="s">
        <v>78</v>
      </c>
      <c r="E8" s="18" t="s">
        <v>79</v>
      </c>
      <c r="F8" s="18" t="s">
        <v>80</v>
      </c>
      <c r="G8" s="18" t="s">
        <v>0</v>
      </c>
      <c r="H8" s="18" t="s">
        <v>1</v>
      </c>
      <c r="I8" s="18" t="s">
        <v>81</v>
      </c>
    </row>
    <row r="9" spans="2:13" x14ac:dyDescent="0.3">
      <c r="B9" s="20">
        <v>44571</v>
      </c>
      <c r="C9" s="3" t="s">
        <v>82</v>
      </c>
      <c r="D9" s="3" t="s">
        <v>83</v>
      </c>
      <c r="E9" s="21">
        <v>0.12</v>
      </c>
      <c r="F9" s="3">
        <v>15000</v>
      </c>
      <c r="G9" s="3">
        <f>F9*6%</f>
        <v>900</v>
      </c>
      <c r="H9" s="3">
        <f>G9</f>
        <v>900</v>
      </c>
      <c r="I9" s="3">
        <f>SUM(F9:H9)</f>
        <v>16800</v>
      </c>
    </row>
    <row r="10" spans="2:13" x14ac:dyDescent="0.3">
      <c r="B10" s="20">
        <f>B9+1</f>
        <v>44572</v>
      </c>
      <c r="C10" s="3" t="s">
        <v>84</v>
      </c>
      <c r="D10" s="3" t="s">
        <v>85</v>
      </c>
      <c r="E10" s="21">
        <v>0.12</v>
      </c>
      <c r="F10" s="3">
        <v>20000</v>
      </c>
      <c r="G10" s="3">
        <f t="shared" ref="G10:G46" si="0">F10*6%</f>
        <v>1200</v>
      </c>
      <c r="H10" s="3">
        <f t="shared" ref="H10:H46" si="1">G10</f>
        <v>1200</v>
      </c>
      <c r="I10" s="3">
        <f t="shared" ref="I10:I46" si="2">SUM(F10:H10)</f>
        <v>22400</v>
      </c>
      <c r="L10" t="s">
        <v>227</v>
      </c>
      <c r="M10">
        <f>+G28+H28</f>
        <v>36240</v>
      </c>
    </row>
    <row r="11" spans="2:13" x14ac:dyDescent="0.3">
      <c r="B11" s="20">
        <f t="shared" ref="B11:B45" si="3">B10+1</f>
        <v>44573</v>
      </c>
      <c r="C11" s="3" t="s">
        <v>86</v>
      </c>
      <c r="D11" s="3" t="s">
        <v>87</v>
      </c>
      <c r="E11" s="21">
        <v>0.12</v>
      </c>
      <c r="F11" s="3">
        <v>15000</v>
      </c>
      <c r="G11" s="3">
        <f t="shared" si="0"/>
        <v>900</v>
      </c>
      <c r="H11" s="3">
        <f t="shared" si="1"/>
        <v>900</v>
      </c>
      <c r="I11" s="3">
        <f t="shared" si="2"/>
        <v>16800</v>
      </c>
      <c r="L11" t="s">
        <v>3</v>
      </c>
      <c r="M11">
        <f>+G57+H57</f>
        <v>28200</v>
      </c>
    </row>
    <row r="12" spans="2:13" x14ac:dyDescent="0.3">
      <c r="B12" s="20">
        <f>B11+1</f>
        <v>44574</v>
      </c>
      <c r="C12" s="3" t="s">
        <v>88</v>
      </c>
      <c r="D12" s="3" t="s">
        <v>89</v>
      </c>
      <c r="E12" s="21">
        <v>0.12</v>
      </c>
      <c r="F12" s="3">
        <v>13000</v>
      </c>
      <c r="G12" s="3">
        <f t="shared" si="0"/>
        <v>780</v>
      </c>
      <c r="H12" s="3">
        <f t="shared" si="1"/>
        <v>780</v>
      </c>
      <c r="I12" s="3">
        <f t="shared" si="2"/>
        <v>14560</v>
      </c>
      <c r="M12" s="1">
        <f>+M10-M11</f>
        <v>8040</v>
      </c>
    </row>
    <row r="13" spans="2:13" x14ac:dyDescent="0.3">
      <c r="B13" s="20">
        <f>B12+2</f>
        <v>44576</v>
      </c>
      <c r="C13" s="3" t="s">
        <v>90</v>
      </c>
      <c r="D13" s="3" t="s">
        <v>91</v>
      </c>
      <c r="E13" s="21">
        <v>0.12</v>
      </c>
      <c r="F13" s="3">
        <v>18000</v>
      </c>
      <c r="G13" s="3">
        <f t="shared" si="0"/>
        <v>1080</v>
      </c>
      <c r="H13" s="3">
        <f t="shared" si="1"/>
        <v>1080</v>
      </c>
      <c r="I13" s="3">
        <f t="shared" si="2"/>
        <v>20160</v>
      </c>
    </row>
    <row r="14" spans="2:13" x14ac:dyDescent="0.3">
      <c r="B14" s="20">
        <f t="shared" si="3"/>
        <v>44577</v>
      </c>
      <c r="C14" s="3" t="s">
        <v>92</v>
      </c>
      <c r="D14" s="3" t="s">
        <v>93</v>
      </c>
      <c r="E14" s="21">
        <v>0.12</v>
      </c>
      <c r="F14" s="3">
        <v>14000</v>
      </c>
      <c r="G14" s="3">
        <f t="shared" si="0"/>
        <v>840</v>
      </c>
      <c r="H14" s="3">
        <f t="shared" si="1"/>
        <v>840</v>
      </c>
      <c r="I14" s="3">
        <f t="shared" si="2"/>
        <v>15680</v>
      </c>
    </row>
    <row r="15" spans="2:13" x14ac:dyDescent="0.3">
      <c r="B15" s="20">
        <f t="shared" si="3"/>
        <v>44578</v>
      </c>
      <c r="C15" s="3" t="s">
        <v>94</v>
      </c>
      <c r="D15" s="3" t="s">
        <v>95</v>
      </c>
      <c r="E15" s="21">
        <v>0.12</v>
      </c>
      <c r="F15" s="3">
        <v>18000</v>
      </c>
      <c r="G15" s="3">
        <f t="shared" si="0"/>
        <v>1080</v>
      </c>
      <c r="H15" s="3">
        <f t="shared" si="1"/>
        <v>1080</v>
      </c>
      <c r="I15" s="3">
        <f t="shared" si="2"/>
        <v>20160</v>
      </c>
    </row>
    <row r="16" spans="2:13" x14ac:dyDescent="0.3">
      <c r="B16" s="20">
        <f>B15+2</f>
        <v>44580</v>
      </c>
      <c r="C16" s="3" t="s">
        <v>96</v>
      </c>
      <c r="D16" s="3" t="s">
        <v>85</v>
      </c>
      <c r="E16" s="21">
        <v>0.12</v>
      </c>
      <c r="F16" s="3">
        <v>18000</v>
      </c>
      <c r="G16" s="3">
        <f t="shared" si="0"/>
        <v>1080</v>
      </c>
      <c r="H16" s="3">
        <f t="shared" si="1"/>
        <v>1080</v>
      </c>
      <c r="I16" s="3">
        <f t="shared" si="2"/>
        <v>20160</v>
      </c>
    </row>
    <row r="17" spans="2:13" x14ac:dyDescent="0.3">
      <c r="B17" s="20">
        <f t="shared" si="3"/>
        <v>44581</v>
      </c>
      <c r="C17" s="3" t="s">
        <v>97</v>
      </c>
      <c r="D17" s="3" t="s">
        <v>98</v>
      </c>
      <c r="E17" s="21">
        <v>0.12</v>
      </c>
      <c r="F17" s="3">
        <v>20000</v>
      </c>
      <c r="G17" s="3">
        <f t="shared" si="0"/>
        <v>1200</v>
      </c>
      <c r="H17" s="3">
        <f t="shared" si="1"/>
        <v>1200</v>
      </c>
      <c r="I17" s="3">
        <f t="shared" si="2"/>
        <v>22400</v>
      </c>
    </row>
    <row r="18" spans="2:13" x14ac:dyDescent="0.3">
      <c r="B18" s="20">
        <f>B13+2</f>
        <v>44578</v>
      </c>
      <c r="C18" s="3" t="s">
        <v>99</v>
      </c>
      <c r="D18" s="3" t="s">
        <v>100</v>
      </c>
      <c r="E18" s="21">
        <v>0.12</v>
      </c>
      <c r="F18" s="3">
        <v>18000</v>
      </c>
      <c r="G18" s="3">
        <f t="shared" si="0"/>
        <v>1080</v>
      </c>
      <c r="H18" s="3">
        <f t="shared" si="1"/>
        <v>1080</v>
      </c>
      <c r="I18" s="3">
        <f t="shared" si="2"/>
        <v>20160</v>
      </c>
    </row>
    <row r="19" spans="2:13" x14ac:dyDescent="0.3">
      <c r="B19" s="20">
        <f>B18+2</f>
        <v>44580</v>
      </c>
      <c r="C19" s="3" t="s">
        <v>101</v>
      </c>
      <c r="D19" s="3" t="s">
        <v>85</v>
      </c>
      <c r="E19" s="21">
        <v>0.12</v>
      </c>
      <c r="F19" s="3">
        <v>14000</v>
      </c>
      <c r="G19" s="3">
        <f t="shared" si="0"/>
        <v>840</v>
      </c>
      <c r="H19" s="3">
        <f t="shared" si="1"/>
        <v>840</v>
      </c>
      <c r="I19" s="3">
        <f t="shared" si="2"/>
        <v>15680</v>
      </c>
    </row>
    <row r="20" spans="2:13" x14ac:dyDescent="0.3">
      <c r="B20" s="20">
        <f>B19+1</f>
        <v>44581</v>
      </c>
      <c r="C20" s="3" t="s">
        <v>102</v>
      </c>
      <c r="D20" s="3" t="s">
        <v>95</v>
      </c>
      <c r="E20" s="21">
        <v>0.12</v>
      </c>
      <c r="F20" s="3">
        <v>18000</v>
      </c>
      <c r="G20" s="3">
        <f t="shared" si="0"/>
        <v>1080</v>
      </c>
      <c r="H20" s="3">
        <f t="shared" si="1"/>
        <v>1080</v>
      </c>
      <c r="I20" s="3">
        <f t="shared" si="2"/>
        <v>20160</v>
      </c>
    </row>
    <row r="21" spans="2:13" x14ac:dyDescent="0.3">
      <c r="B21" s="20">
        <f>B20+2</f>
        <v>44583</v>
      </c>
      <c r="C21" s="3" t="s">
        <v>103</v>
      </c>
      <c r="D21" s="3" t="s">
        <v>95</v>
      </c>
      <c r="E21" s="21">
        <v>0.12</v>
      </c>
      <c r="F21" s="3">
        <v>15000</v>
      </c>
      <c r="G21" s="3">
        <f t="shared" si="0"/>
        <v>900</v>
      </c>
      <c r="H21" s="3">
        <f t="shared" si="1"/>
        <v>900</v>
      </c>
      <c r="I21" s="3">
        <f t="shared" si="2"/>
        <v>16800</v>
      </c>
    </row>
    <row r="22" spans="2:13" x14ac:dyDescent="0.3">
      <c r="B22" s="20">
        <f t="shared" si="3"/>
        <v>44584</v>
      </c>
      <c r="C22" s="3" t="s">
        <v>104</v>
      </c>
      <c r="D22" s="3" t="s">
        <v>105</v>
      </c>
      <c r="E22" s="21">
        <v>0.12</v>
      </c>
      <c r="F22" s="3">
        <v>12000</v>
      </c>
      <c r="G22" s="3">
        <f t="shared" si="0"/>
        <v>720</v>
      </c>
      <c r="H22" s="3">
        <f t="shared" si="1"/>
        <v>720</v>
      </c>
      <c r="I22" s="3">
        <f t="shared" si="2"/>
        <v>13440</v>
      </c>
    </row>
    <row r="23" spans="2:13" x14ac:dyDescent="0.3">
      <c r="B23" s="20">
        <f t="shared" si="3"/>
        <v>44585</v>
      </c>
      <c r="C23" s="3" t="s">
        <v>106</v>
      </c>
      <c r="D23" s="3" t="s">
        <v>107</v>
      </c>
      <c r="E23" s="21">
        <v>0.12</v>
      </c>
      <c r="F23" s="3">
        <v>15000</v>
      </c>
      <c r="G23" s="3">
        <f t="shared" si="0"/>
        <v>900</v>
      </c>
      <c r="H23" s="3">
        <f t="shared" si="1"/>
        <v>900</v>
      </c>
      <c r="I23" s="3">
        <f t="shared" si="2"/>
        <v>16800</v>
      </c>
    </row>
    <row r="24" spans="2:13" x14ac:dyDescent="0.3">
      <c r="B24" s="20">
        <f>B23+1</f>
        <v>44586</v>
      </c>
      <c r="C24" s="3" t="s">
        <v>108</v>
      </c>
      <c r="D24" s="3" t="s">
        <v>89</v>
      </c>
      <c r="E24" s="21">
        <v>0.12</v>
      </c>
      <c r="F24" s="3">
        <v>18000</v>
      </c>
      <c r="G24" s="3">
        <f t="shared" si="0"/>
        <v>1080</v>
      </c>
      <c r="H24" s="3">
        <f t="shared" si="1"/>
        <v>1080</v>
      </c>
      <c r="I24" s="3">
        <f t="shared" si="2"/>
        <v>20160</v>
      </c>
    </row>
    <row r="25" spans="2:13" x14ac:dyDescent="0.3">
      <c r="B25" s="20">
        <f>B24+3</f>
        <v>44589</v>
      </c>
      <c r="C25" s="3" t="s">
        <v>109</v>
      </c>
      <c r="D25" s="3" t="s">
        <v>110</v>
      </c>
      <c r="E25" s="21">
        <v>0.12</v>
      </c>
      <c r="F25" s="3">
        <v>16000</v>
      </c>
      <c r="G25" s="3">
        <f t="shared" si="0"/>
        <v>960</v>
      </c>
      <c r="H25" s="3">
        <f t="shared" si="1"/>
        <v>960</v>
      </c>
      <c r="I25" s="3">
        <f t="shared" si="2"/>
        <v>17920</v>
      </c>
    </row>
    <row r="26" spans="2:13" x14ac:dyDescent="0.3">
      <c r="B26" s="20">
        <f>B25+2</f>
        <v>44591</v>
      </c>
      <c r="C26" s="3" t="s">
        <v>111</v>
      </c>
      <c r="D26" s="3" t="s">
        <v>93</v>
      </c>
      <c r="E26" s="21">
        <v>0.12</v>
      </c>
      <c r="F26" s="3">
        <v>11000</v>
      </c>
      <c r="G26" s="3">
        <f t="shared" si="0"/>
        <v>660</v>
      </c>
      <c r="H26" s="3">
        <f t="shared" si="1"/>
        <v>660</v>
      </c>
      <c r="I26" s="3">
        <f t="shared" si="2"/>
        <v>12320</v>
      </c>
    </row>
    <row r="27" spans="2:13" ht="15" thickBot="1" x14ac:dyDescent="0.35">
      <c r="B27" s="20">
        <f>B26+1</f>
        <v>44592</v>
      </c>
      <c r="C27" s="3" t="s">
        <v>112</v>
      </c>
      <c r="D27" s="3" t="s">
        <v>110</v>
      </c>
      <c r="E27" s="21">
        <v>0.12</v>
      </c>
      <c r="F27" s="6">
        <v>14000</v>
      </c>
      <c r="G27" s="6">
        <f t="shared" si="0"/>
        <v>840</v>
      </c>
      <c r="H27" s="6">
        <f t="shared" si="1"/>
        <v>840</v>
      </c>
      <c r="I27" s="6">
        <f t="shared" si="2"/>
        <v>15680</v>
      </c>
    </row>
    <row r="28" spans="2:13" ht="15" thickBot="1" x14ac:dyDescent="0.35">
      <c r="B28" s="20"/>
      <c r="C28" s="3"/>
      <c r="D28" s="3"/>
      <c r="E28" s="25"/>
      <c r="F28" s="27">
        <f>SUM(F9:F27)</f>
        <v>302000</v>
      </c>
      <c r="G28" s="28">
        <f>SUM(G9:G27)</f>
        <v>18120</v>
      </c>
      <c r="H28" s="28">
        <f t="shared" si="1"/>
        <v>18120</v>
      </c>
      <c r="I28" s="29">
        <f>SUM(I9:I27)</f>
        <v>338240</v>
      </c>
    </row>
    <row r="29" spans="2:13" x14ac:dyDescent="0.3">
      <c r="B29" s="20"/>
      <c r="C29" s="3"/>
      <c r="D29" s="3"/>
      <c r="E29" s="21"/>
      <c r="F29" s="26"/>
      <c r="G29" s="26"/>
      <c r="H29" s="26"/>
      <c r="I29" s="26"/>
    </row>
    <row r="30" spans="2:13" x14ac:dyDescent="0.3">
      <c r="B30" s="20"/>
      <c r="C30" s="3"/>
      <c r="D30" s="3"/>
      <c r="E30" s="21"/>
      <c r="F30" s="3"/>
      <c r="G30" s="3"/>
      <c r="H30" s="3"/>
      <c r="I30" s="3"/>
    </row>
    <row r="31" spans="2:13" x14ac:dyDescent="0.3">
      <c r="B31" s="20">
        <f>B27+3</f>
        <v>44595</v>
      </c>
      <c r="C31" s="3" t="s">
        <v>113</v>
      </c>
      <c r="D31" s="3" t="s">
        <v>114</v>
      </c>
      <c r="E31" s="21">
        <v>0.12</v>
      </c>
      <c r="F31" s="3">
        <v>20000</v>
      </c>
      <c r="G31" s="3">
        <f t="shared" si="0"/>
        <v>1200</v>
      </c>
      <c r="H31" s="3">
        <f t="shared" si="1"/>
        <v>1200</v>
      </c>
      <c r="I31" s="3">
        <f t="shared" si="2"/>
        <v>22400</v>
      </c>
    </row>
    <row r="32" spans="2:13" x14ac:dyDescent="0.3">
      <c r="B32" s="20">
        <f>B31+5</f>
        <v>44600</v>
      </c>
      <c r="C32" s="3" t="s">
        <v>115</v>
      </c>
      <c r="D32" s="3" t="s">
        <v>105</v>
      </c>
      <c r="E32" s="21">
        <v>0.12</v>
      </c>
      <c r="F32" s="3">
        <v>14000</v>
      </c>
      <c r="G32" s="3">
        <f t="shared" si="0"/>
        <v>840</v>
      </c>
      <c r="H32" s="3">
        <f t="shared" si="1"/>
        <v>840</v>
      </c>
      <c r="I32" s="3">
        <f t="shared" si="2"/>
        <v>15680</v>
      </c>
      <c r="L32" t="s">
        <v>229</v>
      </c>
      <c r="M32">
        <f>+G47+H47</f>
        <v>29760</v>
      </c>
    </row>
    <row r="33" spans="2:13" x14ac:dyDescent="0.3">
      <c r="B33" s="20">
        <f t="shared" si="3"/>
        <v>44601</v>
      </c>
      <c r="C33" s="3" t="s">
        <v>116</v>
      </c>
      <c r="D33" s="3" t="s">
        <v>117</v>
      </c>
      <c r="E33" s="21">
        <v>0.12</v>
      </c>
      <c r="F33" s="3">
        <v>12000</v>
      </c>
      <c r="G33" s="3">
        <f t="shared" si="0"/>
        <v>720</v>
      </c>
      <c r="H33" s="3">
        <f t="shared" si="1"/>
        <v>720</v>
      </c>
      <c r="I33" s="3">
        <f t="shared" si="2"/>
        <v>13440</v>
      </c>
      <c r="L33" t="s">
        <v>3</v>
      </c>
      <c r="M33">
        <f>+G64+H64</f>
        <v>40800</v>
      </c>
    </row>
    <row r="34" spans="2:13" x14ac:dyDescent="0.3">
      <c r="B34" s="20">
        <f t="shared" si="3"/>
        <v>44602</v>
      </c>
      <c r="C34" s="3" t="s">
        <v>118</v>
      </c>
      <c r="D34" s="3" t="s">
        <v>119</v>
      </c>
      <c r="E34" s="21">
        <v>0.12</v>
      </c>
      <c r="F34" s="3">
        <v>15000</v>
      </c>
      <c r="G34" s="3">
        <f t="shared" si="0"/>
        <v>900</v>
      </c>
      <c r="H34" s="3">
        <f t="shared" si="1"/>
        <v>900</v>
      </c>
      <c r="I34" s="3">
        <f t="shared" si="2"/>
        <v>16800</v>
      </c>
      <c r="M34" s="1">
        <f>+M32-M33</f>
        <v>-11040</v>
      </c>
    </row>
    <row r="35" spans="2:13" x14ac:dyDescent="0.3">
      <c r="B35" s="20">
        <f t="shared" si="3"/>
        <v>44603</v>
      </c>
      <c r="C35" s="3" t="s">
        <v>120</v>
      </c>
      <c r="D35" s="3" t="s">
        <v>121</v>
      </c>
      <c r="E35" s="21">
        <v>0.12</v>
      </c>
      <c r="F35" s="3">
        <v>14000</v>
      </c>
      <c r="G35" s="3">
        <f t="shared" si="0"/>
        <v>840</v>
      </c>
      <c r="H35" s="3">
        <f t="shared" si="1"/>
        <v>840</v>
      </c>
      <c r="I35" s="3">
        <f t="shared" si="2"/>
        <v>15680</v>
      </c>
    </row>
    <row r="36" spans="2:13" x14ac:dyDescent="0.3">
      <c r="B36" s="20">
        <f>B35+3</f>
        <v>44606</v>
      </c>
      <c r="C36" s="3" t="s">
        <v>122</v>
      </c>
      <c r="D36" s="3" t="s">
        <v>98</v>
      </c>
      <c r="E36" s="21">
        <v>0.12</v>
      </c>
      <c r="F36" s="3">
        <v>14000</v>
      </c>
      <c r="G36" s="3">
        <f t="shared" si="0"/>
        <v>840</v>
      </c>
      <c r="H36" s="3">
        <f t="shared" si="1"/>
        <v>840</v>
      </c>
      <c r="I36" s="3">
        <f t="shared" si="2"/>
        <v>15680</v>
      </c>
    </row>
    <row r="37" spans="2:13" x14ac:dyDescent="0.3">
      <c r="B37" s="20">
        <f t="shared" si="3"/>
        <v>44607</v>
      </c>
      <c r="C37" s="3" t="s">
        <v>123</v>
      </c>
      <c r="D37" s="3" t="s">
        <v>105</v>
      </c>
      <c r="E37" s="21">
        <v>0.12</v>
      </c>
      <c r="F37" s="3">
        <v>16000</v>
      </c>
      <c r="G37" s="3">
        <f t="shared" si="0"/>
        <v>960</v>
      </c>
      <c r="H37" s="3">
        <f t="shared" si="1"/>
        <v>960</v>
      </c>
      <c r="I37" s="3">
        <f t="shared" si="2"/>
        <v>17920</v>
      </c>
    </row>
    <row r="38" spans="2:13" x14ac:dyDescent="0.3">
      <c r="B38" s="20">
        <f t="shared" si="3"/>
        <v>44608</v>
      </c>
      <c r="C38" s="3" t="s">
        <v>124</v>
      </c>
      <c r="D38" s="3" t="s">
        <v>125</v>
      </c>
      <c r="E38" s="21">
        <v>0.12</v>
      </c>
      <c r="F38" s="3">
        <v>12000</v>
      </c>
      <c r="G38" s="3">
        <f t="shared" si="0"/>
        <v>720</v>
      </c>
      <c r="H38" s="3">
        <f t="shared" si="1"/>
        <v>720</v>
      </c>
      <c r="I38" s="3">
        <f t="shared" si="2"/>
        <v>13440</v>
      </c>
    </row>
    <row r="39" spans="2:13" x14ac:dyDescent="0.3">
      <c r="B39" s="20">
        <f t="shared" si="3"/>
        <v>44609</v>
      </c>
      <c r="C39" s="3" t="s">
        <v>126</v>
      </c>
      <c r="D39" s="3" t="s">
        <v>127</v>
      </c>
      <c r="E39" s="21">
        <v>0.12</v>
      </c>
      <c r="F39" s="3">
        <v>15000</v>
      </c>
      <c r="G39" s="3">
        <f t="shared" si="0"/>
        <v>900</v>
      </c>
      <c r="H39" s="3">
        <f t="shared" si="1"/>
        <v>900</v>
      </c>
      <c r="I39" s="3">
        <f t="shared" si="2"/>
        <v>16800</v>
      </c>
    </row>
    <row r="40" spans="2:13" x14ac:dyDescent="0.3">
      <c r="B40" s="20">
        <f>B39+2</f>
        <v>44611</v>
      </c>
      <c r="C40" s="3" t="s">
        <v>128</v>
      </c>
      <c r="D40" s="3" t="s">
        <v>119</v>
      </c>
      <c r="E40" s="21">
        <v>0.12</v>
      </c>
      <c r="F40" s="3">
        <v>16000</v>
      </c>
      <c r="G40" s="3">
        <f t="shared" si="0"/>
        <v>960</v>
      </c>
      <c r="H40" s="3">
        <f t="shared" si="1"/>
        <v>960</v>
      </c>
      <c r="I40" s="3">
        <f t="shared" si="2"/>
        <v>17920</v>
      </c>
    </row>
    <row r="41" spans="2:13" x14ac:dyDescent="0.3">
      <c r="B41" s="20">
        <f t="shared" si="3"/>
        <v>44612</v>
      </c>
      <c r="C41" s="3" t="s">
        <v>129</v>
      </c>
      <c r="D41" s="3" t="s">
        <v>93</v>
      </c>
      <c r="E41" s="21">
        <v>0.12</v>
      </c>
      <c r="F41" s="3">
        <v>20000</v>
      </c>
      <c r="G41" s="3">
        <f t="shared" si="0"/>
        <v>1200</v>
      </c>
      <c r="H41" s="3">
        <f t="shared" si="1"/>
        <v>1200</v>
      </c>
      <c r="I41" s="3">
        <f t="shared" si="2"/>
        <v>22400</v>
      </c>
    </row>
    <row r="42" spans="2:13" x14ac:dyDescent="0.3">
      <c r="B42" s="20">
        <f t="shared" si="3"/>
        <v>44613</v>
      </c>
      <c r="C42" s="3" t="s">
        <v>130</v>
      </c>
      <c r="D42" s="3" t="s">
        <v>119</v>
      </c>
      <c r="E42" s="21">
        <v>0.12</v>
      </c>
      <c r="F42" s="3">
        <v>26000</v>
      </c>
      <c r="G42" s="3">
        <f t="shared" si="0"/>
        <v>1560</v>
      </c>
      <c r="H42" s="3">
        <f t="shared" si="1"/>
        <v>1560</v>
      </c>
      <c r="I42" s="3">
        <f t="shared" si="2"/>
        <v>29120</v>
      </c>
    </row>
    <row r="43" spans="2:13" x14ac:dyDescent="0.3">
      <c r="B43" s="20">
        <f t="shared" si="3"/>
        <v>44614</v>
      </c>
      <c r="C43" s="3" t="s">
        <v>131</v>
      </c>
      <c r="D43" s="3" t="s">
        <v>93</v>
      </c>
      <c r="E43" s="21">
        <v>0.12</v>
      </c>
      <c r="F43" s="3">
        <v>14000</v>
      </c>
      <c r="G43" s="3">
        <f t="shared" si="0"/>
        <v>840</v>
      </c>
      <c r="H43" s="3">
        <f t="shared" si="1"/>
        <v>840</v>
      </c>
      <c r="I43" s="3">
        <f t="shared" si="2"/>
        <v>15680</v>
      </c>
    </row>
    <row r="44" spans="2:13" x14ac:dyDescent="0.3">
      <c r="B44" s="20">
        <f>B43+2</f>
        <v>44616</v>
      </c>
      <c r="C44" s="3" t="s">
        <v>132</v>
      </c>
      <c r="D44" s="3" t="s">
        <v>133</v>
      </c>
      <c r="E44" s="21">
        <v>0.12</v>
      </c>
      <c r="F44" s="3">
        <v>15000</v>
      </c>
      <c r="G44" s="3">
        <f t="shared" si="0"/>
        <v>900</v>
      </c>
      <c r="H44" s="3">
        <f t="shared" si="1"/>
        <v>900</v>
      </c>
      <c r="I44" s="3">
        <f t="shared" si="2"/>
        <v>16800</v>
      </c>
    </row>
    <row r="45" spans="2:13" x14ac:dyDescent="0.3">
      <c r="B45" s="20">
        <f t="shared" si="3"/>
        <v>44617</v>
      </c>
      <c r="C45" s="3" t="s">
        <v>134</v>
      </c>
      <c r="D45" s="3" t="s">
        <v>85</v>
      </c>
      <c r="E45" s="21">
        <v>0.12</v>
      </c>
      <c r="F45" s="3">
        <v>15000</v>
      </c>
      <c r="G45" s="3">
        <f t="shared" si="0"/>
        <v>900</v>
      </c>
      <c r="H45" s="3">
        <f t="shared" si="1"/>
        <v>900</v>
      </c>
      <c r="I45" s="3">
        <f t="shared" si="2"/>
        <v>16800</v>
      </c>
    </row>
    <row r="46" spans="2:13" ht="15" thickBot="1" x14ac:dyDescent="0.35">
      <c r="B46" s="20">
        <f>B45+2</f>
        <v>44619</v>
      </c>
      <c r="C46" s="3" t="s">
        <v>135</v>
      </c>
      <c r="D46" s="3" t="str">
        <f>D31</f>
        <v>Shree Krishna Rice Mills</v>
      </c>
      <c r="E46" s="21">
        <v>0.12</v>
      </c>
      <c r="F46" s="6">
        <v>10000</v>
      </c>
      <c r="G46" s="6">
        <f t="shared" si="0"/>
        <v>600</v>
      </c>
      <c r="H46" s="6">
        <f t="shared" si="1"/>
        <v>600</v>
      </c>
      <c r="I46" s="6">
        <f t="shared" si="2"/>
        <v>11200</v>
      </c>
    </row>
    <row r="47" spans="2:13" ht="15" thickBot="1" x14ac:dyDescent="0.35">
      <c r="B47" s="63" t="s">
        <v>8</v>
      </c>
      <c r="C47" s="64"/>
      <c r="D47" s="64"/>
      <c r="E47" s="64"/>
      <c r="F47" s="27">
        <f>SUM(F31:F46)</f>
        <v>248000</v>
      </c>
      <c r="G47" s="28">
        <f t="shared" ref="G47:I47" si="4">SUM(G31:G46)</f>
        <v>14880</v>
      </c>
      <c r="H47" s="28">
        <f t="shared" si="4"/>
        <v>14880</v>
      </c>
      <c r="I47" s="29">
        <f t="shared" si="4"/>
        <v>277760</v>
      </c>
    </row>
    <row r="49" spans="2:9" x14ac:dyDescent="0.3">
      <c r="B49" s="22" t="s">
        <v>136</v>
      </c>
      <c r="C49" s="22"/>
      <c r="D49" s="1"/>
      <c r="E49" s="1"/>
      <c r="F49" s="1"/>
      <c r="G49" s="1"/>
      <c r="H49" s="1"/>
      <c r="I49" s="1"/>
    </row>
    <row r="50" spans="2:9" x14ac:dyDescent="0.3">
      <c r="D50" s="1"/>
      <c r="E50" s="1"/>
      <c r="F50" s="1"/>
      <c r="G50" s="1"/>
      <c r="H50" s="1"/>
      <c r="I50" s="1"/>
    </row>
    <row r="51" spans="2:9" x14ac:dyDescent="0.3">
      <c r="B51" s="18" t="s">
        <v>76</v>
      </c>
      <c r="C51" s="19" t="s">
        <v>77</v>
      </c>
      <c r="D51" s="18" t="s">
        <v>78</v>
      </c>
      <c r="E51" s="18" t="s">
        <v>79</v>
      </c>
      <c r="F51" s="18" t="s">
        <v>80</v>
      </c>
      <c r="G51" s="18" t="s">
        <v>0</v>
      </c>
      <c r="H51" s="18" t="s">
        <v>1</v>
      </c>
      <c r="I51" s="18" t="s">
        <v>81</v>
      </c>
    </row>
    <row r="52" spans="2:9" x14ac:dyDescent="0.3">
      <c r="B52" s="20">
        <v>44571</v>
      </c>
      <c r="C52" s="3" t="s">
        <v>137</v>
      </c>
      <c r="D52" s="3" t="s">
        <v>138</v>
      </c>
      <c r="E52" s="21">
        <v>0.12</v>
      </c>
      <c r="F52" s="3">
        <v>30000</v>
      </c>
      <c r="G52" s="3">
        <f>F52*6%</f>
        <v>1800</v>
      </c>
      <c r="H52" s="3">
        <f>G52</f>
        <v>1800</v>
      </c>
      <c r="I52" s="3">
        <f>SUM(F52:H52)</f>
        <v>33600</v>
      </c>
    </row>
    <row r="53" spans="2:9" x14ac:dyDescent="0.3">
      <c r="B53" s="20">
        <f>B52+5</f>
        <v>44576</v>
      </c>
      <c r="C53" s="3" t="s">
        <v>139</v>
      </c>
      <c r="D53" s="3" t="s">
        <v>140</v>
      </c>
      <c r="E53" s="21">
        <v>0.12</v>
      </c>
      <c r="F53" s="3">
        <v>50000</v>
      </c>
      <c r="G53" s="3">
        <f t="shared" ref="G53:G63" si="5">F53*6%</f>
        <v>3000</v>
      </c>
      <c r="H53" s="3">
        <f t="shared" ref="H53:H63" si="6">G53</f>
        <v>3000</v>
      </c>
      <c r="I53" s="3">
        <f t="shared" ref="I53:I63" si="7">SUM(F53:H53)</f>
        <v>56000</v>
      </c>
    </row>
    <row r="54" spans="2:9" x14ac:dyDescent="0.3">
      <c r="B54" s="20">
        <f>B53+2</f>
        <v>44578</v>
      </c>
      <c r="C54" s="3" t="s">
        <v>141</v>
      </c>
      <c r="D54" s="3" t="s">
        <v>142</v>
      </c>
      <c r="E54" s="21">
        <v>0.12</v>
      </c>
      <c r="F54" s="3">
        <v>30000</v>
      </c>
      <c r="G54" s="3">
        <f t="shared" si="5"/>
        <v>1800</v>
      </c>
      <c r="H54" s="3">
        <f t="shared" si="6"/>
        <v>1800</v>
      </c>
      <c r="I54" s="3">
        <f t="shared" si="7"/>
        <v>33600</v>
      </c>
    </row>
    <row r="55" spans="2:9" x14ac:dyDescent="0.3">
      <c r="B55" s="20">
        <f>B54+4</f>
        <v>44582</v>
      </c>
      <c r="C55" s="23">
        <v>1967</v>
      </c>
      <c r="D55" s="3" t="s">
        <v>143</v>
      </c>
      <c r="E55" s="21">
        <v>0.12</v>
      </c>
      <c r="F55" s="3">
        <v>80000</v>
      </c>
      <c r="G55" s="3">
        <f t="shared" si="5"/>
        <v>4800</v>
      </c>
      <c r="H55" s="3">
        <f t="shared" si="6"/>
        <v>4800</v>
      </c>
      <c r="I55" s="3">
        <f t="shared" si="7"/>
        <v>89600</v>
      </c>
    </row>
    <row r="56" spans="2:9" ht="15" thickBot="1" x14ac:dyDescent="0.35">
      <c r="B56" s="20">
        <f>B55+6</f>
        <v>44588</v>
      </c>
      <c r="C56" s="3" t="s">
        <v>144</v>
      </c>
      <c r="D56" s="3" t="s">
        <v>145</v>
      </c>
      <c r="E56" s="21">
        <v>0.12</v>
      </c>
      <c r="F56" s="6">
        <v>45000</v>
      </c>
      <c r="G56" s="6">
        <f t="shared" si="5"/>
        <v>2700</v>
      </c>
      <c r="H56" s="6">
        <f t="shared" si="6"/>
        <v>2700</v>
      </c>
      <c r="I56" s="6">
        <f t="shared" si="7"/>
        <v>50400</v>
      </c>
    </row>
    <row r="57" spans="2:9" ht="15" thickBot="1" x14ac:dyDescent="0.35">
      <c r="B57" s="20"/>
      <c r="C57" s="3"/>
      <c r="D57" s="3"/>
      <c r="E57" s="25"/>
      <c r="F57" s="27">
        <f>SUM(F52:F56)</f>
        <v>235000</v>
      </c>
      <c r="G57" s="27">
        <f t="shared" ref="G57:I57" si="8">SUM(G52:G56)</f>
        <v>14100</v>
      </c>
      <c r="H57" s="27">
        <f t="shared" si="8"/>
        <v>14100</v>
      </c>
      <c r="I57" s="27">
        <f t="shared" si="8"/>
        <v>263200</v>
      </c>
    </row>
    <row r="58" spans="2:9" x14ac:dyDescent="0.3">
      <c r="B58" s="20"/>
      <c r="C58" s="3"/>
      <c r="D58" s="3"/>
      <c r="E58" s="21"/>
      <c r="F58" s="26"/>
      <c r="G58" s="26"/>
      <c r="H58" s="26"/>
      <c r="I58" s="26"/>
    </row>
    <row r="59" spans="2:9" x14ac:dyDescent="0.3">
      <c r="B59" s="20"/>
      <c r="C59" s="3"/>
      <c r="D59" s="3"/>
      <c r="E59" s="21"/>
      <c r="F59" s="3"/>
      <c r="G59" s="3"/>
      <c r="H59" s="3"/>
      <c r="I59" s="3"/>
    </row>
    <row r="60" spans="2:9" x14ac:dyDescent="0.3">
      <c r="B60" s="20">
        <f>B56+10</f>
        <v>44598</v>
      </c>
      <c r="C60" s="3" t="s">
        <v>146</v>
      </c>
      <c r="D60" s="3" t="s">
        <v>147</v>
      </c>
      <c r="E60" s="21">
        <v>0.12</v>
      </c>
      <c r="F60" s="3">
        <v>100000</v>
      </c>
      <c r="G60" s="3">
        <f t="shared" si="5"/>
        <v>6000</v>
      </c>
      <c r="H60" s="3">
        <f t="shared" si="6"/>
        <v>6000</v>
      </c>
      <c r="I60" s="3">
        <f t="shared" si="7"/>
        <v>112000</v>
      </c>
    </row>
    <row r="61" spans="2:9" x14ac:dyDescent="0.3">
      <c r="B61" s="20">
        <f>B60+4</f>
        <v>44602</v>
      </c>
      <c r="C61" s="3" t="s">
        <v>148</v>
      </c>
      <c r="D61" s="3" t="s">
        <v>149</v>
      </c>
      <c r="E61" s="21">
        <v>0.12</v>
      </c>
      <c r="F61" s="3">
        <v>60000</v>
      </c>
      <c r="G61" s="3">
        <f t="shared" si="5"/>
        <v>3600</v>
      </c>
      <c r="H61" s="3">
        <f t="shared" si="6"/>
        <v>3600</v>
      </c>
      <c r="I61" s="3">
        <f t="shared" si="7"/>
        <v>67200</v>
      </c>
    </row>
    <row r="62" spans="2:9" x14ac:dyDescent="0.3">
      <c r="B62" s="20">
        <f>B61+5</f>
        <v>44607</v>
      </c>
      <c r="C62" s="3" t="s">
        <v>150</v>
      </c>
      <c r="D62" s="3" t="s">
        <v>151</v>
      </c>
      <c r="E62" s="21">
        <v>0.12</v>
      </c>
      <c r="F62" s="3">
        <v>100000</v>
      </c>
      <c r="G62" s="3">
        <f t="shared" si="5"/>
        <v>6000</v>
      </c>
      <c r="H62" s="3">
        <f t="shared" si="6"/>
        <v>6000</v>
      </c>
      <c r="I62" s="3">
        <f t="shared" si="7"/>
        <v>112000</v>
      </c>
    </row>
    <row r="63" spans="2:9" ht="15" thickBot="1" x14ac:dyDescent="0.35">
      <c r="B63" s="20">
        <f>B62+10</f>
        <v>44617</v>
      </c>
      <c r="C63" s="3" t="s">
        <v>152</v>
      </c>
      <c r="D63" s="3" t="s">
        <v>153</v>
      </c>
      <c r="E63" s="21">
        <v>0.12</v>
      </c>
      <c r="F63" s="6">
        <v>80000</v>
      </c>
      <c r="G63" s="6">
        <f t="shared" si="5"/>
        <v>4800</v>
      </c>
      <c r="H63" s="6">
        <f t="shared" si="6"/>
        <v>4800</v>
      </c>
      <c r="I63" s="6">
        <f t="shared" si="7"/>
        <v>89600</v>
      </c>
    </row>
    <row r="64" spans="2:9" ht="15" thickBot="1" x14ac:dyDescent="0.35">
      <c r="B64" s="63" t="s">
        <v>8</v>
      </c>
      <c r="C64" s="64"/>
      <c r="D64" s="64"/>
      <c r="E64" s="64"/>
      <c r="F64" s="27">
        <f>SUM(F60:F63)</f>
        <v>340000</v>
      </c>
      <c r="G64" s="28">
        <f t="shared" ref="G64:I64" si="9">SUM(G60:G63)</f>
        <v>20400</v>
      </c>
      <c r="H64" s="28">
        <f t="shared" si="9"/>
        <v>20400</v>
      </c>
      <c r="I64" s="29">
        <f t="shared" si="9"/>
        <v>380800</v>
      </c>
    </row>
    <row r="65" spans="2:7" x14ac:dyDescent="0.3">
      <c r="B65" s="1" t="s">
        <v>154</v>
      </c>
    </row>
    <row r="67" spans="2:7" x14ac:dyDescent="0.3">
      <c r="C67" s="1" t="s">
        <v>155</v>
      </c>
    </row>
    <row r="69" spans="2:7" x14ac:dyDescent="0.3">
      <c r="C69" s="5" t="s">
        <v>5</v>
      </c>
      <c r="D69" s="7" t="s">
        <v>59</v>
      </c>
      <c r="E69" s="7" t="s">
        <v>0</v>
      </c>
      <c r="F69" s="7" t="s">
        <v>1</v>
      </c>
      <c r="G69" s="24" t="s">
        <v>58</v>
      </c>
    </row>
    <row r="70" spans="2:7" x14ac:dyDescent="0.3">
      <c r="C70" s="3" t="s">
        <v>2</v>
      </c>
      <c r="D70" s="3">
        <f>+F28</f>
        <v>302000</v>
      </c>
      <c r="E70" s="3">
        <f>+G28</f>
        <v>18120</v>
      </c>
      <c r="F70" s="3">
        <v>18120</v>
      </c>
      <c r="G70" s="2">
        <f>+E70+F70</f>
        <v>36240</v>
      </c>
    </row>
    <row r="71" spans="2:7" x14ac:dyDescent="0.3">
      <c r="C71" s="3"/>
      <c r="D71" s="3"/>
      <c r="E71" s="3"/>
      <c r="F71" s="3"/>
      <c r="G71" s="3"/>
    </row>
    <row r="72" spans="2:7" x14ac:dyDescent="0.3">
      <c r="C72" s="3" t="s">
        <v>3</v>
      </c>
      <c r="D72" s="3">
        <f>+F57</f>
        <v>235000</v>
      </c>
      <c r="E72" s="3">
        <f>+G57</f>
        <v>14100</v>
      </c>
      <c r="F72" s="3">
        <v>14100</v>
      </c>
      <c r="G72" s="3">
        <f>+E72+F72</f>
        <v>28200</v>
      </c>
    </row>
    <row r="73" spans="2:7" x14ac:dyDescent="0.3">
      <c r="C73" s="3" t="s">
        <v>21</v>
      </c>
      <c r="D73" s="3"/>
      <c r="E73" s="3"/>
      <c r="F73" s="3"/>
      <c r="G73" s="3"/>
    </row>
    <row r="74" spans="2:7" x14ac:dyDescent="0.3">
      <c r="C74" s="3" t="s">
        <v>16</v>
      </c>
      <c r="D74" s="3"/>
      <c r="E74" s="2">
        <f>+E72+E73</f>
        <v>14100</v>
      </c>
      <c r="F74" s="2">
        <f>+F72+F73</f>
        <v>14100</v>
      </c>
      <c r="G74" s="2">
        <f>+G72+G73</f>
        <v>28200</v>
      </c>
    </row>
    <row r="75" spans="2:7" x14ac:dyDescent="0.3">
      <c r="C75" s="3"/>
      <c r="D75" s="3"/>
      <c r="E75" s="3"/>
      <c r="F75" s="3"/>
      <c r="G75" s="3"/>
    </row>
    <row r="76" spans="2:7" x14ac:dyDescent="0.3">
      <c r="C76" s="3" t="s">
        <v>4</v>
      </c>
      <c r="D76" s="3"/>
      <c r="E76" s="2">
        <f>+E70-E74</f>
        <v>4020</v>
      </c>
      <c r="F76" s="2">
        <f>+F70-F74</f>
        <v>4020</v>
      </c>
      <c r="G76" s="32">
        <f>+G70-G74</f>
        <v>8040</v>
      </c>
    </row>
    <row r="77" spans="2:7" x14ac:dyDescent="0.3">
      <c r="C77" s="3" t="s">
        <v>17</v>
      </c>
      <c r="D77" s="3"/>
      <c r="E77" s="3"/>
      <c r="F77" s="3"/>
      <c r="G77" s="3"/>
    </row>
    <row r="78" spans="2:7" x14ac:dyDescent="0.3">
      <c r="C78" s="3" t="s">
        <v>18</v>
      </c>
      <c r="D78" s="3"/>
      <c r="E78" s="3"/>
      <c r="F78" s="3"/>
      <c r="G78" s="3"/>
    </row>
    <row r="80" spans="2:7" x14ac:dyDescent="0.3">
      <c r="C80" s="1" t="s">
        <v>156</v>
      </c>
    </row>
    <row r="82" spans="3:7" x14ac:dyDescent="0.3">
      <c r="C82" s="5" t="s">
        <v>5</v>
      </c>
      <c r="D82" s="7" t="s">
        <v>59</v>
      </c>
      <c r="E82" s="7" t="s">
        <v>0</v>
      </c>
      <c r="F82" s="7" t="s">
        <v>1</v>
      </c>
      <c r="G82" s="24" t="s">
        <v>58</v>
      </c>
    </row>
    <row r="83" spans="3:7" x14ac:dyDescent="0.3">
      <c r="C83" s="3" t="s">
        <v>2</v>
      </c>
      <c r="D83" s="3">
        <f>+F47</f>
        <v>248000</v>
      </c>
      <c r="E83" s="3">
        <f>+G47</f>
        <v>14880</v>
      </c>
      <c r="F83" s="3">
        <v>14880</v>
      </c>
      <c r="G83" s="3">
        <f>+E83+F83</f>
        <v>29760</v>
      </c>
    </row>
    <row r="84" spans="3:7" x14ac:dyDescent="0.3">
      <c r="C84" s="3"/>
      <c r="D84" s="3"/>
      <c r="E84" s="3"/>
      <c r="F84" s="3"/>
      <c r="G84" s="3"/>
    </row>
    <row r="85" spans="3:7" x14ac:dyDescent="0.3">
      <c r="C85" s="3" t="s">
        <v>3</v>
      </c>
      <c r="D85" s="3">
        <f>+F64</f>
        <v>340000</v>
      </c>
      <c r="E85" s="3">
        <f>+G64</f>
        <v>20400</v>
      </c>
      <c r="F85" s="3">
        <f>+H64</f>
        <v>20400</v>
      </c>
      <c r="G85" s="3">
        <f>+E85+F85</f>
        <v>40800</v>
      </c>
    </row>
    <row r="86" spans="3:7" x14ac:dyDescent="0.3">
      <c r="C86" s="3" t="s">
        <v>21</v>
      </c>
      <c r="D86" s="3"/>
      <c r="E86" s="3"/>
      <c r="F86" s="3"/>
      <c r="G86" s="3"/>
    </row>
    <row r="87" spans="3:7" x14ac:dyDescent="0.3">
      <c r="C87" s="3" t="s">
        <v>16</v>
      </c>
      <c r="D87" s="3"/>
      <c r="E87" s="3">
        <f>+E85</f>
        <v>20400</v>
      </c>
      <c r="F87" s="3">
        <f>+F85</f>
        <v>20400</v>
      </c>
      <c r="G87" s="3">
        <f>+G85</f>
        <v>40800</v>
      </c>
    </row>
    <row r="88" spans="3:7" x14ac:dyDescent="0.3">
      <c r="C88" s="3"/>
      <c r="D88" s="3"/>
      <c r="E88" s="3"/>
      <c r="F88" s="3"/>
      <c r="G88" s="3"/>
    </row>
    <row r="89" spans="3:7" x14ac:dyDescent="0.3">
      <c r="C89" s="3" t="s">
        <v>4</v>
      </c>
      <c r="D89" s="3"/>
      <c r="E89" s="3"/>
      <c r="F89" s="3"/>
      <c r="G89" s="3"/>
    </row>
    <row r="90" spans="3:7" x14ac:dyDescent="0.3">
      <c r="C90" s="3" t="s">
        <v>17</v>
      </c>
      <c r="D90" s="3"/>
      <c r="E90" s="3"/>
      <c r="F90" s="3"/>
      <c r="G90" s="3"/>
    </row>
    <row r="91" spans="3:7" x14ac:dyDescent="0.3">
      <c r="C91" s="3" t="s">
        <v>18</v>
      </c>
      <c r="D91" s="3"/>
      <c r="E91" s="32">
        <f>+E87-E83</f>
        <v>5520</v>
      </c>
      <c r="F91" s="32">
        <f>+F87-F83</f>
        <v>5520</v>
      </c>
      <c r="G91" s="32">
        <f>+G87-G83</f>
        <v>11040</v>
      </c>
    </row>
  </sheetData>
  <mergeCells count="2">
    <mergeCell ref="B47:E47"/>
    <mergeCell ref="B64:E64"/>
  </mergeCells>
  <pageMargins left="0.7" right="0.7" top="0.75" bottom="0.75" header="0.3" footer="0.3"/>
  <pageSetup orientation="portrait" r:id="rId1"/>
  <ignoredErrors>
    <ignoredError sqref="B13 B16 B20:B21 B36 B40 B44:B45" formula="1"/>
    <ignoredError sqref="C31:C46 C9:C27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7AFC1-C187-4500-98E2-4F68331629DD}">
  <dimension ref="A3:L23"/>
  <sheetViews>
    <sheetView workbookViewId="0">
      <selection activeCell="I16" sqref="I16"/>
    </sheetView>
  </sheetViews>
  <sheetFormatPr defaultRowHeight="14.4" x14ac:dyDescent="0.3"/>
  <cols>
    <col min="2" max="2" width="39.5546875" bestFit="1" customWidth="1"/>
    <col min="3" max="3" width="15" bestFit="1" customWidth="1"/>
    <col min="6" max="6" width="10.44140625" bestFit="1" customWidth="1"/>
  </cols>
  <sheetData>
    <row r="3" spans="1:12" x14ac:dyDescent="0.3">
      <c r="A3" s="33"/>
    </row>
    <row r="4" spans="1:12" x14ac:dyDescent="0.3">
      <c r="G4" s="11" t="s">
        <v>159</v>
      </c>
      <c r="H4" s="11"/>
      <c r="I4" s="11"/>
      <c r="J4" s="11"/>
      <c r="K4" s="11"/>
      <c r="L4" s="11"/>
    </row>
    <row r="5" spans="1:12" x14ac:dyDescent="0.3">
      <c r="B5" t="s">
        <v>160</v>
      </c>
      <c r="C5">
        <v>100000</v>
      </c>
      <c r="G5" s="11" t="s">
        <v>161</v>
      </c>
      <c r="H5" s="11"/>
      <c r="I5" s="11"/>
      <c r="J5" s="11"/>
      <c r="K5" s="11"/>
      <c r="L5" s="11"/>
    </row>
    <row r="6" spans="1:12" x14ac:dyDescent="0.3">
      <c r="B6" t="s">
        <v>162</v>
      </c>
      <c r="C6">
        <v>60000</v>
      </c>
      <c r="G6" s="11" t="s">
        <v>163</v>
      </c>
      <c r="H6" s="11"/>
      <c r="I6" s="11"/>
      <c r="J6" s="11"/>
      <c r="K6" s="11"/>
      <c r="L6" s="11"/>
    </row>
    <row r="7" spans="1:12" x14ac:dyDescent="0.3">
      <c r="G7" s="11" t="s">
        <v>164</v>
      </c>
      <c r="H7" s="11"/>
      <c r="I7" s="11"/>
      <c r="J7" s="11"/>
      <c r="K7" s="11"/>
      <c r="L7" s="11"/>
    </row>
    <row r="8" spans="1:12" x14ac:dyDescent="0.3">
      <c r="B8" s="1" t="s">
        <v>79</v>
      </c>
      <c r="C8" s="9">
        <v>0.05</v>
      </c>
    </row>
    <row r="9" spans="1:12" x14ac:dyDescent="0.3">
      <c r="C9" s="34"/>
    </row>
    <row r="10" spans="1:12" x14ac:dyDescent="0.3">
      <c r="C10" s="34"/>
    </row>
    <row r="12" spans="1:12" x14ac:dyDescent="0.3">
      <c r="B12" s="1" t="s">
        <v>165</v>
      </c>
    </row>
    <row r="13" spans="1:12" x14ac:dyDescent="0.3">
      <c r="B13" s="1"/>
    </row>
    <row r="14" spans="1:12" x14ac:dyDescent="0.3">
      <c r="B14" s="1" t="s">
        <v>166</v>
      </c>
    </row>
    <row r="18" spans="2:6" x14ac:dyDescent="0.3">
      <c r="B18" s="35" t="s">
        <v>11</v>
      </c>
      <c r="C18" s="36" t="s">
        <v>59</v>
      </c>
      <c r="D18" s="36" t="s">
        <v>0</v>
      </c>
      <c r="E18" s="36" t="s">
        <v>1</v>
      </c>
      <c r="F18" s="36" t="s">
        <v>167</v>
      </c>
    </row>
    <row r="19" spans="2:6" x14ac:dyDescent="0.3">
      <c r="B19" s="3" t="s">
        <v>168</v>
      </c>
      <c r="C19" s="3">
        <f>+C5</f>
        <v>100000</v>
      </c>
      <c r="D19" s="3">
        <v>2500</v>
      </c>
      <c r="E19" s="3">
        <v>2500</v>
      </c>
      <c r="F19" s="3">
        <f>+D19+E19</f>
        <v>5000</v>
      </c>
    </row>
    <row r="20" spans="2:6" x14ac:dyDescent="0.3">
      <c r="B20" s="3" t="s">
        <v>169</v>
      </c>
      <c r="C20" s="3">
        <f>+C6</f>
        <v>60000</v>
      </c>
      <c r="D20" s="3">
        <v>1500</v>
      </c>
      <c r="E20" s="3">
        <v>1500</v>
      </c>
      <c r="F20" s="3">
        <f>+D20+E20</f>
        <v>3000</v>
      </c>
    </row>
    <row r="21" spans="2:6" x14ac:dyDescent="0.3">
      <c r="B21" s="3" t="s">
        <v>170</v>
      </c>
      <c r="C21" s="3"/>
      <c r="D21" s="2">
        <f>+D19-D20</f>
        <v>1000</v>
      </c>
      <c r="E21" s="2">
        <f t="shared" ref="E21:F21" si="0">+E19-E20</f>
        <v>1000</v>
      </c>
      <c r="F21" s="2">
        <f t="shared" si="0"/>
        <v>2000</v>
      </c>
    </row>
    <row r="22" spans="2:6" x14ac:dyDescent="0.3">
      <c r="B22" s="3" t="s">
        <v>17</v>
      </c>
      <c r="C22" s="3"/>
      <c r="D22" s="3"/>
      <c r="E22" s="3"/>
      <c r="F22" s="3"/>
    </row>
    <row r="23" spans="2:6" x14ac:dyDescent="0.3">
      <c r="B23" s="3" t="s">
        <v>171</v>
      </c>
      <c r="C23" s="3"/>
      <c r="D23" s="3"/>
      <c r="E23" s="3"/>
      <c r="F23" s="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BDE91-2368-4AA8-8CD7-21D01405B7DF}">
  <dimension ref="A3:N21"/>
  <sheetViews>
    <sheetView workbookViewId="0">
      <selection activeCell="J33" sqref="J33"/>
    </sheetView>
  </sheetViews>
  <sheetFormatPr defaultRowHeight="14.4" x14ac:dyDescent="0.3"/>
  <cols>
    <col min="2" max="2" width="39.5546875" bestFit="1" customWidth="1"/>
    <col min="3" max="3" width="14.6640625" customWidth="1"/>
    <col min="6" max="6" width="10.44140625" bestFit="1" customWidth="1"/>
  </cols>
  <sheetData>
    <row r="3" spans="1:14" x14ac:dyDescent="0.3">
      <c r="A3" s="33"/>
      <c r="D3" t="s">
        <v>19</v>
      </c>
      <c r="I3" s="11" t="s">
        <v>159</v>
      </c>
      <c r="J3" s="11"/>
      <c r="K3" s="11"/>
      <c r="L3" s="11"/>
      <c r="M3" s="11"/>
      <c r="N3" s="11"/>
    </row>
    <row r="4" spans="1:14" x14ac:dyDescent="0.3">
      <c r="B4" t="s">
        <v>160</v>
      </c>
      <c r="C4">
        <v>100000</v>
      </c>
      <c r="D4">
        <v>5</v>
      </c>
      <c r="E4">
        <f>+C4*D4%</f>
        <v>5000</v>
      </c>
      <c r="I4" s="11" t="s">
        <v>161</v>
      </c>
      <c r="J4" s="11"/>
      <c r="K4" s="11"/>
      <c r="L4" s="11"/>
      <c r="M4" s="11"/>
      <c r="N4" s="11"/>
    </row>
    <row r="5" spans="1:14" x14ac:dyDescent="0.3">
      <c r="B5" t="s">
        <v>162</v>
      </c>
      <c r="C5">
        <v>110000</v>
      </c>
      <c r="D5">
        <v>5</v>
      </c>
      <c r="E5">
        <f>+C5*D5%</f>
        <v>5500</v>
      </c>
      <c r="I5" s="11" t="s">
        <v>163</v>
      </c>
      <c r="J5" s="11"/>
      <c r="K5" s="11"/>
      <c r="L5" s="11"/>
      <c r="M5" s="11"/>
      <c r="N5" s="11"/>
    </row>
    <row r="6" spans="1:14" x14ac:dyDescent="0.3">
      <c r="I6" s="11" t="s">
        <v>164</v>
      </c>
      <c r="J6" s="11"/>
      <c r="K6" s="11"/>
      <c r="L6" s="11"/>
      <c r="M6" s="11"/>
      <c r="N6" s="11"/>
    </row>
    <row r="7" spans="1:14" x14ac:dyDescent="0.3">
      <c r="B7" s="1" t="s">
        <v>79</v>
      </c>
      <c r="C7" s="9">
        <v>0.05</v>
      </c>
    </row>
    <row r="8" spans="1:14" x14ac:dyDescent="0.3">
      <c r="C8" s="34"/>
    </row>
    <row r="9" spans="1:14" x14ac:dyDescent="0.3">
      <c r="C9" s="34"/>
    </row>
    <row r="11" spans="1:14" x14ac:dyDescent="0.3">
      <c r="B11" s="1" t="s">
        <v>165</v>
      </c>
    </row>
    <row r="12" spans="1:14" x14ac:dyDescent="0.3">
      <c r="B12" s="1"/>
    </row>
    <row r="13" spans="1:14" x14ac:dyDescent="0.3">
      <c r="B13" s="1" t="s">
        <v>166</v>
      </c>
    </row>
    <row r="16" spans="1:14" x14ac:dyDescent="0.3">
      <c r="B16" s="37" t="s">
        <v>11</v>
      </c>
      <c r="C16" s="36" t="s">
        <v>59</v>
      </c>
      <c r="D16" s="36" t="s">
        <v>0</v>
      </c>
      <c r="E16" s="36" t="s">
        <v>1</v>
      </c>
      <c r="F16" s="36" t="s">
        <v>167</v>
      </c>
    </row>
    <row r="17" spans="2:6" x14ac:dyDescent="0.3">
      <c r="B17" s="3" t="s">
        <v>168</v>
      </c>
      <c r="C17" s="3">
        <v>100000</v>
      </c>
      <c r="D17" s="3">
        <v>2500</v>
      </c>
      <c r="E17" s="3">
        <v>2500</v>
      </c>
      <c r="F17" s="3">
        <f>+D17+E17</f>
        <v>5000</v>
      </c>
    </row>
    <row r="18" spans="2:6" x14ac:dyDescent="0.3">
      <c r="B18" s="3" t="s">
        <v>169</v>
      </c>
      <c r="C18" s="3">
        <v>110000</v>
      </c>
      <c r="D18" s="3">
        <f>5500/2</f>
        <v>2750</v>
      </c>
      <c r="E18" s="3">
        <v>2750</v>
      </c>
      <c r="F18" s="3">
        <f>+D18+E18</f>
        <v>5500</v>
      </c>
    </row>
    <row r="19" spans="2:6" x14ac:dyDescent="0.3">
      <c r="B19" s="3" t="s">
        <v>170</v>
      </c>
      <c r="C19" s="3"/>
      <c r="D19" s="3"/>
      <c r="E19" s="3"/>
      <c r="F19" s="3"/>
    </row>
    <row r="20" spans="2:6" x14ac:dyDescent="0.3">
      <c r="B20" s="3" t="s">
        <v>17</v>
      </c>
      <c r="C20" s="3"/>
      <c r="D20" s="3"/>
      <c r="E20" s="3"/>
      <c r="F20" s="3"/>
    </row>
    <row r="21" spans="2:6" x14ac:dyDescent="0.3">
      <c r="B21" s="3" t="s">
        <v>171</v>
      </c>
      <c r="C21" s="3"/>
      <c r="D21" s="2">
        <f>+D18-D17</f>
        <v>250</v>
      </c>
      <c r="E21" s="2">
        <f t="shared" ref="E21:F21" si="0">+E18-E17</f>
        <v>250</v>
      </c>
      <c r="F21" s="2">
        <f t="shared" si="0"/>
        <v>500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BC77C-DA98-4359-9CA1-0A20C31A841F}">
  <dimension ref="A3:M23"/>
  <sheetViews>
    <sheetView workbookViewId="0">
      <selection activeCell="J30" sqref="J30"/>
    </sheetView>
  </sheetViews>
  <sheetFormatPr defaultRowHeight="14.4" x14ac:dyDescent="0.3"/>
  <cols>
    <col min="2" max="2" width="27.109375" bestFit="1" customWidth="1"/>
    <col min="3" max="3" width="15.109375" bestFit="1" customWidth="1"/>
    <col min="6" max="6" width="10.44140625" bestFit="1" customWidth="1"/>
    <col min="8" max="8" width="27.109375" bestFit="1" customWidth="1"/>
    <col min="9" max="9" width="15.109375" bestFit="1" customWidth="1"/>
  </cols>
  <sheetData>
    <row r="3" spans="1:13" x14ac:dyDescent="0.3">
      <c r="H3" s="38" t="s">
        <v>172</v>
      </c>
      <c r="I3" s="11"/>
      <c r="J3" s="11"/>
      <c r="K3" s="11"/>
      <c r="L3" s="11"/>
      <c r="M3" s="11"/>
    </row>
    <row r="4" spans="1:13" x14ac:dyDescent="0.3">
      <c r="A4" s="33"/>
    </row>
    <row r="5" spans="1:13" x14ac:dyDescent="0.3">
      <c r="C5" s="1" t="s">
        <v>173</v>
      </c>
      <c r="D5" s="1" t="s">
        <v>174</v>
      </c>
    </row>
    <row r="6" spans="1:13" x14ac:dyDescent="0.3">
      <c r="B6" s="1" t="s">
        <v>33</v>
      </c>
      <c r="C6">
        <v>30000</v>
      </c>
      <c r="D6">
        <v>60000</v>
      </c>
    </row>
    <row r="7" spans="1:13" x14ac:dyDescent="0.3">
      <c r="B7" s="1" t="s">
        <v>30</v>
      </c>
      <c r="C7">
        <v>20000</v>
      </c>
      <c r="D7">
        <v>50000</v>
      </c>
    </row>
    <row r="8" spans="1:13" x14ac:dyDescent="0.3">
      <c r="B8" s="1" t="s">
        <v>79</v>
      </c>
      <c r="C8" s="9">
        <v>0.05</v>
      </c>
      <c r="D8" s="9">
        <v>0.05</v>
      </c>
    </row>
    <row r="11" spans="1:13" x14ac:dyDescent="0.3">
      <c r="B11" s="1" t="s">
        <v>175</v>
      </c>
    </row>
    <row r="12" spans="1:13" x14ac:dyDescent="0.3">
      <c r="B12" s="1"/>
    </row>
    <row r="13" spans="1:13" x14ac:dyDescent="0.3">
      <c r="B13" s="1"/>
    </row>
    <row r="14" spans="1:13" x14ac:dyDescent="0.3">
      <c r="B14" s="1" t="s">
        <v>176</v>
      </c>
      <c r="H14" s="1" t="s">
        <v>177</v>
      </c>
    </row>
    <row r="16" spans="1:13" x14ac:dyDescent="0.3">
      <c r="B16" s="37" t="s">
        <v>11</v>
      </c>
      <c r="C16" s="36" t="s">
        <v>59</v>
      </c>
      <c r="D16" s="36" t="s">
        <v>0</v>
      </c>
      <c r="E16" s="36" t="s">
        <v>1</v>
      </c>
      <c r="F16" s="36" t="s">
        <v>167</v>
      </c>
      <c r="H16" s="37" t="s">
        <v>11</v>
      </c>
      <c r="I16" s="36" t="s">
        <v>59</v>
      </c>
      <c r="J16" s="36" t="s">
        <v>178</v>
      </c>
    </row>
    <row r="17" spans="2:10" x14ac:dyDescent="0.3">
      <c r="B17" s="3" t="s">
        <v>168</v>
      </c>
      <c r="C17" s="3">
        <f>+C6</f>
        <v>30000</v>
      </c>
      <c r="D17" s="3">
        <f>+C17*2.5%</f>
        <v>750</v>
      </c>
      <c r="E17" s="3">
        <f>+C17*2.5%</f>
        <v>750</v>
      </c>
      <c r="F17" s="3">
        <f>+D17+E17</f>
        <v>1500</v>
      </c>
      <c r="H17" s="3" t="s">
        <v>168</v>
      </c>
      <c r="I17" s="3">
        <f>+D6</f>
        <v>60000</v>
      </c>
      <c r="J17" s="3">
        <f>+I17*5%</f>
        <v>3000</v>
      </c>
    </row>
    <row r="18" spans="2:10" x14ac:dyDescent="0.3">
      <c r="B18" s="3" t="s">
        <v>169</v>
      </c>
      <c r="C18" s="3">
        <f>+C7</f>
        <v>20000</v>
      </c>
      <c r="D18" s="3">
        <f>+C18*2.5%</f>
        <v>500</v>
      </c>
      <c r="E18" s="3">
        <f>+C18*2.5%</f>
        <v>500</v>
      </c>
      <c r="F18" s="3">
        <f>+D18+E18</f>
        <v>1000</v>
      </c>
      <c r="H18" s="3" t="s">
        <v>169</v>
      </c>
      <c r="I18" s="3">
        <f>+D7</f>
        <v>50000</v>
      </c>
      <c r="J18" s="3">
        <f>+I18*5%</f>
        <v>2500</v>
      </c>
    </row>
    <row r="19" spans="2:10" x14ac:dyDescent="0.3">
      <c r="B19" s="2" t="s">
        <v>170</v>
      </c>
      <c r="C19" s="2"/>
      <c r="D19" s="2">
        <f>D17-D18</f>
        <v>250</v>
      </c>
      <c r="E19" s="2">
        <f>E17-E18</f>
        <v>250</v>
      </c>
      <c r="F19" s="2">
        <f>+D19+E19</f>
        <v>500</v>
      </c>
      <c r="H19" s="2" t="s">
        <v>170</v>
      </c>
      <c r="I19" s="2"/>
      <c r="J19" s="2">
        <f>+J17-J18</f>
        <v>500</v>
      </c>
    </row>
    <row r="20" spans="2:10" x14ac:dyDescent="0.3">
      <c r="B20" s="3" t="s">
        <v>17</v>
      </c>
      <c r="C20" s="3"/>
      <c r="D20" s="3"/>
      <c r="E20" s="3"/>
      <c r="F20" s="3"/>
      <c r="H20" s="3" t="s">
        <v>17</v>
      </c>
      <c r="I20" s="3"/>
      <c r="J20" s="3"/>
    </row>
    <row r="21" spans="2:10" x14ac:dyDescent="0.3">
      <c r="B21" s="3" t="s">
        <v>171</v>
      </c>
      <c r="C21" s="3"/>
      <c r="D21" s="3"/>
      <c r="E21" s="3"/>
      <c r="F21" s="3"/>
      <c r="H21" s="3" t="s">
        <v>171</v>
      </c>
      <c r="I21" s="3"/>
      <c r="J21" s="3"/>
    </row>
    <row r="23" spans="2:10" x14ac:dyDescent="0.3">
      <c r="B23" s="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25D3F-5500-425C-8829-69F06E1A0AC5}">
  <dimension ref="A3:K31"/>
  <sheetViews>
    <sheetView workbookViewId="0">
      <selection activeCell="F24" sqref="F24"/>
    </sheetView>
  </sheetViews>
  <sheetFormatPr defaultRowHeight="14.4" x14ac:dyDescent="0.3"/>
  <cols>
    <col min="2" max="2" width="38.33203125" bestFit="1" customWidth="1"/>
    <col min="3" max="3" width="15.109375" bestFit="1" customWidth="1"/>
    <col min="6" max="6" width="10.44140625" bestFit="1" customWidth="1"/>
    <col min="8" max="8" width="32.109375" bestFit="1" customWidth="1"/>
    <col min="9" max="9" width="15.109375" bestFit="1" customWidth="1"/>
  </cols>
  <sheetData>
    <row r="3" spans="1:11" x14ac:dyDescent="0.3">
      <c r="C3" t="s">
        <v>230</v>
      </c>
      <c r="D3" t="s">
        <v>231</v>
      </c>
      <c r="I3" t="s">
        <v>219</v>
      </c>
    </row>
    <row r="4" spans="1:11" x14ac:dyDescent="0.3">
      <c r="A4" s="33"/>
      <c r="I4" t="s">
        <v>220</v>
      </c>
      <c r="J4" t="s">
        <v>221</v>
      </c>
      <c r="K4" t="s">
        <v>222</v>
      </c>
    </row>
    <row r="5" spans="1:11" x14ac:dyDescent="0.3">
      <c r="C5" s="1" t="s">
        <v>173</v>
      </c>
      <c r="D5" s="1" t="s">
        <v>174</v>
      </c>
      <c r="I5" t="s">
        <v>223</v>
      </c>
    </row>
    <row r="6" spans="1:11" x14ac:dyDescent="0.3">
      <c r="B6" s="1" t="s">
        <v>33</v>
      </c>
      <c r="C6">
        <v>30000</v>
      </c>
      <c r="D6">
        <v>60000</v>
      </c>
    </row>
    <row r="7" spans="1:11" x14ac:dyDescent="0.3">
      <c r="B7" s="1" t="s">
        <v>30</v>
      </c>
      <c r="C7">
        <v>50000</v>
      </c>
      <c r="D7">
        <v>56000</v>
      </c>
    </row>
    <row r="8" spans="1:11" x14ac:dyDescent="0.3">
      <c r="B8" s="1" t="s">
        <v>79</v>
      </c>
      <c r="C8" s="9">
        <v>0.05</v>
      </c>
      <c r="D8" s="9">
        <v>0.05</v>
      </c>
    </row>
    <row r="11" spans="1:11" x14ac:dyDescent="0.3">
      <c r="B11" s="1" t="s">
        <v>175</v>
      </c>
    </row>
    <row r="12" spans="1:11" x14ac:dyDescent="0.3">
      <c r="B12" s="1" t="s">
        <v>176</v>
      </c>
      <c r="C12" s="1"/>
      <c r="D12" s="1"/>
      <c r="E12" s="1"/>
      <c r="F12" s="1"/>
      <c r="G12" s="1"/>
      <c r="H12" s="1" t="s">
        <v>177</v>
      </c>
      <c r="I12" s="1"/>
      <c r="J12" s="1"/>
    </row>
    <row r="13" spans="1:11" x14ac:dyDescent="0.3">
      <c r="B13" s="37" t="s">
        <v>11</v>
      </c>
      <c r="C13" s="36" t="s">
        <v>59</v>
      </c>
      <c r="D13" s="36" t="s">
        <v>0</v>
      </c>
      <c r="E13" s="36" t="s">
        <v>1</v>
      </c>
      <c r="F13" s="36" t="s">
        <v>167</v>
      </c>
      <c r="H13" s="37" t="s">
        <v>11</v>
      </c>
      <c r="I13" s="36" t="s">
        <v>59</v>
      </c>
      <c r="J13" s="36" t="s">
        <v>178</v>
      </c>
    </row>
    <row r="14" spans="1:11" x14ac:dyDescent="0.3">
      <c r="B14" s="3" t="s">
        <v>168</v>
      </c>
      <c r="C14" s="3">
        <f>+C6</f>
        <v>30000</v>
      </c>
      <c r="D14" s="3">
        <f>+C14*2.5%</f>
        <v>750</v>
      </c>
      <c r="E14" s="3">
        <v>750</v>
      </c>
      <c r="F14" s="3">
        <f>+D14+E14</f>
        <v>1500</v>
      </c>
      <c r="H14" s="3" t="s">
        <v>168</v>
      </c>
      <c r="I14" s="3">
        <f>+D6</f>
        <v>60000</v>
      </c>
      <c r="J14" s="3">
        <f>+I14*5%</f>
        <v>3000</v>
      </c>
    </row>
    <row r="15" spans="1:11" x14ac:dyDescent="0.3">
      <c r="B15" s="3" t="s">
        <v>169</v>
      </c>
      <c r="C15" s="3">
        <f>+C7</f>
        <v>50000</v>
      </c>
      <c r="D15" s="3">
        <f>+C15*2.5%</f>
        <v>1250</v>
      </c>
      <c r="E15" s="3">
        <v>1250</v>
      </c>
      <c r="F15" s="3">
        <f>+D15+E15</f>
        <v>2500</v>
      </c>
      <c r="H15" s="3" t="s">
        <v>169</v>
      </c>
      <c r="I15" s="3">
        <f>+D7</f>
        <v>56000</v>
      </c>
      <c r="J15" s="3">
        <f>+I15*5%</f>
        <v>2800</v>
      </c>
    </row>
    <row r="16" spans="1:11" x14ac:dyDescent="0.3">
      <c r="B16" s="3" t="s">
        <v>170</v>
      </c>
      <c r="C16" s="3"/>
      <c r="D16" s="3"/>
      <c r="E16" s="3"/>
      <c r="F16" s="3"/>
      <c r="H16" s="2" t="s">
        <v>170</v>
      </c>
      <c r="I16" s="2"/>
      <c r="J16" s="32">
        <f>+J14-J15</f>
        <v>200</v>
      </c>
    </row>
    <row r="17" spans="2:10" x14ac:dyDescent="0.3">
      <c r="B17" s="3" t="s">
        <v>17</v>
      </c>
      <c r="C17" s="3"/>
      <c r="D17" s="3"/>
      <c r="E17" s="3"/>
      <c r="F17" s="3"/>
      <c r="H17" s="3"/>
      <c r="I17" s="3"/>
      <c r="J17" s="3"/>
    </row>
    <row r="18" spans="2:10" x14ac:dyDescent="0.3">
      <c r="B18" s="2" t="s">
        <v>171</v>
      </c>
      <c r="C18" s="2"/>
      <c r="D18" s="32">
        <f>+D15-D14</f>
        <v>500</v>
      </c>
      <c r="E18" s="32">
        <f t="shared" ref="E18:F18" si="0">+E15-E14</f>
        <v>500</v>
      </c>
      <c r="F18" s="2">
        <f t="shared" si="0"/>
        <v>1000</v>
      </c>
      <c r="H18" s="3"/>
      <c r="I18" s="3"/>
      <c r="J18" s="3"/>
    </row>
    <row r="19" spans="2:10" x14ac:dyDescent="0.3">
      <c r="B19" s="3" t="s">
        <v>179</v>
      </c>
      <c r="C19" s="3"/>
      <c r="D19" s="3">
        <v>200</v>
      </c>
      <c r="E19" s="3"/>
      <c r="F19" s="3">
        <f>+D19+E19</f>
        <v>200</v>
      </c>
      <c r="H19" s="3" t="s">
        <v>179</v>
      </c>
      <c r="I19" s="3"/>
      <c r="J19" s="3">
        <v>200</v>
      </c>
    </row>
    <row r="20" spans="2:10" x14ac:dyDescent="0.3">
      <c r="B20" s="2" t="s">
        <v>180</v>
      </c>
      <c r="C20" s="3"/>
      <c r="D20" s="2">
        <f>+D18-D19</f>
        <v>300</v>
      </c>
      <c r="E20" s="2">
        <f t="shared" ref="E20:F20" si="1">+E18-E19</f>
        <v>500</v>
      </c>
      <c r="F20" s="2">
        <f t="shared" si="1"/>
        <v>800</v>
      </c>
      <c r="H20" s="2" t="s">
        <v>181</v>
      </c>
      <c r="I20" s="3"/>
      <c r="J20" s="3">
        <f>+J16-J19</f>
        <v>0</v>
      </c>
    </row>
    <row r="22" spans="2:10" x14ac:dyDescent="0.3">
      <c r="B22" s="1"/>
    </row>
    <row r="23" spans="2:10" x14ac:dyDescent="0.3">
      <c r="F23" s="1"/>
    </row>
    <row r="24" spans="2:10" x14ac:dyDescent="0.3">
      <c r="B24" s="1"/>
      <c r="C24" s="39"/>
      <c r="D24" s="39"/>
      <c r="F24" s="1"/>
    </row>
    <row r="31" spans="2:10" x14ac:dyDescent="0.3">
      <c r="B31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92C33-C768-40FE-8088-1D639D39FC7D}">
  <dimension ref="A2:O36"/>
  <sheetViews>
    <sheetView topLeftCell="A7" workbookViewId="0">
      <selection activeCell="F32" sqref="F32"/>
    </sheetView>
  </sheetViews>
  <sheetFormatPr defaultRowHeight="14.4" x14ac:dyDescent="0.3"/>
  <cols>
    <col min="1" max="1" width="6.33203125" customWidth="1"/>
    <col min="2" max="2" width="36.5546875" customWidth="1"/>
    <col min="3" max="3" width="15.109375" bestFit="1" customWidth="1"/>
    <col min="6" max="6" width="10.44140625" bestFit="1" customWidth="1"/>
    <col min="7" max="7" width="6" customWidth="1"/>
    <col min="9" max="9" width="37.44140625" customWidth="1"/>
    <col min="10" max="10" width="13.88671875" customWidth="1"/>
    <col min="12" max="12" width="6.5546875" customWidth="1"/>
  </cols>
  <sheetData>
    <row r="2" spans="1:15" x14ac:dyDescent="0.3">
      <c r="N2" s="40"/>
      <c r="O2" s="40"/>
    </row>
    <row r="3" spans="1:15" x14ac:dyDescent="0.3">
      <c r="I3" s="41"/>
      <c r="J3" s="42"/>
      <c r="K3" s="42"/>
      <c r="L3" s="42"/>
      <c r="M3" s="43"/>
      <c r="N3" s="40"/>
      <c r="O3" s="40"/>
    </row>
    <row r="4" spans="1:15" x14ac:dyDescent="0.3">
      <c r="I4" s="44" t="s">
        <v>182</v>
      </c>
      <c r="J4" s="11"/>
      <c r="K4" s="40"/>
      <c r="L4" s="40"/>
      <c r="M4" s="45"/>
      <c r="N4" s="40"/>
      <c r="O4" s="40"/>
    </row>
    <row r="5" spans="1:15" x14ac:dyDescent="0.3">
      <c r="I5" s="46" t="s">
        <v>183</v>
      </c>
      <c r="J5" s="40"/>
      <c r="K5" s="40"/>
      <c r="L5" s="40"/>
      <c r="M5" s="45"/>
      <c r="N5" s="40"/>
      <c r="O5" s="40"/>
    </row>
    <row r="6" spans="1:15" x14ac:dyDescent="0.3">
      <c r="A6" s="33"/>
      <c r="I6" s="47" t="s">
        <v>184</v>
      </c>
      <c r="J6" s="40"/>
      <c r="K6" s="40"/>
      <c r="L6" s="40"/>
      <c r="M6" s="45"/>
      <c r="N6" s="40"/>
      <c r="O6" s="40"/>
    </row>
    <row r="7" spans="1:15" x14ac:dyDescent="0.3">
      <c r="C7" s="48" t="s">
        <v>173</v>
      </c>
      <c r="D7" s="48" t="s">
        <v>174</v>
      </c>
      <c r="I7" s="47"/>
      <c r="J7" s="40"/>
      <c r="K7" s="40"/>
      <c r="L7" s="40"/>
      <c r="M7" s="45"/>
      <c r="N7" s="40"/>
      <c r="O7" s="40"/>
    </row>
    <row r="8" spans="1:15" x14ac:dyDescent="0.3">
      <c r="B8" s="1" t="s">
        <v>33</v>
      </c>
      <c r="C8" s="49">
        <v>100000</v>
      </c>
      <c r="D8" s="49">
        <v>200000</v>
      </c>
      <c r="I8" s="47" t="s">
        <v>185</v>
      </c>
      <c r="J8" s="40"/>
      <c r="K8" s="40"/>
      <c r="L8" s="40"/>
      <c r="M8" s="45"/>
      <c r="N8" s="40"/>
      <c r="O8" s="40"/>
    </row>
    <row r="9" spans="1:15" x14ac:dyDescent="0.3">
      <c r="B9" s="1" t="s">
        <v>30</v>
      </c>
      <c r="C9" s="49">
        <v>60000</v>
      </c>
      <c r="D9" s="49">
        <v>232000</v>
      </c>
      <c r="I9" s="47" t="s">
        <v>186</v>
      </c>
      <c r="J9" s="40"/>
      <c r="K9" s="40"/>
      <c r="L9" s="40"/>
      <c r="M9" s="45"/>
      <c r="N9" s="40"/>
      <c r="O9" s="40"/>
    </row>
    <row r="10" spans="1:15" x14ac:dyDescent="0.3">
      <c r="B10" s="1" t="s">
        <v>79</v>
      </c>
      <c r="C10" s="50">
        <v>0.05</v>
      </c>
      <c r="D10" s="50">
        <v>0.05</v>
      </c>
      <c r="I10" s="47"/>
      <c r="J10" s="40"/>
      <c r="K10" s="40"/>
      <c r="L10" s="40"/>
      <c r="M10" s="45"/>
      <c r="N10" s="40"/>
      <c r="O10" s="40"/>
    </row>
    <row r="11" spans="1:15" x14ac:dyDescent="0.3">
      <c r="I11" s="47" t="s">
        <v>187</v>
      </c>
      <c r="J11" s="40"/>
      <c r="K11" s="40"/>
      <c r="L11" s="40"/>
      <c r="M11" s="45"/>
      <c r="N11" s="40"/>
      <c r="O11" s="40"/>
    </row>
    <row r="12" spans="1:15" x14ac:dyDescent="0.3">
      <c r="I12" s="51"/>
      <c r="J12" s="52"/>
      <c r="K12" s="52"/>
      <c r="L12" s="52"/>
      <c r="M12" s="53"/>
      <c r="N12" s="40"/>
      <c r="O12" s="40"/>
    </row>
    <row r="13" spans="1:15" x14ac:dyDescent="0.3">
      <c r="B13" s="1" t="s">
        <v>175</v>
      </c>
      <c r="I13" s="54"/>
      <c r="J13" s="54"/>
      <c r="K13" s="54"/>
      <c r="L13" s="54"/>
      <c r="M13" s="54"/>
      <c r="N13" s="54"/>
      <c r="O13" s="54"/>
    </row>
    <row r="14" spans="1:15" x14ac:dyDescent="0.3">
      <c r="B14" s="1"/>
      <c r="I14" s="40"/>
      <c r="J14" s="40"/>
      <c r="K14" s="40"/>
      <c r="L14" s="40"/>
      <c r="M14" s="40"/>
      <c r="N14" s="40"/>
      <c r="O14" s="40"/>
    </row>
    <row r="15" spans="1:15" x14ac:dyDescent="0.3">
      <c r="B15" s="1"/>
    </row>
    <row r="16" spans="1:15" x14ac:dyDescent="0.3">
      <c r="B16" s="55" t="s">
        <v>183</v>
      </c>
    </row>
    <row r="18" spans="2:12" x14ac:dyDescent="0.3">
      <c r="B18" s="37" t="s">
        <v>11</v>
      </c>
      <c r="C18" s="36" t="s">
        <v>59</v>
      </c>
      <c r="D18" s="36" t="s">
        <v>0</v>
      </c>
      <c r="E18" s="36" t="s">
        <v>1</v>
      </c>
      <c r="F18" s="36" t="s">
        <v>167</v>
      </c>
      <c r="H18" s="56"/>
      <c r="I18" s="37" t="s">
        <v>11</v>
      </c>
      <c r="J18" s="36" t="s">
        <v>59</v>
      </c>
      <c r="K18" s="36" t="s">
        <v>178</v>
      </c>
    </row>
    <row r="19" spans="2:12" x14ac:dyDescent="0.3">
      <c r="B19" s="3" t="s">
        <v>168</v>
      </c>
      <c r="C19" s="3">
        <f>+C8</f>
        <v>100000</v>
      </c>
      <c r="D19" s="3">
        <f>+C19*2.5%</f>
        <v>2500</v>
      </c>
      <c r="E19" s="3">
        <f>+C19*2.5%</f>
        <v>2500</v>
      </c>
      <c r="F19" s="2">
        <f>+D19+E19</f>
        <v>5000</v>
      </c>
      <c r="G19" s="65" t="s">
        <v>188</v>
      </c>
      <c r="H19" s="56"/>
      <c r="I19" s="3" t="s">
        <v>168</v>
      </c>
      <c r="J19" s="3">
        <f>+D8</f>
        <v>200000</v>
      </c>
      <c r="K19" s="3">
        <f>+J19*5%</f>
        <v>10000</v>
      </c>
      <c r="L19" s="65" t="s">
        <v>189</v>
      </c>
    </row>
    <row r="20" spans="2:12" x14ac:dyDescent="0.3">
      <c r="B20" s="3"/>
      <c r="C20" s="3"/>
      <c r="D20" s="3"/>
      <c r="E20" s="3"/>
      <c r="F20" s="2"/>
      <c r="G20" s="66"/>
      <c r="H20" s="56"/>
      <c r="I20" s="3" t="s">
        <v>169</v>
      </c>
      <c r="J20" s="3">
        <f>+D9</f>
        <v>232000</v>
      </c>
      <c r="K20" s="3">
        <f>+J20*5%</f>
        <v>11600</v>
      </c>
      <c r="L20" s="66"/>
    </row>
    <row r="21" spans="2:12" x14ac:dyDescent="0.3">
      <c r="B21" s="3"/>
      <c r="C21" s="3"/>
      <c r="D21" s="3"/>
      <c r="E21" s="3"/>
      <c r="F21" s="2"/>
      <c r="G21" s="66"/>
      <c r="H21" s="56"/>
      <c r="I21" s="3" t="s">
        <v>190</v>
      </c>
      <c r="J21" s="3"/>
      <c r="K21" s="3"/>
      <c r="L21" s="66"/>
    </row>
    <row r="22" spans="2:12" x14ac:dyDescent="0.3">
      <c r="B22" s="3"/>
      <c r="C22" s="3"/>
      <c r="D22" s="3"/>
      <c r="E22" s="3"/>
      <c r="F22" s="2"/>
      <c r="G22" s="66"/>
      <c r="H22" s="56"/>
      <c r="I22" s="3" t="s">
        <v>17</v>
      </c>
      <c r="J22" s="3"/>
      <c r="K22" s="3"/>
      <c r="L22" s="66"/>
    </row>
    <row r="23" spans="2:12" x14ac:dyDescent="0.3">
      <c r="B23" s="3"/>
      <c r="C23" s="3"/>
      <c r="D23" s="3"/>
      <c r="E23" s="3"/>
      <c r="F23" s="2"/>
      <c r="G23" s="66"/>
      <c r="H23" s="56"/>
      <c r="I23" s="3" t="s">
        <v>171</v>
      </c>
      <c r="J23" s="3"/>
      <c r="K23" s="2">
        <f>+K20-K19</f>
        <v>1600</v>
      </c>
      <c r="L23" s="66"/>
    </row>
    <row r="24" spans="2:12" x14ac:dyDescent="0.3">
      <c r="B24" s="61" t="s">
        <v>179</v>
      </c>
      <c r="C24" s="61"/>
      <c r="D24" s="61">
        <v>800</v>
      </c>
      <c r="E24" s="61">
        <v>800</v>
      </c>
      <c r="F24" s="32"/>
      <c r="G24" s="66"/>
      <c r="H24" s="56" t="s">
        <v>191</v>
      </c>
      <c r="I24" s="3" t="s">
        <v>179</v>
      </c>
      <c r="J24" s="3"/>
      <c r="K24" s="3"/>
      <c r="L24" s="66"/>
    </row>
    <row r="25" spans="2:12" x14ac:dyDescent="0.3">
      <c r="B25" s="3" t="s">
        <v>192</v>
      </c>
      <c r="C25" s="3"/>
      <c r="D25" s="57">
        <f>+D19-D24</f>
        <v>1700</v>
      </c>
      <c r="E25" s="57">
        <f t="shared" ref="E25:F25" si="0">+E19-E24</f>
        <v>1700</v>
      </c>
      <c r="F25" s="57">
        <f t="shared" si="0"/>
        <v>5000</v>
      </c>
      <c r="G25" s="67"/>
      <c r="H25" s="56"/>
      <c r="I25" s="2" t="s">
        <v>193</v>
      </c>
      <c r="J25" s="3"/>
      <c r="K25" s="3">
        <f>+K23-K24</f>
        <v>1600</v>
      </c>
      <c r="L25" s="67"/>
    </row>
    <row r="26" spans="2:12" x14ac:dyDescent="0.3">
      <c r="B26" s="3" t="s">
        <v>169</v>
      </c>
      <c r="C26" s="3">
        <f>+C9</f>
        <v>60000</v>
      </c>
      <c r="D26" s="3">
        <f>+C26*2.5%</f>
        <v>1500</v>
      </c>
      <c r="E26" s="3">
        <f>+C26*2.5%</f>
        <v>1500</v>
      </c>
      <c r="F26" s="2">
        <f>+D26+E26</f>
        <v>3000</v>
      </c>
      <c r="G26" s="65" t="s">
        <v>194</v>
      </c>
    </row>
    <row r="27" spans="2:12" x14ac:dyDescent="0.3">
      <c r="B27" s="2" t="s">
        <v>39</v>
      </c>
      <c r="C27" s="3"/>
      <c r="D27" s="32">
        <f>+D25-D26</f>
        <v>200</v>
      </c>
      <c r="E27" s="32">
        <f>+E25-E26</f>
        <v>200</v>
      </c>
      <c r="F27" s="2">
        <f>+D27+E27</f>
        <v>400</v>
      </c>
      <c r="G27" s="66"/>
    </row>
    <row r="28" spans="2:12" x14ac:dyDescent="0.3">
      <c r="B28" s="2" t="s">
        <v>17</v>
      </c>
      <c r="C28" s="3"/>
      <c r="D28" s="3"/>
      <c r="E28" s="3"/>
      <c r="F28" s="2"/>
      <c r="G28" s="66"/>
    </row>
    <row r="29" spans="2:12" x14ac:dyDescent="0.3">
      <c r="B29" s="2" t="s">
        <v>40</v>
      </c>
      <c r="C29" s="3"/>
      <c r="D29" s="3"/>
      <c r="E29" s="3"/>
      <c r="F29" s="2"/>
      <c r="G29" s="67"/>
    </row>
    <row r="34" spans="2:2" x14ac:dyDescent="0.3">
      <c r="B34" s="1"/>
    </row>
    <row r="36" spans="2:2" x14ac:dyDescent="0.3">
      <c r="B36" s="1"/>
    </row>
  </sheetData>
  <mergeCells count="3">
    <mergeCell ref="G19:G25"/>
    <mergeCell ref="L19:L25"/>
    <mergeCell ref="G26:G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GST PAYABLE CREDIT INTRO</vt:lpstr>
      <vt:lpstr>GST PAYABLE CREDIT LOCAL</vt:lpstr>
      <vt:lpstr>Tax</vt:lpstr>
      <vt:lpstr>GST COMPUTATION USING REAL DATA</vt:lpstr>
      <vt:lpstr>Q1</vt:lpstr>
      <vt:lpstr>Q2</vt:lpstr>
      <vt:lpstr>Q3</vt:lpstr>
      <vt:lpstr>Q4</vt:lpstr>
      <vt:lpstr>Q5</vt:lpstr>
      <vt:lpstr>Q6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msa</dc:creator>
  <cp:lastModifiedBy>Admin</cp:lastModifiedBy>
  <dcterms:created xsi:type="dcterms:W3CDTF">2017-05-11T16:02:18Z</dcterms:created>
  <dcterms:modified xsi:type="dcterms:W3CDTF">2023-08-12T15:59:36Z</dcterms:modified>
</cp:coreProperties>
</file>