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A ESCUELA DE CONTADURIA\2017\AAAAAA RENTA P.N\ACONTAR\MODULO IX\"/>
    </mc:Choice>
  </mc:AlternateContent>
  <bookViews>
    <workbookView xWindow="0" yWindow="0" windowWidth="20325" windowHeight="11025"/>
  </bookViews>
  <sheets>
    <sheet name="Hoja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22" i="1"/>
  <c r="F23" i="1" l="1"/>
  <c r="F20" i="1"/>
  <c r="F10" i="1"/>
  <c r="F24" i="1" s="1"/>
  <c r="F7" i="1"/>
  <c r="F6" i="1"/>
  <c r="F5" i="1"/>
  <c r="F21" i="1" s="1"/>
  <c r="B21" i="1" l="1"/>
  <c r="E43" i="1"/>
  <c r="F17" i="1" l="1"/>
  <c r="F18" i="1"/>
  <c r="F19" i="1"/>
  <c r="B26" i="1"/>
  <c r="B28" i="1" s="1"/>
  <c r="F39" i="1" l="1"/>
  <c r="H39" i="1" s="1"/>
  <c r="F51" i="1"/>
  <c r="F49" i="1"/>
  <c r="F50" i="1"/>
  <c r="F48" i="1"/>
  <c r="F46" i="1"/>
  <c r="F25" i="1"/>
  <c r="F11" i="1"/>
  <c r="H8" i="1" s="1"/>
  <c r="H6" i="1" l="1"/>
  <c r="H10" i="1"/>
  <c r="H5" i="1"/>
  <c r="F52" i="1"/>
  <c r="F41" i="1"/>
  <c r="F40" i="1"/>
  <c r="H40" i="1" s="1"/>
  <c r="H9" i="1"/>
  <c r="H7" i="1"/>
  <c r="F42" i="1" l="1"/>
  <c r="H42" i="1" s="1"/>
  <c r="H41" i="1"/>
  <c r="H11" i="1"/>
  <c r="F33" i="1"/>
  <c r="H21" i="1" l="1"/>
  <c r="H22" i="1"/>
  <c r="F43" i="1"/>
  <c r="H18" i="1"/>
  <c r="H20" i="1"/>
  <c r="H23" i="1"/>
  <c r="H26" i="1"/>
  <c r="H17" i="1"/>
  <c r="H31" i="1"/>
  <c r="H30" i="1"/>
  <c r="H24" i="1"/>
  <c r="H28" i="1"/>
  <c r="H32" i="1"/>
  <c r="H27" i="1"/>
  <c r="H19" i="1"/>
  <c r="H29" i="1"/>
  <c r="H25" i="1"/>
  <c r="H33" i="1" l="1"/>
</calcChain>
</file>

<file path=xl/comments1.xml><?xml version="1.0" encoding="utf-8"?>
<comments xmlns="http://schemas.openxmlformats.org/spreadsheetml/2006/main">
  <authors>
    <author>IVAN ANTONIO JIMENEZ YEPES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35.856  dolares
</t>
        </r>
      </text>
    </comment>
  </commentList>
</comments>
</file>

<file path=xl/sharedStrings.xml><?xml version="1.0" encoding="utf-8"?>
<sst xmlns="http://schemas.openxmlformats.org/spreadsheetml/2006/main" count="66" uniqueCount="66">
  <si>
    <t>CONTRIBUYENTE:</t>
  </si>
  <si>
    <t>NIT                           :</t>
  </si>
  <si>
    <t>ACTIVOS</t>
  </si>
  <si>
    <t>CUENTA AHORRO</t>
  </si>
  <si>
    <t>CUENTA CORRIENTE</t>
  </si>
  <si>
    <t>CDT   DIC 31/2016</t>
  </si>
  <si>
    <t>MUEBLES Y ENSERES</t>
  </si>
  <si>
    <t>EQUIPOS DE COMUNICACIÓN</t>
  </si>
  <si>
    <t>JOYAS</t>
  </si>
  <si>
    <t>CASA HABITACION</t>
  </si>
  <si>
    <t>APARTAMENTO 1</t>
  </si>
  <si>
    <t>APARTAMENTO 2</t>
  </si>
  <si>
    <t>CASA UNO</t>
  </si>
  <si>
    <t>CASA DOS</t>
  </si>
  <si>
    <t xml:space="preserve">   TOTAL ACTIVOS</t>
  </si>
  <si>
    <t>PASIVOS</t>
  </si>
  <si>
    <t>OTRAS CUENTAS POR PAGAR</t>
  </si>
  <si>
    <t xml:space="preserve">    TOTAL PASIVOS</t>
  </si>
  <si>
    <t xml:space="preserve">    TOTAL PATRIMONIO</t>
  </si>
  <si>
    <t>INGRESOS</t>
  </si>
  <si>
    <t>CANON APTO 1</t>
  </si>
  <si>
    <t>CANON APTO 2</t>
  </si>
  <si>
    <t>CANON CASA 1</t>
  </si>
  <si>
    <t>CANON CASA 2</t>
  </si>
  <si>
    <t xml:space="preserve">    TOTAL INGRESOS</t>
  </si>
  <si>
    <t>GASTOS DE PERSONAL</t>
  </si>
  <si>
    <t>GASTO PERSONAL DOMESTICO</t>
  </si>
  <si>
    <t>SERVICIOS PUBLICOS</t>
  </si>
  <si>
    <t>IMPUESTO PREDIAL CASA 1</t>
  </si>
  <si>
    <t>IMPUESTO PREDIAL CASA 2</t>
  </si>
  <si>
    <t>IMPUETO PREDIAL APTO 1</t>
  </si>
  <si>
    <t>IMPUETO PREDIAL APTO 2</t>
  </si>
  <si>
    <t>REPARACIONES CASA 1</t>
  </si>
  <si>
    <t>REPARACIONES CASA 2</t>
  </si>
  <si>
    <t xml:space="preserve">   TOTAL COSTO Y GASTOS</t>
  </si>
  <si>
    <t>COSTOS Y GASTOS</t>
  </si>
  <si>
    <t>IMPUESTO PREDIAL CASA HABITACION</t>
  </si>
  <si>
    <t>4 X MIL</t>
  </si>
  <si>
    <t>ARRIENDO LOCAL</t>
  </si>
  <si>
    <t>CESANTIAS</t>
  </si>
  <si>
    <t>INTERESES CESANTIAS</t>
  </si>
  <si>
    <t>PRIMA DE SERVICIOS</t>
  </si>
  <si>
    <t>VACACIONES</t>
  </si>
  <si>
    <t xml:space="preserve">  TOTAL PRESTACIONES SOCIALES</t>
  </si>
  <si>
    <t>PARAFISCALES</t>
  </si>
  <si>
    <t>ICBF     3 %</t>
  </si>
  <si>
    <t>SENA   2 %</t>
  </si>
  <si>
    <t>CAJA COMPESNACION    4 %</t>
  </si>
  <si>
    <t>SALUD EMPLEADA</t>
  </si>
  <si>
    <t>ARL EMPLEADA</t>
  </si>
  <si>
    <t>PRESTACIONES SOCIALES MUCHACHA</t>
  </si>
  <si>
    <t>ANTICIPO IMPUESTO 2016</t>
  </si>
  <si>
    <t>MATILDE MORENO SALAZAR</t>
  </si>
  <si>
    <t>EFECTIVO</t>
  </si>
  <si>
    <t>VEHICULO XLX450</t>
  </si>
  <si>
    <t>PRESTAMOS PARTICULARES</t>
  </si>
  <si>
    <t>TARJETA VISA</t>
  </si>
  <si>
    <t>PENSION - BANCO AGRARIO</t>
  </si>
  <si>
    <t xml:space="preserve">INTERESES PRESTAMOS </t>
  </si>
  <si>
    <t>ACCIONES ECOPETROL</t>
  </si>
  <si>
    <t>MEDICINA PREPAGADA COLSANITAS</t>
  </si>
  <si>
    <t>PLAN TEL CELULAR</t>
  </si>
  <si>
    <t>COMISIONES</t>
  </si>
  <si>
    <t>PAGO SALUD</t>
  </si>
  <si>
    <t>PENSION EMPLEADA</t>
  </si>
  <si>
    <t>RETENCION EN LA FUENTE  ARRIENDOS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</si>
</sst>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0" fontId="0" fillId="2" borderId="0" xfId="0" applyFill="1"/>
    <xf numFmtId="165" fontId="0" fillId="2" borderId="3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10" fontId="0" fillId="0" borderId="0" xfId="2" applyNumberFormat="1" applyFont="1"/>
    <xf numFmtId="10" fontId="0" fillId="2" borderId="1" xfId="2" applyNumberFormat="1" applyFont="1" applyFill="1" applyBorder="1"/>
    <xf numFmtId="165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topLeftCell="B17" zoomScale="80" zoomScaleNormal="80" workbookViewId="0">
      <selection activeCell="F35" sqref="F35"/>
    </sheetView>
  </sheetViews>
  <sheetFormatPr baseColWidth="10" defaultRowHeight="15" x14ac:dyDescent="0.25"/>
  <cols>
    <col min="1" max="1" width="34.28515625" customWidth="1"/>
    <col min="2" max="2" width="17.85546875" customWidth="1"/>
    <col min="3" max="3" width="2.7109375" customWidth="1"/>
    <col min="5" max="5" width="39.85546875" customWidth="1"/>
    <col min="6" max="6" width="16.28515625" customWidth="1"/>
    <col min="7" max="7" width="2.28515625" customWidth="1"/>
    <col min="8" max="8" width="11" customWidth="1"/>
  </cols>
  <sheetData>
    <row r="1" spans="1:8" x14ac:dyDescent="0.25">
      <c r="A1" t="s">
        <v>0</v>
      </c>
      <c r="B1" t="s">
        <v>52</v>
      </c>
    </row>
    <row r="2" spans="1:8" x14ac:dyDescent="0.25">
      <c r="A2" t="s">
        <v>1</v>
      </c>
      <c r="B2" s="1">
        <v>45789589</v>
      </c>
      <c r="C2">
        <v>6</v>
      </c>
      <c r="F2" s="1"/>
    </row>
    <row r="3" spans="1:8" ht="6" customHeight="1" x14ac:dyDescent="0.25">
      <c r="F3" s="1"/>
    </row>
    <row r="4" spans="1:8" x14ac:dyDescent="0.25">
      <c r="A4" s="9" t="s">
        <v>2</v>
      </c>
      <c r="B4" s="9"/>
      <c r="E4" s="10" t="s">
        <v>19</v>
      </c>
      <c r="F4" s="10"/>
      <c r="G4" s="10"/>
      <c r="H4" s="10"/>
    </row>
    <row r="5" spans="1:8" x14ac:dyDescent="0.25">
      <c r="A5" t="s">
        <v>3</v>
      </c>
      <c r="B5" s="1">
        <v>5320000</v>
      </c>
      <c r="E5" t="s">
        <v>57</v>
      </c>
      <c r="F5" s="1">
        <f>3800000*13</f>
        <v>49400000</v>
      </c>
      <c r="H5" s="6">
        <f t="shared" ref="H5:H10" si="0">+F5/$F$11</f>
        <v>0.40129975629569453</v>
      </c>
    </row>
    <row r="6" spans="1:8" x14ac:dyDescent="0.25">
      <c r="A6" t="s">
        <v>4</v>
      </c>
      <c r="B6" s="1">
        <v>2458000</v>
      </c>
      <c r="E6" t="s">
        <v>20</v>
      </c>
      <c r="F6" s="1">
        <f>550000*12</f>
        <v>6600000</v>
      </c>
      <c r="H6" s="6">
        <f t="shared" si="0"/>
        <v>5.3614947197400488E-2</v>
      </c>
    </row>
    <row r="7" spans="1:8" x14ac:dyDescent="0.25">
      <c r="A7" t="s">
        <v>53</v>
      </c>
      <c r="B7" s="1">
        <v>1200000</v>
      </c>
      <c r="E7" t="s">
        <v>21</v>
      </c>
      <c r="F7" s="1">
        <f>600000*12</f>
        <v>7200000</v>
      </c>
      <c r="H7" s="6">
        <f t="shared" si="0"/>
        <v>5.848903330625508E-2</v>
      </c>
    </row>
    <row r="8" spans="1:8" x14ac:dyDescent="0.25">
      <c r="A8" t="s">
        <v>5</v>
      </c>
      <c r="B8" s="1">
        <v>35000000</v>
      </c>
      <c r="E8" t="s">
        <v>22</v>
      </c>
      <c r="F8" s="1">
        <f>1800000*8</f>
        <v>14400000</v>
      </c>
      <c r="H8" s="6">
        <f t="shared" si="0"/>
        <v>0.11697806661251016</v>
      </c>
    </row>
    <row r="9" spans="1:8" x14ac:dyDescent="0.25">
      <c r="A9" t="s">
        <v>59</v>
      </c>
      <c r="B9" s="1">
        <v>15000000</v>
      </c>
      <c r="E9" t="s">
        <v>23</v>
      </c>
      <c r="F9" s="1">
        <f>1850000*10</f>
        <v>18500000</v>
      </c>
      <c r="H9" s="6">
        <f t="shared" si="0"/>
        <v>0.1502843216896832</v>
      </c>
    </row>
    <row r="10" spans="1:8" x14ac:dyDescent="0.25">
      <c r="A10" t="s">
        <v>6</v>
      </c>
      <c r="B10" s="1">
        <v>85450000</v>
      </c>
      <c r="E10" t="s">
        <v>58</v>
      </c>
      <c r="F10" s="1">
        <f>+B19*3%*12</f>
        <v>27000000</v>
      </c>
      <c r="H10" s="6">
        <f t="shared" si="0"/>
        <v>0.21933387489845654</v>
      </c>
    </row>
    <row r="11" spans="1:8" ht="15.75" thickBot="1" x14ac:dyDescent="0.3">
      <c r="A11" t="s">
        <v>7</v>
      </c>
      <c r="B11" s="1">
        <v>1800000</v>
      </c>
      <c r="E11" s="2" t="s">
        <v>24</v>
      </c>
      <c r="F11" s="5">
        <f>SUM(F5:F10)</f>
        <v>123100000</v>
      </c>
      <c r="H11" s="7">
        <f>SUM(H5:H10)</f>
        <v>1</v>
      </c>
    </row>
    <row r="12" spans="1:8" ht="15.75" thickTop="1" x14ac:dyDescent="0.25">
      <c r="A12" t="s">
        <v>8</v>
      </c>
      <c r="B12" s="1">
        <v>25000000</v>
      </c>
    </row>
    <row r="13" spans="1:8" x14ac:dyDescent="0.25">
      <c r="A13" t="s">
        <v>54</v>
      </c>
      <c r="B13" s="1">
        <v>35800000</v>
      </c>
      <c r="F13" s="1"/>
    </row>
    <row r="14" spans="1:8" x14ac:dyDescent="0.25">
      <c r="A14" t="s">
        <v>9</v>
      </c>
      <c r="B14" s="1">
        <v>180000000</v>
      </c>
      <c r="F14" s="1"/>
    </row>
    <row r="15" spans="1:8" x14ac:dyDescent="0.25">
      <c r="A15" t="s">
        <v>10</v>
      </c>
      <c r="B15" s="1">
        <v>80000000</v>
      </c>
      <c r="F15" s="1"/>
    </row>
    <row r="16" spans="1:8" x14ac:dyDescent="0.25">
      <c r="A16" t="s">
        <v>11</v>
      </c>
      <c r="B16" s="1">
        <v>80000000</v>
      </c>
      <c r="E16" s="10" t="s">
        <v>35</v>
      </c>
      <c r="F16" s="10"/>
      <c r="G16" s="10"/>
      <c r="H16" s="10"/>
    </row>
    <row r="17" spans="1:8" x14ac:dyDescent="0.25">
      <c r="A17" t="s">
        <v>12</v>
      </c>
      <c r="B17" s="1">
        <v>46500000</v>
      </c>
      <c r="E17" t="s">
        <v>26</v>
      </c>
      <c r="F17" s="1">
        <f>(674000*1)*13</f>
        <v>8762000</v>
      </c>
      <c r="H17" s="6">
        <f>+F17/$F$33</f>
        <v>0.12584180584858481</v>
      </c>
    </row>
    <row r="18" spans="1:8" x14ac:dyDescent="0.25">
      <c r="A18" t="s">
        <v>13</v>
      </c>
      <c r="B18" s="1">
        <v>36500000</v>
      </c>
      <c r="E18" t="s">
        <v>38</v>
      </c>
      <c r="F18" s="1">
        <f>2100000*12</f>
        <v>25200000</v>
      </c>
      <c r="H18" s="6">
        <f>+F18/$F$33</f>
        <v>0.36192804238579518</v>
      </c>
    </row>
    <row r="19" spans="1:8" x14ac:dyDescent="0.25">
      <c r="A19" t="s">
        <v>55</v>
      </c>
      <c r="B19" s="1">
        <v>75000000</v>
      </c>
      <c r="E19" t="s">
        <v>27</v>
      </c>
      <c r="F19" s="1">
        <f>450000*12</f>
        <v>5400000</v>
      </c>
      <c r="H19" s="6">
        <f>+F19/$F$33</f>
        <v>7.7556009082670394E-2</v>
      </c>
    </row>
    <row r="20" spans="1:8" x14ac:dyDescent="0.25">
      <c r="A20" t="s">
        <v>51</v>
      </c>
      <c r="B20" s="1">
        <v>500000</v>
      </c>
      <c r="E20" t="s">
        <v>60</v>
      </c>
      <c r="F20" s="1">
        <f>800000*12</f>
        <v>9600000</v>
      </c>
      <c r="H20" s="6">
        <f>+F20/$F$33</f>
        <v>0.13787734948030292</v>
      </c>
    </row>
    <row r="21" spans="1:8" ht="15.75" thickBot="1" x14ac:dyDescent="0.3">
      <c r="A21" s="2" t="s">
        <v>14</v>
      </c>
      <c r="B21" s="5">
        <f>SUM(B5:B20)</f>
        <v>705528000</v>
      </c>
      <c r="E21" t="s">
        <v>63</v>
      </c>
      <c r="F21" s="1">
        <f>+F5*0.04</f>
        <v>1976000</v>
      </c>
      <c r="H21" s="6">
        <f>+F21/$F$33</f>
        <v>2.8379754434695686E-2</v>
      </c>
    </row>
    <row r="22" spans="1:8" ht="15.75" thickTop="1" x14ac:dyDescent="0.25">
      <c r="B22" s="1"/>
      <c r="E22" t="s">
        <v>65</v>
      </c>
      <c r="F22" s="1">
        <f>SUM(F8:F9)*3.5%</f>
        <v>1151500</v>
      </c>
      <c r="H22" s="6">
        <f>+F22/$F$33</f>
        <v>1.6538100825684254E-2</v>
      </c>
    </row>
    <row r="23" spans="1:8" x14ac:dyDescent="0.25">
      <c r="A23" s="9" t="s">
        <v>15</v>
      </c>
      <c r="B23" s="9"/>
      <c r="E23" t="s">
        <v>61</v>
      </c>
      <c r="F23" s="1">
        <f>120000*12</f>
        <v>1440000</v>
      </c>
      <c r="H23" s="6">
        <f>+F23/$F$33</f>
        <v>2.0681602422045441E-2</v>
      </c>
    </row>
    <row r="24" spans="1:8" x14ac:dyDescent="0.25">
      <c r="A24" t="s">
        <v>56</v>
      </c>
      <c r="B24" s="1">
        <v>1200000</v>
      </c>
      <c r="E24" t="s">
        <v>62</v>
      </c>
      <c r="F24" s="1">
        <f>+F10*0.3</f>
        <v>8100000</v>
      </c>
      <c r="H24" s="6">
        <f t="shared" ref="H24:H32" si="1">+F24/$F$33</f>
        <v>0.1163340136240056</v>
      </c>
    </row>
    <row r="25" spans="1:8" x14ac:dyDescent="0.25">
      <c r="A25" t="s">
        <v>16</v>
      </c>
      <c r="B25" s="1">
        <v>1200000</v>
      </c>
      <c r="E25" t="s">
        <v>37</v>
      </c>
      <c r="F25" s="1">
        <f>+F5*0.004</f>
        <v>197600</v>
      </c>
      <c r="H25" s="6">
        <f t="shared" si="1"/>
        <v>2.8379754434695688E-3</v>
      </c>
    </row>
    <row r="26" spans="1:8" x14ac:dyDescent="0.25">
      <c r="A26" s="2" t="s">
        <v>17</v>
      </c>
      <c r="B26" s="4">
        <f>SUM(B24:B25)</f>
        <v>2400000</v>
      </c>
      <c r="E26" t="s">
        <v>36</v>
      </c>
      <c r="F26" s="1">
        <v>650000</v>
      </c>
      <c r="H26" s="6">
        <f t="shared" si="1"/>
        <v>9.3354455377288436E-3</v>
      </c>
    </row>
    <row r="27" spans="1:8" x14ac:dyDescent="0.25">
      <c r="B27" s="1"/>
      <c r="E27" t="s">
        <v>28</v>
      </c>
      <c r="F27" s="1">
        <v>800000</v>
      </c>
      <c r="H27" s="6">
        <f t="shared" si="1"/>
        <v>1.1489779123358577E-2</v>
      </c>
    </row>
    <row r="28" spans="1:8" ht="15.75" thickBot="1" x14ac:dyDescent="0.3">
      <c r="A28" s="2" t="s">
        <v>18</v>
      </c>
      <c r="B28" s="3">
        <f>+B21-B26</f>
        <v>703128000</v>
      </c>
      <c r="E28" t="s">
        <v>29</v>
      </c>
      <c r="F28" s="1">
        <v>850000</v>
      </c>
      <c r="H28" s="6">
        <f t="shared" si="1"/>
        <v>1.2207890318568488E-2</v>
      </c>
    </row>
    <row r="29" spans="1:8" ht="15.75" thickTop="1" x14ac:dyDescent="0.25">
      <c r="E29" t="s">
        <v>30</v>
      </c>
      <c r="F29" s="1">
        <v>650000</v>
      </c>
      <c r="H29" s="6">
        <f t="shared" si="1"/>
        <v>9.3354455377288436E-3</v>
      </c>
    </row>
    <row r="30" spans="1:8" x14ac:dyDescent="0.25">
      <c r="E30" t="s">
        <v>31</v>
      </c>
      <c r="F30" s="1">
        <v>1850000</v>
      </c>
      <c r="H30" s="6">
        <f t="shared" si="1"/>
        <v>2.657011422276671E-2</v>
      </c>
    </row>
    <row r="31" spans="1:8" x14ac:dyDescent="0.25">
      <c r="E31" t="s">
        <v>32</v>
      </c>
      <c r="F31" s="1">
        <v>1200000</v>
      </c>
      <c r="H31" s="6">
        <f t="shared" si="1"/>
        <v>1.7234668685037865E-2</v>
      </c>
    </row>
    <row r="32" spans="1:8" x14ac:dyDescent="0.25">
      <c r="E32" t="s">
        <v>33</v>
      </c>
      <c r="F32" s="1">
        <v>1800000</v>
      </c>
      <c r="H32" s="6">
        <f t="shared" si="1"/>
        <v>2.5852003027556799E-2</v>
      </c>
    </row>
    <row r="33" spans="5:8" ht="15.75" thickBot="1" x14ac:dyDescent="0.3">
      <c r="E33" s="2" t="s">
        <v>34</v>
      </c>
      <c r="F33" s="5">
        <f>SUM(F17:F32)</f>
        <v>69627100</v>
      </c>
      <c r="H33" s="7">
        <f>SUM(H17:H32)</f>
        <v>0.99999999999999978</v>
      </c>
    </row>
    <row r="34" spans="5:8" ht="6.75" customHeight="1" thickTop="1" x14ac:dyDescent="0.25"/>
    <row r="35" spans="5:8" x14ac:dyDescent="0.25">
      <c r="F35" s="1"/>
    </row>
    <row r="37" spans="5:8" x14ac:dyDescent="0.25">
      <c r="E37" t="s">
        <v>25</v>
      </c>
      <c r="F37" s="1"/>
    </row>
    <row r="38" spans="5:8" x14ac:dyDescent="0.25">
      <c r="E38" t="s">
        <v>50</v>
      </c>
    </row>
    <row r="39" spans="5:8" x14ac:dyDescent="0.25">
      <c r="E39" t="s">
        <v>39</v>
      </c>
      <c r="F39" s="1">
        <f>+F17/12</f>
        <v>730166.66666666663</v>
      </c>
      <c r="H39" s="6">
        <f>+F39/$F$17</f>
        <v>8.3333333333333329E-2</v>
      </c>
    </row>
    <row r="40" spans="5:8" x14ac:dyDescent="0.25">
      <c r="E40" t="s">
        <v>40</v>
      </c>
      <c r="F40" s="1">
        <f>+F39*0.12</f>
        <v>87619.999999999985</v>
      </c>
      <c r="H40" s="6">
        <f>+F40/F39</f>
        <v>0.11999999999999998</v>
      </c>
    </row>
    <row r="41" spans="5:8" x14ac:dyDescent="0.25">
      <c r="E41" t="s">
        <v>41</v>
      </c>
      <c r="F41" s="1">
        <f>+F39</f>
        <v>730166.66666666663</v>
      </c>
      <c r="H41" s="6">
        <f t="shared" ref="H41:H42" si="2">+F41/$F$17</f>
        <v>8.3333333333333329E-2</v>
      </c>
    </row>
    <row r="42" spans="5:8" x14ac:dyDescent="0.25">
      <c r="E42" t="s">
        <v>42</v>
      </c>
      <c r="F42" s="1">
        <f>+F41/2</f>
        <v>365083.33333333331</v>
      </c>
      <c r="H42" s="6">
        <f t="shared" si="2"/>
        <v>4.1666666666666664E-2</v>
      </c>
    </row>
    <row r="43" spans="5:8" ht="15.75" thickBot="1" x14ac:dyDescent="0.3">
      <c r="E43" t="str">
        <f>CONCATENATE("   TOTAL ",E38)</f>
        <v xml:space="preserve">   TOTAL PRESTACIONES SOCIALES MUCHACHA</v>
      </c>
      <c r="F43" s="5">
        <f>SUM(F39:F42)</f>
        <v>1913036.6666666665</v>
      </c>
    </row>
    <row r="44" spans="5:8" ht="15.75" thickTop="1" x14ac:dyDescent="0.25"/>
    <row r="45" spans="5:8" x14ac:dyDescent="0.25">
      <c r="E45" t="s">
        <v>44</v>
      </c>
    </row>
    <row r="46" spans="5:8" x14ac:dyDescent="0.25">
      <c r="E46" t="s">
        <v>48</v>
      </c>
      <c r="F46" s="8">
        <f>+F17*4%</f>
        <v>350480</v>
      </c>
    </row>
    <row r="47" spans="5:8" x14ac:dyDescent="0.25">
      <c r="E47" t="s">
        <v>64</v>
      </c>
      <c r="F47" s="8">
        <v>345000</v>
      </c>
    </row>
    <row r="48" spans="5:8" x14ac:dyDescent="0.25">
      <c r="E48" t="s">
        <v>49</v>
      </c>
      <c r="F48" s="8">
        <f>+F17*0.00522</f>
        <v>45737.64</v>
      </c>
    </row>
    <row r="49" spans="5:6" x14ac:dyDescent="0.25">
      <c r="E49" t="s">
        <v>46</v>
      </c>
      <c r="F49" s="8">
        <f>+$F$17*2%</f>
        <v>175240</v>
      </c>
    </row>
    <row r="50" spans="5:6" x14ac:dyDescent="0.25">
      <c r="E50" t="s">
        <v>45</v>
      </c>
      <c r="F50" s="8">
        <f>+$F$17*3%</f>
        <v>262860</v>
      </c>
    </row>
    <row r="51" spans="5:6" x14ac:dyDescent="0.25">
      <c r="E51" t="s">
        <v>47</v>
      </c>
      <c r="F51" s="8">
        <f>+$F$17*4%</f>
        <v>350480</v>
      </c>
    </row>
    <row r="52" spans="5:6" ht="15.75" thickBot="1" x14ac:dyDescent="0.3">
      <c r="E52" t="s">
        <v>43</v>
      </c>
      <c r="F52" s="5">
        <f>SUM(F45:F51)</f>
        <v>1529797.6400000001</v>
      </c>
    </row>
    <row r="53" spans="5:6" ht="15.75" thickTop="1" x14ac:dyDescent="0.25"/>
  </sheetData>
  <mergeCells count="4">
    <mergeCell ref="A4:B4"/>
    <mergeCell ref="A23:B23"/>
    <mergeCell ref="E4:H4"/>
    <mergeCell ref="E16:H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VIDEOS ACONTAR</dc:creator>
  <cp:lastModifiedBy>IVAN ANTONIO JIMENEZ YEPES</cp:lastModifiedBy>
  <dcterms:created xsi:type="dcterms:W3CDTF">2017-06-03T15:13:36Z</dcterms:created>
  <dcterms:modified xsi:type="dcterms:W3CDTF">2017-06-08T11:18:37Z</dcterms:modified>
</cp:coreProperties>
</file>