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547017\Desktop\Hellsing\MRER\"/>
    </mc:Choice>
  </mc:AlternateContent>
  <xr:revisionPtr revIDLastSave="0" documentId="13_ncr:1_{1F1E39EC-EC15-4758-B08B-21ECD9096043}" xr6:coauthVersionLast="47" xr6:coauthVersionMax="47" xr10:uidLastSave="{00000000-0000-0000-0000-000000000000}"/>
  <bookViews>
    <workbookView xWindow="-108" yWindow="-108" windowWidth="23256" windowHeight="12576" activeTab="1" xr2:uid="{36384041-F397-41E0-A3D5-C3A57CEBAED0}"/>
  </bookViews>
  <sheets>
    <sheet name="70% Rule F&amp;F" sheetId="1" r:id="rId1"/>
    <sheet name="Le Cheat Sheet 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5" i="5" l="1"/>
  <c r="B54" i="5"/>
  <c r="B53" i="5"/>
  <c r="B47" i="5"/>
  <c r="B46" i="5"/>
  <c r="B37" i="5"/>
  <c r="B39" i="5" s="1"/>
  <c r="B19" i="5"/>
  <c r="G7" i="1"/>
  <c r="F7" i="1"/>
  <c r="D7" i="1"/>
  <c r="B55" i="5" l="1"/>
  <c r="B59" i="5" s="1"/>
  <c r="B26" i="5"/>
  <c r="B27" i="5" s="1"/>
  <c r="B45" i="5"/>
  <c r="B48" i="5" s="1"/>
  <c r="B8" i="5"/>
  <c r="B31" i="5"/>
  <c r="B57" i="5" l="1"/>
  <c r="B63" i="5" s="1"/>
  <c r="B29" i="5" s="1"/>
  <c r="B30" i="5" s="1"/>
  <c r="B33" i="5" s="1"/>
  <c r="B17" i="5" s="1"/>
  <c r="B71" i="5" s="1"/>
  <c r="B72" i="5" s="1"/>
  <c r="B70" i="5"/>
  <c r="B60" i="5" l="1"/>
  <c r="B9" i="5" s="1"/>
  <c r="B10" i="5" s="1"/>
  <c r="B66" i="5"/>
  <c r="B67" i="5" s="1"/>
</calcChain>
</file>

<file path=xl/sharedStrings.xml><?xml version="1.0" encoding="utf-8"?>
<sst xmlns="http://schemas.openxmlformats.org/spreadsheetml/2006/main" count="71" uniqueCount="68">
  <si>
    <t xml:space="preserve">MRER </t>
  </si>
  <si>
    <t>F&amp;F</t>
  </si>
  <si>
    <t>70% Rule</t>
  </si>
  <si>
    <t>(The Purchase price mustn't exceed 70% of the ARV minus repair costs).</t>
  </si>
  <si>
    <t xml:space="preserve">Property </t>
  </si>
  <si>
    <t>x</t>
  </si>
  <si>
    <t>ARV</t>
  </si>
  <si>
    <t>RENO</t>
  </si>
  <si>
    <t>%</t>
  </si>
  <si>
    <t>Max Buy</t>
  </si>
  <si>
    <t>Est. Profit</t>
  </si>
  <si>
    <t>Cheat Sheet</t>
  </si>
  <si>
    <t>Property Address:</t>
  </si>
  <si>
    <t>Purchase Price:</t>
  </si>
  <si>
    <t>Est. Rehab Amount:</t>
  </si>
  <si>
    <t>Estimated ARV:</t>
  </si>
  <si>
    <t>Desired Net Cash Flow:</t>
  </si>
  <si>
    <t>Estimated Net Cash Flow:</t>
  </si>
  <si>
    <t>(Total Income - Total Expenses = Net Cash Flow)</t>
  </si>
  <si>
    <t>Expenses: Mortgate, Property Taxes, Utility Bills, Maintenance, Management</t>
  </si>
  <si>
    <t>70&amp; Rule = ARV x 70% = Maximum Investment</t>
  </si>
  <si>
    <t>Total Investment:</t>
  </si>
  <si>
    <t>ARV:</t>
  </si>
  <si>
    <t>Use formula below to find out how much money you can take from the REFI</t>
  </si>
  <si>
    <t>so you can do this again</t>
  </si>
  <si>
    <t>Equity Funds Available:</t>
  </si>
  <si>
    <t>Rehab:</t>
  </si>
  <si>
    <t>Purchase Estimate</t>
  </si>
  <si>
    <t>Down Payment Price:</t>
  </si>
  <si>
    <t>Closing Cost Price:</t>
  </si>
  <si>
    <t>Closing Cost %:</t>
  </si>
  <si>
    <t>Down Payment %:</t>
  </si>
  <si>
    <t>Total Out Of Pocket:</t>
  </si>
  <si>
    <t>(Down Payment + closing)</t>
  </si>
  <si>
    <t>Loan Amount:</t>
  </si>
  <si>
    <t>(Purchase + Rehab - Down Payment)</t>
  </si>
  <si>
    <t>Total OOP = Equity? (Y/N)</t>
  </si>
  <si>
    <t>If N, range?</t>
  </si>
  <si>
    <t>Does Property Meet Criteria you set?</t>
  </si>
  <si>
    <t>ARV (Y/N)</t>
  </si>
  <si>
    <t>Desired Net Cash Flow (Y/N)</t>
  </si>
  <si>
    <t>IF N, range?</t>
  </si>
  <si>
    <t>Is the Community one of Growth, Stability or Decline?</t>
  </si>
  <si>
    <t>Grade:</t>
  </si>
  <si>
    <t>Est. Property Tax (Annual):</t>
  </si>
  <si>
    <t>Target %:</t>
  </si>
  <si>
    <t>Target % of ARV:</t>
  </si>
  <si>
    <t>Total Purchase Price:</t>
  </si>
  <si>
    <t>Status:</t>
  </si>
  <si>
    <t>Current Status (G,S,D):</t>
  </si>
  <si>
    <t>Est Purchase Price:</t>
  </si>
  <si>
    <t>Estimated Rental Income:</t>
  </si>
  <si>
    <t>ERI Annualized:</t>
  </si>
  <si>
    <t>Est. Mortgage %:</t>
  </si>
  <si>
    <t>Est. Mortgage Amt (M):</t>
  </si>
  <si>
    <t>Est. Mortgate Amount (A):</t>
  </si>
  <si>
    <t>Est. Property Tax %:</t>
  </si>
  <si>
    <t>Misc:</t>
  </si>
  <si>
    <t>Est. Insurances (M):</t>
  </si>
  <si>
    <t>Est. Monthly Cost:</t>
  </si>
  <si>
    <t>TOTAL MAX INVESTMENT:</t>
  </si>
  <si>
    <t>EST. Actual Investment:</t>
  </si>
  <si>
    <t>Underage/Overage:</t>
  </si>
  <si>
    <t>D</t>
  </si>
  <si>
    <t>Cleveland, Below Appraisal</t>
  </si>
  <si>
    <t>Est. Property Tax (M):</t>
  </si>
  <si>
    <t>Purpose of Property:</t>
  </si>
  <si>
    <t>$3,000 Monthly Financial Freedom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</si>
</sst>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9" fontId="0" fillId="0" borderId="0" xfId="0" applyNumberFormat="1"/>
    <xf numFmtId="9" fontId="0" fillId="0" borderId="1" xfId="0" applyNumberFormat="1" applyBorder="1"/>
    <xf numFmtId="8" fontId="0" fillId="0" borderId="1" xfId="0" applyNumberFormat="1" applyBorder="1"/>
    <xf numFmtId="8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right"/>
    </xf>
    <xf numFmtId="10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1BDA6-DA88-486F-8571-940D0F45BAA5}">
  <dimension ref="A1:G7"/>
  <sheetViews>
    <sheetView workbookViewId="0">
      <selection activeCell="G14" sqref="G14"/>
    </sheetView>
  </sheetViews>
  <sheetFormatPr defaultRowHeight="14.4" x14ac:dyDescent="0.3"/>
  <cols>
    <col min="3" max="4" width="11.5546875" bestFit="1" customWidth="1"/>
    <col min="5" max="7" width="10.5546875" bestFit="1" customWidth="1"/>
  </cols>
  <sheetData>
    <row r="1" spans="1:7" x14ac:dyDescent="0.3">
      <c r="A1" t="s">
        <v>0</v>
      </c>
      <c r="C1" t="s">
        <v>1</v>
      </c>
    </row>
    <row r="3" spans="1:7" x14ac:dyDescent="0.3">
      <c r="A3" t="s">
        <v>2</v>
      </c>
    </row>
    <row r="4" spans="1:7" x14ac:dyDescent="0.3">
      <c r="A4" t="s">
        <v>3</v>
      </c>
    </row>
    <row r="6" spans="1:7" ht="15" thickBot="1" x14ac:dyDescent="0.35">
      <c r="A6" s="5" t="s">
        <v>4</v>
      </c>
      <c r="B6" s="5" t="s">
        <v>8</v>
      </c>
      <c r="C6" s="5" t="s">
        <v>6</v>
      </c>
      <c r="D6" s="5" t="s">
        <v>2</v>
      </c>
      <c r="E6" s="5" t="s">
        <v>7</v>
      </c>
      <c r="F6" s="5" t="s">
        <v>9</v>
      </c>
      <c r="G6" s="5" t="s">
        <v>10</v>
      </c>
    </row>
    <row r="7" spans="1:7" ht="15" thickBot="1" x14ac:dyDescent="0.35">
      <c r="A7" s="6" t="s">
        <v>5</v>
      </c>
      <c r="B7" s="7">
        <v>0.7</v>
      </c>
      <c r="C7" s="8">
        <v>260000</v>
      </c>
      <c r="D7" s="9">
        <f>C7*B7</f>
        <v>182000</v>
      </c>
      <c r="E7" s="8">
        <v>95000</v>
      </c>
      <c r="F7" s="9">
        <f>D7-E7</f>
        <v>87000</v>
      </c>
      <c r="G7" s="9">
        <f>C7-E7-F7</f>
        <v>78000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2F008-9B8F-4E44-8E41-885A4BDD74AD}">
  <dimension ref="A1:F75"/>
  <sheetViews>
    <sheetView tabSelected="1" topLeftCell="A6" workbookViewId="0">
      <selection activeCell="E10" sqref="E10"/>
    </sheetView>
  </sheetViews>
  <sheetFormatPr defaultRowHeight="14.4" x14ac:dyDescent="0.3"/>
  <cols>
    <col min="1" max="1" width="23.44140625" customWidth="1"/>
    <col min="2" max="2" width="11.5546875" bestFit="1" customWidth="1"/>
  </cols>
  <sheetData>
    <row r="1" spans="1:6" x14ac:dyDescent="0.3">
      <c r="A1" t="s">
        <v>11</v>
      </c>
    </row>
    <row r="3" spans="1:6" x14ac:dyDescent="0.3">
      <c r="A3" s="10" t="s">
        <v>12</v>
      </c>
      <c r="B3" t="s">
        <v>64</v>
      </c>
      <c r="F3" t="s">
        <v>43</v>
      </c>
    </row>
    <row r="4" spans="1:6" x14ac:dyDescent="0.3">
      <c r="A4" s="10" t="s">
        <v>66</v>
      </c>
      <c r="B4" t="s">
        <v>67</v>
      </c>
    </row>
    <row r="5" spans="1:6" x14ac:dyDescent="0.3">
      <c r="A5" s="10"/>
    </row>
    <row r="6" spans="1:6" x14ac:dyDescent="0.3">
      <c r="A6" s="10"/>
    </row>
    <row r="7" spans="1:6" x14ac:dyDescent="0.3">
      <c r="A7" s="10"/>
    </row>
    <row r="8" spans="1:6" x14ac:dyDescent="0.3">
      <c r="A8" s="10" t="s">
        <v>60</v>
      </c>
      <c r="B8" s="4">
        <f>B39</f>
        <v>244999.99999999997</v>
      </c>
    </row>
    <row r="9" spans="1:6" x14ac:dyDescent="0.3">
      <c r="A9" s="10" t="s">
        <v>61</v>
      </c>
      <c r="B9" s="4">
        <f>B12+B13+B60</f>
        <v>115000</v>
      </c>
    </row>
    <row r="10" spans="1:6" x14ac:dyDescent="0.3">
      <c r="A10" s="10" t="s">
        <v>62</v>
      </c>
      <c r="B10" s="4">
        <f>B8-B9</f>
        <v>129999.99999999997</v>
      </c>
    </row>
    <row r="11" spans="1:6" ht="15" thickBot="1" x14ac:dyDescent="0.35">
      <c r="B11" s="4"/>
    </row>
    <row r="12" spans="1:6" ht="15" thickBot="1" x14ac:dyDescent="0.35">
      <c r="A12" s="10" t="s">
        <v>50</v>
      </c>
      <c r="B12" s="3">
        <v>50000</v>
      </c>
    </row>
    <row r="13" spans="1:6" ht="15" thickBot="1" x14ac:dyDescent="0.35">
      <c r="A13" s="10" t="s">
        <v>14</v>
      </c>
      <c r="B13" s="3">
        <v>50000</v>
      </c>
    </row>
    <row r="14" spans="1:6" ht="15" thickBot="1" x14ac:dyDescent="0.35">
      <c r="A14" s="10" t="s">
        <v>15</v>
      </c>
      <c r="B14" s="3">
        <v>350000</v>
      </c>
    </row>
    <row r="15" spans="1:6" ht="15" thickBot="1" x14ac:dyDescent="0.35">
      <c r="A15" s="10"/>
      <c r="B15" s="3"/>
    </row>
    <row r="16" spans="1:6" ht="15" thickBot="1" x14ac:dyDescent="0.35">
      <c r="A16" s="10" t="s">
        <v>16</v>
      </c>
      <c r="B16" s="3">
        <v>1000</v>
      </c>
    </row>
    <row r="17" spans="1:6" ht="15" thickBot="1" x14ac:dyDescent="0.35">
      <c r="A17" s="10" t="s">
        <v>17</v>
      </c>
      <c r="B17" s="4">
        <f>B18-B33</f>
        <v>2618.75</v>
      </c>
    </row>
    <row r="18" spans="1:6" ht="15" thickBot="1" x14ac:dyDescent="0.35">
      <c r="A18" s="10" t="s">
        <v>51</v>
      </c>
      <c r="B18" s="3">
        <v>4000</v>
      </c>
    </row>
    <row r="19" spans="1:6" x14ac:dyDescent="0.3">
      <c r="A19" s="10" t="s">
        <v>52</v>
      </c>
      <c r="B19" s="4">
        <f>B18*12</f>
        <v>48000</v>
      </c>
    </row>
    <row r="20" spans="1:6" x14ac:dyDescent="0.3">
      <c r="A20" s="10"/>
      <c r="B20" s="4"/>
    </row>
    <row r="21" spans="1:6" x14ac:dyDescent="0.3">
      <c r="A21" s="10"/>
    </row>
    <row r="22" spans="1:6" x14ac:dyDescent="0.3">
      <c r="A22" s="12" t="s">
        <v>18</v>
      </c>
      <c r="B22" s="12"/>
      <c r="C22" s="12"/>
    </row>
    <row r="24" spans="1:6" ht="15" thickBot="1" x14ac:dyDescent="0.35">
      <c r="A24" s="11" t="s">
        <v>19</v>
      </c>
      <c r="B24" s="12"/>
      <c r="C24" s="12"/>
      <c r="D24" s="12"/>
      <c r="E24" s="12"/>
      <c r="F24" s="12"/>
    </row>
    <row r="25" spans="1:6" ht="15" thickBot="1" x14ac:dyDescent="0.35">
      <c r="A25" s="10" t="s">
        <v>56</v>
      </c>
      <c r="B25" s="2">
        <v>0.02</v>
      </c>
    </row>
    <row r="26" spans="1:6" x14ac:dyDescent="0.3">
      <c r="A26" s="10" t="s">
        <v>44</v>
      </c>
      <c r="B26" s="4">
        <f>B37*B25</f>
        <v>7000</v>
      </c>
    </row>
    <row r="27" spans="1:6" ht="15" thickBot="1" x14ac:dyDescent="0.35">
      <c r="A27" s="10" t="s">
        <v>65</v>
      </c>
      <c r="B27" s="4">
        <f>B26/12</f>
        <v>583.33333333333337</v>
      </c>
    </row>
    <row r="28" spans="1:6" ht="15" thickBot="1" x14ac:dyDescent="0.35">
      <c r="A28" s="10" t="s">
        <v>53</v>
      </c>
      <c r="B28" s="14">
        <v>6.7500000000000004E-2</v>
      </c>
    </row>
    <row r="29" spans="1:6" x14ac:dyDescent="0.3">
      <c r="A29" s="10" t="s">
        <v>55</v>
      </c>
      <c r="B29" s="4">
        <f>(B63*B28)</f>
        <v>6075</v>
      </c>
    </row>
    <row r="30" spans="1:6" x14ac:dyDescent="0.3">
      <c r="A30" s="10" t="s">
        <v>54</v>
      </c>
      <c r="B30" s="4">
        <f>B29/12</f>
        <v>506.25</v>
      </c>
    </row>
    <row r="31" spans="1:6" x14ac:dyDescent="0.3">
      <c r="A31" s="10" t="s">
        <v>58</v>
      </c>
      <c r="B31" s="4">
        <f>(B37*1%)/12</f>
        <v>291.66666666666669</v>
      </c>
    </row>
    <row r="32" spans="1:6" x14ac:dyDescent="0.3">
      <c r="A32" s="10" t="s">
        <v>57</v>
      </c>
      <c r="B32" s="4">
        <v>0</v>
      </c>
    </row>
    <row r="33" spans="1:6" x14ac:dyDescent="0.3">
      <c r="A33" s="10" t="s">
        <v>59</v>
      </c>
      <c r="B33" s="4">
        <f>B31+B30+B32+(B26/12)</f>
        <v>1381.25</v>
      </c>
    </row>
    <row r="35" spans="1:6" x14ac:dyDescent="0.3">
      <c r="A35" s="12" t="s">
        <v>20</v>
      </c>
      <c r="B35" s="12"/>
      <c r="C35" s="12"/>
    </row>
    <row r="37" spans="1:6" x14ac:dyDescent="0.3">
      <c r="A37" s="10" t="s">
        <v>22</v>
      </c>
      <c r="B37" s="4">
        <f>B14</f>
        <v>350000</v>
      </c>
    </row>
    <row r="38" spans="1:6" x14ac:dyDescent="0.3">
      <c r="A38" s="10" t="s">
        <v>45</v>
      </c>
      <c r="B38" s="1">
        <v>0.7</v>
      </c>
    </row>
    <row r="39" spans="1:6" x14ac:dyDescent="0.3">
      <c r="A39" s="10" t="s">
        <v>21</v>
      </c>
      <c r="B39" s="4">
        <f>B37*B38</f>
        <v>244999.99999999997</v>
      </c>
    </row>
    <row r="40" spans="1:6" x14ac:dyDescent="0.3">
      <c r="A40" s="10"/>
    </row>
    <row r="42" spans="1:6" x14ac:dyDescent="0.3">
      <c r="A42" s="11" t="s">
        <v>23</v>
      </c>
      <c r="B42" s="12"/>
      <c r="C42" s="12"/>
      <c r="D42" s="12"/>
      <c r="E42" s="12"/>
      <c r="F42" s="12"/>
    </row>
    <row r="43" spans="1:6" x14ac:dyDescent="0.3">
      <c r="A43" s="11" t="s">
        <v>24</v>
      </c>
      <c r="B43" s="12"/>
      <c r="C43" s="12"/>
      <c r="D43" s="12"/>
      <c r="E43" s="12"/>
      <c r="F43" s="12"/>
    </row>
    <row r="45" spans="1:6" x14ac:dyDescent="0.3">
      <c r="A45" s="10" t="s">
        <v>46</v>
      </c>
      <c r="B45" s="4">
        <f>B39</f>
        <v>244999.99999999997</v>
      </c>
    </row>
    <row r="46" spans="1:6" x14ac:dyDescent="0.3">
      <c r="A46" s="10" t="s">
        <v>13</v>
      </c>
      <c r="B46" s="4">
        <f>B12</f>
        <v>50000</v>
      </c>
    </row>
    <row r="47" spans="1:6" x14ac:dyDescent="0.3">
      <c r="A47" s="10" t="s">
        <v>26</v>
      </c>
      <c r="B47" s="4">
        <f>B13</f>
        <v>50000</v>
      </c>
    </row>
    <row r="48" spans="1:6" x14ac:dyDescent="0.3">
      <c r="A48" s="10" t="s">
        <v>25</v>
      </c>
      <c r="B48" s="4">
        <f>(B45-B46-B47)</f>
        <v>144999.99999999997</v>
      </c>
    </row>
    <row r="51" spans="1:2" x14ac:dyDescent="0.3">
      <c r="A51" s="13" t="s">
        <v>27</v>
      </c>
    </row>
    <row r="53" spans="1:2" x14ac:dyDescent="0.3">
      <c r="A53" s="10" t="s">
        <v>13</v>
      </c>
      <c r="B53" s="4">
        <f>B12</f>
        <v>50000</v>
      </c>
    </row>
    <row r="54" spans="1:2" x14ac:dyDescent="0.3">
      <c r="A54" s="10" t="s">
        <v>26</v>
      </c>
      <c r="B54" s="4">
        <f>B13</f>
        <v>50000</v>
      </c>
    </row>
    <row r="55" spans="1:2" ht="15" thickBot="1" x14ac:dyDescent="0.35">
      <c r="A55" s="10" t="s">
        <v>47</v>
      </c>
      <c r="B55" s="4">
        <f>SUM(B53:B54)</f>
        <v>100000</v>
      </c>
    </row>
    <row r="56" spans="1:2" ht="15" thickBot="1" x14ac:dyDescent="0.35">
      <c r="A56" s="10" t="s">
        <v>31</v>
      </c>
      <c r="B56" s="2">
        <v>0.1</v>
      </c>
    </row>
    <row r="57" spans="1:2" ht="15" thickBot="1" x14ac:dyDescent="0.35">
      <c r="A57" s="10" t="s">
        <v>28</v>
      </c>
      <c r="B57" s="4">
        <f>B55*B56</f>
        <v>10000</v>
      </c>
    </row>
    <row r="58" spans="1:2" ht="15" thickBot="1" x14ac:dyDescent="0.35">
      <c r="A58" s="10" t="s">
        <v>30</v>
      </c>
      <c r="B58" s="2">
        <v>0.05</v>
      </c>
    </row>
    <row r="59" spans="1:2" x14ac:dyDescent="0.3">
      <c r="A59" s="10" t="s">
        <v>29</v>
      </c>
      <c r="B59" s="4">
        <f>B55*B58</f>
        <v>5000</v>
      </c>
    </row>
    <row r="60" spans="1:2" x14ac:dyDescent="0.3">
      <c r="A60" s="10" t="s">
        <v>32</v>
      </c>
      <c r="B60" s="4">
        <f>B57+B59</f>
        <v>15000</v>
      </c>
    </row>
    <row r="61" spans="1:2" x14ac:dyDescent="0.3">
      <c r="A61" s="12" t="s">
        <v>33</v>
      </c>
    </row>
    <row r="63" spans="1:2" x14ac:dyDescent="0.3">
      <c r="A63" s="10" t="s">
        <v>34</v>
      </c>
      <c r="B63" s="4">
        <f>B53+B54-B57</f>
        <v>90000</v>
      </c>
    </row>
    <row r="64" spans="1:2" x14ac:dyDescent="0.3">
      <c r="A64" s="12" t="s">
        <v>35</v>
      </c>
      <c r="B64" s="12"/>
    </row>
    <row r="66" spans="1:4" x14ac:dyDescent="0.3">
      <c r="A66" t="s">
        <v>36</v>
      </c>
      <c r="B66" t="str">
        <f>IF(B48&gt;B60, "Y", "N")</f>
        <v>Y</v>
      </c>
    </row>
    <row r="67" spans="1:4" x14ac:dyDescent="0.3">
      <c r="A67" t="s">
        <v>37</v>
      </c>
      <c r="B67" s="4" t="str">
        <f>IF(B66="N", B48-B60, "…")</f>
        <v>…</v>
      </c>
    </row>
    <row r="69" spans="1:4" x14ac:dyDescent="0.3">
      <c r="A69" s="12" t="s">
        <v>38</v>
      </c>
      <c r="B69" s="12"/>
    </row>
    <row r="70" spans="1:4" x14ac:dyDescent="0.3">
      <c r="A70" s="10" t="s">
        <v>39</v>
      </c>
      <c r="B70" t="str">
        <f>IF(B48&gt;0, "Y", "N")</f>
        <v>Y</v>
      </c>
    </row>
    <row r="71" spans="1:4" x14ac:dyDescent="0.3">
      <c r="A71" s="10" t="s">
        <v>40</v>
      </c>
      <c r="B71" t="str">
        <f>IF(B17=B16,"Y",IF(B17&gt;B16,"Y",IF(B17&lt;B16,"N","eRRoR")))</f>
        <v>Y</v>
      </c>
    </row>
    <row r="72" spans="1:4" x14ac:dyDescent="0.3">
      <c r="A72" s="10" t="s">
        <v>41</v>
      </c>
      <c r="B72" s="4" t="str">
        <f>IF(B71="N", B17-B16, "…")</f>
        <v>…</v>
      </c>
    </row>
    <row r="73" spans="1:4" ht="15" thickBot="1" x14ac:dyDescent="0.35">
      <c r="A73" s="11" t="s">
        <v>42</v>
      </c>
      <c r="B73" s="12"/>
      <c r="C73" s="12"/>
      <c r="D73" s="12"/>
    </row>
    <row r="74" spans="1:4" ht="15" thickBot="1" x14ac:dyDescent="0.35">
      <c r="A74" s="10" t="s">
        <v>49</v>
      </c>
      <c r="B74" s="15" t="s">
        <v>63</v>
      </c>
    </row>
    <row r="75" spans="1:4" x14ac:dyDescent="0.3">
      <c r="A75" s="10" t="s">
        <v>48</v>
      </c>
      <c r="B75" t="str">
        <f>IF(B74="G","Y",IF(B74="S","Y","N"))</f>
        <v>N</v>
      </c>
    </row>
  </sheetData>
  <conditionalFormatting sqref="B48">
    <cfRule type="cellIs" dxfId="12" priority="11" operator="equal">
      <formula>0</formula>
    </cfRule>
    <cfRule type="cellIs" dxfId="11" priority="12" operator="lessThan">
      <formula>0</formula>
    </cfRule>
    <cfRule type="cellIs" dxfId="10" priority="13" operator="greaterThan">
      <formula>0</formula>
    </cfRule>
  </conditionalFormatting>
  <conditionalFormatting sqref="B66">
    <cfRule type="containsText" dxfId="9" priority="9" operator="containsText" text="N">
      <formula>NOT(ISERROR(SEARCH("N",B66)))</formula>
    </cfRule>
    <cfRule type="containsText" dxfId="8" priority="10" operator="containsText" text="Y">
      <formula>NOT(ISERROR(SEARCH("Y",B66)))</formula>
    </cfRule>
  </conditionalFormatting>
  <conditionalFormatting sqref="B70:B71">
    <cfRule type="containsText" dxfId="7" priority="7" operator="containsText" text="N">
      <formula>NOT(ISERROR(SEARCH("N",B70)))</formula>
    </cfRule>
    <cfRule type="containsText" dxfId="6" priority="8" operator="containsText" text="Y">
      <formula>NOT(ISERROR(SEARCH("Y",B70)))</formula>
    </cfRule>
  </conditionalFormatting>
  <conditionalFormatting sqref="B75">
    <cfRule type="containsText" dxfId="5" priority="5" operator="containsText" text="N">
      <formula>NOT(ISERROR(SEARCH("N",B75)))</formula>
    </cfRule>
    <cfRule type="containsText" dxfId="4" priority="6" operator="containsText" text="Y">
      <formula>NOT(ISERROR(SEARCH("Y",B75)))</formula>
    </cfRule>
  </conditionalFormatting>
  <conditionalFormatting sqref="B17">
    <cfRule type="cellIs" dxfId="3" priority="2" operator="lessThan">
      <formula>$B$16</formula>
    </cfRule>
    <cfRule type="cellIs" dxfId="2" priority="3" operator="equal">
      <formula>$B$16</formula>
    </cfRule>
    <cfRule type="cellIs" dxfId="1" priority="4" operator="greaterThan">
      <formula>$B$16</formula>
    </cfRule>
  </conditionalFormatting>
  <conditionalFormatting sqref="B9">
    <cfRule type="cellIs" dxfId="0" priority="1" operator="greaterThan">
      <formula>$B$8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70% Rule F&amp;F</vt:lpstr>
      <vt:lpstr>Le Cheat Sheet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 Joshua  Hellsing</dc:creator>
  <cp:lastModifiedBy>Sir Joshua  Hellsing</cp:lastModifiedBy>
  <dcterms:created xsi:type="dcterms:W3CDTF">2023-04-12T01:51:17Z</dcterms:created>
  <dcterms:modified xsi:type="dcterms:W3CDTF">2023-04-13T17:45:07Z</dcterms:modified>
</cp:coreProperties>
</file>