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Excel 18July2014\"/>
    </mc:Choice>
  </mc:AlternateContent>
  <bookViews>
    <workbookView xWindow="120" yWindow="120" windowWidth="9375" windowHeight="4455"/>
  </bookViews>
  <sheets>
    <sheet name="Input" sheetId="4" r:id="rId1"/>
    <sheet name="Calc" sheetId="6" r:id="rId2"/>
  </sheets>
  <definedNames>
    <definedName name="Beha">Input!$C$11:$C$40</definedName>
    <definedName name="cu">Input!$I$11:$I$40</definedName>
    <definedName name="DraC">Input!$G$11:$G$40</definedName>
    <definedName name="DraPhi">Input!$H$11:$H$40</definedName>
    <definedName name="Level">Input!$D$11:$D$46</definedName>
    <definedName name="_xlnm.Print_Area" localSheetId="1">Calc!$A$1:$AH$188</definedName>
    <definedName name="_xlnm.Print_Area" localSheetId="0">Input!$A$1:$L$173</definedName>
    <definedName name="Soil">Input!$B$11:$B$40</definedName>
    <definedName name="Thick">Input!$E$11:$E$40</definedName>
    <definedName name="Unit">Input!$F$11:$F$40</definedName>
  </definedNames>
  <calcPr calcId="152511"/>
</workbook>
</file>

<file path=xl/calcChain.xml><?xml version="1.0" encoding="utf-8"?>
<calcChain xmlns="http://schemas.openxmlformats.org/spreadsheetml/2006/main">
  <c r="G17" i="6" l="1"/>
  <c r="G20" i="6" l="1"/>
  <c r="B20" i="6"/>
  <c r="F20" i="6"/>
  <c r="N86" i="4" l="1"/>
  <c r="G18" i="6" l="1"/>
  <c r="G16" i="6"/>
  <c r="B18" i="6"/>
  <c r="B17" i="6"/>
  <c r="B16" i="6"/>
  <c r="B15" i="6"/>
  <c r="B14" i="6"/>
  <c r="AW30" i="6" s="1"/>
  <c r="B13" i="6"/>
  <c r="E162" i="4"/>
  <c r="AP34" i="6" l="1"/>
  <c r="AP30" i="6"/>
  <c r="AP35" i="6"/>
  <c r="AP31" i="6"/>
  <c r="AP26" i="6"/>
  <c r="AP27" i="6"/>
  <c r="Q20" i="6"/>
  <c r="Q60" i="6"/>
  <c r="AP23" i="6"/>
  <c r="AP22" i="6"/>
  <c r="D45" i="4" l="1"/>
  <c r="D43" i="4"/>
  <c r="E39" i="4" l="1"/>
  <c r="E37" i="4"/>
  <c r="E35" i="4"/>
  <c r="E33" i="4"/>
  <c r="E31" i="4"/>
  <c r="B40" i="4"/>
  <c r="H40" i="4" s="1"/>
  <c r="B38" i="4"/>
  <c r="I38" i="4" s="1"/>
  <c r="B36" i="4"/>
  <c r="H36" i="4" s="1"/>
  <c r="B34" i="4"/>
  <c r="I34" i="4" s="1"/>
  <c r="B32" i="4"/>
  <c r="H32" i="4" s="1"/>
  <c r="B30" i="4"/>
  <c r="I30" i="4" s="1"/>
  <c r="B28" i="4"/>
  <c r="H28" i="4" s="1"/>
  <c r="B26" i="4"/>
  <c r="I26" i="4" s="1"/>
  <c r="B24" i="4"/>
  <c r="H24" i="4" s="1"/>
  <c r="B22" i="4"/>
  <c r="I22" i="4" s="1"/>
  <c r="B20" i="4"/>
  <c r="H20" i="4" s="1"/>
  <c r="B18" i="4"/>
  <c r="I18" i="4" s="1"/>
  <c r="B16" i="4"/>
  <c r="H16" i="4" s="1"/>
  <c r="B14" i="4"/>
  <c r="I14" i="4" s="1"/>
  <c r="B12" i="4"/>
  <c r="H12" i="4" s="1"/>
  <c r="D39" i="4"/>
  <c r="D37" i="4"/>
  <c r="D35" i="4"/>
  <c r="D33" i="4"/>
  <c r="D31" i="4"/>
  <c r="D29" i="4"/>
  <c r="E29" i="4" s="1"/>
  <c r="D27" i="4"/>
  <c r="E27" i="4" s="1"/>
  <c r="D25" i="4"/>
  <c r="E25" i="4" s="1"/>
  <c r="D23" i="4"/>
  <c r="D21" i="4"/>
  <c r="D19" i="4"/>
  <c r="D17" i="4"/>
  <c r="D15" i="4"/>
  <c r="D13" i="4"/>
  <c r="N43" i="4" l="1"/>
  <c r="N42" i="4"/>
  <c r="N45" i="4"/>
  <c r="N44" i="4"/>
  <c r="N46" i="4"/>
  <c r="O45" i="4"/>
  <c r="O44" i="4"/>
  <c r="O46" i="4"/>
  <c r="O43" i="4"/>
  <c r="O42" i="4"/>
  <c r="C12" i="4"/>
  <c r="C16" i="4"/>
  <c r="C20" i="4"/>
  <c r="C24" i="4"/>
  <c r="C28" i="4"/>
  <c r="C32" i="4"/>
  <c r="C36" i="4"/>
  <c r="C40" i="4"/>
  <c r="E26" i="4"/>
  <c r="E30" i="4"/>
  <c r="E34" i="4"/>
  <c r="E38" i="4"/>
  <c r="E15" i="4"/>
  <c r="E19" i="4"/>
  <c r="E23" i="4"/>
  <c r="F14" i="4"/>
  <c r="F18" i="4"/>
  <c r="F22" i="4"/>
  <c r="F26" i="4"/>
  <c r="F30" i="4"/>
  <c r="F34" i="4"/>
  <c r="F38" i="4"/>
  <c r="G12" i="4"/>
  <c r="G16" i="4"/>
  <c r="G20" i="4"/>
  <c r="G24" i="4"/>
  <c r="G28" i="4"/>
  <c r="G32" i="4"/>
  <c r="G36" i="4"/>
  <c r="G40" i="4"/>
  <c r="H14" i="4"/>
  <c r="H18" i="4"/>
  <c r="H22" i="4"/>
  <c r="H26" i="4"/>
  <c r="H30" i="4"/>
  <c r="H34" i="4"/>
  <c r="H38" i="4"/>
  <c r="I12" i="4"/>
  <c r="I16" i="4"/>
  <c r="I20" i="4"/>
  <c r="I24" i="4"/>
  <c r="I28" i="4"/>
  <c r="I32" i="4"/>
  <c r="I36" i="4"/>
  <c r="I40" i="4"/>
  <c r="C14" i="4"/>
  <c r="C18" i="4"/>
  <c r="C22" i="4"/>
  <c r="C26" i="4"/>
  <c r="C30" i="4"/>
  <c r="C34" i="4"/>
  <c r="C38" i="4"/>
  <c r="E16" i="4"/>
  <c r="E20" i="4"/>
  <c r="E24" i="4"/>
  <c r="E28" i="4"/>
  <c r="E32" i="4"/>
  <c r="E36" i="4"/>
  <c r="E40" i="4"/>
  <c r="E13" i="4"/>
  <c r="E14" i="4" s="1"/>
  <c r="E17" i="4"/>
  <c r="E18" i="4" s="1"/>
  <c r="E21" i="4"/>
  <c r="E22" i="4" s="1"/>
  <c r="F12" i="4"/>
  <c r="F16" i="4"/>
  <c r="F20" i="4"/>
  <c r="F24" i="4"/>
  <c r="F28" i="4"/>
  <c r="F32" i="4"/>
  <c r="F36" i="4"/>
  <c r="F40" i="4"/>
  <c r="G14" i="4"/>
  <c r="G18" i="4"/>
  <c r="G22" i="4"/>
  <c r="G26" i="4"/>
  <c r="G30" i="4"/>
  <c r="G34" i="4"/>
  <c r="G38" i="4"/>
  <c r="D11" i="4" l="1"/>
  <c r="M43" i="4" l="1"/>
  <c r="A43" i="4" s="1"/>
  <c r="M45" i="4"/>
  <c r="A45" i="4" s="1"/>
  <c r="M46" i="4"/>
  <c r="A46" i="4" s="1"/>
  <c r="M44" i="4"/>
  <c r="A44" i="4" s="1"/>
  <c r="M42" i="4"/>
  <c r="A42" i="4" s="1"/>
  <c r="E11" i="4"/>
  <c r="E12" i="4" s="1"/>
  <c r="G42" i="4" l="1"/>
  <c r="H42" i="4"/>
  <c r="I42" i="4"/>
  <c r="F42" i="4"/>
  <c r="I46" i="4"/>
  <c r="H46" i="4"/>
  <c r="F46" i="4"/>
  <c r="G46" i="4"/>
  <c r="H43" i="4"/>
  <c r="I43" i="4"/>
  <c r="G43" i="4"/>
  <c r="F43" i="4"/>
  <c r="G44" i="4"/>
  <c r="F44" i="4"/>
  <c r="I44" i="4"/>
  <c r="H44" i="4"/>
  <c r="I45" i="4"/>
  <c r="H45" i="4"/>
  <c r="G45" i="4"/>
  <c r="F45" i="4"/>
  <c r="D49" i="4" a="1"/>
  <c r="D51" i="4"/>
  <c r="D61" i="4"/>
  <c r="D60" i="4"/>
  <c r="D84" i="4"/>
  <c r="D50" i="4"/>
  <c r="D66" i="4"/>
  <c r="D71" i="4"/>
  <c r="D78" i="4"/>
  <c r="D59" i="4"/>
  <c r="D69" i="4"/>
  <c r="D81" i="4"/>
  <c r="D83" i="4"/>
  <c r="D54" i="4"/>
  <c r="D77" i="4"/>
  <c r="D80" i="4"/>
  <c r="D57" i="4"/>
  <c r="D74" i="4"/>
  <c r="D75" i="4"/>
  <c r="D49" i="4"/>
  <c r="D67" i="4"/>
  <c r="D76" i="4"/>
  <c r="D64" i="4"/>
  <c r="D62" i="4"/>
  <c r="D65" i="4"/>
  <c r="D58" i="4"/>
  <c r="D52" i="4"/>
  <c r="D79" i="4"/>
  <c r="D55" i="4"/>
  <c r="D56" i="4"/>
  <c r="D82" i="4"/>
  <c r="D72" i="4"/>
  <c r="D70" i="4"/>
  <c r="D53" i="4"/>
  <c r="D73" i="4"/>
  <c r="D63" i="4"/>
  <c r="D68" i="4"/>
  <c r="K57" i="4" l="1"/>
  <c r="L57" i="4"/>
  <c r="D95" i="4"/>
  <c r="J57" i="4"/>
  <c r="E58" i="4"/>
  <c r="L58" i="4"/>
  <c r="K58" i="4"/>
  <c r="J58" i="4"/>
  <c r="D96" i="4"/>
  <c r="L68" i="4"/>
  <c r="J68" i="4"/>
  <c r="D106" i="4"/>
  <c r="K68" i="4"/>
  <c r="L78" i="4"/>
  <c r="J78" i="4"/>
  <c r="K78" i="4"/>
  <c r="D116" i="4"/>
  <c r="K81" i="4"/>
  <c r="L81" i="4"/>
  <c r="D119" i="4"/>
  <c r="J81" i="4"/>
  <c r="E82" i="4"/>
  <c r="J73" i="4"/>
  <c r="L73" i="4"/>
  <c r="E74" i="4"/>
  <c r="D111" i="4"/>
  <c r="K73" i="4"/>
  <c r="D114" i="4"/>
  <c r="L76" i="4"/>
  <c r="K76" i="4"/>
  <c r="J76" i="4"/>
  <c r="D88" i="4"/>
  <c r="L50" i="4"/>
  <c r="K50" i="4"/>
  <c r="J50" i="4"/>
  <c r="J70" i="4"/>
  <c r="L70" i="4"/>
  <c r="D108" i="4"/>
  <c r="K70" i="4"/>
  <c r="L75" i="4"/>
  <c r="D113" i="4"/>
  <c r="J75" i="4"/>
  <c r="K75" i="4"/>
  <c r="E76" i="4"/>
  <c r="K55" i="4"/>
  <c r="L55" i="4"/>
  <c r="D93" i="4"/>
  <c r="E56" i="4"/>
  <c r="J55" i="4"/>
  <c r="K80" i="4"/>
  <c r="L80" i="4"/>
  <c r="D118" i="4"/>
  <c r="J80" i="4"/>
  <c r="L60" i="4"/>
  <c r="D98" i="4"/>
  <c r="K60" i="4"/>
  <c r="J60" i="4"/>
  <c r="K56" i="4"/>
  <c r="D94" i="4"/>
  <c r="J56" i="4"/>
  <c r="L56" i="4"/>
  <c r="L59" i="4"/>
  <c r="E60" i="4"/>
  <c r="K59" i="4"/>
  <c r="D97" i="4"/>
  <c r="J59" i="4"/>
  <c r="A59" i="4" s="1"/>
  <c r="K83" i="4"/>
  <c r="D121" i="4"/>
  <c r="L83" i="4"/>
  <c r="J83" i="4"/>
  <c r="E84" i="4"/>
  <c r="J69" i="4"/>
  <c r="L69" i="4"/>
  <c r="E70" i="4"/>
  <c r="K69" i="4"/>
  <c r="D107" i="4"/>
  <c r="J65" i="4"/>
  <c r="E66" i="4"/>
  <c r="K65" i="4"/>
  <c r="D103" i="4"/>
  <c r="L65" i="4"/>
  <c r="K71" i="4"/>
  <c r="J71" i="4"/>
  <c r="D109" i="4"/>
  <c r="L71" i="4"/>
  <c r="E72" i="4"/>
  <c r="J67" i="4"/>
  <c r="D105" i="4"/>
  <c r="K67" i="4"/>
  <c r="E68" i="4"/>
  <c r="L67" i="4"/>
  <c r="J49" i="4"/>
  <c r="D87" i="4"/>
  <c r="L49" i="4"/>
  <c r="K49" i="4"/>
  <c r="E50" i="4"/>
  <c r="J72" i="4"/>
  <c r="D110" i="4"/>
  <c r="K72" i="4"/>
  <c r="L72" i="4"/>
  <c r="L77" i="4"/>
  <c r="K77" i="4"/>
  <c r="E78" i="4"/>
  <c r="J77" i="4"/>
  <c r="D115" i="4"/>
  <c r="K79" i="4"/>
  <c r="E80" i="4"/>
  <c r="D117" i="4"/>
  <c r="J79" i="4"/>
  <c r="L79" i="4"/>
  <c r="J52" i="4"/>
  <c r="K52" i="4"/>
  <c r="L52" i="4"/>
  <c r="D90" i="4"/>
  <c r="K61" i="4"/>
  <c r="L61" i="4"/>
  <c r="J61" i="4"/>
  <c r="E62" i="4"/>
  <c r="D99" i="4"/>
  <c r="J64" i="4"/>
  <c r="D102" i="4"/>
  <c r="L64" i="4"/>
  <c r="K64" i="4"/>
  <c r="D101" i="4"/>
  <c r="E64" i="4"/>
  <c r="L63" i="4"/>
  <c r="K63" i="4"/>
  <c r="J63" i="4"/>
  <c r="K53" i="4"/>
  <c r="J53" i="4"/>
  <c r="E54" i="4"/>
  <c r="D91" i="4"/>
  <c r="L53" i="4"/>
  <c r="L62" i="4"/>
  <c r="J62" i="4"/>
  <c r="D100" i="4"/>
  <c r="K62" i="4"/>
  <c r="D120" i="4"/>
  <c r="J82" i="4"/>
  <c r="L82" i="4"/>
  <c r="K82" i="4"/>
  <c r="L66" i="4"/>
  <c r="J66" i="4"/>
  <c r="K66" i="4"/>
  <c r="D104" i="4"/>
  <c r="K84" i="4"/>
  <c r="J84" i="4"/>
  <c r="D122" i="4"/>
  <c r="L84" i="4"/>
  <c r="D112" i="4"/>
  <c r="L74" i="4"/>
  <c r="J74" i="4"/>
  <c r="K74" i="4"/>
  <c r="E52" i="4"/>
  <c r="L51" i="4"/>
  <c r="D89" i="4"/>
  <c r="K51" i="4"/>
  <c r="J51" i="4"/>
  <c r="K54" i="4"/>
  <c r="J54" i="4"/>
  <c r="D92" i="4"/>
  <c r="L54" i="4"/>
  <c r="A51" i="4" l="1"/>
  <c r="G51" i="4" s="1"/>
  <c r="G89" i="4" s="1"/>
  <c r="A74" i="4"/>
  <c r="C74" i="4" s="1"/>
  <c r="A69" i="4"/>
  <c r="H69" i="4" s="1"/>
  <c r="H107" i="4" s="1"/>
  <c r="A83" i="4"/>
  <c r="H83" i="4" s="1"/>
  <c r="A58" i="4"/>
  <c r="I58" i="4" s="1"/>
  <c r="I96" i="4" s="1"/>
  <c r="A57" i="4"/>
  <c r="H57" i="4" s="1"/>
  <c r="H95" i="4" s="1"/>
  <c r="A66" i="4"/>
  <c r="G66" i="4" s="1"/>
  <c r="G104" i="4" s="1"/>
  <c r="A61" i="4"/>
  <c r="A99" i="4" s="1"/>
  <c r="A79" i="4"/>
  <c r="B79" i="4" s="1"/>
  <c r="A60" i="4"/>
  <c r="C60" i="4" s="1"/>
  <c r="C98" i="4" s="1"/>
  <c r="A80" i="4"/>
  <c r="I80" i="4" s="1"/>
  <c r="A55" i="4"/>
  <c r="C55" i="4" s="1"/>
  <c r="C93" i="4" s="1"/>
  <c r="A50" i="4"/>
  <c r="A88" i="4" s="1"/>
  <c r="A76" i="4"/>
  <c r="F76" i="4" s="1"/>
  <c r="A81" i="4"/>
  <c r="I81" i="4" s="1"/>
  <c r="K120" i="4"/>
  <c r="D55" i="6"/>
  <c r="H120" i="4"/>
  <c r="D158" i="4"/>
  <c r="B120" i="4"/>
  <c r="A120" i="4"/>
  <c r="G120" i="4"/>
  <c r="I120" i="4"/>
  <c r="C120" i="4"/>
  <c r="E120" i="4"/>
  <c r="F120" i="4"/>
  <c r="K100" i="4"/>
  <c r="D35" i="6"/>
  <c r="E100" i="4"/>
  <c r="D138" i="4"/>
  <c r="K91" i="4"/>
  <c r="D26" i="6"/>
  <c r="D129" i="4"/>
  <c r="E91" i="4"/>
  <c r="A53" i="4"/>
  <c r="A63" i="4"/>
  <c r="A101" i="4" s="1"/>
  <c r="K101" i="4"/>
  <c r="D36" i="6"/>
  <c r="E101" i="4"/>
  <c r="D139" i="4"/>
  <c r="A64" i="4"/>
  <c r="A102" i="4" s="1"/>
  <c r="K90" i="4"/>
  <c r="D25" i="6"/>
  <c r="D128" i="4"/>
  <c r="E90" i="4"/>
  <c r="K117" i="4"/>
  <c r="D52" i="6"/>
  <c r="E52" i="6" s="1"/>
  <c r="H117" i="4"/>
  <c r="I117" i="4"/>
  <c r="E117" i="4"/>
  <c r="A117" i="4"/>
  <c r="D155" i="4"/>
  <c r="C117" i="4"/>
  <c r="F117" i="4"/>
  <c r="G117" i="4"/>
  <c r="B117" i="4"/>
  <c r="A77" i="4"/>
  <c r="K110" i="4"/>
  <c r="D45" i="6"/>
  <c r="I110" i="4"/>
  <c r="E110" i="4"/>
  <c r="A110" i="4"/>
  <c r="D148" i="4"/>
  <c r="A49" i="4"/>
  <c r="K105" i="4"/>
  <c r="D40" i="6"/>
  <c r="E40" i="6" s="1"/>
  <c r="D143" i="4"/>
  <c r="E105" i="4"/>
  <c r="K109" i="4"/>
  <c r="D44" i="6"/>
  <c r="E44" i="6" s="1"/>
  <c r="E109" i="4"/>
  <c r="A109" i="4"/>
  <c r="D147" i="4"/>
  <c r="K103" i="4"/>
  <c r="D38" i="6"/>
  <c r="D141" i="4"/>
  <c r="E103" i="4"/>
  <c r="K107" i="4"/>
  <c r="D42" i="6"/>
  <c r="E42" i="6" s="1"/>
  <c r="D145" i="4"/>
  <c r="E107" i="4"/>
  <c r="A107" i="4"/>
  <c r="B69" i="4"/>
  <c r="B107" i="4" s="1"/>
  <c r="B83" i="4"/>
  <c r="K121" i="4"/>
  <c r="D56" i="6"/>
  <c r="E56" i="6" s="1"/>
  <c r="D159" i="4"/>
  <c r="C121" i="4"/>
  <c r="I121" i="4"/>
  <c r="E121" i="4"/>
  <c r="F121" i="4"/>
  <c r="H121" i="4"/>
  <c r="A121" i="4"/>
  <c r="B121" i="4"/>
  <c r="G121" i="4"/>
  <c r="A97" i="4"/>
  <c r="H59" i="4"/>
  <c r="H97" i="4" s="1"/>
  <c r="I59" i="4"/>
  <c r="I97" i="4" s="1"/>
  <c r="B59" i="4"/>
  <c r="B97" i="4" s="1"/>
  <c r="C59" i="4"/>
  <c r="C97" i="4" s="1"/>
  <c r="F59" i="4"/>
  <c r="F97" i="4" s="1"/>
  <c r="G59" i="4"/>
  <c r="G97" i="4" s="1"/>
  <c r="A56" i="4"/>
  <c r="K118" i="4"/>
  <c r="D53" i="6"/>
  <c r="I118" i="4"/>
  <c r="H118" i="4"/>
  <c r="G118" i="4"/>
  <c r="C118" i="4"/>
  <c r="E118" i="4"/>
  <c r="B118" i="4"/>
  <c r="F118" i="4"/>
  <c r="D156" i="4"/>
  <c r="A118" i="4"/>
  <c r="A75" i="4"/>
  <c r="K108" i="4"/>
  <c r="D43" i="6"/>
  <c r="E108" i="4"/>
  <c r="D146" i="4"/>
  <c r="A70" i="4"/>
  <c r="K88" i="4"/>
  <c r="D23" i="6"/>
  <c r="E88" i="4"/>
  <c r="D126" i="4"/>
  <c r="K114" i="4"/>
  <c r="D49" i="6"/>
  <c r="D152" i="4"/>
  <c r="I114" i="4"/>
  <c r="A114" i="4"/>
  <c r="F114" i="4"/>
  <c r="E114" i="4"/>
  <c r="H114" i="4"/>
  <c r="B114" i="4"/>
  <c r="G114" i="4"/>
  <c r="C114" i="4"/>
  <c r="K111" i="4"/>
  <c r="D46" i="6"/>
  <c r="E46" i="6" s="1"/>
  <c r="E111" i="4"/>
  <c r="D149" i="4"/>
  <c r="K119" i="4"/>
  <c r="D54" i="6"/>
  <c r="E54" i="6" s="1"/>
  <c r="I119" i="4"/>
  <c r="H119" i="4"/>
  <c r="G119" i="4"/>
  <c r="D157" i="4"/>
  <c r="B119" i="4"/>
  <c r="C119" i="4"/>
  <c r="E119" i="4"/>
  <c r="F119" i="4"/>
  <c r="A119" i="4"/>
  <c r="K106" i="4"/>
  <c r="D41" i="6"/>
  <c r="A106" i="4"/>
  <c r="E106" i="4"/>
  <c r="D144" i="4"/>
  <c r="C57" i="4"/>
  <c r="C95" i="4" s="1"/>
  <c r="A54" i="4"/>
  <c r="K89" i="4"/>
  <c r="D24" i="6"/>
  <c r="E89" i="4"/>
  <c r="D127" i="4"/>
  <c r="B74" i="4"/>
  <c r="K112" i="4"/>
  <c r="D47" i="6"/>
  <c r="B112" i="4"/>
  <c r="F112" i="4"/>
  <c r="H112" i="4"/>
  <c r="E112" i="4"/>
  <c r="D150" i="4"/>
  <c r="G112" i="4"/>
  <c r="I112" i="4"/>
  <c r="A112" i="4"/>
  <c r="C112" i="4"/>
  <c r="K122" i="4"/>
  <c r="D57" i="6"/>
  <c r="F122" i="4"/>
  <c r="C122" i="4"/>
  <c r="B122" i="4"/>
  <c r="H122" i="4"/>
  <c r="I122" i="4"/>
  <c r="D160" i="4"/>
  <c r="G122" i="4"/>
  <c r="E122" i="4"/>
  <c r="A122" i="4"/>
  <c r="K92" i="4"/>
  <c r="D27" i="6"/>
  <c r="D130" i="4"/>
  <c r="E92" i="4"/>
  <c r="A84" i="4"/>
  <c r="K104" i="4"/>
  <c r="D39" i="6"/>
  <c r="E104" i="4"/>
  <c r="D142" i="4"/>
  <c r="A82" i="4"/>
  <c r="A62" i="4"/>
  <c r="K102" i="4"/>
  <c r="D37" i="6"/>
  <c r="E102" i="4"/>
  <c r="D140" i="4"/>
  <c r="K99" i="4"/>
  <c r="D34" i="6"/>
  <c r="D137" i="4"/>
  <c r="E99" i="4"/>
  <c r="A52" i="4"/>
  <c r="K115" i="4"/>
  <c r="D50" i="6"/>
  <c r="E50" i="6" s="1"/>
  <c r="A115" i="4"/>
  <c r="D153" i="4"/>
  <c r="H115" i="4"/>
  <c r="C115" i="4"/>
  <c r="G115" i="4"/>
  <c r="E115" i="4"/>
  <c r="F115" i="4"/>
  <c r="B115" i="4"/>
  <c r="I115" i="4"/>
  <c r="A72" i="4"/>
  <c r="K87" i="4"/>
  <c r="D22" i="6"/>
  <c r="E87" i="4"/>
  <c r="D125" i="4"/>
  <c r="A67" i="4"/>
  <c r="A71" i="4"/>
  <c r="A65" i="4"/>
  <c r="K97" i="4"/>
  <c r="D32" i="6"/>
  <c r="E97" i="4"/>
  <c r="D135" i="4"/>
  <c r="K94" i="4"/>
  <c r="D29" i="6"/>
  <c r="D132" i="4"/>
  <c r="E94" i="4"/>
  <c r="K98" i="4"/>
  <c r="D33" i="6"/>
  <c r="E98" i="4"/>
  <c r="D136" i="4"/>
  <c r="K93" i="4"/>
  <c r="D28" i="6"/>
  <c r="E93" i="4"/>
  <c r="D131" i="4"/>
  <c r="K113" i="4"/>
  <c r="D48" i="6"/>
  <c r="E48" i="6" s="1"/>
  <c r="B113" i="4"/>
  <c r="F113" i="4"/>
  <c r="A113" i="4"/>
  <c r="C113" i="4"/>
  <c r="D151" i="4"/>
  <c r="I113" i="4"/>
  <c r="G113" i="4"/>
  <c r="E113" i="4"/>
  <c r="H113" i="4"/>
  <c r="A73" i="4"/>
  <c r="K116" i="4"/>
  <c r="D51" i="6"/>
  <c r="B116" i="4"/>
  <c r="A116" i="4"/>
  <c r="F116" i="4"/>
  <c r="G116" i="4"/>
  <c r="E116" i="4"/>
  <c r="H116" i="4"/>
  <c r="I116" i="4"/>
  <c r="D154" i="4"/>
  <c r="C116" i="4"/>
  <c r="A78" i="4"/>
  <c r="A68" i="4"/>
  <c r="K96" i="4"/>
  <c r="D31" i="6"/>
  <c r="E96" i="4"/>
  <c r="D134" i="4"/>
  <c r="K95" i="4"/>
  <c r="D30" i="6"/>
  <c r="D133" i="4"/>
  <c r="E95" i="4"/>
  <c r="C51" i="4" l="1"/>
  <c r="C89" i="4" s="1"/>
  <c r="C81" i="4"/>
  <c r="F50" i="4"/>
  <c r="F88" i="4" s="1"/>
  <c r="B80" i="4"/>
  <c r="G79" i="4"/>
  <c r="B66" i="4"/>
  <c r="B104" i="4" s="1"/>
  <c r="B39" i="6" s="1"/>
  <c r="C58" i="4"/>
  <c r="C96" i="4" s="1"/>
  <c r="C31" i="6" s="1"/>
  <c r="I57" i="4"/>
  <c r="I95" i="4" s="1"/>
  <c r="J30" i="6" s="1"/>
  <c r="M30" i="6" s="1"/>
  <c r="I83" i="4"/>
  <c r="E30" i="6"/>
  <c r="A96" i="4"/>
  <c r="B81" i="4"/>
  <c r="B50" i="4"/>
  <c r="B88" i="4" s="1"/>
  <c r="B23" i="6" s="1"/>
  <c r="H80" i="4"/>
  <c r="C79" i="4"/>
  <c r="I66" i="4"/>
  <c r="I104" i="4" s="1"/>
  <c r="I142" i="4" s="1"/>
  <c r="F51" i="4"/>
  <c r="F89" i="4" s="1"/>
  <c r="G24" i="6" s="1"/>
  <c r="G58" i="4"/>
  <c r="G96" i="4" s="1"/>
  <c r="H31" i="6" s="1"/>
  <c r="K31" i="6" s="1"/>
  <c r="I69" i="4"/>
  <c r="I107" i="4" s="1"/>
  <c r="F81" i="4"/>
  <c r="C50" i="4"/>
  <c r="C88" i="4" s="1"/>
  <c r="C80" i="4"/>
  <c r="I79" i="4"/>
  <c r="F66" i="4"/>
  <c r="F104" i="4" s="1"/>
  <c r="G39" i="6" s="1"/>
  <c r="A104" i="4"/>
  <c r="A39" i="6" s="1"/>
  <c r="I51" i="4"/>
  <c r="I89" i="4" s="1"/>
  <c r="J24" i="6" s="1"/>
  <c r="M24" i="6" s="1"/>
  <c r="F58" i="4"/>
  <c r="F96" i="4" s="1"/>
  <c r="G31" i="6" s="1"/>
  <c r="C69" i="4"/>
  <c r="C107" i="4" s="1"/>
  <c r="C42" i="6" s="1"/>
  <c r="B55" i="4"/>
  <c r="B93" i="4" s="1"/>
  <c r="B28" i="6" s="1"/>
  <c r="H60" i="4"/>
  <c r="H98" i="4" s="1"/>
  <c r="I33" i="6" s="1"/>
  <c r="L33" i="6" s="1"/>
  <c r="G61" i="4"/>
  <c r="G99" i="4" s="1"/>
  <c r="H34" i="6" s="1"/>
  <c r="K34" i="6" s="1"/>
  <c r="F74" i="4"/>
  <c r="G74" i="4"/>
  <c r="F57" i="4"/>
  <c r="F95" i="4" s="1"/>
  <c r="G30" i="6" s="1"/>
  <c r="A95" i="4"/>
  <c r="G83" i="4"/>
  <c r="G81" i="4"/>
  <c r="H81" i="4"/>
  <c r="G50" i="4"/>
  <c r="G88" i="4" s="1"/>
  <c r="H23" i="6" s="1"/>
  <c r="K23" i="6" s="1"/>
  <c r="I50" i="4"/>
  <c r="I88" i="4" s="1"/>
  <c r="J23" i="6" s="1"/>
  <c r="M23" i="6" s="1"/>
  <c r="H50" i="4"/>
  <c r="H88" i="4" s="1"/>
  <c r="I23" i="6" s="1"/>
  <c r="L23" i="6" s="1"/>
  <c r="G80" i="4"/>
  <c r="F80" i="4"/>
  <c r="F79" i="4"/>
  <c r="H79" i="4"/>
  <c r="C66" i="4"/>
  <c r="C104" i="4" s="1"/>
  <c r="C142" i="4" s="1"/>
  <c r="H66" i="4"/>
  <c r="H104" i="4" s="1"/>
  <c r="I39" i="6" s="1"/>
  <c r="L39" i="6" s="1"/>
  <c r="A89" i="4"/>
  <c r="A24" i="6" s="1"/>
  <c r="B51" i="4"/>
  <c r="B89" i="4" s="1"/>
  <c r="B24" i="6" s="1"/>
  <c r="H51" i="4"/>
  <c r="H89" i="4" s="1"/>
  <c r="I24" i="6" s="1"/>
  <c r="L24" i="6" s="1"/>
  <c r="B58" i="4"/>
  <c r="B96" i="4" s="1"/>
  <c r="H58" i="4"/>
  <c r="H96" i="4" s="1"/>
  <c r="I31" i="6" s="1"/>
  <c r="L31" i="6" s="1"/>
  <c r="G69" i="4"/>
  <c r="G107" i="4" s="1"/>
  <c r="H42" i="6" s="1"/>
  <c r="K42" i="6" s="1"/>
  <c r="N42" i="6" s="1"/>
  <c r="O42" i="6" s="1"/>
  <c r="F69" i="4"/>
  <c r="F107" i="4" s="1"/>
  <c r="G42" i="6" s="1"/>
  <c r="P42" i="6" s="1"/>
  <c r="C76" i="4"/>
  <c r="F55" i="4"/>
  <c r="F93" i="4" s="1"/>
  <c r="G28" i="6" s="1"/>
  <c r="F60" i="4"/>
  <c r="F98" i="4" s="1"/>
  <c r="G33" i="6" s="1"/>
  <c r="F61" i="4"/>
  <c r="F99" i="4" s="1"/>
  <c r="G34" i="6" s="1"/>
  <c r="I74" i="4"/>
  <c r="H74" i="4"/>
  <c r="G57" i="4"/>
  <c r="G95" i="4" s="1"/>
  <c r="B57" i="4"/>
  <c r="B95" i="4" s="1"/>
  <c r="B30" i="6" s="1"/>
  <c r="C83" i="4"/>
  <c r="F83" i="4"/>
  <c r="E28" i="6"/>
  <c r="E32" i="6"/>
  <c r="I76" i="4"/>
  <c r="B76" i="4"/>
  <c r="G55" i="4"/>
  <c r="G93" i="4" s="1"/>
  <c r="H28" i="6" s="1"/>
  <c r="K28" i="6" s="1"/>
  <c r="A93" i="4"/>
  <c r="A28" i="6" s="1"/>
  <c r="G60" i="4"/>
  <c r="G98" i="4" s="1"/>
  <c r="A98" i="4"/>
  <c r="I61" i="4"/>
  <c r="I99" i="4" s="1"/>
  <c r="J34" i="6" s="1"/>
  <c r="M34" i="6" s="1"/>
  <c r="G76" i="4"/>
  <c r="H76" i="4"/>
  <c r="H55" i="4"/>
  <c r="H93" i="4" s="1"/>
  <c r="I55" i="4"/>
  <c r="I93" i="4" s="1"/>
  <c r="J28" i="6" s="1"/>
  <c r="M28" i="6" s="1"/>
  <c r="I60" i="4"/>
  <c r="I98" i="4" s="1"/>
  <c r="J33" i="6" s="1"/>
  <c r="M33" i="6" s="1"/>
  <c r="B60" i="4"/>
  <c r="B98" i="4" s="1"/>
  <c r="B33" i="6" s="1"/>
  <c r="B61" i="4"/>
  <c r="B99" i="4" s="1"/>
  <c r="B137" i="4" s="1"/>
  <c r="H61" i="4"/>
  <c r="H99" i="4" s="1"/>
  <c r="H137" i="4" s="1"/>
  <c r="C61" i="4"/>
  <c r="C99" i="4" s="1"/>
  <c r="C137" i="4" s="1"/>
  <c r="E27" i="6"/>
  <c r="K133" i="4"/>
  <c r="D70" i="6"/>
  <c r="E70" i="6" s="1"/>
  <c r="A133" i="4"/>
  <c r="E133" i="4"/>
  <c r="I133" i="4"/>
  <c r="H133" i="4"/>
  <c r="G133" i="4"/>
  <c r="F133" i="4"/>
  <c r="C133" i="4"/>
  <c r="B133" i="4"/>
  <c r="Q31" i="6"/>
  <c r="B78" i="4"/>
  <c r="I78" i="4"/>
  <c r="C78" i="4"/>
  <c r="F78" i="4"/>
  <c r="G78" i="4"/>
  <c r="H78" i="4"/>
  <c r="I51" i="6"/>
  <c r="L51" i="6" s="1"/>
  <c r="G51" i="6"/>
  <c r="P51" i="6" s="1"/>
  <c r="C23" i="6"/>
  <c r="K151" i="4"/>
  <c r="D88" i="6"/>
  <c r="E88" i="6" s="1"/>
  <c r="H151" i="4"/>
  <c r="A151" i="4"/>
  <c r="C151" i="4"/>
  <c r="B151" i="4"/>
  <c r="G151" i="4"/>
  <c r="F151" i="4"/>
  <c r="E151" i="4"/>
  <c r="I151" i="4"/>
  <c r="I28" i="6"/>
  <c r="L28" i="6" s="1"/>
  <c r="K136" i="4"/>
  <c r="D73" i="6"/>
  <c r="E136" i="4"/>
  <c r="A136" i="4"/>
  <c r="I136" i="4"/>
  <c r="H136" i="4"/>
  <c r="G136" i="4"/>
  <c r="F136" i="4"/>
  <c r="C136" i="4"/>
  <c r="B136" i="4"/>
  <c r="H33" i="6"/>
  <c r="K33" i="6" s="1"/>
  <c r="A33" i="6"/>
  <c r="E29" i="6"/>
  <c r="Q32" i="6"/>
  <c r="F71" i="4"/>
  <c r="F109" i="4" s="1"/>
  <c r="B71" i="4"/>
  <c r="B109" i="4" s="1"/>
  <c r="C71" i="4"/>
  <c r="C109" i="4" s="1"/>
  <c r="G71" i="4"/>
  <c r="G109" i="4" s="1"/>
  <c r="I71" i="4"/>
  <c r="I109" i="4" s="1"/>
  <c r="H71" i="4"/>
  <c r="H109" i="4" s="1"/>
  <c r="F22" i="6"/>
  <c r="I72" i="4"/>
  <c r="B72" i="4"/>
  <c r="B110" i="4" s="1"/>
  <c r="H72" i="4"/>
  <c r="H110" i="4" s="1"/>
  <c r="F72" i="4"/>
  <c r="F110" i="4" s="1"/>
  <c r="G72" i="4"/>
  <c r="G110" i="4" s="1"/>
  <c r="C72" i="4"/>
  <c r="C110" i="4" s="1"/>
  <c r="B50" i="6"/>
  <c r="F50" i="6"/>
  <c r="I50" i="6"/>
  <c r="L50" i="6" s="1"/>
  <c r="A50" i="6"/>
  <c r="C52" i="4"/>
  <c r="C90" i="4" s="1"/>
  <c r="I52" i="4"/>
  <c r="I90" i="4" s="1"/>
  <c r="G52" i="4"/>
  <c r="G90" i="4" s="1"/>
  <c r="F52" i="4"/>
  <c r="F90" i="4" s="1"/>
  <c r="B52" i="4"/>
  <c r="B90" i="4" s="1"/>
  <c r="H52" i="4"/>
  <c r="H90" i="4" s="1"/>
  <c r="F34" i="6"/>
  <c r="Q37" i="6"/>
  <c r="I82" i="4"/>
  <c r="F82" i="4"/>
  <c r="C82" i="4"/>
  <c r="H82" i="4"/>
  <c r="G82" i="4"/>
  <c r="B82" i="4"/>
  <c r="H39" i="6"/>
  <c r="K39" i="6" s="1"/>
  <c r="C84" i="4"/>
  <c r="H84" i="4"/>
  <c r="B84" i="4"/>
  <c r="G84" i="4"/>
  <c r="I84" i="4"/>
  <c r="F84" i="4"/>
  <c r="F57" i="6"/>
  <c r="K160" i="4"/>
  <c r="D97" i="6"/>
  <c r="C160" i="4"/>
  <c r="A160" i="4"/>
  <c r="G160" i="4"/>
  <c r="F160" i="4"/>
  <c r="H160" i="4"/>
  <c r="I160" i="4"/>
  <c r="B160" i="4"/>
  <c r="E160" i="4"/>
  <c r="B57" i="6"/>
  <c r="G57" i="6"/>
  <c r="P57" i="6" s="1"/>
  <c r="C47" i="6"/>
  <c r="J47" i="6"/>
  <c r="M47" i="6" s="1"/>
  <c r="F47" i="6"/>
  <c r="G47" i="6"/>
  <c r="P47" i="6" s="1"/>
  <c r="AG47" i="6"/>
  <c r="Y47" i="6"/>
  <c r="E47" i="6"/>
  <c r="AC47" i="6"/>
  <c r="T47" i="6"/>
  <c r="Q47" i="6"/>
  <c r="K127" i="4"/>
  <c r="D64" i="6"/>
  <c r="E64" i="6" s="1"/>
  <c r="C127" i="4"/>
  <c r="I127" i="4"/>
  <c r="B127" i="4"/>
  <c r="A127" i="4"/>
  <c r="H127" i="4"/>
  <c r="F127" i="4"/>
  <c r="G127" i="4"/>
  <c r="E127" i="4"/>
  <c r="F24" i="6"/>
  <c r="C24" i="6"/>
  <c r="U24" i="6" s="1"/>
  <c r="V24" i="6" s="1"/>
  <c r="A92" i="4"/>
  <c r="G54" i="4"/>
  <c r="G92" i="4" s="1"/>
  <c r="F54" i="4"/>
  <c r="F92" i="4" s="1"/>
  <c r="C54" i="4"/>
  <c r="C92" i="4" s="1"/>
  <c r="B54" i="4"/>
  <c r="B92" i="4" s="1"/>
  <c r="H54" i="4"/>
  <c r="H92" i="4" s="1"/>
  <c r="I54" i="4"/>
  <c r="I92" i="4" s="1"/>
  <c r="H30" i="6"/>
  <c r="K30" i="6" s="1"/>
  <c r="I30" i="6"/>
  <c r="L30" i="6" s="1"/>
  <c r="B31" i="6"/>
  <c r="J31" i="6"/>
  <c r="M31" i="6" s="1"/>
  <c r="K144" i="4"/>
  <c r="D81" i="6"/>
  <c r="A144" i="4"/>
  <c r="E144" i="4"/>
  <c r="H144" i="4"/>
  <c r="B144" i="4"/>
  <c r="I144" i="4"/>
  <c r="G144" i="4"/>
  <c r="C144" i="4"/>
  <c r="F144" i="4"/>
  <c r="F41" i="6"/>
  <c r="E41" i="6"/>
  <c r="T41" i="6"/>
  <c r="AC41" i="6"/>
  <c r="AG41" i="6"/>
  <c r="Q41" i="6"/>
  <c r="G54" i="6"/>
  <c r="P54" i="6" s="1"/>
  <c r="C54" i="6"/>
  <c r="B54" i="6"/>
  <c r="H54" i="6"/>
  <c r="K54" i="6" s="1"/>
  <c r="N54" i="6" s="1"/>
  <c r="O54" i="6" s="1"/>
  <c r="J54" i="6"/>
  <c r="M54" i="6" s="1"/>
  <c r="K149" i="4"/>
  <c r="D86" i="6"/>
  <c r="E86" i="6" s="1"/>
  <c r="F149" i="4"/>
  <c r="B149" i="4"/>
  <c r="C149" i="4"/>
  <c r="A149" i="4"/>
  <c r="E149" i="4"/>
  <c r="G149" i="4"/>
  <c r="H149" i="4"/>
  <c r="I149" i="4"/>
  <c r="F46" i="6"/>
  <c r="C49" i="6"/>
  <c r="B49" i="6"/>
  <c r="F49" i="6"/>
  <c r="G49" i="6"/>
  <c r="P49" i="6" s="1"/>
  <c r="J49" i="6"/>
  <c r="M49" i="6" s="1"/>
  <c r="AG49" i="6"/>
  <c r="Y49" i="6"/>
  <c r="E49" i="6"/>
  <c r="T49" i="6"/>
  <c r="AC49" i="6"/>
  <c r="Q49" i="6"/>
  <c r="AC23" i="6"/>
  <c r="T23" i="6"/>
  <c r="E23" i="6"/>
  <c r="AG23" i="6"/>
  <c r="Y23" i="6"/>
  <c r="Q23" i="6"/>
  <c r="K146" i="4"/>
  <c r="D83" i="6"/>
  <c r="E146" i="4"/>
  <c r="A146" i="4"/>
  <c r="I146" i="4"/>
  <c r="H146" i="4"/>
  <c r="G146" i="4"/>
  <c r="F146" i="4"/>
  <c r="C146" i="4"/>
  <c r="B146" i="4"/>
  <c r="F43" i="6"/>
  <c r="B75" i="4"/>
  <c r="H75" i="4"/>
  <c r="C75" i="4"/>
  <c r="I75" i="4"/>
  <c r="G75" i="4"/>
  <c r="F75" i="4"/>
  <c r="K156" i="4"/>
  <c r="D93" i="6"/>
  <c r="G156" i="4"/>
  <c r="A156" i="4"/>
  <c r="I156" i="4"/>
  <c r="E156" i="4"/>
  <c r="C156" i="4"/>
  <c r="B156" i="4"/>
  <c r="H156" i="4"/>
  <c r="F156" i="4"/>
  <c r="B53" i="6"/>
  <c r="H53" i="6"/>
  <c r="K53" i="6" s="1"/>
  <c r="N53" i="6" s="1"/>
  <c r="O53" i="6" s="1"/>
  <c r="J53" i="6"/>
  <c r="M53" i="6" s="1"/>
  <c r="A94" i="4"/>
  <c r="G56" i="4"/>
  <c r="G94" i="4" s="1"/>
  <c r="F56" i="4"/>
  <c r="F94" i="4" s="1"/>
  <c r="I56" i="4"/>
  <c r="I94" i="4" s="1"/>
  <c r="C56" i="4"/>
  <c r="C94" i="4" s="1"/>
  <c r="H56" i="4"/>
  <c r="H94" i="4" s="1"/>
  <c r="B56" i="4"/>
  <c r="B94" i="4" s="1"/>
  <c r="G32" i="6"/>
  <c r="B32" i="6"/>
  <c r="I32" i="6"/>
  <c r="L32" i="6" s="1"/>
  <c r="H56" i="6"/>
  <c r="K56" i="6" s="1"/>
  <c r="N56" i="6" s="1"/>
  <c r="O56" i="6" s="1"/>
  <c r="A56" i="6"/>
  <c r="F56" i="6"/>
  <c r="C56" i="6"/>
  <c r="Q56" i="6"/>
  <c r="J42" i="6"/>
  <c r="M42" i="6" s="1"/>
  <c r="B42" i="6"/>
  <c r="F42" i="6"/>
  <c r="K145" i="4"/>
  <c r="D82" i="6"/>
  <c r="E82" i="6" s="1"/>
  <c r="I145" i="4"/>
  <c r="E145" i="4"/>
  <c r="C145" i="4"/>
  <c r="B145" i="4"/>
  <c r="G145" i="4"/>
  <c r="H145" i="4"/>
  <c r="A145" i="4"/>
  <c r="F145" i="4"/>
  <c r="F38" i="6"/>
  <c r="K141" i="4"/>
  <c r="D78" i="6"/>
  <c r="E78" i="6" s="1"/>
  <c r="E141" i="4"/>
  <c r="K147" i="4"/>
  <c r="D84" i="6"/>
  <c r="E84" i="6" s="1"/>
  <c r="F147" i="4"/>
  <c r="I147" i="4"/>
  <c r="G147" i="4"/>
  <c r="E147" i="4"/>
  <c r="B147" i="4"/>
  <c r="A147" i="4"/>
  <c r="C147" i="4"/>
  <c r="H147" i="4"/>
  <c r="Q44" i="6"/>
  <c r="Q40" i="6"/>
  <c r="K148" i="4"/>
  <c r="D85" i="6"/>
  <c r="E148" i="4"/>
  <c r="C148" i="4"/>
  <c r="G148" i="4"/>
  <c r="B148" i="4"/>
  <c r="I148" i="4"/>
  <c r="A148" i="4"/>
  <c r="F148" i="4"/>
  <c r="H148" i="4"/>
  <c r="J45" i="6"/>
  <c r="M45" i="6" s="1"/>
  <c r="F77" i="4"/>
  <c r="I77" i="4"/>
  <c r="B77" i="4"/>
  <c r="G77" i="4"/>
  <c r="H77" i="4"/>
  <c r="C77" i="4"/>
  <c r="H52" i="6"/>
  <c r="K52" i="6" s="1"/>
  <c r="N52" i="6" s="1"/>
  <c r="O52" i="6" s="1"/>
  <c r="C52" i="6"/>
  <c r="F52" i="6"/>
  <c r="I52" i="6"/>
  <c r="L52" i="6" s="1"/>
  <c r="A90" i="4"/>
  <c r="E25" i="6"/>
  <c r="T25" i="6"/>
  <c r="Q25" i="6"/>
  <c r="A36" i="6"/>
  <c r="E36" i="6"/>
  <c r="Q36" i="6"/>
  <c r="A91" i="4"/>
  <c r="B53" i="4"/>
  <c r="B91" i="4" s="1"/>
  <c r="C53" i="4"/>
  <c r="C91" i="4" s="1"/>
  <c r="F53" i="4"/>
  <c r="F91" i="4" s="1"/>
  <c r="H53" i="4"/>
  <c r="H91" i="4" s="1"/>
  <c r="G53" i="4"/>
  <c r="G91" i="4" s="1"/>
  <c r="I53" i="4"/>
  <c r="I91" i="4" s="1"/>
  <c r="E26" i="6"/>
  <c r="Q26" i="6"/>
  <c r="E35" i="6"/>
  <c r="Q35" i="6"/>
  <c r="F55" i="6"/>
  <c r="J55" i="6"/>
  <c r="M55" i="6" s="1"/>
  <c r="H55" i="6"/>
  <c r="K55" i="6" s="1"/>
  <c r="N55" i="6" s="1"/>
  <c r="O55" i="6" s="1"/>
  <c r="B55" i="6"/>
  <c r="I55" i="6"/>
  <c r="L55" i="6" s="1"/>
  <c r="F30" i="6"/>
  <c r="A31" i="6"/>
  <c r="E31" i="6"/>
  <c r="K154" i="4"/>
  <c r="D91" i="6"/>
  <c r="E154" i="4"/>
  <c r="H154" i="4"/>
  <c r="F154" i="4"/>
  <c r="A154" i="4"/>
  <c r="B154" i="4"/>
  <c r="G154" i="4"/>
  <c r="C154" i="4"/>
  <c r="I154" i="4"/>
  <c r="B51" i="6"/>
  <c r="A111" i="4"/>
  <c r="H73" i="4"/>
  <c r="H111" i="4" s="1"/>
  <c r="G73" i="4"/>
  <c r="G111" i="4" s="1"/>
  <c r="B73" i="4"/>
  <c r="B111" i="4" s="1"/>
  <c r="C73" i="4"/>
  <c r="C111" i="4" s="1"/>
  <c r="I73" i="4"/>
  <c r="I111" i="4" s="1"/>
  <c r="F73" i="4"/>
  <c r="F111" i="4" s="1"/>
  <c r="G23" i="6"/>
  <c r="I48" i="6"/>
  <c r="L48" i="6" s="1"/>
  <c r="H48" i="6"/>
  <c r="K48" i="6" s="1"/>
  <c r="N48" i="6" s="1"/>
  <c r="O48" i="6" s="1"/>
  <c r="C48" i="6"/>
  <c r="G48" i="6"/>
  <c r="P48" i="6" s="1"/>
  <c r="Q48" i="6"/>
  <c r="Q28" i="6"/>
  <c r="C28" i="6"/>
  <c r="F33" i="6"/>
  <c r="Q29" i="6"/>
  <c r="K125" i="4"/>
  <c r="D62" i="6"/>
  <c r="E62" i="6" s="1"/>
  <c r="E125" i="4"/>
  <c r="G125" i="4"/>
  <c r="B125" i="4"/>
  <c r="H125" i="4"/>
  <c r="I125" i="4"/>
  <c r="F125" i="4"/>
  <c r="C125" i="4"/>
  <c r="A125" i="4"/>
  <c r="K137" i="4"/>
  <c r="D74" i="6"/>
  <c r="E74" i="6" s="1"/>
  <c r="A137" i="4"/>
  <c r="E137" i="4"/>
  <c r="G137" i="4"/>
  <c r="A37" i="6"/>
  <c r="E37" i="6"/>
  <c r="Q27" i="6"/>
  <c r="Q30" i="6"/>
  <c r="K134" i="4"/>
  <c r="D71" i="6"/>
  <c r="E134" i="4"/>
  <c r="G134" i="4"/>
  <c r="F134" i="4"/>
  <c r="C134" i="4"/>
  <c r="I134" i="4"/>
  <c r="A134" i="4"/>
  <c r="B134" i="4"/>
  <c r="H134" i="4"/>
  <c r="F31" i="6"/>
  <c r="B68" i="4"/>
  <c r="B106" i="4" s="1"/>
  <c r="G68" i="4"/>
  <c r="G106" i="4" s="1"/>
  <c r="C68" i="4"/>
  <c r="C106" i="4" s="1"/>
  <c r="I68" i="4"/>
  <c r="I106" i="4" s="1"/>
  <c r="F68" i="4"/>
  <c r="F106" i="4" s="1"/>
  <c r="H68" i="4"/>
  <c r="H106" i="4" s="1"/>
  <c r="C51" i="6"/>
  <c r="J51" i="6"/>
  <c r="M51" i="6" s="1"/>
  <c r="F51" i="6"/>
  <c r="H51" i="6"/>
  <c r="K51" i="6" s="1"/>
  <c r="N51" i="6" s="1"/>
  <c r="O51" i="6" s="1"/>
  <c r="A51" i="6"/>
  <c r="AG51" i="6"/>
  <c r="Y51" i="6"/>
  <c r="E51" i="6"/>
  <c r="AC51" i="6"/>
  <c r="T51" i="6"/>
  <c r="Q51" i="6"/>
  <c r="A23" i="6"/>
  <c r="F48" i="6"/>
  <c r="J48" i="6"/>
  <c r="M48" i="6" s="1"/>
  <c r="A48" i="6"/>
  <c r="B48" i="6"/>
  <c r="K131" i="4"/>
  <c r="D68" i="6"/>
  <c r="E68" i="6" s="1"/>
  <c r="E131" i="4"/>
  <c r="A131" i="4"/>
  <c r="I131" i="4"/>
  <c r="H131" i="4"/>
  <c r="G131" i="4"/>
  <c r="F131" i="4"/>
  <c r="C131" i="4"/>
  <c r="B131" i="4"/>
  <c r="F28" i="6"/>
  <c r="E33" i="6"/>
  <c r="Q33" i="6"/>
  <c r="C33" i="6"/>
  <c r="F29" i="6"/>
  <c r="K132" i="4"/>
  <c r="D69" i="6"/>
  <c r="E132" i="4"/>
  <c r="A132" i="4"/>
  <c r="I132" i="4"/>
  <c r="H132" i="4"/>
  <c r="G132" i="4"/>
  <c r="F132" i="4"/>
  <c r="C132" i="4"/>
  <c r="B132" i="4"/>
  <c r="K135" i="4"/>
  <c r="D72" i="6"/>
  <c r="E72" i="6" s="1"/>
  <c r="E135" i="4"/>
  <c r="A135" i="4"/>
  <c r="I135" i="4"/>
  <c r="H135" i="4"/>
  <c r="G135" i="4"/>
  <c r="F135" i="4"/>
  <c r="C135" i="4"/>
  <c r="B135" i="4"/>
  <c r="F32" i="6"/>
  <c r="A103" i="4"/>
  <c r="A141" i="4" s="1"/>
  <c r="G65" i="4"/>
  <c r="G103" i="4" s="1"/>
  <c r="B65" i="4"/>
  <c r="B103" i="4" s="1"/>
  <c r="C65" i="4"/>
  <c r="C103" i="4" s="1"/>
  <c r="I65" i="4"/>
  <c r="I103" i="4" s="1"/>
  <c r="I141" i="4" s="1"/>
  <c r="H65" i="4"/>
  <c r="H103" i="4" s="1"/>
  <c r="F65" i="4"/>
  <c r="F103" i="4" s="1"/>
  <c r="A105" i="4"/>
  <c r="G67" i="4"/>
  <c r="G105" i="4" s="1"/>
  <c r="H67" i="4"/>
  <c r="H105" i="4" s="1"/>
  <c r="B67" i="4"/>
  <c r="B105" i="4" s="1"/>
  <c r="C67" i="4"/>
  <c r="C105" i="4" s="1"/>
  <c r="F67" i="4"/>
  <c r="F105" i="4" s="1"/>
  <c r="I67" i="4"/>
  <c r="I105" i="4" s="1"/>
  <c r="AM22" i="6"/>
  <c r="AM23" i="6" s="1"/>
  <c r="AM24" i="6" s="1"/>
  <c r="AM25" i="6" s="1"/>
  <c r="AM26" i="6" s="1"/>
  <c r="AM27" i="6" s="1"/>
  <c r="AM28" i="6" s="1"/>
  <c r="AM29" i="6" s="1"/>
  <c r="AM30" i="6" s="1"/>
  <c r="AM31" i="6" s="1"/>
  <c r="AM32" i="6" s="1"/>
  <c r="AM33" i="6" s="1"/>
  <c r="AM34" i="6" s="1"/>
  <c r="AM35" i="6" s="1"/>
  <c r="AM36" i="6" s="1"/>
  <c r="AM37" i="6" s="1"/>
  <c r="AM38" i="6" s="1"/>
  <c r="AM39" i="6" s="1"/>
  <c r="AM40" i="6" s="1"/>
  <c r="AM41" i="6" s="1"/>
  <c r="AM42" i="6" s="1"/>
  <c r="AM43" i="6" s="1"/>
  <c r="AM44" i="6" s="1"/>
  <c r="AM45" i="6" s="1"/>
  <c r="AM46" i="6" s="1"/>
  <c r="AM47" i="6" s="1"/>
  <c r="AM48" i="6" s="1"/>
  <c r="AM49" i="6" s="1"/>
  <c r="AM50" i="6" s="1"/>
  <c r="AM51" i="6" s="1"/>
  <c r="AM52" i="6" s="1"/>
  <c r="AM53" i="6" s="1"/>
  <c r="AM54" i="6" s="1"/>
  <c r="AM55" i="6" s="1"/>
  <c r="AM56" i="6" s="1"/>
  <c r="AM57" i="6" s="1"/>
  <c r="AM62" i="6"/>
  <c r="AM63" i="6" s="1"/>
  <c r="AM64" i="6" s="1"/>
  <c r="AM65" i="6" s="1"/>
  <c r="AM66" i="6" s="1"/>
  <c r="AM67" i="6" s="1"/>
  <c r="AM68" i="6" s="1"/>
  <c r="AM69" i="6" s="1"/>
  <c r="AM70" i="6" s="1"/>
  <c r="AM71" i="6" s="1"/>
  <c r="AM72" i="6" s="1"/>
  <c r="AM73" i="6" s="1"/>
  <c r="AM74" i="6" s="1"/>
  <c r="AM75" i="6" s="1"/>
  <c r="AM76" i="6" s="1"/>
  <c r="AM77" i="6" s="1"/>
  <c r="AM78" i="6" s="1"/>
  <c r="AM79" i="6" s="1"/>
  <c r="AM80" i="6" s="1"/>
  <c r="AM81" i="6" s="1"/>
  <c r="AM82" i="6" s="1"/>
  <c r="AM83" i="6" s="1"/>
  <c r="AM84" i="6" s="1"/>
  <c r="AM85" i="6" s="1"/>
  <c r="AM86" i="6" s="1"/>
  <c r="AM87" i="6" s="1"/>
  <c r="AM88" i="6" s="1"/>
  <c r="AM89" i="6" s="1"/>
  <c r="AM90" i="6" s="1"/>
  <c r="AM91" i="6" s="1"/>
  <c r="AM92" i="6" s="1"/>
  <c r="AM93" i="6" s="1"/>
  <c r="AM94" i="6" s="1"/>
  <c r="AM95" i="6" s="1"/>
  <c r="AM96" i="6" s="1"/>
  <c r="AM97" i="6" s="1"/>
  <c r="E22" i="6"/>
  <c r="Q22" i="6"/>
  <c r="J50" i="6"/>
  <c r="M50" i="6" s="1"/>
  <c r="G50" i="6"/>
  <c r="P50" i="6" s="1"/>
  <c r="H50" i="6"/>
  <c r="K50" i="6" s="1"/>
  <c r="N50" i="6" s="1"/>
  <c r="O50" i="6" s="1"/>
  <c r="C50" i="6"/>
  <c r="K153" i="4"/>
  <c r="D90" i="6"/>
  <c r="E90" i="6" s="1"/>
  <c r="G153" i="4"/>
  <c r="I153" i="4"/>
  <c r="A153" i="4"/>
  <c r="C153" i="4"/>
  <c r="B153" i="4"/>
  <c r="E153" i="4"/>
  <c r="F153" i="4"/>
  <c r="H153" i="4"/>
  <c r="Q50" i="6"/>
  <c r="A34" i="6"/>
  <c r="E34" i="6"/>
  <c r="Q34" i="6"/>
  <c r="K140" i="4"/>
  <c r="D77" i="6"/>
  <c r="E140" i="4"/>
  <c r="A140" i="4"/>
  <c r="F37" i="6"/>
  <c r="A100" i="4"/>
  <c r="A138" i="4" s="1"/>
  <c r="F62" i="4"/>
  <c r="F100" i="4" s="1"/>
  <c r="F138" i="4" s="1"/>
  <c r="B62" i="4"/>
  <c r="B100" i="4" s="1"/>
  <c r="B138" i="4" s="1"/>
  <c r="C62" i="4"/>
  <c r="C100" i="4" s="1"/>
  <c r="C138" i="4" s="1"/>
  <c r="G62" i="4"/>
  <c r="G100" i="4" s="1"/>
  <c r="G138" i="4" s="1"/>
  <c r="I62" i="4"/>
  <c r="I100" i="4" s="1"/>
  <c r="I138" i="4" s="1"/>
  <c r="H62" i="4"/>
  <c r="H100" i="4" s="1"/>
  <c r="H138" i="4" s="1"/>
  <c r="K142" i="4"/>
  <c r="D79" i="6"/>
  <c r="H142" i="4"/>
  <c r="E142" i="4"/>
  <c r="G142" i="4"/>
  <c r="F39" i="6"/>
  <c r="E39" i="6"/>
  <c r="Q39" i="6"/>
  <c r="F27" i="6"/>
  <c r="K130" i="4"/>
  <c r="D67" i="6"/>
  <c r="H130" i="4"/>
  <c r="I130" i="4"/>
  <c r="G130" i="4"/>
  <c r="F130" i="4"/>
  <c r="E130" i="4"/>
  <c r="A130" i="4"/>
  <c r="C130" i="4"/>
  <c r="B130" i="4"/>
  <c r="A57" i="6"/>
  <c r="H57" i="6"/>
  <c r="K57" i="6" s="1"/>
  <c r="N57" i="6" s="1"/>
  <c r="O57" i="6" s="1"/>
  <c r="J57" i="6"/>
  <c r="M57" i="6" s="1"/>
  <c r="I57" i="6"/>
  <c r="L57" i="6" s="1"/>
  <c r="C57" i="6"/>
  <c r="AG57" i="6"/>
  <c r="Y57" i="6"/>
  <c r="E57" i="6"/>
  <c r="T57" i="6"/>
  <c r="AC57" i="6"/>
  <c r="Q57" i="6"/>
  <c r="A47" i="6"/>
  <c r="H47" i="6"/>
  <c r="K47" i="6" s="1"/>
  <c r="N47" i="6" s="1"/>
  <c r="O47" i="6" s="1"/>
  <c r="K150" i="4"/>
  <c r="D87" i="6"/>
  <c r="G150" i="4"/>
  <c r="I150" i="4"/>
  <c r="E150" i="4"/>
  <c r="A150" i="4"/>
  <c r="B150" i="4"/>
  <c r="C150" i="4"/>
  <c r="H150" i="4"/>
  <c r="F150" i="4"/>
  <c r="I47" i="6"/>
  <c r="L47" i="6" s="1"/>
  <c r="B47" i="6"/>
  <c r="E24" i="6"/>
  <c r="Q24" i="6"/>
  <c r="H24" i="6"/>
  <c r="K24" i="6" s="1"/>
  <c r="C30" i="6"/>
  <c r="A30" i="6"/>
  <c r="A41" i="6"/>
  <c r="A54" i="6"/>
  <c r="F54" i="6"/>
  <c r="K157" i="4"/>
  <c r="D94" i="6"/>
  <c r="E94" i="6" s="1"/>
  <c r="I157" i="4"/>
  <c r="B157" i="4"/>
  <c r="F157" i="4"/>
  <c r="C157" i="4"/>
  <c r="E157" i="4"/>
  <c r="G157" i="4"/>
  <c r="H157" i="4"/>
  <c r="A157" i="4"/>
  <c r="I54" i="6"/>
  <c r="L54" i="6" s="1"/>
  <c r="Q54" i="6"/>
  <c r="Q46" i="6"/>
  <c r="H49" i="6"/>
  <c r="K49" i="6" s="1"/>
  <c r="N49" i="6" s="1"/>
  <c r="O49" i="6" s="1"/>
  <c r="I49" i="6"/>
  <c r="L49" i="6" s="1"/>
  <c r="A49" i="6"/>
  <c r="K152" i="4"/>
  <c r="D89" i="6"/>
  <c r="F152" i="4"/>
  <c r="I152" i="4"/>
  <c r="H152" i="4"/>
  <c r="A152" i="4"/>
  <c r="E152" i="4"/>
  <c r="G152" i="4"/>
  <c r="C152" i="4"/>
  <c r="B152" i="4"/>
  <c r="K126" i="4"/>
  <c r="D63" i="6"/>
  <c r="B126" i="4"/>
  <c r="A126" i="4"/>
  <c r="C126" i="4"/>
  <c r="H126" i="4"/>
  <c r="E126" i="4"/>
  <c r="G126" i="4"/>
  <c r="F126" i="4"/>
  <c r="I126" i="4"/>
  <c r="F23" i="6"/>
  <c r="A108" i="4"/>
  <c r="H70" i="4"/>
  <c r="H108" i="4" s="1"/>
  <c r="B70" i="4"/>
  <c r="B108" i="4" s="1"/>
  <c r="C70" i="4"/>
  <c r="C108" i="4" s="1"/>
  <c r="F70" i="4"/>
  <c r="F108" i="4" s="1"/>
  <c r="I70" i="4"/>
  <c r="I108" i="4" s="1"/>
  <c r="G70" i="4"/>
  <c r="G108" i="4" s="1"/>
  <c r="AG43" i="6"/>
  <c r="Y43" i="6"/>
  <c r="E43" i="6"/>
  <c r="T43" i="6"/>
  <c r="AC43" i="6"/>
  <c r="Q43" i="6"/>
  <c r="A53" i="6"/>
  <c r="G53" i="6"/>
  <c r="P53" i="6" s="1"/>
  <c r="F53" i="6"/>
  <c r="C53" i="6"/>
  <c r="I53" i="6"/>
  <c r="L53" i="6" s="1"/>
  <c r="AG53" i="6"/>
  <c r="Y53" i="6"/>
  <c r="E53" i="6"/>
  <c r="AC53" i="6"/>
  <c r="T53" i="6"/>
  <c r="Q53" i="6"/>
  <c r="H32" i="6"/>
  <c r="K32" i="6" s="1"/>
  <c r="C32" i="6"/>
  <c r="J32" i="6"/>
  <c r="M32" i="6" s="1"/>
  <c r="A32" i="6"/>
  <c r="B56" i="6"/>
  <c r="I56" i="6"/>
  <c r="L56" i="6" s="1"/>
  <c r="G56" i="6"/>
  <c r="P56" i="6" s="1"/>
  <c r="J56" i="6"/>
  <c r="M56" i="6" s="1"/>
  <c r="K159" i="4"/>
  <c r="D96" i="6"/>
  <c r="E96" i="6" s="1"/>
  <c r="A159" i="4"/>
  <c r="E159" i="4"/>
  <c r="B159" i="4"/>
  <c r="C159" i="4"/>
  <c r="H159" i="4"/>
  <c r="I159" i="4"/>
  <c r="G159" i="4"/>
  <c r="F159" i="4"/>
  <c r="I42" i="6"/>
  <c r="L42" i="6" s="1"/>
  <c r="A42" i="6"/>
  <c r="Q42" i="6"/>
  <c r="E38" i="6"/>
  <c r="Q38" i="6"/>
  <c r="A44" i="6"/>
  <c r="F44" i="6"/>
  <c r="F40" i="6"/>
  <c r="K143" i="4"/>
  <c r="D80" i="6"/>
  <c r="E80" i="6" s="1"/>
  <c r="A143" i="4"/>
  <c r="E143" i="4"/>
  <c r="I143" i="4"/>
  <c r="H143" i="4"/>
  <c r="G143" i="4"/>
  <c r="F143" i="4"/>
  <c r="C143" i="4"/>
  <c r="B143" i="4"/>
  <c r="A87" i="4"/>
  <c r="G49" i="4"/>
  <c r="G87" i="4" s="1"/>
  <c r="B49" i="4"/>
  <c r="B87" i="4" s="1"/>
  <c r="C49" i="4"/>
  <c r="C87" i="4" s="1"/>
  <c r="I49" i="4"/>
  <c r="I87" i="4" s="1"/>
  <c r="H49" i="4"/>
  <c r="H87" i="4" s="1"/>
  <c r="F49" i="4"/>
  <c r="F87" i="4" s="1"/>
  <c r="A45" i="6"/>
  <c r="F45" i="6"/>
  <c r="AG45" i="6"/>
  <c r="Y45" i="6"/>
  <c r="E45" i="6"/>
  <c r="T45" i="6"/>
  <c r="AC45" i="6"/>
  <c r="Q45" i="6"/>
  <c r="B52" i="6"/>
  <c r="G52" i="6"/>
  <c r="P52" i="6" s="1"/>
  <c r="K155" i="4"/>
  <c r="D92" i="6"/>
  <c r="E92" i="6" s="1"/>
  <c r="G155" i="4"/>
  <c r="F155" i="4"/>
  <c r="E155" i="4"/>
  <c r="B155" i="4"/>
  <c r="C155" i="4"/>
  <c r="I155" i="4"/>
  <c r="H155" i="4"/>
  <c r="A155" i="4"/>
  <c r="A52" i="6"/>
  <c r="J52" i="6"/>
  <c r="M52" i="6" s="1"/>
  <c r="Q52" i="6"/>
  <c r="F25" i="6"/>
  <c r="K128" i="4"/>
  <c r="D65" i="6"/>
  <c r="H128" i="4"/>
  <c r="G128" i="4"/>
  <c r="I128" i="4"/>
  <c r="F128" i="4"/>
  <c r="B128" i="4"/>
  <c r="C128" i="4"/>
  <c r="E128" i="4"/>
  <c r="A128" i="4"/>
  <c r="F64" i="4"/>
  <c r="F102" i="4" s="1"/>
  <c r="H64" i="4"/>
  <c r="H102" i="4" s="1"/>
  <c r="C64" i="4"/>
  <c r="C102" i="4" s="1"/>
  <c r="B64" i="4"/>
  <c r="B102" i="4" s="1"/>
  <c r="I64" i="4"/>
  <c r="I102" i="4" s="1"/>
  <c r="G64" i="4"/>
  <c r="G102" i="4" s="1"/>
  <c r="G140" i="4" s="1"/>
  <c r="K139" i="4"/>
  <c r="D76" i="6"/>
  <c r="E76" i="6" s="1"/>
  <c r="E139" i="4"/>
  <c r="A139" i="4"/>
  <c r="F36" i="6"/>
  <c r="C63" i="4"/>
  <c r="C101" i="4" s="1"/>
  <c r="G63" i="4"/>
  <c r="G101" i="4" s="1"/>
  <c r="G139" i="4" s="1"/>
  <c r="F63" i="4"/>
  <c r="F101" i="4" s="1"/>
  <c r="H63" i="4"/>
  <c r="H101" i="4" s="1"/>
  <c r="B63" i="4"/>
  <c r="B101" i="4" s="1"/>
  <c r="I63" i="4"/>
  <c r="I101" i="4" s="1"/>
  <c r="I139" i="4" s="1"/>
  <c r="F26" i="6"/>
  <c r="K129" i="4"/>
  <c r="D66" i="6"/>
  <c r="E66" i="6" s="1"/>
  <c r="A129" i="4"/>
  <c r="E129" i="4"/>
  <c r="F129" i="4"/>
  <c r="C129" i="4"/>
  <c r="B129" i="4"/>
  <c r="H129" i="4"/>
  <c r="G129" i="4"/>
  <c r="I129" i="4"/>
  <c r="K138" i="4"/>
  <c r="D75" i="6"/>
  <c r="E138" i="4"/>
  <c r="F35" i="6"/>
  <c r="G55" i="6"/>
  <c r="P55" i="6" s="1"/>
  <c r="C55" i="6"/>
  <c r="A55" i="6"/>
  <c r="K158" i="4"/>
  <c r="D95" i="6"/>
  <c r="F158" i="4"/>
  <c r="A158" i="4"/>
  <c r="H158" i="4"/>
  <c r="I158" i="4"/>
  <c r="G158" i="4"/>
  <c r="E158" i="4"/>
  <c r="C158" i="4"/>
  <c r="B158" i="4"/>
  <c r="AG55" i="6"/>
  <c r="Y55" i="6"/>
  <c r="E55" i="6"/>
  <c r="AC55" i="6"/>
  <c r="T55" i="6"/>
  <c r="Q55" i="6"/>
  <c r="J39" i="6" l="1"/>
  <c r="M39" i="6" s="1"/>
  <c r="A142" i="4"/>
  <c r="A79" i="6" s="1"/>
  <c r="N31" i="6"/>
  <c r="O31" i="6" s="1"/>
  <c r="B142" i="4"/>
  <c r="B79" i="6" s="1"/>
  <c r="N23" i="6"/>
  <c r="O23" i="6" s="1"/>
  <c r="I34" i="6"/>
  <c r="L34" i="6" s="1"/>
  <c r="I137" i="4"/>
  <c r="J74" i="6" s="1"/>
  <c r="M74" i="6" s="1"/>
  <c r="F142" i="4"/>
  <c r="G79" i="6" s="1"/>
  <c r="C39" i="6"/>
  <c r="AA39" i="6" s="1"/>
  <c r="C34" i="6"/>
  <c r="AK34" i="6" s="1"/>
  <c r="B34" i="6"/>
  <c r="F137" i="4"/>
  <c r="G74" i="6" s="1"/>
  <c r="P74" i="6" s="1"/>
  <c r="N24" i="6"/>
  <c r="O24" i="6" s="1"/>
  <c r="N28" i="6"/>
  <c r="AD28" i="6" s="1"/>
  <c r="AL28" i="6" s="1"/>
  <c r="H77" i="6"/>
  <c r="K77" i="6" s="1"/>
  <c r="J78" i="6"/>
  <c r="M78" i="6" s="1"/>
  <c r="A78" i="6"/>
  <c r="B95" i="6"/>
  <c r="J95" i="6"/>
  <c r="M95" i="6" s="1"/>
  <c r="Y95" i="6"/>
  <c r="T95" i="6"/>
  <c r="AC95" i="6"/>
  <c r="E95" i="6"/>
  <c r="I75" i="6"/>
  <c r="L75" i="6" s="1"/>
  <c r="A75" i="6"/>
  <c r="F75" i="6"/>
  <c r="J66" i="6"/>
  <c r="M66" i="6" s="1"/>
  <c r="C66" i="6"/>
  <c r="Z66" i="6" s="1"/>
  <c r="B36" i="6"/>
  <c r="G36" i="6"/>
  <c r="C36" i="6"/>
  <c r="AK36" i="6" s="1"/>
  <c r="H76" i="6"/>
  <c r="K76" i="6" s="1"/>
  <c r="J76" i="6"/>
  <c r="M76" i="6" s="1"/>
  <c r="F76" i="6"/>
  <c r="C139" i="4"/>
  <c r="Q76" i="6"/>
  <c r="J37" i="6"/>
  <c r="M37" i="6" s="1"/>
  <c r="C37" i="6"/>
  <c r="AK37" i="6" s="1"/>
  <c r="G37" i="6"/>
  <c r="A65" i="6"/>
  <c r="C65" i="6"/>
  <c r="G65" i="6"/>
  <c r="P65" i="6" s="1"/>
  <c r="H65" i="6"/>
  <c r="K65" i="6" s="1"/>
  <c r="N65" i="6" s="1"/>
  <c r="O65" i="6" s="1"/>
  <c r="E65" i="6"/>
  <c r="Y65" i="6"/>
  <c r="T65" i="6"/>
  <c r="AC65" i="6"/>
  <c r="A92" i="6"/>
  <c r="J92" i="6"/>
  <c r="M92" i="6" s="1"/>
  <c r="B92" i="6"/>
  <c r="G92" i="6"/>
  <c r="P92" i="6" s="1"/>
  <c r="G22" i="6"/>
  <c r="P22" i="6" s="1"/>
  <c r="P23" i="6" s="1"/>
  <c r="U23" i="6" s="1"/>
  <c r="J22" i="6"/>
  <c r="M22" i="6" s="1"/>
  <c r="B22" i="6"/>
  <c r="A22" i="6"/>
  <c r="C80" i="6"/>
  <c r="H80" i="6"/>
  <c r="K80" i="6" s="1"/>
  <c r="N80" i="6" s="1"/>
  <c r="O80" i="6" s="1"/>
  <c r="J80" i="6"/>
  <c r="M80" i="6" s="1"/>
  <c r="A80" i="6"/>
  <c r="AJ80" i="6" s="1"/>
  <c r="Q80" i="6"/>
  <c r="AK44" i="6"/>
  <c r="AL44" i="6"/>
  <c r="AJ44" i="6"/>
  <c r="AD44" i="6"/>
  <c r="AK42" i="6"/>
  <c r="AJ42" i="6"/>
  <c r="AL42" i="6"/>
  <c r="AD42" i="6"/>
  <c r="G96" i="6"/>
  <c r="P96" i="6" s="1"/>
  <c r="J96" i="6"/>
  <c r="M96" i="6" s="1"/>
  <c r="C96" i="6"/>
  <c r="F96" i="6"/>
  <c r="AK32" i="6"/>
  <c r="AE53" i="6"/>
  <c r="AF53" i="6" s="1"/>
  <c r="AD53" i="6"/>
  <c r="AK53" i="6"/>
  <c r="AL53" i="6"/>
  <c r="AJ53" i="6"/>
  <c r="H43" i="6"/>
  <c r="K43" i="6" s="1"/>
  <c r="N43" i="6" s="1"/>
  <c r="O43" i="6" s="1"/>
  <c r="G43" i="6"/>
  <c r="P43" i="6" s="1"/>
  <c r="B43" i="6"/>
  <c r="A43" i="6"/>
  <c r="G63" i="6"/>
  <c r="P63" i="6" s="1"/>
  <c r="F63" i="6"/>
  <c r="C63" i="6"/>
  <c r="B63" i="6"/>
  <c r="Q63" i="6"/>
  <c r="B89" i="6"/>
  <c r="H89" i="6"/>
  <c r="K89" i="6" s="1"/>
  <c r="N89" i="6" s="1"/>
  <c r="O89" i="6" s="1"/>
  <c r="A89" i="6"/>
  <c r="J89" i="6"/>
  <c r="M89" i="6" s="1"/>
  <c r="Y89" i="6"/>
  <c r="T89" i="6"/>
  <c r="AC89" i="6"/>
  <c r="E89" i="6"/>
  <c r="AK49" i="6"/>
  <c r="AJ49" i="6"/>
  <c r="AD49" i="6"/>
  <c r="AL49" i="6"/>
  <c r="AE49" i="6"/>
  <c r="AF49" i="6" s="1"/>
  <c r="I94" i="6"/>
  <c r="L94" i="6" s="1"/>
  <c r="F94" i="6"/>
  <c r="G94" i="6"/>
  <c r="P94" i="6" s="1"/>
  <c r="J94" i="6"/>
  <c r="M94" i="6" s="1"/>
  <c r="Q94" i="6"/>
  <c r="AK54" i="6"/>
  <c r="AJ54" i="6"/>
  <c r="AL54" i="6"/>
  <c r="AD54" i="6"/>
  <c r="R31" i="6"/>
  <c r="AK30" i="6"/>
  <c r="I87" i="6"/>
  <c r="L87" i="6" s="1"/>
  <c r="B87" i="6"/>
  <c r="F87" i="6"/>
  <c r="H87" i="6"/>
  <c r="K87" i="6" s="1"/>
  <c r="N87" i="6" s="1"/>
  <c r="O87" i="6" s="1"/>
  <c r="Q87" i="6"/>
  <c r="AK47" i="6"/>
  <c r="AE47" i="6"/>
  <c r="AF47" i="6" s="1"/>
  <c r="AJ47" i="6"/>
  <c r="AL47" i="6"/>
  <c r="AD47" i="6"/>
  <c r="C67" i="6"/>
  <c r="F67" i="6"/>
  <c r="H67" i="6"/>
  <c r="K67" i="6" s="1"/>
  <c r="N67" i="6" s="1"/>
  <c r="O67" i="6" s="1"/>
  <c r="I67" i="6"/>
  <c r="L67" i="6" s="1"/>
  <c r="Q67" i="6"/>
  <c r="C79" i="6"/>
  <c r="I79" i="6"/>
  <c r="L79" i="6" s="1"/>
  <c r="E79" i="6"/>
  <c r="J35" i="6"/>
  <c r="M35" i="6" s="1"/>
  <c r="C35" i="6"/>
  <c r="G35" i="6"/>
  <c r="A77" i="6"/>
  <c r="C140" i="4"/>
  <c r="F77" i="6"/>
  <c r="Q77" i="6"/>
  <c r="G90" i="6"/>
  <c r="P90" i="6" s="1"/>
  <c r="B90" i="6"/>
  <c r="A90" i="6"/>
  <c r="H90" i="6"/>
  <c r="K90" i="6" s="1"/>
  <c r="N90" i="6" s="1"/>
  <c r="O90" i="6" s="1"/>
  <c r="Q90" i="6"/>
  <c r="V50" i="6"/>
  <c r="Z50" i="6"/>
  <c r="U50" i="6"/>
  <c r="J40" i="6"/>
  <c r="M40" i="6" s="1"/>
  <c r="C40" i="6"/>
  <c r="I40" i="6"/>
  <c r="L40" i="6" s="1"/>
  <c r="A40" i="6"/>
  <c r="AK40" i="6" s="1"/>
  <c r="I38" i="6"/>
  <c r="L38" i="6" s="1"/>
  <c r="C38" i="6"/>
  <c r="Z38" i="6" s="1"/>
  <c r="H38" i="6"/>
  <c r="K38" i="6" s="1"/>
  <c r="B72" i="6"/>
  <c r="G72" i="6"/>
  <c r="P72" i="6" s="1"/>
  <c r="I72" i="6"/>
  <c r="L72" i="6" s="1"/>
  <c r="A72" i="6"/>
  <c r="AK72" i="6" s="1"/>
  <c r="C69" i="6"/>
  <c r="H69" i="6"/>
  <c r="K69" i="6" s="1"/>
  <c r="N69" i="6" s="1"/>
  <c r="O69" i="6" s="1"/>
  <c r="J69" i="6"/>
  <c r="M69" i="6" s="1"/>
  <c r="F69" i="6"/>
  <c r="Q69" i="6"/>
  <c r="R33" i="6"/>
  <c r="B68" i="6"/>
  <c r="G68" i="6"/>
  <c r="P68" i="6" s="1"/>
  <c r="I68" i="6"/>
  <c r="L68" i="6" s="1"/>
  <c r="A68" i="6"/>
  <c r="AK23" i="6"/>
  <c r="AK51" i="6"/>
  <c r="AD51" i="6"/>
  <c r="AL51" i="6"/>
  <c r="AJ51" i="6"/>
  <c r="AE51" i="6"/>
  <c r="AF51" i="6" s="1"/>
  <c r="W51" i="6"/>
  <c r="X51" i="6" s="1"/>
  <c r="AA51" i="6"/>
  <c r="AB51" i="6" s="1"/>
  <c r="V51" i="6"/>
  <c r="U51" i="6"/>
  <c r="Z51" i="6"/>
  <c r="R51" i="6"/>
  <c r="S51" i="6" s="1"/>
  <c r="G41" i="6"/>
  <c r="P41" i="6" s="1"/>
  <c r="C41" i="6"/>
  <c r="B41" i="6"/>
  <c r="B71" i="6"/>
  <c r="J71" i="6"/>
  <c r="M71" i="6" s="1"/>
  <c r="G71" i="6"/>
  <c r="P71" i="6" s="1"/>
  <c r="F71" i="6"/>
  <c r="Q71" i="6"/>
  <c r="B74" i="6"/>
  <c r="H74" i="6"/>
  <c r="K74" i="6" s="1"/>
  <c r="C62" i="6"/>
  <c r="J62" i="6"/>
  <c r="M62" i="6" s="1"/>
  <c r="B62" i="6"/>
  <c r="F62" i="6"/>
  <c r="Q62" i="6"/>
  <c r="G46" i="6"/>
  <c r="P46" i="6" s="1"/>
  <c r="C46" i="6"/>
  <c r="H46" i="6"/>
  <c r="K46" i="6" s="1"/>
  <c r="N46" i="6" s="1"/>
  <c r="O46" i="6" s="1"/>
  <c r="A46" i="6"/>
  <c r="C91" i="6"/>
  <c r="B91" i="6"/>
  <c r="G91" i="6"/>
  <c r="P91" i="6" s="1"/>
  <c r="F91" i="6"/>
  <c r="Q91" i="6"/>
  <c r="AK31" i="6"/>
  <c r="H26" i="6"/>
  <c r="K26" i="6" s="1"/>
  <c r="G26" i="6"/>
  <c r="B26" i="6"/>
  <c r="A25" i="6"/>
  <c r="U52" i="6"/>
  <c r="V52" i="6"/>
  <c r="Z52" i="6"/>
  <c r="I85" i="6"/>
  <c r="L85" i="6" s="1"/>
  <c r="A85" i="6"/>
  <c r="B85" i="6"/>
  <c r="C85" i="6"/>
  <c r="Y85" i="6"/>
  <c r="T85" i="6"/>
  <c r="AC85" i="6"/>
  <c r="E85" i="6"/>
  <c r="I84" i="6"/>
  <c r="L84" i="6" s="1"/>
  <c r="A84" i="6"/>
  <c r="F84" i="6"/>
  <c r="J84" i="6"/>
  <c r="M84" i="6" s="1"/>
  <c r="G141" i="4"/>
  <c r="C141" i="4"/>
  <c r="Q78" i="6"/>
  <c r="G82" i="6"/>
  <c r="P82" i="6" s="1"/>
  <c r="I82" i="6"/>
  <c r="L82" i="6" s="1"/>
  <c r="B82" i="6"/>
  <c r="F82" i="6"/>
  <c r="Z42" i="6"/>
  <c r="V42" i="6"/>
  <c r="U42" i="6"/>
  <c r="AK56" i="6"/>
  <c r="AJ56" i="6"/>
  <c r="AL56" i="6"/>
  <c r="AD56" i="6"/>
  <c r="B29" i="6"/>
  <c r="C29" i="6"/>
  <c r="G29" i="6"/>
  <c r="A29" i="6"/>
  <c r="G93" i="6"/>
  <c r="P93" i="6" s="1"/>
  <c r="B93" i="6"/>
  <c r="F93" i="6"/>
  <c r="A93" i="6"/>
  <c r="Y93" i="6"/>
  <c r="T93" i="6"/>
  <c r="AC93" i="6"/>
  <c r="E93" i="6"/>
  <c r="B83" i="6"/>
  <c r="G83" i="6"/>
  <c r="P83" i="6" s="1"/>
  <c r="I83" i="6"/>
  <c r="L83" i="6" s="1"/>
  <c r="A83" i="6"/>
  <c r="Y83" i="6"/>
  <c r="E83" i="6"/>
  <c r="AC83" i="6"/>
  <c r="T83" i="6"/>
  <c r="I86" i="6"/>
  <c r="L86" i="6" s="1"/>
  <c r="F86" i="6"/>
  <c r="C86" i="6"/>
  <c r="G86" i="6"/>
  <c r="P86" i="6" s="1"/>
  <c r="Q86" i="6"/>
  <c r="V54" i="6"/>
  <c r="U54" i="6"/>
  <c r="Z54" i="6"/>
  <c r="G81" i="6"/>
  <c r="H81" i="6"/>
  <c r="K81" i="6" s="1"/>
  <c r="N81" i="6" s="1"/>
  <c r="O81" i="6" s="1"/>
  <c r="B81" i="6"/>
  <c r="F81" i="6"/>
  <c r="E81" i="6"/>
  <c r="T81" i="6"/>
  <c r="AC81" i="6"/>
  <c r="J27" i="6"/>
  <c r="M27" i="6" s="1"/>
  <c r="B27" i="6"/>
  <c r="G27" i="6"/>
  <c r="A27" i="6"/>
  <c r="F64" i="6"/>
  <c r="G64" i="6"/>
  <c r="P64" i="6" s="1"/>
  <c r="A64" i="6"/>
  <c r="J64" i="6"/>
  <c r="M64" i="6" s="1"/>
  <c r="U47" i="6"/>
  <c r="V47" i="6"/>
  <c r="AA47" i="6"/>
  <c r="AB47" i="6" s="1"/>
  <c r="R47" i="6"/>
  <c r="S47" i="6" s="1"/>
  <c r="W47" i="6"/>
  <c r="X47" i="6" s="1"/>
  <c r="Z47" i="6"/>
  <c r="B97" i="6"/>
  <c r="I97" i="6"/>
  <c r="L97" i="6" s="1"/>
  <c r="H97" i="6"/>
  <c r="K97" i="6" s="1"/>
  <c r="N97" i="6" s="1"/>
  <c r="O97" i="6" s="1"/>
  <c r="C97" i="6"/>
  <c r="Q97" i="6"/>
  <c r="I25" i="6"/>
  <c r="L25" i="6" s="1"/>
  <c r="G25" i="6"/>
  <c r="J25" i="6"/>
  <c r="M25" i="6" s="1"/>
  <c r="C45" i="6"/>
  <c r="G45" i="6"/>
  <c r="P45" i="6" s="1"/>
  <c r="B45" i="6"/>
  <c r="J44" i="6"/>
  <c r="M44" i="6" s="1"/>
  <c r="C44" i="6"/>
  <c r="G44" i="6"/>
  <c r="P44" i="6" s="1"/>
  <c r="N33" i="6"/>
  <c r="C73" i="6"/>
  <c r="H73" i="6"/>
  <c r="K73" i="6" s="1"/>
  <c r="N73" i="6" s="1"/>
  <c r="O73" i="6" s="1"/>
  <c r="J73" i="6"/>
  <c r="M73" i="6" s="1"/>
  <c r="F73" i="6"/>
  <c r="Q73" i="6"/>
  <c r="F88" i="6"/>
  <c r="H88" i="6"/>
  <c r="K88" i="6" s="1"/>
  <c r="N88" i="6" s="1"/>
  <c r="O88" i="6" s="1"/>
  <c r="C88" i="6"/>
  <c r="I88" i="6"/>
  <c r="L88" i="6" s="1"/>
  <c r="Q88" i="6"/>
  <c r="B70" i="6"/>
  <c r="G70" i="6"/>
  <c r="P70" i="6" s="1"/>
  <c r="I70" i="6"/>
  <c r="L70" i="6" s="1"/>
  <c r="F70" i="6"/>
  <c r="F95" i="6"/>
  <c r="A95" i="6"/>
  <c r="H75" i="6"/>
  <c r="K75" i="6" s="1"/>
  <c r="Q75" i="6"/>
  <c r="I66" i="6"/>
  <c r="L66" i="6" s="1"/>
  <c r="F66" i="6"/>
  <c r="C95" i="6"/>
  <c r="H95" i="6"/>
  <c r="K95" i="6" s="1"/>
  <c r="N95" i="6" s="1"/>
  <c r="O95" i="6" s="1"/>
  <c r="I95" i="6"/>
  <c r="L95" i="6" s="1"/>
  <c r="G95" i="6"/>
  <c r="P95" i="6" s="1"/>
  <c r="Q95" i="6"/>
  <c r="AK55" i="6"/>
  <c r="AL55" i="6"/>
  <c r="AJ55" i="6"/>
  <c r="AD55" i="6"/>
  <c r="AE55" i="6"/>
  <c r="AF55" i="6" s="1"/>
  <c r="AA55" i="6"/>
  <c r="AB55" i="6" s="1"/>
  <c r="U55" i="6"/>
  <c r="Z55" i="6"/>
  <c r="R55" i="6"/>
  <c r="S55" i="6" s="1"/>
  <c r="V55" i="6"/>
  <c r="W55" i="6"/>
  <c r="X55" i="6" s="1"/>
  <c r="G75" i="6"/>
  <c r="B75" i="6"/>
  <c r="J75" i="6"/>
  <c r="M75" i="6" s="1"/>
  <c r="C75" i="6"/>
  <c r="E75" i="6"/>
  <c r="H66" i="6"/>
  <c r="K66" i="6" s="1"/>
  <c r="N66" i="6" s="1"/>
  <c r="O66" i="6" s="1"/>
  <c r="B66" i="6"/>
  <c r="G66" i="6"/>
  <c r="P66" i="6" s="1"/>
  <c r="A66" i="6"/>
  <c r="AK66" i="6" s="1"/>
  <c r="Q66" i="6"/>
  <c r="J36" i="6"/>
  <c r="M36" i="6" s="1"/>
  <c r="I36" i="6"/>
  <c r="L36" i="6" s="1"/>
  <c r="H36" i="6"/>
  <c r="K36" i="6" s="1"/>
  <c r="B139" i="4"/>
  <c r="H139" i="4"/>
  <c r="A76" i="6"/>
  <c r="F139" i="4"/>
  <c r="H37" i="6"/>
  <c r="K37" i="6" s="1"/>
  <c r="B37" i="6"/>
  <c r="I37" i="6"/>
  <c r="L37" i="6" s="1"/>
  <c r="F65" i="6"/>
  <c r="B65" i="6"/>
  <c r="J65" i="6"/>
  <c r="M65" i="6" s="1"/>
  <c r="I65" i="6"/>
  <c r="L65" i="6" s="1"/>
  <c r="Q65" i="6"/>
  <c r="AK52" i="6"/>
  <c r="AL52" i="6"/>
  <c r="AJ52" i="6"/>
  <c r="AD52" i="6"/>
  <c r="I92" i="6"/>
  <c r="L92" i="6" s="1"/>
  <c r="C92" i="6"/>
  <c r="F92" i="6"/>
  <c r="H92" i="6"/>
  <c r="K92" i="6" s="1"/>
  <c r="N92" i="6" s="1"/>
  <c r="O92" i="6" s="1"/>
  <c r="Q92" i="6"/>
  <c r="AK45" i="6"/>
  <c r="AJ45" i="6"/>
  <c r="AE45" i="6"/>
  <c r="AF45" i="6" s="1"/>
  <c r="AL45" i="6"/>
  <c r="AD45" i="6"/>
  <c r="I22" i="6"/>
  <c r="L22" i="6" s="1"/>
  <c r="C22" i="6"/>
  <c r="H22" i="6"/>
  <c r="K22" i="6" s="1"/>
  <c r="B80" i="6"/>
  <c r="G80" i="6"/>
  <c r="P80" i="6" s="1"/>
  <c r="I80" i="6"/>
  <c r="L80" i="6" s="1"/>
  <c r="F80" i="6"/>
  <c r="H96" i="6"/>
  <c r="K96" i="6" s="1"/>
  <c r="N96" i="6" s="1"/>
  <c r="O96" i="6" s="1"/>
  <c r="I96" i="6"/>
  <c r="L96" i="6" s="1"/>
  <c r="B96" i="6"/>
  <c r="A96" i="6"/>
  <c r="Q96" i="6"/>
  <c r="N32" i="6"/>
  <c r="AA53" i="6"/>
  <c r="AB53" i="6" s="1"/>
  <c r="Z53" i="6"/>
  <c r="U53" i="6"/>
  <c r="W53" i="6"/>
  <c r="X53" i="6" s="1"/>
  <c r="R53" i="6"/>
  <c r="S53" i="6" s="1"/>
  <c r="V53" i="6"/>
  <c r="J43" i="6"/>
  <c r="M43" i="6" s="1"/>
  <c r="C43" i="6"/>
  <c r="I43" i="6"/>
  <c r="L43" i="6" s="1"/>
  <c r="J63" i="6"/>
  <c r="M63" i="6" s="1"/>
  <c r="H63" i="6"/>
  <c r="K63" i="6" s="1"/>
  <c r="N63" i="6" s="1"/>
  <c r="O63" i="6" s="1"/>
  <c r="I63" i="6"/>
  <c r="L63" i="6" s="1"/>
  <c r="A63" i="6"/>
  <c r="AC63" i="6"/>
  <c r="T63" i="6"/>
  <c r="E63" i="6"/>
  <c r="Y63" i="6"/>
  <c r="C89" i="6"/>
  <c r="F89" i="6"/>
  <c r="I89" i="6"/>
  <c r="L89" i="6" s="1"/>
  <c r="G89" i="6"/>
  <c r="P89" i="6" s="1"/>
  <c r="Q89" i="6"/>
  <c r="A94" i="6"/>
  <c r="H94" i="6"/>
  <c r="K94" i="6" s="1"/>
  <c r="N94" i="6" s="1"/>
  <c r="O94" i="6" s="1"/>
  <c r="C94" i="6"/>
  <c r="B94" i="6"/>
  <c r="AL41" i="6"/>
  <c r="AJ41" i="6"/>
  <c r="AK41" i="6"/>
  <c r="AE41" i="6"/>
  <c r="AF41" i="6" s="1"/>
  <c r="AK24" i="6"/>
  <c r="G87" i="6"/>
  <c r="P87" i="6" s="1"/>
  <c r="C87" i="6"/>
  <c r="A87" i="6"/>
  <c r="J87" i="6"/>
  <c r="M87" i="6" s="1"/>
  <c r="Y87" i="6"/>
  <c r="T87" i="6"/>
  <c r="AC87" i="6"/>
  <c r="E87" i="6"/>
  <c r="AA57" i="6"/>
  <c r="AB57" i="6" s="1"/>
  <c r="Z57" i="6"/>
  <c r="V57" i="6"/>
  <c r="R57" i="6"/>
  <c r="S57" i="6" s="1"/>
  <c r="U57" i="6"/>
  <c r="W57" i="6"/>
  <c r="X57" i="6" s="1"/>
  <c r="AK57" i="6"/>
  <c r="AD57" i="6"/>
  <c r="AL57" i="6"/>
  <c r="AJ57" i="6"/>
  <c r="AE57" i="6"/>
  <c r="AF57" i="6" s="1"/>
  <c r="B67" i="6"/>
  <c r="A67" i="6"/>
  <c r="G67" i="6"/>
  <c r="P67" i="6" s="1"/>
  <c r="J67" i="6"/>
  <c r="M67" i="6" s="1"/>
  <c r="E67" i="6"/>
  <c r="T67" i="6"/>
  <c r="AC67" i="6"/>
  <c r="H79" i="6"/>
  <c r="K79" i="6" s="1"/>
  <c r="F79" i="6"/>
  <c r="J79" i="6"/>
  <c r="M79" i="6" s="1"/>
  <c r="Q79" i="6"/>
  <c r="I35" i="6"/>
  <c r="L35" i="6" s="1"/>
  <c r="H35" i="6"/>
  <c r="K35" i="6" s="1"/>
  <c r="B35" i="6"/>
  <c r="A35" i="6"/>
  <c r="B140" i="4"/>
  <c r="I140" i="4"/>
  <c r="H140" i="4"/>
  <c r="F140" i="4"/>
  <c r="E77" i="6"/>
  <c r="I90" i="6"/>
  <c r="L90" i="6" s="1"/>
  <c r="F90" i="6"/>
  <c r="C90" i="6"/>
  <c r="J90" i="6"/>
  <c r="M90" i="6" s="1"/>
  <c r="G40" i="6"/>
  <c r="P40" i="6" s="1"/>
  <c r="B40" i="6"/>
  <c r="H40" i="6"/>
  <c r="K40" i="6" s="1"/>
  <c r="N40" i="6" s="1"/>
  <c r="G38" i="6"/>
  <c r="J38" i="6"/>
  <c r="M38" i="6" s="1"/>
  <c r="B38" i="6"/>
  <c r="A38" i="6"/>
  <c r="C72" i="6"/>
  <c r="U72" i="6" s="1"/>
  <c r="V72" i="6" s="1"/>
  <c r="H72" i="6"/>
  <c r="K72" i="6" s="1"/>
  <c r="N72" i="6" s="1"/>
  <c r="O72" i="6" s="1"/>
  <c r="J72" i="6"/>
  <c r="M72" i="6" s="1"/>
  <c r="F72" i="6"/>
  <c r="Q72" i="6"/>
  <c r="B69" i="6"/>
  <c r="G69" i="6"/>
  <c r="P69" i="6" s="1"/>
  <c r="I69" i="6"/>
  <c r="L69" i="6" s="1"/>
  <c r="A69" i="6"/>
  <c r="AJ69" i="6" s="1"/>
  <c r="E69" i="6"/>
  <c r="T69" i="6"/>
  <c r="C68" i="6"/>
  <c r="H68" i="6"/>
  <c r="K68" i="6" s="1"/>
  <c r="N68" i="6" s="1"/>
  <c r="O68" i="6" s="1"/>
  <c r="J68" i="6"/>
  <c r="M68" i="6" s="1"/>
  <c r="F68" i="6"/>
  <c r="Q68" i="6"/>
  <c r="AK48" i="6"/>
  <c r="AL48" i="6"/>
  <c r="AJ48" i="6"/>
  <c r="AD48" i="6"/>
  <c r="AD23" i="6"/>
  <c r="AL23" i="6" s="1"/>
  <c r="I41" i="6"/>
  <c r="L41" i="6" s="1"/>
  <c r="J41" i="6"/>
  <c r="M41" i="6" s="1"/>
  <c r="H41" i="6"/>
  <c r="K41" i="6" s="1"/>
  <c r="N41" i="6" s="1"/>
  <c r="I71" i="6"/>
  <c r="L71" i="6" s="1"/>
  <c r="A71" i="6"/>
  <c r="AK71" i="6" s="1"/>
  <c r="C71" i="6"/>
  <c r="H71" i="6"/>
  <c r="K71" i="6" s="1"/>
  <c r="E71" i="6"/>
  <c r="T71" i="6"/>
  <c r="C74" i="6"/>
  <c r="I74" i="6"/>
  <c r="L74" i="6" s="1"/>
  <c r="F74" i="6"/>
  <c r="A74" i="6"/>
  <c r="Q74" i="6"/>
  <c r="A62" i="6"/>
  <c r="G62" i="6"/>
  <c r="P62" i="6" s="1"/>
  <c r="I62" i="6"/>
  <c r="L62" i="6" s="1"/>
  <c r="H62" i="6"/>
  <c r="K62" i="6" s="1"/>
  <c r="N62" i="6" s="1"/>
  <c r="O62" i="6" s="1"/>
  <c r="AK28" i="6"/>
  <c r="V48" i="6"/>
  <c r="Z48" i="6"/>
  <c r="U48" i="6"/>
  <c r="J46" i="6"/>
  <c r="M46" i="6" s="1"/>
  <c r="B46" i="6"/>
  <c r="I46" i="6"/>
  <c r="L46" i="6" s="1"/>
  <c r="J91" i="6"/>
  <c r="M91" i="6" s="1"/>
  <c r="H91" i="6"/>
  <c r="K91" i="6" s="1"/>
  <c r="N91" i="6" s="1"/>
  <c r="O91" i="6" s="1"/>
  <c r="A91" i="6"/>
  <c r="I91" i="6"/>
  <c r="L91" i="6" s="1"/>
  <c r="Y91" i="6"/>
  <c r="E91" i="6"/>
  <c r="AC91" i="6"/>
  <c r="T91" i="6"/>
  <c r="J26" i="6"/>
  <c r="M26" i="6" s="1"/>
  <c r="I26" i="6"/>
  <c r="L26" i="6" s="1"/>
  <c r="C26" i="6"/>
  <c r="A26" i="6"/>
  <c r="G85" i="6"/>
  <c r="P85" i="6" s="1"/>
  <c r="J85" i="6"/>
  <c r="M85" i="6" s="1"/>
  <c r="H85" i="6"/>
  <c r="K85" i="6" s="1"/>
  <c r="N85" i="6" s="1"/>
  <c r="O85" i="6" s="1"/>
  <c r="F85" i="6"/>
  <c r="Q85" i="6"/>
  <c r="C84" i="6"/>
  <c r="B84" i="6"/>
  <c r="H84" i="6"/>
  <c r="K84" i="6" s="1"/>
  <c r="N84" i="6" s="1"/>
  <c r="O84" i="6" s="1"/>
  <c r="G84" i="6"/>
  <c r="P84" i="6" s="1"/>
  <c r="Q84" i="6"/>
  <c r="H141" i="4"/>
  <c r="B141" i="4"/>
  <c r="F78" i="6"/>
  <c r="F141" i="4"/>
  <c r="A82" i="6"/>
  <c r="H82" i="6"/>
  <c r="K82" i="6" s="1"/>
  <c r="N82" i="6" s="1"/>
  <c r="O82" i="6" s="1"/>
  <c r="C82" i="6"/>
  <c r="J82" i="6"/>
  <c r="M82" i="6" s="1"/>
  <c r="Q82" i="6"/>
  <c r="V56" i="6"/>
  <c r="U56" i="6"/>
  <c r="Z56" i="6"/>
  <c r="I29" i="6"/>
  <c r="L29" i="6" s="1"/>
  <c r="J29" i="6"/>
  <c r="M29" i="6" s="1"/>
  <c r="H29" i="6"/>
  <c r="K29" i="6" s="1"/>
  <c r="I93" i="6"/>
  <c r="L93" i="6" s="1"/>
  <c r="C93" i="6"/>
  <c r="J93" i="6"/>
  <c r="M93" i="6" s="1"/>
  <c r="H93" i="6"/>
  <c r="K93" i="6" s="1"/>
  <c r="N93" i="6" s="1"/>
  <c r="O93" i="6" s="1"/>
  <c r="Q93" i="6"/>
  <c r="C83" i="6"/>
  <c r="H83" i="6"/>
  <c r="K83" i="6" s="1"/>
  <c r="N83" i="6" s="1"/>
  <c r="O83" i="6" s="1"/>
  <c r="J83" i="6"/>
  <c r="M83" i="6" s="1"/>
  <c r="F83" i="6"/>
  <c r="Q83" i="6"/>
  <c r="AA49" i="6"/>
  <c r="AB49" i="6" s="1"/>
  <c r="R49" i="6"/>
  <c r="S49" i="6" s="1"/>
  <c r="Z49" i="6"/>
  <c r="V49" i="6"/>
  <c r="W49" i="6"/>
  <c r="X49" i="6" s="1"/>
  <c r="U49" i="6"/>
  <c r="J86" i="6"/>
  <c r="M86" i="6" s="1"/>
  <c r="H86" i="6"/>
  <c r="K86" i="6" s="1"/>
  <c r="N86" i="6" s="1"/>
  <c r="O86" i="6" s="1"/>
  <c r="A86" i="6"/>
  <c r="B86" i="6"/>
  <c r="C81" i="6"/>
  <c r="J81" i="6"/>
  <c r="M81" i="6" s="1"/>
  <c r="I81" i="6"/>
  <c r="L81" i="6" s="1"/>
  <c r="A81" i="6"/>
  <c r="Q81" i="6"/>
  <c r="N30" i="6"/>
  <c r="I27" i="6"/>
  <c r="L27" i="6" s="1"/>
  <c r="C27" i="6"/>
  <c r="H27" i="6"/>
  <c r="K27" i="6" s="1"/>
  <c r="H64" i="6"/>
  <c r="K64" i="6" s="1"/>
  <c r="N64" i="6" s="1"/>
  <c r="O64" i="6" s="1"/>
  <c r="I64" i="6"/>
  <c r="L64" i="6" s="1"/>
  <c r="B64" i="6"/>
  <c r="C64" i="6"/>
  <c r="Q64" i="6"/>
  <c r="F97" i="6"/>
  <c r="J97" i="6"/>
  <c r="M97" i="6" s="1"/>
  <c r="G97" i="6"/>
  <c r="P97" i="6" s="1"/>
  <c r="A97" i="6"/>
  <c r="Y97" i="6"/>
  <c r="T97" i="6"/>
  <c r="AC97" i="6"/>
  <c r="E97" i="6"/>
  <c r="B25" i="6"/>
  <c r="H25" i="6"/>
  <c r="K25" i="6" s="1"/>
  <c r="C25" i="6"/>
  <c r="AK50" i="6"/>
  <c r="AJ50" i="6"/>
  <c r="AL50" i="6"/>
  <c r="AD50" i="6"/>
  <c r="H45" i="6"/>
  <c r="K45" i="6" s="1"/>
  <c r="N45" i="6" s="1"/>
  <c r="O45" i="6" s="1"/>
  <c r="I45" i="6"/>
  <c r="L45" i="6" s="1"/>
  <c r="I44" i="6"/>
  <c r="L44" i="6" s="1"/>
  <c r="H44" i="6"/>
  <c r="K44" i="6" s="1"/>
  <c r="N44" i="6" s="1"/>
  <c r="O44" i="6" s="1"/>
  <c r="B44" i="6"/>
  <c r="AK33" i="6"/>
  <c r="B73" i="6"/>
  <c r="G73" i="6"/>
  <c r="P73" i="6" s="1"/>
  <c r="I73" i="6"/>
  <c r="L73" i="6" s="1"/>
  <c r="A73" i="6"/>
  <c r="E73" i="6"/>
  <c r="T73" i="6"/>
  <c r="J88" i="6"/>
  <c r="M88" i="6" s="1"/>
  <c r="G88" i="6"/>
  <c r="P88" i="6" s="1"/>
  <c r="B88" i="6"/>
  <c r="A88" i="6"/>
  <c r="R23" i="6"/>
  <c r="S23" i="6" s="1"/>
  <c r="V23" i="6"/>
  <c r="W23" i="6"/>
  <c r="X23" i="6" s="1"/>
  <c r="C70" i="6"/>
  <c r="H70" i="6"/>
  <c r="K70" i="6" s="1"/>
  <c r="N70" i="6" s="1"/>
  <c r="O70" i="6" s="1"/>
  <c r="J70" i="6"/>
  <c r="M70" i="6" s="1"/>
  <c r="A70" i="6"/>
  <c r="Q70" i="6"/>
  <c r="N39" i="6" l="1"/>
  <c r="O39" i="6" s="1"/>
  <c r="AD31" i="6"/>
  <c r="AL31" i="6" s="1"/>
  <c r="N34" i="6"/>
  <c r="AD34" i="6" s="1"/>
  <c r="AL34" i="6" s="1"/>
  <c r="N35" i="6"/>
  <c r="O35" i="6" s="1"/>
  <c r="O28" i="6"/>
  <c r="R39" i="6"/>
  <c r="S39" i="6" s="1"/>
  <c r="T39" i="6" s="1"/>
  <c r="AK39" i="6"/>
  <c r="Z39" i="6"/>
  <c r="N29" i="6"/>
  <c r="O29" i="6" s="1"/>
  <c r="Z23" i="6"/>
  <c r="AJ23" i="6" s="1"/>
  <c r="Z73" i="6"/>
  <c r="N79" i="6"/>
  <c r="O79" i="6" s="1"/>
  <c r="P81" i="6"/>
  <c r="N38" i="6"/>
  <c r="O38" i="6" s="1"/>
  <c r="P24" i="6"/>
  <c r="Z24" i="6" s="1"/>
  <c r="AJ24" i="6" s="1"/>
  <c r="AT24" i="6" s="1"/>
  <c r="Z69" i="6"/>
  <c r="AJ72" i="6"/>
  <c r="AK38" i="6"/>
  <c r="AD24" i="6"/>
  <c r="AL24" i="6" s="1"/>
  <c r="U66" i="6"/>
  <c r="V66" i="6" s="1"/>
  <c r="N75" i="6"/>
  <c r="O75" i="6" s="1"/>
  <c r="AK88" i="6"/>
  <c r="AJ88" i="6"/>
  <c r="AS50" i="6"/>
  <c r="AT50" i="6"/>
  <c r="R25" i="6"/>
  <c r="S25" i="6" s="1"/>
  <c r="U25" i="6"/>
  <c r="V25" i="6" s="1"/>
  <c r="W25" i="6"/>
  <c r="X25" i="6" s="1"/>
  <c r="Y25" i="6" s="1"/>
  <c r="V64" i="6"/>
  <c r="Z64" i="6"/>
  <c r="U64" i="6"/>
  <c r="N27" i="6"/>
  <c r="AD30" i="6"/>
  <c r="O30" i="6"/>
  <c r="AK81" i="6"/>
  <c r="AJ81" i="6"/>
  <c r="AA81" i="6"/>
  <c r="AB81" i="6" s="1"/>
  <c r="R81" i="6"/>
  <c r="S81" i="6" s="1"/>
  <c r="Z81" i="6"/>
  <c r="U81" i="6"/>
  <c r="V81" i="6"/>
  <c r="W81" i="6"/>
  <c r="X81" i="6" s="1"/>
  <c r="Y81" i="6" s="1"/>
  <c r="AK86" i="6"/>
  <c r="AJ86" i="6"/>
  <c r="Z83" i="6"/>
  <c r="W83" i="6"/>
  <c r="X83" i="6" s="1"/>
  <c r="AA83" i="6"/>
  <c r="AB83" i="6" s="1"/>
  <c r="U83" i="6"/>
  <c r="R83" i="6"/>
  <c r="S83" i="6" s="1"/>
  <c r="V83" i="6"/>
  <c r="G78" i="6"/>
  <c r="B78" i="6"/>
  <c r="Z84" i="6"/>
  <c r="V84" i="6"/>
  <c r="U84" i="6"/>
  <c r="AK91" i="6"/>
  <c r="AJ91" i="6"/>
  <c r="N71" i="6"/>
  <c r="O71" i="6" s="1"/>
  <c r="AD41" i="6"/>
  <c r="O41" i="6"/>
  <c r="G77" i="6"/>
  <c r="J77" i="6"/>
  <c r="M77" i="6" s="1"/>
  <c r="AK35" i="6"/>
  <c r="AD35" i="6"/>
  <c r="AL35" i="6" s="1"/>
  <c r="AK67" i="6"/>
  <c r="AJ67" i="6"/>
  <c r="AS57" i="6"/>
  <c r="AT57" i="6"/>
  <c r="AK87" i="6"/>
  <c r="AJ87" i="6"/>
  <c r="AS41" i="6"/>
  <c r="AT41" i="6"/>
  <c r="AK63" i="6"/>
  <c r="AJ63" i="6"/>
  <c r="AA43" i="6"/>
  <c r="AB43" i="6" s="1"/>
  <c r="V43" i="6"/>
  <c r="W43" i="6"/>
  <c r="X43" i="6" s="1"/>
  <c r="U43" i="6"/>
  <c r="R43" i="6"/>
  <c r="S43" i="6" s="1"/>
  <c r="Z43" i="6"/>
  <c r="AD32" i="6"/>
  <c r="O32" i="6"/>
  <c r="AK96" i="6"/>
  <c r="AJ96" i="6"/>
  <c r="N22" i="6"/>
  <c r="V92" i="6"/>
  <c r="Z92" i="6"/>
  <c r="U92" i="6"/>
  <c r="G76" i="6"/>
  <c r="I76" i="6"/>
  <c r="L76" i="6" s="1"/>
  <c r="N36" i="6"/>
  <c r="R75" i="6"/>
  <c r="W75" i="6"/>
  <c r="X75" i="6" s="1"/>
  <c r="Y75" i="6" s="1"/>
  <c r="AS55" i="6"/>
  <c r="AT55" i="6"/>
  <c r="Z70" i="6"/>
  <c r="V88" i="6"/>
  <c r="U88" i="6"/>
  <c r="Z88" i="6"/>
  <c r="AA45" i="6"/>
  <c r="AB45" i="6" s="1"/>
  <c r="V45" i="6"/>
  <c r="U45" i="6"/>
  <c r="Z45" i="6"/>
  <c r="R45" i="6"/>
  <c r="S45" i="6" s="1"/>
  <c r="W45" i="6"/>
  <c r="X45" i="6" s="1"/>
  <c r="R97" i="6"/>
  <c r="S97" i="6" s="1"/>
  <c r="AA97" i="6"/>
  <c r="AB97" i="6" s="1"/>
  <c r="W97" i="6"/>
  <c r="X97" i="6" s="1"/>
  <c r="U97" i="6"/>
  <c r="V97" i="6"/>
  <c r="Z97" i="6"/>
  <c r="AK83" i="6"/>
  <c r="AJ83" i="6"/>
  <c r="AK93" i="6"/>
  <c r="AJ93" i="6"/>
  <c r="AK29" i="6"/>
  <c r="R29" i="6"/>
  <c r="H78" i="6"/>
  <c r="K78" i="6" s="1"/>
  <c r="AK25" i="6"/>
  <c r="V46" i="6"/>
  <c r="U46" i="6"/>
  <c r="Z46" i="6"/>
  <c r="V62" i="6"/>
  <c r="Z62" i="6"/>
  <c r="U62" i="6"/>
  <c r="Z68" i="6"/>
  <c r="Z72" i="6"/>
  <c r="AJ40" i="6"/>
  <c r="Z40" i="6"/>
  <c r="U40" i="6"/>
  <c r="V40" i="6" s="1"/>
  <c r="C77" i="6"/>
  <c r="AK77" i="6" s="1"/>
  <c r="R35" i="6"/>
  <c r="W35" i="6"/>
  <c r="R79" i="6"/>
  <c r="Z79" i="6"/>
  <c r="AA79" i="6"/>
  <c r="R67" i="6"/>
  <c r="S67" i="6" s="1"/>
  <c r="U67" i="6"/>
  <c r="V67" i="6" s="1"/>
  <c r="Z67" i="6"/>
  <c r="AA67" i="6" s="1"/>
  <c r="AB67" i="6" s="1"/>
  <c r="W67" i="6"/>
  <c r="X67" i="6" s="1"/>
  <c r="Y67" i="6" s="1"/>
  <c r="S31" i="6"/>
  <c r="T31" i="6"/>
  <c r="AS54" i="6"/>
  <c r="AT54" i="6"/>
  <c r="AK89" i="6"/>
  <c r="AJ89" i="6"/>
  <c r="AK43" i="6"/>
  <c r="AE43" i="6"/>
  <c r="AF43" i="6" s="1"/>
  <c r="AL43" i="6"/>
  <c r="AJ43" i="6"/>
  <c r="AD43" i="6"/>
  <c r="AS42" i="6"/>
  <c r="AT42" i="6"/>
  <c r="AA65" i="6"/>
  <c r="AB65" i="6" s="1"/>
  <c r="V65" i="6"/>
  <c r="R65" i="6"/>
  <c r="S65" i="6" s="1"/>
  <c r="Z65" i="6"/>
  <c r="U65" i="6"/>
  <c r="W65" i="6"/>
  <c r="X65" i="6" s="1"/>
  <c r="AK65" i="6"/>
  <c r="AJ65" i="6"/>
  <c r="C76" i="6"/>
  <c r="AK75" i="6"/>
  <c r="AK70" i="6"/>
  <c r="U70" i="6"/>
  <c r="V70" i="6" s="1"/>
  <c r="AJ70" i="6" s="1"/>
  <c r="N25" i="6"/>
  <c r="O25" i="6" s="1"/>
  <c r="AK97" i="6"/>
  <c r="AJ97" i="6"/>
  <c r="R27" i="6"/>
  <c r="S27" i="6" s="1"/>
  <c r="T27" i="6" s="1"/>
  <c r="AA93" i="6"/>
  <c r="AB93" i="6" s="1"/>
  <c r="U93" i="6"/>
  <c r="R93" i="6"/>
  <c r="S93" i="6" s="1"/>
  <c r="Z93" i="6"/>
  <c r="V93" i="6"/>
  <c r="W93" i="6"/>
  <c r="X93" i="6" s="1"/>
  <c r="Z82" i="6"/>
  <c r="V82" i="6"/>
  <c r="U82" i="6"/>
  <c r="AK82" i="6"/>
  <c r="AJ82" i="6"/>
  <c r="I78" i="6"/>
  <c r="L78" i="6" s="1"/>
  <c r="AK26" i="6"/>
  <c r="AK62" i="6"/>
  <c r="AJ62" i="6"/>
  <c r="O34" i="6"/>
  <c r="AK74" i="6"/>
  <c r="U74" i="6"/>
  <c r="V74" i="6" s="1"/>
  <c r="AB39" i="6"/>
  <c r="AC39" i="6"/>
  <c r="R71" i="6"/>
  <c r="S71" i="6" s="1"/>
  <c r="AA71" i="6"/>
  <c r="AB71" i="6" s="1"/>
  <c r="AC71" i="6" s="1"/>
  <c r="U71" i="6"/>
  <c r="V71" i="6" s="1"/>
  <c r="AJ71" i="6" s="1"/>
  <c r="W71" i="6"/>
  <c r="X71" i="6" s="1"/>
  <c r="Y71" i="6" s="1"/>
  <c r="AS48" i="6"/>
  <c r="AT48" i="6"/>
  <c r="AK68" i="6"/>
  <c r="U68" i="6"/>
  <c r="V68" i="6" s="1"/>
  <c r="AJ68" i="6" s="1"/>
  <c r="AD40" i="6"/>
  <c r="AL40" i="6" s="1"/>
  <c r="O40" i="6"/>
  <c r="V90" i="6"/>
  <c r="U90" i="6"/>
  <c r="Z90" i="6"/>
  <c r="I77" i="6"/>
  <c r="L77" i="6" s="1"/>
  <c r="N77" i="6" s="1"/>
  <c r="O77" i="6" s="1"/>
  <c r="B77" i="6"/>
  <c r="Z87" i="6"/>
  <c r="W87" i="6"/>
  <c r="X87" i="6" s="1"/>
  <c r="V87" i="6"/>
  <c r="U87" i="6"/>
  <c r="AA87" i="6"/>
  <c r="AB87" i="6" s="1"/>
  <c r="R87" i="6"/>
  <c r="S87" i="6" s="1"/>
  <c r="V94" i="6"/>
  <c r="Z94" i="6"/>
  <c r="U94" i="6"/>
  <c r="AK94" i="6"/>
  <c r="AJ94" i="6"/>
  <c r="W89" i="6"/>
  <c r="X89" i="6" s="1"/>
  <c r="U89" i="6"/>
  <c r="Z89" i="6"/>
  <c r="AA89" i="6"/>
  <c r="AB89" i="6" s="1"/>
  <c r="R89" i="6"/>
  <c r="S89" i="6" s="1"/>
  <c r="V89" i="6"/>
  <c r="AK22" i="6"/>
  <c r="U22" i="6"/>
  <c r="V22" i="6"/>
  <c r="AS45" i="6"/>
  <c r="AT45" i="6"/>
  <c r="AS52" i="6"/>
  <c r="AT52" i="6"/>
  <c r="N37" i="6"/>
  <c r="B76" i="6"/>
  <c r="P75" i="6"/>
  <c r="U75" i="6" s="1"/>
  <c r="V75" i="6" s="1"/>
  <c r="V95" i="6"/>
  <c r="W95" i="6"/>
  <c r="X95" i="6" s="1"/>
  <c r="Z95" i="6"/>
  <c r="R95" i="6"/>
  <c r="S95" i="6" s="1"/>
  <c r="AA95" i="6"/>
  <c r="AB95" i="6" s="1"/>
  <c r="U95" i="6"/>
  <c r="AK95" i="6"/>
  <c r="AJ95" i="6"/>
  <c r="AK73" i="6"/>
  <c r="R73" i="6"/>
  <c r="S73" i="6" s="1"/>
  <c r="U73" i="6"/>
  <c r="V73" i="6" s="1"/>
  <c r="AJ73" i="6" s="1"/>
  <c r="AA73" i="6"/>
  <c r="AB73" i="6" s="1"/>
  <c r="AC73" i="6" s="1"/>
  <c r="W73" i="6"/>
  <c r="X73" i="6" s="1"/>
  <c r="Y73" i="6" s="1"/>
  <c r="AD33" i="6"/>
  <c r="AL33" i="6" s="1"/>
  <c r="O33" i="6"/>
  <c r="V44" i="6"/>
  <c r="Z44" i="6"/>
  <c r="U44" i="6"/>
  <c r="AK64" i="6"/>
  <c r="AJ64" i="6"/>
  <c r="AK27" i="6"/>
  <c r="V86" i="6"/>
  <c r="U86" i="6"/>
  <c r="Z86" i="6"/>
  <c r="AS56" i="6"/>
  <c r="AT56" i="6"/>
  <c r="C78" i="6"/>
  <c r="AK78" i="6" s="1"/>
  <c r="AK84" i="6"/>
  <c r="AJ84" i="6"/>
  <c r="W85" i="6"/>
  <c r="X85" i="6" s="1"/>
  <c r="U85" i="6"/>
  <c r="R85" i="6"/>
  <c r="S85" i="6" s="1"/>
  <c r="V85" i="6"/>
  <c r="AA85" i="6"/>
  <c r="AB85" i="6" s="1"/>
  <c r="Z85" i="6"/>
  <c r="AK85" i="6"/>
  <c r="AJ85" i="6"/>
  <c r="N26" i="6"/>
  <c r="O26" i="6" s="1"/>
  <c r="W91" i="6"/>
  <c r="X91" i="6" s="1"/>
  <c r="Z91" i="6"/>
  <c r="AA91" i="6"/>
  <c r="AB91" i="6" s="1"/>
  <c r="R91" i="6"/>
  <c r="S91" i="6" s="1"/>
  <c r="U91" i="6"/>
  <c r="V91" i="6"/>
  <c r="AK46" i="6"/>
  <c r="AL46" i="6"/>
  <c r="AJ46" i="6"/>
  <c r="AD46" i="6"/>
  <c r="N74" i="6"/>
  <c r="O74" i="6" s="1"/>
  <c r="Z74" i="6" s="1"/>
  <c r="AD39" i="6"/>
  <c r="AL39" i="6" s="1"/>
  <c r="Z71" i="6"/>
  <c r="R41" i="6"/>
  <c r="S41" i="6" s="1"/>
  <c r="Z41" i="6"/>
  <c r="AA41" i="6"/>
  <c r="AB41" i="6" s="1"/>
  <c r="U41" i="6"/>
  <c r="V41" i="6" s="1"/>
  <c r="W41" i="6"/>
  <c r="X41" i="6" s="1"/>
  <c r="Y41" i="6" s="1"/>
  <c r="AS51" i="6"/>
  <c r="AT51" i="6"/>
  <c r="S33" i="6"/>
  <c r="T33" i="6"/>
  <c r="AK69" i="6"/>
  <c r="R69" i="6"/>
  <c r="S69" i="6" s="1"/>
  <c r="U69" i="6"/>
  <c r="V69" i="6" s="1"/>
  <c r="W69" i="6" s="1"/>
  <c r="X69" i="6" s="1"/>
  <c r="Y69" i="6" s="1"/>
  <c r="AA69" i="6"/>
  <c r="AB69" i="6" s="1"/>
  <c r="AC69" i="6" s="1"/>
  <c r="AK90" i="6"/>
  <c r="AJ90" i="6"/>
  <c r="AK79" i="6"/>
  <c r="AS47" i="6"/>
  <c r="AT47" i="6"/>
  <c r="AS49" i="6"/>
  <c r="AT49" i="6"/>
  <c r="W63" i="6"/>
  <c r="X63" i="6" s="1"/>
  <c r="U63" i="6"/>
  <c r="V63" i="6"/>
  <c r="Z63" i="6"/>
  <c r="AA63" i="6"/>
  <c r="AB63" i="6" s="1"/>
  <c r="R63" i="6"/>
  <c r="S63" i="6" s="1"/>
  <c r="AS53" i="6"/>
  <c r="AT53" i="6"/>
  <c r="V96" i="6"/>
  <c r="Z96" i="6"/>
  <c r="U96" i="6"/>
  <c r="AS44" i="6"/>
  <c r="AT44" i="6"/>
  <c r="AK80" i="6"/>
  <c r="Z80" i="6"/>
  <c r="U80" i="6"/>
  <c r="V80" i="6" s="1"/>
  <c r="AK92" i="6"/>
  <c r="AJ92" i="6"/>
  <c r="R37" i="6"/>
  <c r="Z37" i="6"/>
  <c r="AA37" i="6" s="1"/>
  <c r="AJ66" i="6"/>
  <c r="AD29" i="6" l="1"/>
  <c r="AL29" i="6" s="1"/>
  <c r="AD38" i="6"/>
  <c r="AE39" i="6" s="1"/>
  <c r="AF39" i="6" s="1"/>
  <c r="AG39" i="6" s="1"/>
  <c r="AS23" i="6"/>
  <c r="AT23" i="6"/>
  <c r="AS24" i="6"/>
  <c r="N76" i="6"/>
  <c r="O76" i="6" s="1"/>
  <c r="AK76" i="6"/>
  <c r="P25" i="6"/>
  <c r="P26" i="6" s="1"/>
  <c r="U26" i="6" s="1"/>
  <c r="V26" i="6" s="1"/>
  <c r="S37" i="6"/>
  <c r="T37" i="6" s="1"/>
  <c r="AS46" i="6"/>
  <c r="AT46" i="6"/>
  <c r="AJ74" i="6"/>
  <c r="AS43" i="6"/>
  <c r="AT43" i="6"/>
  <c r="S35" i="6"/>
  <c r="T35" i="6"/>
  <c r="AE29" i="6"/>
  <c r="O36" i="6"/>
  <c r="AD36" i="6"/>
  <c r="P76" i="6"/>
  <c r="Z76" i="6" s="1"/>
  <c r="AD22" i="6"/>
  <c r="O22" i="6"/>
  <c r="Z22" i="6" s="1"/>
  <c r="AA23" i="6" s="1"/>
  <c r="AB23" i="6" s="1"/>
  <c r="AL32" i="6"/>
  <c r="AE33" i="6"/>
  <c r="AE35" i="6"/>
  <c r="AL30" i="6"/>
  <c r="AE31" i="6"/>
  <c r="AB37" i="6"/>
  <c r="AC37" i="6"/>
  <c r="AL38" i="6"/>
  <c r="Z78" i="6"/>
  <c r="O37" i="6"/>
  <c r="AD37" i="6"/>
  <c r="AL37" i="6" s="1"/>
  <c r="Z26" i="6"/>
  <c r="AB79" i="6"/>
  <c r="AC79" i="6"/>
  <c r="S79" i="6"/>
  <c r="T79" i="6" s="1"/>
  <c r="X35" i="6"/>
  <c r="Y35" i="6"/>
  <c r="R77" i="6"/>
  <c r="S77" i="6" s="1"/>
  <c r="T77" i="6" s="1"/>
  <c r="Z77" i="6"/>
  <c r="AA77" i="6"/>
  <c r="AS40" i="6"/>
  <c r="AT40" i="6"/>
  <c r="AD25" i="6"/>
  <c r="N78" i="6"/>
  <c r="O78" i="6" s="1"/>
  <c r="S29" i="6"/>
  <c r="T29" i="6"/>
  <c r="Z75" i="6"/>
  <c r="AJ75" i="6" s="1"/>
  <c r="S75" i="6"/>
  <c r="T75" i="6"/>
  <c r="AD26" i="6"/>
  <c r="AD27" i="6"/>
  <c r="AL27" i="6" s="1"/>
  <c r="O27" i="6"/>
  <c r="P27" i="6" l="1"/>
  <c r="Z27" i="6" s="1"/>
  <c r="AJ27" i="6" s="1"/>
  <c r="P77" i="6"/>
  <c r="P78" i="6" s="1"/>
  <c r="P79" i="6" s="1"/>
  <c r="U79" i="6" s="1"/>
  <c r="V79" i="6" s="1"/>
  <c r="AJ79" i="6" s="1"/>
  <c r="T58" i="6"/>
  <c r="T98" i="6"/>
  <c r="U76" i="6"/>
  <c r="V76" i="6" s="1"/>
  <c r="AJ76" i="6" s="1"/>
  <c r="Z25" i="6"/>
  <c r="AL26" i="6"/>
  <c r="AE27" i="6"/>
  <c r="AF27" i="6" s="1"/>
  <c r="AG27" i="6" s="1"/>
  <c r="AL25" i="6"/>
  <c r="AE25" i="6"/>
  <c r="AF25" i="6" s="1"/>
  <c r="AG25" i="6" s="1"/>
  <c r="AB77" i="6"/>
  <c r="AC77" i="6"/>
  <c r="AJ26" i="6"/>
  <c r="U78" i="6"/>
  <c r="V78" i="6" s="1"/>
  <c r="AE37" i="6"/>
  <c r="AF37" i="6" s="1"/>
  <c r="AG37" i="6" s="1"/>
  <c r="AL36" i="6"/>
  <c r="AA75" i="6"/>
  <c r="AB75" i="6" s="1"/>
  <c r="AC75" i="6" s="1"/>
  <c r="AF31" i="6"/>
  <c r="AG31" i="6" s="1"/>
  <c r="AF33" i="6"/>
  <c r="AG33" i="6" s="1"/>
  <c r="U77" i="6"/>
  <c r="V77" i="6" s="1"/>
  <c r="AJ22" i="6"/>
  <c r="U27" i="6"/>
  <c r="V27" i="6" s="1"/>
  <c r="W27" i="6" s="1"/>
  <c r="X27" i="6" s="1"/>
  <c r="Y27" i="6" s="1"/>
  <c r="P28" i="6"/>
  <c r="AF35" i="6"/>
  <c r="AG35" i="6" s="1"/>
  <c r="AL22" i="6"/>
  <c r="AE23" i="6"/>
  <c r="AF23" i="6" s="1"/>
  <c r="AF29" i="6"/>
  <c r="AG29" i="6" s="1"/>
  <c r="AA25" i="6" l="1"/>
  <c r="AB25" i="6" s="1"/>
  <c r="AC25" i="6" s="1"/>
  <c r="AJ25" i="6"/>
  <c r="AG58" i="6"/>
  <c r="W79" i="6"/>
  <c r="X79" i="6" s="1"/>
  <c r="Y79" i="6" s="1"/>
  <c r="AJ78" i="6"/>
  <c r="AA27" i="6"/>
  <c r="AB27" i="6" s="1"/>
  <c r="AC27" i="6" s="1"/>
  <c r="AS27" i="6"/>
  <c r="AT27" i="6"/>
  <c r="W77" i="6"/>
  <c r="X77" i="6" s="1"/>
  <c r="Y77" i="6" s="1"/>
  <c r="AJ77" i="6"/>
  <c r="U28" i="6"/>
  <c r="V28" i="6" s="1"/>
  <c r="Z28" i="6"/>
  <c r="P29" i="6"/>
  <c r="AS22" i="6"/>
  <c r="AT22" i="6"/>
  <c r="AS26" i="6"/>
  <c r="AT26" i="6"/>
  <c r="AC98" i="6"/>
  <c r="AT25" i="6" l="1"/>
  <c r="AS25" i="6"/>
  <c r="U29" i="6"/>
  <c r="V29" i="6" s="1"/>
  <c r="W29" i="6" s="1"/>
  <c r="X29" i="6" s="1"/>
  <c r="Y29" i="6" s="1"/>
  <c r="P30" i="6"/>
  <c r="Z29" i="6"/>
  <c r="AJ29" i="6" s="1"/>
  <c r="Y98" i="6"/>
  <c r="AJ28" i="6"/>
  <c r="AS28" i="6" l="1"/>
  <c r="AT28" i="6"/>
  <c r="AS29" i="6"/>
  <c r="AT29" i="6"/>
  <c r="AA29" i="6"/>
  <c r="AB29" i="6" s="1"/>
  <c r="AC29" i="6" s="1"/>
  <c r="U30" i="6"/>
  <c r="V30" i="6" s="1"/>
  <c r="P31" i="6"/>
  <c r="Z30" i="6"/>
  <c r="U31" i="6" l="1"/>
  <c r="V31" i="6" s="1"/>
  <c r="W31" i="6" s="1"/>
  <c r="X31" i="6" s="1"/>
  <c r="Y31" i="6" s="1"/>
  <c r="Z31" i="6"/>
  <c r="AJ31" i="6" s="1"/>
  <c r="P32" i="6"/>
  <c r="AJ30" i="6"/>
  <c r="AS31" i="6" l="1"/>
  <c r="AT31" i="6"/>
  <c r="AA31" i="6"/>
  <c r="AB31" i="6" s="1"/>
  <c r="AC31" i="6" s="1"/>
  <c r="U32" i="6"/>
  <c r="V32" i="6" s="1"/>
  <c r="P33" i="6"/>
  <c r="Z32" i="6"/>
  <c r="AS30" i="6"/>
  <c r="AT30" i="6"/>
  <c r="AJ32" i="6" l="1"/>
  <c r="U33" i="6"/>
  <c r="V33" i="6" s="1"/>
  <c r="W33" i="6" s="1"/>
  <c r="P34" i="6"/>
  <c r="Z33" i="6"/>
  <c r="AJ33" i="6" s="1"/>
  <c r="U34" i="6" l="1"/>
  <c r="V34" i="6" s="1"/>
  <c r="Z34" i="6"/>
  <c r="P35" i="6"/>
  <c r="AA33" i="6"/>
  <c r="AB33" i="6" s="1"/>
  <c r="AC33" i="6" s="1"/>
  <c r="AS33" i="6"/>
  <c r="AT33" i="6"/>
  <c r="X33" i="6"/>
  <c r="Y33" i="6"/>
  <c r="AS32" i="6"/>
  <c r="AT32" i="6"/>
  <c r="AJ34" i="6" l="1"/>
  <c r="U35" i="6"/>
  <c r="V35" i="6" s="1"/>
  <c r="P36" i="6"/>
  <c r="Z35" i="6"/>
  <c r="AJ35" i="6" s="1"/>
  <c r="AS35" i="6" l="1"/>
  <c r="AT35" i="6"/>
  <c r="Z36" i="6"/>
  <c r="P37" i="6"/>
  <c r="U36" i="6"/>
  <c r="V36" i="6" s="1"/>
  <c r="AS34" i="6"/>
  <c r="AT34" i="6"/>
  <c r="AA35" i="6"/>
  <c r="AB35" i="6" l="1"/>
  <c r="AC35" i="6" s="1"/>
  <c r="AC58" i="6" s="1"/>
  <c r="J18" i="6" s="1"/>
  <c r="J114" i="6" s="1"/>
  <c r="P38" i="6"/>
  <c r="U37" i="6"/>
  <c r="V37" i="6" s="1"/>
  <c r="AJ37" i="6" s="1"/>
  <c r="AJ36" i="6"/>
  <c r="W37" i="6" l="1"/>
  <c r="X37" i="6" s="1"/>
  <c r="Y37" i="6" s="1"/>
  <c r="U38" i="6"/>
  <c r="V38" i="6" s="1"/>
  <c r="P39" i="6"/>
  <c r="U39" i="6" s="1"/>
  <c r="V39" i="6" s="1"/>
  <c r="AJ39" i="6" s="1"/>
  <c r="AS36" i="6"/>
  <c r="AT36" i="6"/>
  <c r="AS37" i="6"/>
  <c r="AT37" i="6"/>
  <c r="AS39" i="6" l="1"/>
  <c r="AT39" i="6"/>
  <c r="AJ38" i="6"/>
  <c r="W39" i="6"/>
  <c r="X39" i="6" s="1"/>
  <c r="Y39" i="6" s="1"/>
  <c r="Y58" i="6" s="1"/>
  <c r="AS38" i="6" l="1"/>
  <c r="AW22" i="6" s="1" a="1"/>
  <c r="AW22" i="6" s="1"/>
  <c r="AX22" i="6" s="1"/>
  <c r="AT38" i="6"/>
  <c r="AO23" i="6"/>
  <c r="AW23" i="6" a="1"/>
  <c r="AW23" i="6" l="1"/>
  <c r="AX23" i="6" s="1"/>
  <c r="AW24" i="6" s="1"/>
  <c r="AW25" i="6" s="1"/>
  <c r="AO31" i="6"/>
  <c r="AO27" i="6"/>
  <c r="AO35" i="6" s="1"/>
  <c r="AW32" i="6" l="1"/>
  <c r="AW26" i="6"/>
  <c r="AV31" i="6" s="1"/>
  <c r="AX34" i="6"/>
  <c r="AW31" i="6"/>
  <c r="AX36" i="6" l="1"/>
  <c r="AX35" i="6"/>
  <c r="AX37" i="6" l="1"/>
  <c r="T19" i="6" s="1"/>
</calcChain>
</file>

<file path=xl/comments1.xml><?xml version="1.0" encoding="utf-8"?>
<comments xmlns="http://schemas.openxmlformats.org/spreadsheetml/2006/main">
  <authors>
    <author>punlop.v</author>
  </authors>
  <commentList>
    <comment ref="C7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For info. only</t>
        </r>
      </text>
    </comment>
    <comment ref="H7" authorId="0" shapeId="0">
      <text>
        <r>
          <rPr>
            <b/>
            <sz val="8"/>
            <color indexed="81"/>
            <rFont val="Tahoma"/>
            <charset val="1"/>
          </rPr>
          <t>punlop.v:</t>
        </r>
        <r>
          <rPr>
            <sz val="8"/>
            <color indexed="81"/>
            <rFont val="Tahoma"/>
            <charset val="1"/>
          </rPr>
          <t xml:space="preserve">
It is good practice to divide soil layers at GWL.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Put "D" or "U"
D = Drained
U = Undrained</t>
        </r>
      </text>
    </comment>
    <comment ref="D162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1 = BS 8002
2 = User-defined</t>
        </r>
      </text>
    </comment>
    <comment ref="K162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N = No, use earth pressure theory
Y = Yes, use active pressure from numerical analysis</t>
        </r>
      </text>
    </comment>
    <comment ref="K163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This is used when Cell K162 = "Y"
Cut section behind the wall on Active Side from bottom prop to toe level.
Get resultant force from total pressure.
Get moment arm = distance from bottom prop to resultant force.
Active Moment    = Resultant Force x Arm</t>
        </r>
      </text>
    </comment>
    <comment ref="D165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0.714 for EC7
0.5     for BS</t>
        </r>
      </text>
    </comment>
  </commentList>
</comments>
</file>

<file path=xl/comments2.xml><?xml version="1.0" encoding="utf-8"?>
<comments xmlns="http://schemas.openxmlformats.org/spreadsheetml/2006/main">
  <authors>
    <author>punlop.v</author>
  </authors>
  <commentList>
    <comment ref="AV31" authorId="0" shapeId="0">
      <text>
        <r>
          <rPr>
            <b/>
            <sz val="8"/>
            <color indexed="81"/>
            <rFont val="Tahoma"/>
            <family val="2"/>
          </rPr>
          <t>punlop.v:</t>
        </r>
        <r>
          <rPr>
            <sz val="8"/>
            <color indexed="81"/>
            <rFont val="Tahoma"/>
            <family val="2"/>
          </rPr>
          <t xml:space="preserve">
per CIRIA 580</t>
        </r>
      </text>
    </comment>
  </commentList>
</comments>
</file>

<file path=xl/sharedStrings.xml><?xml version="1.0" encoding="utf-8"?>
<sst xmlns="http://schemas.openxmlformats.org/spreadsheetml/2006/main" count="256" uniqueCount="131">
  <si>
    <t>Soil/Rock</t>
  </si>
  <si>
    <t>Behaviour</t>
  </si>
  <si>
    <t>Upper Level (mRL)</t>
  </si>
  <si>
    <t>Lower Level (mRL)</t>
  </si>
  <si>
    <t>Thickness (m)</t>
  </si>
  <si>
    <t>Unit Weight (kN/m3)</t>
  </si>
  <si>
    <t>c' (kPa)</t>
  </si>
  <si>
    <t>Drained Parameters</t>
  </si>
  <si>
    <t>Undrained Parameter</t>
  </si>
  <si>
    <t>Ref. BH</t>
  </si>
  <si>
    <r>
      <rPr>
        <b/>
        <sz val="10"/>
        <rFont val="Symbol"/>
        <family val="1"/>
        <charset val="2"/>
      </rPr>
      <t>f</t>
    </r>
    <r>
      <rPr>
        <b/>
        <sz val="10"/>
        <rFont val="Arial"/>
        <family val="2"/>
      </rPr>
      <t>'</t>
    </r>
  </si>
  <si>
    <r>
      <t>c</t>
    </r>
    <r>
      <rPr>
        <b/>
        <vertAlign val="subscript"/>
        <sz val="10"/>
        <rFont val="Arial"/>
        <family val="2"/>
      </rPr>
      <t>u</t>
    </r>
    <r>
      <rPr>
        <b/>
        <sz val="10"/>
        <rFont val="Arial"/>
        <family val="2"/>
      </rPr>
      <t xml:space="preserve"> (kPa)</t>
    </r>
  </si>
  <si>
    <t>Ground Level =</t>
  </si>
  <si>
    <t>mRL</t>
  </si>
  <si>
    <t>Formation Level</t>
  </si>
  <si>
    <t>Toe Level</t>
  </si>
  <si>
    <t>Bottom Prop Level</t>
  </si>
  <si>
    <t>Active Side</t>
  </si>
  <si>
    <t>Inputs for Soil/Rock up to 15 Layers</t>
  </si>
  <si>
    <t>Active Side (To be Hidden)</t>
  </si>
  <si>
    <t>Finding Layer Number</t>
  </si>
  <si>
    <t>Water Pressure (kPa) by</t>
  </si>
  <si>
    <t>GWL =</t>
  </si>
  <si>
    <t>Water Pressure at Toe by BS 8002</t>
  </si>
  <si>
    <t>kPa</t>
  </si>
  <si>
    <t>1) BS 8002</t>
  </si>
  <si>
    <t>2) User-Defined</t>
  </si>
  <si>
    <t>Level</t>
  </si>
  <si>
    <t>Passive Side</t>
  </si>
  <si>
    <t>Surcharge</t>
  </si>
  <si>
    <t>kNm/m</t>
  </si>
  <si>
    <t>Wall Adhesion Factor</t>
  </si>
  <si>
    <t>(-)</t>
  </si>
  <si>
    <t>Selected Water Pressure</t>
  </si>
  <si>
    <t>Page :</t>
  </si>
  <si>
    <t>Ground Level</t>
  </si>
  <si>
    <t>Groundwater Level</t>
  </si>
  <si>
    <t>Ref. Borehole</t>
  </si>
  <si>
    <t>Partial Factor for c'</t>
  </si>
  <si>
    <t>Surcharge on Active Side</t>
  </si>
  <si>
    <t>Wall Moment Capacity</t>
  </si>
  <si>
    <t>Layer No.</t>
  </si>
  <si>
    <t>Level (mRL)</t>
  </si>
  <si>
    <t>Depth (m)</t>
  </si>
  <si>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>'</t>
    </r>
  </si>
  <si>
    <r>
      <t>c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 xml:space="preserve"> (kPa)</t>
    </r>
  </si>
  <si>
    <r>
      <rPr>
        <sz val="10"/>
        <color theme="1"/>
        <rFont val="Symbol"/>
        <family val="1"/>
        <charset val="2"/>
      </rPr>
      <t>g</t>
    </r>
    <r>
      <rPr>
        <sz val="10"/>
        <color theme="1"/>
        <rFont val="Arial"/>
        <family val="2"/>
      </rPr>
      <t xml:space="preserve"> (kN/m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</t>
    </r>
  </si>
  <si>
    <r>
      <t>K</t>
    </r>
    <r>
      <rPr>
        <vertAlign val="subscript"/>
        <sz val="10"/>
        <rFont val="Arial"/>
        <family val="2"/>
      </rPr>
      <t>AHc</t>
    </r>
  </si>
  <si>
    <r>
      <t>K</t>
    </r>
    <r>
      <rPr>
        <vertAlign val="subscript"/>
        <sz val="10"/>
        <rFont val="Arial"/>
        <family val="2"/>
      </rPr>
      <t>AH</t>
    </r>
  </si>
  <si>
    <t>Water Pressure</t>
  </si>
  <si>
    <t>Undrained</t>
  </si>
  <si>
    <t>Drained</t>
  </si>
  <si>
    <r>
      <t>P</t>
    </r>
    <r>
      <rPr>
        <vertAlign val="subscript"/>
        <sz val="10"/>
        <rFont val="Arial"/>
        <family val="2"/>
      </rPr>
      <t>A,W</t>
    </r>
    <r>
      <rPr>
        <sz val="10"/>
        <rFont val="Arial"/>
        <family val="2"/>
      </rPr>
      <t xml:space="preserve"> (kN/m)</t>
    </r>
  </si>
  <si>
    <r>
      <t>P</t>
    </r>
    <r>
      <rPr>
        <vertAlign val="subscript"/>
        <sz val="10"/>
        <rFont val="Arial"/>
        <family val="2"/>
      </rPr>
      <t>A,G</t>
    </r>
    <r>
      <rPr>
        <sz val="10"/>
        <rFont val="Arial"/>
        <family val="2"/>
      </rPr>
      <t xml:space="preserve"> (kN/m)</t>
    </r>
  </si>
  <si>
    <r>
      <t>P</t>
    </r>
    <r>
      <rPr>
        <vertAlign val="subscript"/>
        <sz val="10"/>
        <rFont val="Arial"/>
        <family val="2"/>
      </rPr>
      <t>A,Q</t>
    </r>
    <r>
      <rPr>
        <sz val="10"/>
        <rFont val="Arial"/>
        <family val="2"/>
      </rPr>
      <t xml:space="preserve"> (kN/m)</t>
    </r>
  </si>
  <si>
    <t>Stress</t>
  </si>
  <si>
    <t>Arm (m)</t>
  </si>
  <si>
    <t>M (kNm/m)</t>
  </si>
  <si>
    <t>Water</t>
  </si>
  <si>
    <t>Permanent, Unfavorable</t>
  </si>
  <si>
    <t>Permanent, Unfavorable, Single Source</t>
  </si>
  <si>
    <t>Variable, Unfavorable</t>
  </si>
  <si>
    <r>
      <t>K</t>
    </r>
    <r>
      <rPr>
        <vertAlign val="subscript"/>
        <sz val="10"/>
        <rFont val="Arial"/>
        <family val="2"/>
      </rPr>
      <t>PH</t>
    </r>
  </si>
  <si>
    <r>
      <t>K</t>
    </r>
    <r>
      <rPr>
        <vertAlign val="subscript"/>
        <sz val="10"/>
        <rFont val="Arial"/>
        <family val="2"/>
      </rPr>
      <t>PHc</t>
    </r>
  </si>
  <si>
    <r>
      <t>P</t>
    </r>
    <r>
      <rPr>
        <vertAlign val="subscript"/>
        <sz val="10"/>
        <rFont val="Arial"/>
        <family val="2"/>
      </rPr>
      <t>P,W</t>
    </r>
    <r>
      <rPr>
        <sz val="10"/>
        <rFont val="Arial"/>
        <family val="2"/>
      </rPr>
      <t xml:space="preserve"> (kN/m)</t>
    </r>
  </si>
  <si>
    <r>
      <t>P</t>
    </r>
    <r>
      <rPr>
        <vertAlign val="subscript"/>
        <sz val="10"/>
        <rFont val="Arial"/>
        <family val="2"/>
      </rPr>
      <t>P,G</t>
    </r>
    <r>
      <rPr>
        <sz val="10"/>
        <rFont val="Arial"/>
        <family val="2"/>
      </rPr>
      <t xml:space="preserve"> (kN/m)</t>
    </r>
  </si>
  <si>
    <t>Permanent, Favorable, Single Source</t>
  </si>
  <si>
    <t>Permanent, Favorable</t>
  </si>
  <si>
    <t>D/U</t>
  </si>
  <si>
    <t>Fact. c'</t>
  </si>
  <si>
    <r>
      <t xml:space="preserve">Fact. </t>
    </r>
    <r>
      <rPr>
        <sz val="10"/>
        <rFont val="Symbol"/>
        <family val="1"/>
        <charset val="2"/>
      </rPr>
      <t>f</t>
    </r>
    <r>
      <rPr>
        <sz val="10"/>
        <rFont val="Arial"/>
        <family val="2"/>
      </rPr>
      <t>'</t>
    </r>
  </si>
  <si>
    <r>
      <t>Fact. c</t>
    </r>
    <r>
      <rPr>
        <vertAlign val="subscript"/>
        <sz val="10"/>
        <rFont val="Arial"/>
        <family val="2"/>
      </rPr>
      <t>u</t>
    </r>
    <r>
      <rPr>
        <sz val="10"/>
        <rFont val="Arial"/>
        <family val="2"/>
      </rPr>
      <t xml:space="preserve"> </t>
    </r>
  </si>
  <si>
    <t>Total Overb.</t>
  </si>
  <si>
    <t>Eff. Overb.</t>
  </si>
  <si>
    <t>Total Hor. Stress</t>
  </si>
  <si>
    <t>Eff. Hor. Stress</t>
  </si>
  <si>
    <r>
      <t xml:space="preserve">Partial Factor for tan </t>
    </r>
    <r>
      <rPr>
        <sz val="11"/>
        <rFont val="Symbol"/>
        <family val="1"/>
        <charset val="2"/>
      </rPr>
      <t>f</t>
    </r>
    <r>
      <rPr>
        <sz val="11"/>
        <rFont val="Arial"/>
        <family val="2"/>
      </rPr>
      <t>'</t>
    </r>
  </si>
  <si>
    <t>Ult. Moment of Wall</t>
  </si>
  <si>
    <r>
      <t>Partial Factor for c</t>
    </r>
    <r>
      <rPr>
        <vertAlign val="subscript"/>
        <sz val="11"/>
        <rFont val="Arial"/>
        <family val="2"/>
      </rPr>
      <t>u</t>
    </r>
  </si>
  <si>
    <t>FS</t>
  </si>
  <si>
    <t>Soil Pressure</t>
  </si>
  <si>
    <t>Surcharge Pressure</t>
  </si>
  <si>
    <t>Plotting Prop Level on Passive side</t>
  </si>
  <si>
    <t>Plotting Prop Level on Active side</t>
  </si>
  <si>
    <t>Plotting Formation Level on Passive Side</t>
  </si>
  <si>
    <t>Plotting Formation Level on Active Side</t>
  </si>
  <si>
    <t>U</t>
  </si>
  <si>
    <t>Gradient</t>
  </si>
  <si>
    <t>Zero Soil Press Level</t>
  </si>
  <si>
    <t>Depth of Crack</t>
  </si>
  <si>
    <t xml:space="preserve">m </t>
  </si>
  <si>
    <t>Plotting Water Pressure in the Crack</t>
  </si>
  <si>
    <t>Remark:</t>
  </si>
  <si>
    <t>Pressure</t>
  </si>
  <si>
    <t>In-Crack Water Pressure @ Bottom Prop</t>
  </si>
  <si>
    <t>Force below Bottom Prop</t>
  </si>
  <si>
    <t>kN/m</t>
  </si>
  <si>
    <t>Arm</t>
  </si>
  <si>
    <t>m to Bottom Prop</t>
  </si>
  <si>
    <t>Moment from Water in Crack</t>
  </si>
  <si>
    <t>kNm/m (Permanent, Unfavorable, Single Source)</t>
  </si>
  <si>
    <t>Moment from Water in Tension Crack</t>
  </si>
  <si>
    <t>Last of Negative</t>
  </si>
  <si>
    <t>First of Positive</t>
  </si>
  <si>
    <t>1) Minimum Equivalent Fluid Pressure of (5z) kPa will be added in undrained tension crack as per CIRIA C580 Clause 4.1.6</t>
  </si>
  <si>
    <t>Active Moment below Bottom Prop</t>
  </si>
  <si>
    <t>kNm/m (SLS)</t>
  </si>
  <si>
    <t>Y</t>
  </si>
  <si>
    <t>SC</t>
  </si>
  <si>
    <t>CH/CI</t>
  </si>
  <si>
    <t>CH/CL</t>
  </si>
  <si>
    <t>CI1</t>
  </si>
  <si>
    <t>CI2</t>
  </si>
  <si>
    <t>SM</t>
  </si>
  <si>
    <t>GV</t>
  </si>
  <si>
    <t>D</t>
  </si>
  <si>
    <r>
      <t>2) If soil is stiff undrained material (high c</t>
    </r>
    <r>
      <rPr>
        <vertAlign val="subscript"/>
        <sz val="10"/>
        <rFont val="Arial"/>
        <family val="2"/>
      </rPr>
      <t>u</t>
    </r>
    <r>
      <rPr>
        <sz val="10"/>
        <rFont val="Arial"/>
      </rPr>
      <t>), basal heave check should yield a high Factor of Safety (FS), and toe stability check may not be necessary.</t>
    </r>
  </si>
  <si>
    <t>Toe Stability Check</t>
  </si>
  <si>
    <t>TOE STABILITY CHECK</t>
  </si>
  <si>
    <t>Use Active Pressure from Numerical Analysis</t>
  </si>
  <si>
    <t>3) If active pressure by classic theory does not look reasonable (e.g. deep tension crack or negative soil pressure at deep level), it is better to use active pressure from numerical analysis.</t>
  </si>
  <si>
    <t>Foundation Engineering Handbook by Punlop Visudmedanukul</t>
  </si>
  <si>
    <t>หมายเหตุ</t>
  </si>
  <si>
    <t>1)</t>
  </si>
  <si>
    <t>2)</t>
  </si>
  <si>
    <t>ถึงแม้ว่าผู้เขียนจะพัฒนาตารางคำนวณขึ้นมาอย่างระมัดระวัง แต่ก็อาจจะมีความผิดพลาด รวมทั้งไม่สามารถใช้ครอบคลุมและแก้ปัญหาทุกสิ่งทุกอย่างได้</t>
  </si>
  <si>
    <t>3)</t>
  </si>
  <si>
    <t>ผู้เขียนตารางคำนวณไม่จำเป็นต้องรับผิดชอบความผิดพลาดในตารางคำนวณ หรือรับผิดชอบความเสียหายที่เกิดจากผู้อื่นนำไปใช้</t>
  </si>
  <si>
    <r>
      <t xml:space="preserve">ตารางคำนวณนี้เขียนขึ้นโดย </t>
    </r>
    <r>
      <rPr>
        <i/>
        <sz val="11"/>
        <color theme="1"/>
        <rFont val="Calibri"/>
        <family val="2"/>
        <scheme val="minor"/>
      </rPr>
      <t>พัลลภ วิสุทธิ์เมธานุกูล</t>
    </r>
    <r>
      <rPr>
        <sz val="11"/>
        <rFont val="Calibri"/>
        <family val="2"/>
        <scheme val="minor"/>
      </rPr>
      <t xml:space="preserve">  โดยมีวัตถุประสงค์ด้านวิชาการเพื่อใช้ประกอบหนังสือ </t>
    </r>
    <r>
      <rPr>
        <i/>
        <sz val="11"/>
        <color theme="1"/>
        <rFont val="Calibri"/>
        <family val="2"/>
        <scheme val="minor"/>
      </rPr>
      <t>คู่มือวิศวกรรมฐานราก</t>
    </r>
    <r>
      <rPr>
        <sz val="11"/>
        <rFont val="Calibri"/>
        <family val="2"/>
        <scheme val="minor"/>
      </rPr>
      <t xml:space="preserve">  ของผู้เขียนเดียวกัน</t>
    </r>
  </si>
  <si>
    <t>ver 2014.07.18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</si>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</sst>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d\-m\-yy"/>
    <numFmt numFmtId="166" formatCode="[$-F800]dddd\,\ mmmm\ dd\,\ yyyy"/>
    <numFmt numFmtId="167" formatCode="0.0"/>
    <numFmt numFmtId="168" formatCode="dd/mm/yyyy;@"/>
  </numFmts>
  <fonts count="43" x14ac:knownFonts="1">
    <font>
      <sz val="10"/>
      <name val="Arial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99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color theme="1"/>
      <name val="Symbol"/>
      <family val="1"/>
      <charset val="2"/>
    </font>
    <font>
      <vertAlign val="superscript"/>
      <sz val="10"/>
      <color theme="1"/>
      <name val="Arial"/>
      <family val="2"/>
    </font>
    <font>
      <sz val="10"/>
      <color rgb="FFFF00FF"/>
      <name val="Arial"/>
      <family val="2"/>
    </font>
    <font>
      <b/>
      <sz val="12"/>
      <name val="Times New Roman"/>
      <family val="1"/>
    </font>
    <font>
      <b/>
      <sz val="14"/>
      <color rgb="FFFF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2"/>
      <color rgb="FF0099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FF"/>
      <name val="Arial"/>
      <family val="2"/>
    </font>
    <font>
      <sz val="11"/>
      <name val="Symbol"/>
      <family val="1"/>
      <charset val="2"/>
    </font>
    <font>
      <vertAlign val="subscript"/>
      <sz val="11"/>
      <name val="Arial"/>
      <family val="2"/>
    </font>
    <font>
      <sz val="10"/>
      <color rgb="FFFFFF00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0"/>
      <color rgb="FFFF0000"/>
      <name val="Times New Roman"/>
      <family val="1"/>
    </font>
    <font>
      <b/>
      <sz val="12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dotted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tted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double">
        <color auto="1"/>
      </left>
      <right/>
      <top style="thin">
        <color indexed="64"/>
      </top>
      <bottom style="dotted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tted">
        <color indexed="64"/>
      </bottom>
      <diagonal/>
    </border>
    <border>
      <left style="double">
        <color auto="1"/>
      </left>
      <right style="thin">
        <color indexed="64"/>
      </right>
      <top style="dotted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4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4" xfId="0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3" xfId="0" applyFill="1" applyBorder="1" applyAlignment="1">
      <alignment vertical="center"/>
    </xf>
    <xf numFmtId="0" fontId="0" fillId="0" borderId="15" xfId="0" applyFill="1" applyBorder="1" applyAlignment="1">
      <alignment horizontal="center" vertical="center"/>
    </xf>
    <xf numFmtId="167" fontId="0" fillId="0" borderId="15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67" fontId="0" fillId="0" borderId="10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28" xfId="0" applyBorder="1"/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Border="1"/>
    <xf numFmtId="0" fontId="3" fillId="0" borderId="1" xfId="0" applyFont="1" applyBorder="1" applyAlignment="1">
      <alignment horizontal="right"/>
    </xf>
    <xf numFmtId="0" fontId="0" fillId="0" borderId="17" xfId="0" applyFill="1" applyBorder="1" applyAlignment="1">
      <alignment horizontal="center"/>
    </xf>
    <xf numFmtId="0" fontId="3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Border="1"/>
    <xf numFmtId="0" fontId="3" fillId="0" borderId="34" xfId="0" applyFont="1" applyBorder="1" applyAlignment="1">
      <alignment horizontal="right"/>
    </xf>
    <xf numFmtId="0" fontId="3" fillId="0" borderId="34" xfId="0" applyFont="1" applyBorder="1"/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left"/>
    </xf>
    <xf numFmtId="0" fontId="0" fillId="0" borderId="38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3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1" xfId="0" applyBorder="1"/>
    <xf numFmtId="2" fontId="0" fillId="0" borderId="28" xfId="0" applyNumberFormat="1" applyFill="1" applyBorder="1" applyAlignment="1">
      <alignment horizontal="center"/>
    </xf>
    <xf numFmtId="2" fontId="0" fillId="0" borderId="31" xfId="0" applyNumberFormat="1" applyFill="1" applyBorder="1" applyAlignment="1">
      <alignment horizontal="center"/>
    </xf>
    <xf numFmtId="2" fontId="0" fillId="0" borderId="37" xfId="0" applyNumberFormat="1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 applyProtection="1">
      <alignment horizontal="left"/>
      <protection locked="0"/>
    </xf>
    <xf numFmtId="165" fontId="4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0" fillId="0" borderId="9" xfId="0" applyFont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23" fillId="0" borderId="0" xfId="0" applyFont="1" applyFill="1" applyBorder="1"/>
    <xf numFmtId="0" fontId="3" fillId="0" borderId="0" xfId="0" applyFont="1" applyBorder="1" applyAlignment="1">
      <alignment horizontal="center"/>
    </xf>
    <xf numFmtId="167" fontId="23" fillId="0" borderId="0" xfId="0" applyNumberFormat="1" applyFont="1" applyBorder="1"/>
    <xf numFmtId="0" fontId="10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0" fillId="0" borderId="52" xfId="0" applyBorder="1"/>
    <xf numFmtId="0" fontId="0" fillId="0" borderId="53" xfId="0" applyBorder="1"/>
    <xf numFmtId="0" fontId="5" fillId="0" borderId="4" xfId="0" applyFont="1" applyBorder="1"/>
    <xf numFmtId="0" fontId="4" fillId="0" borderId="0" xfId="0" applyFont="1" applyBorder="1"/>
    <xf numFmtId="0" fontId="4" fillId="0" borderId="53" xfId="0" applyFont="1" applyBorder="1"/>
    <xf numFmtId="0" fontId="23" fillId="0" borderId="0" xfId="0" applyFont="1" applyBorder="1" applyAlignment="1">
      <alignment horizontal="center"/>
    </xf>
    <xf numFmtId="0" fontId="0" fillId="0" borderId="66" xfId="0" applyBorder="1"/>
    <xf numFmtId="0" fontId="0" fillId="0" borderId="1" xfId="0" applyBorder="1"/>
    <xf numFmtId="0" fontId="3" fillId="0" borderId="54" xfId="0" applyFont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24" fillId="0" borderId="4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4" xfId="0" applyFont="1" applyBorder="1"/>
    <xf numFmtId="0" fontId="25" fillId="0" borderId="0" xfId="0" applyFont="1" applyBorder="1" applyAlignment="1">
      <alignment horizontal="right"/>
    </xf>
    <xf numFmtId="2" fontId="25" fillId="0" borderId="0" xfId="0" applyNumberFormat="1" applyFon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0" fontId="26" fillId="0" borderId="4" xfId="0" applyFont="1" applyBorder="1"/>
    <xf numFmtId="0" fontId="27" fillId="0" borderId="4" xfId="0" applyFont="1" applyBorder="1"/>
    <xf numFmtId="0" fontId="28" fillId="0" borderId="4" xfId="0" applyFont="1" applyBorder="1"/>
    <xf numFmtId="0" fontId="29" fillId="0" borderId="55" xfId="0" applyFont="1" applyBorder="1" applyAlignment="1">
      <alignment horizontal="center"/>
    </xf>
    <xf numFmtId="0" fontId="29" fillId="0" borderId="9" xfId="0" applyFont="1" applyBorder="1"/>
    <xf numFmtId="0" fontId="30" fillId="0" borderId="9" xfId="0" applyFont="1" applyBorder="1" applyAlignment="1" applyProtection="1">
      <alignment horizontal="center"/>
      <protection locked="0"/>
    </xf>
    <xf numFmtId="0" fontId="29" fillId="0" borderId="9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167" fontId="29" fillId="0" borderId="9" xfId="0" applyNumberFormat="1" applyFont="1" applyBorder="1" applyAlignment="1">
      <alignment horizontal="center"/>
    </xf>
    <xf numFmtId="164" fontId="29" fillId="0" borderId="9" xfId="0" applyNumberFormat="1" applyFont="1" applyBorder="1"/>
    <xf numFmtId="167" fontId="29" fillId="0" borderId="42" xfId="0" applyNumberFormat="1" applyFont="1" applyBorder="1"/>
    <xf numFmtId="167" fontId="29" fillId="0" borderId="9" xfId="0" applyNumberFormat="1" applyFont="1" applyBorder="1"/>
    <xf numFmtId="167" fontId="31" fillId="0" borderId="9" xfId="0" applyNumberFormat="1" applyFont="1" applyBorder="1"/>
    <xf numFmtId="0" fontId="31" fillId="0" borderId="42" xfId="0" applyFont="1" applyBorder="1"/>
    <xf numFmtId="0" fontId="31" fillId="0" borderId="9" xfId="0" applyFont="1" applyBorder="1"/>
    <xf numFmtId="0" fontId="29" fillId="0" borderId="56" xfId="0" applyFont="1" applyBorder="1" applyAlignment="1">
      <alignment horizontal="center"/>
    </xf>
    <xf numFmtId="0" fontId="29" fillId="0" borderId="49" xfId="0" applyFont="1" applyBorder="1"/>
    <xf numFmtId="0" fontId="30" fillId="0" borderId="49" xfId="0" applyFont="1" applyBorder="1" applyAlignment="1" applyProtection="1">
      <alignment horizontal="center"/>
      <protection locked="0"/>
    </xf>
    <xf numFmtId="0" fontId="29" fillId="0" borderId="49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167" fontId="29" fillId="0" borderId="49" xfId="0" applyNumberFormat="1" applyFont="1" applyBorder="1" applyAlignment="1">
      <alignment horizontal="center"/>
    </xf>
    <xf numFmtId="164" fontId="29" fillId="0" borderId="49" xfId="0" applyNumberFormat="1" applyFont="1" applyBorder="1"/>
    <xf numFmtId="167" fontId="29" fillId="0" borderId="48" xfId="0" applyNumberFormat="1" applyFont="1" applyBorder="1"/>
    <xf numFmtId="167" fontId="29" fillId="0" borderId="49" xfId="0" applyNumberFormat="1" applyFont="1" applyBorder="1"/>
    <xf numFmtId="167" fontId="31" fillId="0" borderId="49" xfId="0" applyNumberFormat="1" applyFont="1" applyBorder="1"/>
    <xf numFmtId="2" fontId="29" fillId="0" borderId="49" xfId="0" applyNumberFormat="1" applyFont="1" applyBorder="1"/>
    <xf numFmtId="2" fontId="31" fillId="0" borderId="48" xfId="0" applyNumberFormat="1" applyFont="1" applyBorder="1"/>
    <xf numFmtId="2" fontId="31" fillId="0" borderId="49" xfId="0" applyNumberFormat="1" applyFont="1" applyBorder="1"/>
    <xf numFmtId="0" fontId="29" fillId="0" borderId="57" xfId="0" applyFont="1" applyBorder="1" applyAlignment="1">
      <alignment horizontal="center"/>
    </xf>
    <xf numFmtId="0" fontId="29" fillId="0" borderId="47" xfId="0" applyFont="1" applyBorder="1"/>
    <xf numFmtId="0" fontId="30" fillId="0" borderId="47" xfId="0" applyFont="1" applyBorder="1" applyAlignment="1" applyProtection="1">
      <alignment horizontal="center"/>
      <protection locked="0"/>
    </xf>
    <xf numFmtId="0" fontId="29" fillId="0" borderId="47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167" fontId="29" fillId="0" borderId="47" xfId="0" applyNumberFormat="1" applyFont="1" applyBorder="1" applyAlignment="1">
      <alignment horizontal="center"/>
    </xf>
    <xf numFmtId="164" fontId="29" fillId="0" borderId="47" xfId="0" applyNumberFormat="1" applyFont="1" applyBorder="1"/>
    <xf numFmtId="167" fontId="29" fillId="0" borderId="46" xfId="0" applyNumberFormat="1" applyFont="1" applyBorder="1"/>
    <xf numFmtId="167" fontId="29" fillId="0" borderId="47" xfId="0" applyNumberFormat="1" applyFont="1" applyBorder="1"/>
    <xf numFmtId="167" fontId="31" fillId="0" borderId="47" xfId="0" applyNumberFormat="1" applyFont="1" applyBorder="1"/>
    <xf numFmtId="0" fontId="31" fillId="0" borderId="46" xfId="0" applyFont="1" applyBorder="1"/>
    <xf numFmtId="0" fontId="31" fillId="0" borderId="47" xfId="0" applyFont="1" applyBorder="1"/>
    <xf numFmtId="0" fontId="29" fillId="0" borderId="58" xfId="0" applyFont="1" applyBorder="1" applyAlignment="1">
      <alignment horizontal="center"/>
    </xf>
    <xf numFmtId="0" fontId="29" fillId="0" borderId="45" xfId="0" applyFont="1" applyBorder="1"/>
    <xf numFmtId="0" fontId="30" fillId="0" borderId="45" xfId="0" applyFont="1" applyBorder="1" applyAlignment="1" applyProtection="1">
      <alignment horizontal="center"/>
      <protection locked="0"/>
    </xf>
    <xf numFmtId="0" fontId="29" fillId="0" borderId="45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167" fontId="29" fillId="0" borderId="45" xfId="0" applyNumberFormat="1" applyFont="1" applyBorder="1" applyAlignment="1">
      <alignment horizontal="center"/>
    </xf>
    <xf numFmtId="164" fontId="29" fillId="0" borderId="45" xfId="0" applyNumberFormat="1" applyFont="1" applyBorder="1"/>
    <xf numFmtId="167" fontId="29" fillId="0" borderId="44" xfId="0" applyNumberFormat="1" applyFont="1" applyBorder="1"/>
    <xf numFmtId="167" fontId="29" fillId="0" borderId="45" xfId="0" applyNumberFormat="1" applyFont="1" applyBorder="1"/>
    <xf numFmtId="167" fontId="31" fillId="0" borderId="45" xfId="0" applyNumberFormat="1" applyFont="1" applyBorder="1"/>
    <xf numFmtId="2" fontId="29" fillId="0" borderId="45" xfId="0" applyNumberFormat="1" applyFont="1" applyBorder="1"/>
    <xf numFmtId="2" fontId="31" fillId="0" borderId="44" xfId="0" applyNumberFormat="1" applyFont="1" applyBorder="1"/>
    <xf numFmtId="2" fontId="31" fillId="0" borderId="45" xfId="0" applyNumberFormat="1" applyFont="1" applyBorder="1"/>
    <xf numFmtId="0" fontId="29" fillId="0" borderId="59" xfId="0" applyFont="1" applyBorder="1" applyAlignment="1">
      <alignment horizontal="center"/>
    </xf>
    <xf numFmtId="0" fontId="29" fillId="0" borderId="51" xfId="0" applyFont="1" applyBorder="1"/>
    <xf numFmtId="0" fontId="30" fillId="0" borderId="51" xfId="0" applyFont="1" applyBorder="1" applyAlignment="1" applyProtection="1">
      <alignment horizontal="center"/>
      <protection locked="0"/>
    </xf>
    <xf numFmtId="0" fontId="29" fillId="0" borderId="51" xfId="0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167" fontId="29" fillId="0" borderId="51" xfId="0" applyNumberFormat="1" applyFont="1" applyBorder="1" applyAlignment="1">
      <alignment horizontal="center"/>
    </xf>
    <xf numFmtId="164" fontId="29" fillId="0" borderId="51" xfId="0" applyNumberFormat="1" applyFont="1" applyBorder="1"/>
    <xf numFmtId="167" fontId="29" fillId="0" borderId="50" xfId="0" applyNumberFormat="1" applyFont="1" applyBorder="1"/>
    <xf numFmtId="167" fontId="29" fillId="0" borderId="51" xfId="0" applyNumberFormat="1" applyFont="1" applyBorder="1"/>
    <xf numFmtId="167" fontId="31" fillId="0" borderId="51" xfId="0" applyNumberFormat="1" applyFont="1" applyBorder="1"/>
    <xf numFmtId="0" fontId="31" fillId="0" borderId="50" xfId="0" applyFont="1" applyBorder="1"/>
    <xf numFmtId="0" fontId="31" fillId="0" borderId="51" xfId="0" applyFont="1" applyBorder="1"/>
    <xf numFmtId="0" fontId="29" fillId="0" borderId="50" xfId="0" applyFont="1" applyBorder="1"/>
    <xf numFmtId="0" fontId="29" fillId="0" borderId="48" xfId="0" applyFont="1" applyBorder="1"/>
    <xf numFmtId="0" fontId="31" fillId="0" borderId="49" xfId="0" applyFont="1" applyBorder="1"/>
    <xf numFmtId="0" fontId="29" fillId="0" borderId="46" xfId="0" applyFont="1" applyBorder="1"/>
    <xf numFmtId="0" fontId="29" fillId="0" borderId="44" xfId="0" applyFont="1" applyBorder="1"/>
    <xf numFmtId="0" fontId="31" fillId="0" borderId="45" xfId="0" applyFont="1" applyBorder="1"/>
    <xf numFmtId="0" fontId="29" fillId="0" borderId="60" xfId="0" applyFont="1" applyBorder="1" applyAlignment="1">
      <alignment horizontal="center"/>
    </xf>
    <xf numFmtId="0" fontId="29" fillId="0" borderId="41" xfId="0" applyFont="1" applyBorder="1"/>
    <xf numFmtId="0" fontId="30" fillId="0" borderId="41" xfId="0" applyFont="1" applyBorder="1" applyAlignment="1" applyProtection="1">
      <alignment horizontal="center"/>
      <protection locked="0"/>
    </xf>
    <xf numFmtId="0" fontId="29" fillId="0" borderId="41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164" fontId="29" fillId="0" borderId="41" xfId="0" applyNumberFormat="1" applyFont="1" applyBorder="1"/>
    <xf numFmtId="0" fontId="29" fillId="0" borderId="43" xfId="0" applyFont="1" applyBorder="1"/>
    <xf numFmtId="167" fontId="29" fillId="0" borderId="41" xfId="0" applyNumberFormat="1" applyFont="1" applyBorder="1"/>
    <xf numFmtId="167" fontId="31" fillId="0" borderId="41" xfId="0" applyNumberFormat="1" applyFont="1" applyBorder="1"/>
    <xf numFmtId="167" fontId="29" fillId="0" borderId="43" xfId="0" applyNumberFormat="1" applyFont="1" applyBorder="1"/>
    <xf numFmtId="2" fontId="29" fillId="0" borderId="41" xfId="0" applyNumberFormat="1" applyFont="1" applyBorder="1"/>
    <xf numFmtId="2" fontId="31" fillId="0" borderId="43" xfId="0" applyNumberFormat="1" applyFont="1" applyBorder="1"/>
    <xf numFmtId="0" fontId="31" fillId="0" borderId="41" xfId="0" applyFont="1" applyBorder="1"/>
    <xf numFmtId="167" fontId="31" fillId="0" borderId="8" xfId="0" applyNumberFormat="1" applyFont="1" applyBorder="1" applyAlignment="1">
      <alignment horizontal="right"/>
    </xf>
    <xf numFmtId="167" fontId="31" fillId="0" borderId="8" xfId="0" applyNumberFormat="1" applyFont="1" applyBorder="1"/>
    <xf numFmtId="0" fontId="29" fillId="0" borderId="54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29" fillId="0" borderId="42" xfId="0" applyFont="1" applyBorder="1"/>
    <xf numFmtId="0" fontId="29" fillId="0" borderId="61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29" fillId="0" borderId="62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30" fillId="0" borderId="45" xfId="0" applyFont="1" applyBorder="1" applyAlignment="1">
      <alignment horizontal="center"/>
    </xf>
    <xf numFmtId="0" fontId="29" fillId="0" borderId="64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2" fontId="29" fillId="0" borderId="50" xfId="0" applyNumberFormat="1" applyFont="1" applyBorder="1"/>
    <xf numFmtId="2" fontId="29" fillId="0" borderId="48" xfId="0" applyNumberFormat="1" applyFont="1" applyBorder="1"/>
    <xf numFmtId="2" fontId="29" fillId="0" borderId="46" xfId="0" applyNumberFormat="1" applyFont="1" applyBorder="1"/>
    <xf numFmtId="2" fontId="29" fillId="0" borderId="44" xfId="0" applyNumberFormat="1" applyFont="1" applyBorder="1"/>
    <xf numFmtId="0" fontId="29" fillId="0" borderId="65" xfId="0" applyFont="1" applyBorder="1" applyAlignment="1">
      <alignment horizontal="center"/>
    </xf>
    <xf numFmtId="0" fontId="30" fillId="0" borderId="41" xfId="0" applyFont="1" applyBorder="1" applyAlignment="1">
      <alignment horizontal="center"/>
    </xf>
    <xf numFmtId="2" fontId="31" fillId="0" borderId="41" xfId="0" applyNumberFormat="1" applyFont="1" applyBorder="1"/>
    <xf numFmtId="0" fontId="29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4" xfId="0" applyFont="1" applyFill="1" applyBorder="1"/>
    <xf numFmtId="0" fontId="29" fillId="0" borderId="0" xfId="0" applyFont="1" applyBorder="1"/>
    <xf numFmtId="0" fontId="29" fillId="0" borderId="0" xfId="0" applyFont="1" applyFill="1" applyBorder="1"/>
    <xf numFmtId="0" fontId="29" fillId="0" borderId="0" xfId="0" applyFont="1" applyBorder="1" applyAlignment="1">
      <alignment horizontal="left"/>
    </xf>
    <xf numFmtId="164" fontId="29" fillId="0" borderId="0" xfId="0" applyNumberFormat="1" applyFont="1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167" fontId="0" fillId="2" borderId="8" xfId="0" applyNumberForma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7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0" borderId="68" xfId="0" applyFill="1" applyBorder="1"/>
    <xf numFmtId="0" fontId="3" fillId="0" borderId="3" xfId="0" applyFont="1" applyBorder="1"/>
    <xf numFmtId="0" fontId="3" fillId="0" borderId="0" xfId="0" applyFont="1" applyBorder="1"/>
    <xf numFmtId="0" fontId="9" fillId="0" borderId="0" xfId="0" applyFont="1" applyBorder="1"/>
    <xf numFmtId="0" fontId="0" fillId="0" borderId="53" xfId="0" applyFill="1" applyBorder="1"/>
    <xf numFmtId="0" fontId="0" fillId="0" borderId="4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3" xfId="0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69" xfId="0" applyFill="1" applyBorder="1" applyProtection="1">
      <protection locked="0"/>
    </xf>
    <xf numFmtId="0" fontId="0" fillId="2" borderId="70" xfId="0" applyFill="1" applyBorder="1" applyProtection="1">
      <protection locked="0"/>
    </xf>
    <xf numFmtId="0" fontId="0" fillId="2" borderId="71" xfId="0" applyFill="1" applyBorder="1" applyProtection="1">
      <protection locked="0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0" fillId="2" borderId="69" xfId="0" applyFill="1" applyBorder="1" applyAlignment="1" applyProtection="1">
      <alignment horizontal="center"/>
      <protection locked="0"/>
    </xf>
    <xf numFmtId="0" fontId="0" fillId="2" borderId="70" xfId="0" applyFill="1" applyBorder="1" applyAlignment="1" applyProtection="1">
      <alignment horizontal="center"/>
      <protection locked="0"/>
    </xf>
    <xf numFmtId="0" fontId="0" fillId="2" borderId="71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167" fontId="0" fillId="0" borderId="9" xfId="0" applyNumberFormat="1" applyBorder="1"/>
    <xf numFmtId="167" fontId="0" fillId="0" borderId="10" xfId="0" applyNumberFormat="1" applyBorder="1"/>
    <xf numFmtId="167" fontId="0" fillId="0" borderId="41" xfId="0" applyNumberFormat="1" applyBorder="1"/>
    <xf numFmtId="0" fontId="18" fillId="0" borderId="9" xfId="0" applyFont="1" applyBorder="1"/>
    <xf numFmtId="0" fontId="3" fillId="0" borderId="0" xfId="0" applyFont="1" applyFill="1" applyBorder="1" applyAlignment="1">
      <alignment horizontal="left"/>
    </xf>
    <xf numFmtId="164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/>
    <xf numFmtId="0" fontId="0" fillId="0" borderId="67" xfId="0" applyFill="1" applyBorder="1"/>
    <xf numFmtId="0" fontId="0" fillId="0" borderId="43" xfId="0" applyBorder="1"/>
    <xf numFmtId="0" fontId="3" fillId="0" borderId="0" xfId="0" applyFont="1" applyFill="1" applyBorder="1" applyAlignment="1">
      <alignment horizontal="right"/>
    </xf>
    <xf numFmtId="0" fontId="23" fillId="0" borderId="0" xfId="0" applyFont="1" applyBorder="1"/>
    <xf numFmtId="167" fontId="23" fillId="0" borderId="8" xfId="0" applyNumberFormat="1" applyFont="1" applyBorder="1"/>
    <xf numFmtId="2" fontId="34" fillId="0" borderId="8" xfId="0" applyNumberFormat="1" applyFont="1" applyBorder="1"/>
    <xf numFmtId="164" fontId="0" fillId="0" borderId="0" xfId="0" applyNumberFormat="1"/>
    <xf numFmtId="0" fontId="3" fillId="0" borderId="53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2" borderId="8" xfId="0" applyFont="1" applyFill="1" applyBorder="1" applyAlignment="1" applyProtection="1">
      <alignment horizontal="center"/>
      <protection locked="0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5" fontId="0" fillId="0" borderId="0" xfId="0" applyNumberFormat="1" applyBorder="1"/>
    <xf numFmtId="0" fontId="0" fillId="0" borderId="4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7" fillId="0" borderId="3" xfId="0" applyFont="1" applyBorder="1"/>
    <xf numFmtId="0" fontId="39" fillId="0" borderId="0" xfId="0" applyFont="1" applyBorder="1" applyAlignment="1">
      <alignment horizontal="right"/>
    </xf>
    <xf numFmtId="0" fontId="39" fillId="0" borderId="0" xfId="0" applyFont="1" applyBorder="1"/>
    <xf numFmtId="0" fontId="39" fillId="0" borderId="0" xfId="0" applyFont="1" applyFill="1" applyBorder="1"/>
    <xf numFmtId="0" fontId="39" fillId="0" borderId="0" xfId="0" applyFont="1" applyFill="1" applyBorder="1" applyAlignment="1" applyProtection="1">
      <alignment horizontal="left"/>
      <protection locked="0"/>
    </xf>
    <xf numFmtId="0" fontId="39" fillId="0" borderId="0" xfId="0" applyFont="1" applyBorder="1" applyAlignment="1">
      <alignment horizontal="left"/>
    </xf>
    <xf numFmtId="0" fontId="39" fillId="0" borderId="0" xfId="0" applyFont="1" applyFill="1" applyBorder="1" applyProtection="1">
      <protection locked="0"/>
    </xf>
    <xf numFmtId="0" fontId="40" fillId="0" borderId="0" xfId="0" applyFont="1" applyBorder="1" applyAlignment="1">
      <alignment horizontal="center" vertical="center"/>
    </xf>
    <xf numFmtId="166" fontId="39" fillId="0" borderId="0" xfId="0" applyNumberFormat="1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41" fillId="0" borderId="0" xfId="0" applyFont="1" applyBorder="1"/>
    <xf numFmtId="0" fontId="0" fillId="0" borderId="72" xfId="0" applyBorder="1"/>
    <xf numFmtId="0" fontId="42" fillId="0" borderId="4" xfId="0" applyFont="1" applyBorder="1" applyAlignment="1">
      <alignment horizontal="left"/>
    </xf>
    <xf numFmtId="0" fontId="0" fillId="0" borderId="52" xfId="0" applyBorder="1" applyAlignment="1">
      <alignment horizontal="right"/>
    </xf>
    <xf numFmtId="0" fontId="17" fillId="0" borderId="0" xfId="0" applyFont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00FF"/>
      <color rgb="FF0099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FF0000"/>
                </a:solidFill>
              </a:defRPr>
            </a:pPr>
            <a:r>
              <a:rPr lang="en-GB">
                <a:solidFill>
                  <a:srgbClr val="FF0000"/>
                </a:solidFill>
              </a:rPr>
              <a:t>Active Side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4775478140336725E-2"/>
          <c:y val="0.12311469367127389"/>
          <c:w val="0.85109401251421701"/>
          <c:h val="0.81439570968132402"/>
        </c:manualLayout>
      </c:layout>
      <c:scatterChart>
        <c:scatterStyle val="lineMarker"/>
        <c:varyColors val="0"/>
        <c:ser>
          <c:idx val="0"/>
          <c:order val="0"/>
          <c:tx>
            <c:v>Soil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Calc!$AJ$22:$AJ$57</c:f>
              <c:numCache>
                <c:formatCode>General</c:formatCode>
                <c:ptCount val="36"/>
                <c:pt idx="0">
                  <c:v>-146.96938456699067</c:v>
                </c:pt>
                <c:pt idx="1">
                  <c:v>-79.329384566990669</c:v>
                </c:pt>
                <c:pt idx="2">
                  <c:v>-79.329384566990669</c:v>
                </c:pt>
                <c:pt idx="3">
                  <c:v>-22.329384566990669</c:v>
                </c:pt>
                <c:pt idx="4">
                  <c:v>26.660410288672878</c:v>
                </c:pt>
                <c:pt idx="5">
                  <c:v>74.760410288672887</c:v>
                </c:pt>
                <c:pt idx="6">
                  <c:v>74.760410288672887</c:v>
                </c:pt>
                <c:pt idx="7">
                  <c:v>82.160410288672892</c:v>
                </c:pt>
                <c:pt idx="8">
                  <c:v>118.90275643042057</c:v>
                </c:pt>
                <c:pt idx="9">
                  <c:v>246.40275643042054</c:v>
                </c:pt>
                <c:pt idx="10">
                  <c:v>185.16551286084109</c:v>
                </c:pt>
                <c:pt idx="11">
                  <c:v>215.37551286084107</c:v>
                </c:pt>
                <c:pt idx="12">
                  <c:v>215.37551286084107</c:v>
                </c:pt>
                <c:pt idx="13">
                  <c:v>261.16551286084109</c:v>
                </c:pt>
                <c:pt idx="14">
                  <c:v>68.856731852301024</c:v>
                </c:pt>
                <c:pt idx="15">
                  <c:v>75.911008738829537</c:v>
                </c:pt>
                <c:pt idx="16">
                  <c:v>58.396321855509143</c:v>
                </c:pt>
                <c:pt idx="17">
                  <c:v>76.955525584415199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Calc!$AM$22:$AM$57</c:f>
              <c:numCache>
                <c:formatCode>General</c:formatCode>
                <c:ptCount val="36"/>
                <c:pt idx="0">
                  <c:v>6.7</c:v>
                </c:pt>
                <c:pt idx="1">
                  <c:v>3.14</c:v>
                </c:pt>
                <c:pt idx="2">
                  <c:v>3.14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-2.46</c:v>
                </c:pt>
                <c:pt idx="6">
                  <c:v>-2.46</c:v>
                </c:pt>
                <c:pt idx="7">
                  <c:v>-2.86</c:v>
                </c:pt>
                <c:pt idx="8">
                  <c:v>-2.86</c:v>
                </c:pt>
                <c:pt idx="9">
                  <c:v>-10.36</c:v>
                </c:pt>
                <c:pt idx="10">
                  <c:v>-10.36</c:v>
                </c:pt>
                <c:pt idx="11">
                  <c:v>-11.95</c:v>
                </c:pt>
                <c:pt idx="12">
                  <c:v>-11.95</c:v>
                </c:pt>
                <c:pt idx="13">
                  <c:v>-14.36</c:v>
                </c:pt>
                <c:pt idx="14">
                  <c:v>-14.36</c:v>
                </c:pt>
                <c:pt idx="15">
                  <c:v>-16.36</c:v>
                </c:pt>
                <c:pt idx="16">
                  <c:v>-16.36</c:v>
                </c:pt>
                <c:pt idx="17">
                  <c:v>-23.2</c:v>
                </c:pt>
                <c:pt idx="18">
                  <c:v>-23.2</c:v>
                </c:pt>
                <c:pt idx="19">
                  <c:v>-23.2</c:v>
                </c:pt>
                <c:pt idx="20">
                  <c:v>-23.2</c:v>
                </c:pt>
                <c:pt idx="21">
                  <c:v>-23.2</c:v>
                </c:pt>
                <c:pt idx="22">
                  <c:v>-23.2</c:v>
                </c:pt>
                <c:pt idx="23">
                  <c:v>-23.2</c:v>
                </c:pt>
                <c:pt idx="24">
                  <c:v>-23.2</c:v>
                </c:pt>
                <c:pt idx="25">
                  <c:v>-23.2</c:v>
                </c:pt>
                <c:pt idx="26">
                  <c:v>-23.2</c:v>
                </c:pt>
                <c:pt idx="27">
                  <c:v>-23.2</c:v>
                </c:pt>
                <c:pt idx="28">
                  <c:v>-23.2</c:v>
                </c:pt>
                <c:pt idx="29">
                  <c:v>-23.2</c:v>
                </c:pt>
                <c:pt idx="30">
                  <c:v>-23.2</c:v>
                </c:pt>
                <c:pt idx="31">
                  <c:v>-23.2</c:v>
                </c:pt>
                <c:pt idx="32">
                  <c:v>-23.2</c:v>
                </c:pt>
                <c:pt idx="33">
                  <c:v>-23.2</c:v>
                </c:pt>
                <c:pt idx="34">
                  <c:v>-23.2</c:v>
                </c:pt>
                <c:pt idx="35">
                  <c:v>-23.2</c:v>
                </c:pt>
              </c:numCache>
            </c:numRef>
          </c:yVal>
          <c:smooth val="0"/>
        </c:ser>
        <c:ser>
          <c:idx val="1"/>
          <c:order val="1"/>
          <c:tx>
            <c:v>Water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Calc!$AK$22:$AK$57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107.43823146944084</c:v>
                </c:pt>
                <c:pt idx="15">
                  <c:v>119.14174252275681</c:v>
                </c:pt>
                <c:pt idx="16">
                  <c:v>119.14174252275681</c:v>
                </c:pt>
                <c:pt idx="17">
                  <c:v>159.16775032509753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Calc!$AM$22:$AM$57</c:f>
              <c:numCache>
                <c:formatCode>General</c:formatCode>
                <c:ptCount val="36"/>
                <c:pt idx="0">
                  <c:v>6.7</c:v>
                </c:pt>
                <c:pt idx="1">
                  <c:v>3.14</c:v>
                </c:pt>
                <c:pt idx="2">
                  <c:v>3.14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-2.46</c:v>
                </c:pt>
                <c:pt idx="6">
                  <c:v>-2.46</c:v>
                </c:pt>
                <c:pt idx="7">
                  <c:v>-2.86</c:v>
                </c:pt>
                <c:pt idx="8">
                  <c:v>-2.86</c:v>
                </c:pt>
                <c:pt idx="9">
                  <c:v>-10.36</c:v>
                </c:pt>
                <c:pt idx="10">
                  <c:v>-10.36</c:v>
                </c:pt>
                <c:pt idx="11">
                  <c:v>-11.95</c:v>
                </c:pt>
                <c:pt idx="12">
                  <c:v>-11.95</c:v>
                </c:pt>
                <c:pt idx="13">
                  <c:v>-14.36</c:v>
                </c:pt>
                <c:pt idx="14">
                  <c:v>-14.36</c:v>
                </c:pt>
                <c:pt idx="15">
                  <c:v>-16.36</c:v>
                </c:pt>
                <c:pt idx="16">
                  <c:v>-16.36</c:v>
                </c:pt>
                <c:pt idx="17">
                  <c:v>-23.2</c:v>
                </c:pt>
                <c:pt idx="18">
                  <c:v>-23.2</c:v>
                </c:pt>
                <c:pt idx="19">
                  <c:v>-23.2</c:v>
                </c:pt>
                <c:pt idx="20">
                  <c:v>-23.2</c:v>
                </c:pt>
                <c:pt idx="21">
                  <c:v>-23.2</c:v>
                </c:pt>
                <c:pt idx="22">
                  <c:v>-23.2</c:v>
                </c:pt>
                <c:pt idx="23">
                  <c:v>-23.2</c:v>
                </c:pt>
                <c:pt idx="24">
                  <c:v>-23.2</c:v>
                </c:pt>
                <c:pt idx="25">
                  <c:v>-23.2</c:v>
                </c:pt>
                <c:pt idx="26">
                  <c:v>-23.2</c:v>
                </c:pt>
                <c:pt idx="27">
                  <c:v>-23.2</c:v>
                </c:pt>
                <c:pt idx="28">
                  <c:v>-23.2</c:v>
                </c:pt>
                <c:pt idx="29">
                  <c:v>-23.2</c:v>
                </c:pt>
                <c:pt idx="30">
                  <c:v>-23.2</c:v>
                </c:pt>
                <c:pt idx="31">
                  <c:v>-23.2</c:v>
                </c:pt>
                <c:pt idx="32">
                  <c:v>-23.2</c:v>
                </c:pt>
                <c:pt idx="33">
                  <c:v>-23.2</c:v>
                </c:pt>
                <c:pt idx="34">
                  <c:v>-23.2</c:v>
                </c:pt>
                <c:pt idx="35">
                  <c:v>-23.2</c:v>
                </c:pt>
              </c:numCache>
            </c:numRef>
          </c:yVal>
          <c:smooth val="0"/>
        </c:ser>
        <c:ser>
          <c:idx val="5"/>
          <c:order val="2"/>
          <c:tx>
            <c:v>5z kPa in Crack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Calc!$AV$30:$AV$32</c:f>
              <c:numCache>
                <c:formatCode>General</c:formatCode>
                <c:ptCount val="3"/>
                <c:pt idx="0">
                  <c:v>0</c:v>
                </c:pt>
                <c:pt idx="1">
                  <c:v>32.800000000000004</c:v>
                </c:pt>
                <c:pt idx="2">
                  <c:v>0</c:v>
                </c:pt>
              </c:numCache>
            </c:numRef>
          </c:xVal>
          <c:yVal>
            <c:numRef>
              <c:f>Calc!$AW$30:$AW$32</c:f>
              <c:numCache>
                <c:formatCode>General</c:formatCode>
                <c:ptCount val="3"/>
                <c:pt idx="0">
                  <c:v>6.7</c:v>
                </c:pt>
                <c:pt idx="1">
                  <c:v>0.14000000000000001</c:v>
                </c:pt>
                <c:pt idx="2">
                  <c:v>0.14000000000000001</c:v>
                </c:pt>
              </c:numCache>
            </c:numRef>
          </c:yVal>
          <c:smooth val="0"/>
        </c:ser>
        <c:ser>
          <c:idx val="2"/>
          <c:order val="3"/>
          <c:tx>
            <c:v>Surcharge</c:v>
          </c:tx>
          <c:xVal>
            <c:numRef>
              <c:f>Calc!$AL$22:$AL$57</c:f>
              <c:numCache>
                <c:formatCode>0.0</c:formatCode>
                <c:ptCount val="3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4.9859732773349474</c:v>
                </c:pt>
                <c:pt idx="15">
                  <c:v>4.9859732773349474</c:v>
                </c:pt>
                <c:pt idx="16">
                  <c:v>3.8355767510343419</c:v>
                </c:pt>
                <c:pt idx="17">
                  <c:v>3.8355767510343419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Calc!$AM$22:$AM$57</c:f>
              <c:numCache>
                <c:formatCode>General</c:formatCode>
                <c:ptCount val="36"/>
                <c:pt idx="0">
                  <c:v>6.7</c:v>
                </c:pt>
                <c:pt idx="1">
                  <c:v>3.14</c:v>
                </c:pt>
                <c:pt idx="2">
                  <c:v>3.14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-2.46</c:v>
                </c:pt>
                <c:pt idx="6">
                  <c:v>-2.46</c:v>
                </c:pt>
                <c:pt idx="7">
                  <c:v>-2.86</c:v>
                </c:pt>
                <c:pt idx="8">
                  <c:v>-2.86</c:v>
                </c:pt>
                <c:pt idx="9">
                  <c:v>-10.36</c:v>
                </c:pt>
                <c:pt idx="10">
                  <c:v>-10.36</c:v>
                </c:pt>
                <c:pt idx="11">
                  <c:v>-11.95</c:v>
                </c:pt>
                <c:pt idx="12">
                  <c:v>-11.95</c:v>
                </c:pt>
                <c:pt idx="13">
                  <c:v>-14.36</c:v>
                </c:pt>
                <c:pt idx="14">
                  <c:v>-14.36</c:v>
                </c:pt>
                <c:pt idx="15">
                  <c:v>-16.36</c:v>
                </c:pt>
                <c:pt idx="16">
                  <c:v>-16.36</c:v>
                </c:pt>
                <c:pt idx="17">
                  <c:v>-23.2</c:v>
                </c:pt>
                <c:pt idx="18">
                  <c:v>-23.2</c:v>
                </c:pt>
                <c:pt idx="19">
                  <c:v>-23.2</c:v>
                </c:pt>
                <c:pt idx="20">
                  <c:v>-23.2</c:v>
                </c:pt>
                <c:pt idx="21">
                  <c:v>-23.2</c:v>
                </c:pt>
                <c:pt idx="22">
                  <c:v>-23.2</c:v>
                </c:pt>
                <c:pt idx="23">
                  <c:v>-23.2</c:v>
                </c:pt>
                <c:pt idx="24">
                  <c:v>-23.2</c:v>
                </c:pt>
                <c:pt idx="25">
                  <c:v>-23.2</c:v>
                </c:pt>
                <c:pt idx="26">
                  <c:v>-23.2</c:v>
                </c:pt>
                <c:pt idx="27">
                  <c:v>-23.2</c:v>
                </c:pt>
                <c:pt idx="28">
                  <c:v>-23.2</c:v>
                </c:pt>
                <c:pt idx="29">
                  <c:v>-23.2</c:v>
                </c:pt>
                <c:pt idx="30">
                  <c:v>-23.2</c:v>
                </c:pt>
                <c:pt idx="31">
                  <c:v>-23.2</c:v>
                </c:pt>
                <c:pt idx="32">
                  <c:v>-23.2</c:v>
                </c:pt>
                <c:pt idx="33">
                  <c:v>-23.2</c:v>
                </c:pt>
                <c:pt idx="34">
                  <c:v>-23.2</c:v>
                </c:pt>
                <c:pt idx="35">
                  <c:v>-23.2</c:v>
                </c:pt>
              </c:numCache>
            </c:numRef>
          </c:yVal>
          <c:smooth val="0"/>
        </c:ser>
        <c:ser>
          <c:idx val="3"/>
          <c:order val="4"/>
          <c:tx>
            <c:v>Prop Level</c:v>
          </c:tx>
          <c:spPr>
            <a:ln w="381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Calc!$AO$26:$AO$27</c:f>
              <c:numCache>
                <c:formatCode>General</c:formatCode>
                <c:ptCount val="2"/>
                <c:pt idx="0">
                  <c:v>0</c:v>
                </c:pt>
                <c:pt idx="1">
                  <c:v>-130.58275643042055</c:v>
                </c:pt>
              </c:numCache>
            </c:numRef>
          </c:xVal>
          <c:yVal>
            <c:numRef>
              <c:f>Calc!$AP$26:$AP$27</c:f>
              <c:numCache>
                <c:formatCode>General</c:formatCode>
                <c:ptCount val="2"/>
                <c:pt idx="0">
                  <c:v>-2.46</c:v>
                </c:pt>
                <c:pt idx="1">
                  <c:v>-2.46</c:v>
                </c:pt>
              </c:numCache>
            </c:numRef>
          </c:yVal>
          <c:smooth val="0"/>
        </c:ser>
        <c:ser>
          <c:idx val="4"/>
          <c:order val="5"/>
          <c:tx>
            <c:v>Formation Level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Calc!$AO$34:$AO$35</c:f>
              <c:numCache>
                <c:formatCode>General</c:formatCode>
                <c:ptCount val="2"/>
                <c:pt idx="0">
                  <c:v>0</c:v>
                </c:pt>
                <c:pt idx="1">
                  <c:v>-130.58275643042055</c:v>
                </c:pt>
              </c:numCache>
            </c:numRef>
          </c:xVal>
          <c:yVal>
            <c:numRef>
              <c:f>Calc!$AP$34:$AP$35</c:f>
              <c:numCache>
                <c:formatCode>General</c:formatCode>
                <c:ptCount val="2"/>
                <c:pt idx="0">
                  <c:v>-11.95</c:v>
                </c:pt>
                <c:pt idx="1">
                  <c:v>-11.95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00560"/>
        <c:axId val="196399384"/>
      </c:scatterChart>
      <c:valAx>
        <c:axId val="1964005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GB" sz="1800"/>
                  <a:t>Pressure (kPa)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high"/>
        <c:txPr>
          <a:bodyPr/>
          <a:lstStyle/>
          <a:p>
            <a:pPr>
              <a:defRPr sz="1800"/>
            </a:pPr>
            <a:endParaRPr lang="en-US"/>
          </a:p>
        </c:txPr>
        <c:crossAx val="196399384"/>
        <c:crosses val="autoZero"/>
        <c:crossBetween val="midCat"/>
      </c:valAx>
      <c:valAx>
        <c:axId val="196399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GB" sz="1800"/>
                  <a:t>Reduced Level (mRL)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964005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379587382828826"/>
          <c:y val="0.14278645921149255"/>
          <c:w val="0.18940233641313581"/>
          <c:h val="0.1887968397726453"/>
        </c:manualLayout>
      </c:layout>
      <c:overlay val="0"/>
      <c:spPr>
        <a:solidFill>
          <a:schemeClr val="bg1"/>
        </a:solidFill>
        <a:ln>
          <a:solidFill>
            <a:srgbClr val="0000FF"/>
          </a:solidFill>
        </a:ln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9900"/>
                </a:solidFill>
              </a:defRPr>
            </a:pPr>
            <a:r>
              <a:rPr lang="en-GB">
                <a:solidFill>
                  <a:srgbClr val="009900"/>
                </a:solidFill>
              </a:rPr>
              <a:t>Passive Side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6183690618380086E-2"/>
          <c:y val="0.12640846775651243"/>
          <c:w val="0.87111674132386685"/>
          <c:h val="0.81126433159468214"/>
        </c:manualLayout>
      </c:layout>
      <c:scatterChart>
        <c:scatterStyle val="lineMarker"/>
        <c:varyColors val="0"/>
        <c:ser>
          <c:idx val="0"/>
          <c:order val="0"/>
          <c:tx>
            <c:v>Soil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9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Calc!$AJ$62:$AJ$97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122.4744871391589</c:v>
                </c:pt>
                <c:pt idx="13">
                  <c:v>168.26448713915892</c:v>
                </c:pt>
                <c:pt idx="14">
                  <c:v>72.47859234410808</c:v>
                </c:pt>
                <c:pt idx="15">
                  <c:v>145.02400707578568</c:v>
                </c:pt>
                <c:pt idx="16">
                  <c:v>232.61257956965278</c:v>
                </c:pt>
                <c:pt idx="17">
                  <c:v>630.56336908070625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Calc!$AM$62:$AM$97</c:f>
              <c:numCache>
                <c:formatCode>General</c:formatCode>
                <c:ptCount val="36"/>
                <c:pt idx="0">
                  <c:v>6.7</c:v>
                </c:pt>
                <c:pt idx="1">
                  <c:v>3.14</c:v>
                </c:pt>
                <c:pt idx="2">
                  <c:v>3.14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-2.46</c:v>
                </c:pt>
                <c:pt idx="6">
                  <c:v>-2.46</c:v>
                </c:pt>
                <c:pt idx="7">
                  <c:v>-2.86</c:v>
                </c:pt>
                <c:pt idx="8">
                  <c:v>-2.86</c:v>
                </c:pt>
                <c:pt idx="9">
                  <c:v>-10.36</c:v>
                </c:pt>
                <c:pt idx="10">
                  <c:v>-10.36</c:v>
                </c:pt>
                <c:pt idx="11">
                  <c:v>-11.95</c:v>
                </c:pt>
                <c:pt idx="12">
                  <c:v>-11.95</c:v>
                </c:pt>
                <c:pt idx="13">
                  <c:v>-14.36</c:v>
                </c:pt>
                <c:pt idx="14">
                  <c:v>-14.36</c:v>
                </c:pt>
                <c:pt idx="15">
                  <c:v>-16.36</c:v>
                </c:pt>
                <c:pt idx="16">
                  <c:v>-16.36</c:v>
                </c:pt>
                <c:pt idx="17">
                  <c:v>-23.2</c:v>
                </c:pt>
                <c:pt idx="18">
                  <c:v>-23.2</c:v>
                </c:pt>
                <c:pt idx="19">
                  <c:v>-23.2</c:v>
                </c:pt>
                <c:pt idx="20">
                  <c:v>-23.2</c:v>
                </c:pt>
                <c:pt idx="21">
                  <c:v>-23.2</c:v>
                </c:pt>
                <c:pt idx="22">
                  <c:v>-23.2</c:v>
                </c:pt>
                <c:pt idx="23">
                  <c:v>-23.2</c:v>
                </c:pt>
                <c:pt idx="24">
                  <c:v>-23.2</c:v>
                </c:pt>
                <c:pt idx="25">
                  <c:v>-23.2</c:v>
                </c:pt>
                <c:pt idx="26">
                  <c:v>-23.2</c:v>
                </c:pt>
                <c:pt idx="27">
                  <c:v>-23.2</c:v>
                </c:pt>
                <c:pt idx="28">
                  <c:v>-23.2</c:v>
                </c:pt>
                <c:pt idx="29">
                  <c:v>-23.2</c:v>
                </c:pt>
                <c:pt idx="30">
                  <c:v>-23.2</c:v>
                </c:pt>
                <c:pt idx="31">
                  <c:v>-23.2</c:v>
                </c:pt>
                <c:pt idx="32">
                  <c:v>-23.2</c:v>
                </c:pt>
                <c:pt idx="33">
                  <c:v>-23.2</c:v>
                </c:pt>
                <c:pt idx="34">
                  <c:v>-23.2</c:v>
                </c:pt>
                <c:pt idx="35">
                  <c:v>-23.2</c:v>
                </c:pt>
              </c:numCache>
            </c:numRef>
          </c:yVal>
          <c:smooth val="0"/>
        </c:ser>
        <c:ser>
          <c:idx val="1"/>
          <c:order val="1"/>
          <c:tx>
            <c:v>Water</c:v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xVal>
            <c:numRef>
              <c:f>Calc!$AK$62:$AK$97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34.097269180754232</c:v>
                </c:pt>
                <c:pt idx="15">
                  <c:v>62.393758127438232</c:v>
                </c:pt>
                <c:pt idx="16">
                  <c:v>62.393758127438232</c:v>
                </c:pt>
                <c:pt idx="17">
                  <c:v>159.16775032509753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Calc!$AM$62:$AM$97</c:f>
              <c:numCache>
                <c:formatCode>General</c:formatCode>
                <c:ptCount val="36"/>
                <c:pt idx="0">
                  <c:v>6.7</c:v>
                </c:pt>
                <c:pt idx="1">
                  <c:v>3.14</c:v>
                </c:pt>
                <c:pt idx="2">
                  <c:v>3.14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-2.46</c:v>
                </c:pt>
                <c:pt idx="6">
                  <c:v>-2.46</c:v>
                </c:pt>
                <c:pt idx="7">
                  <c:v>-2.86</c:v>
                </c:pt>
                <c:pt idx="8">
                  <c:v>-2.86</c:v>
                </c:pt>
                <c:pt idx="9">
                  <c:v>-10.36</c:v>
                </c:pt>
                <c:pt idx="10">
                  <c:v>-10.36</c:v>
                </c:pt>
                <c:pt idx="11">
                  <c:v>-11.95</c:v>
                </c:pt>
                <c:pt idx="12">
                  <c:v>-11.95</c:v>
                </c:pt>
                <c:pt idx="13">
                  <c:v>-14.36</c:v>
                </c:pt>
                <c:pt idx="14">
                  <c:v>-14.36</c:v>
                </c:pt>
                <c:pt idx="15">
                  <c:v>-16.36</c:v>
                </c:pt>
                <c:pt idx="16">
                  <c:v>-16.36</c:v>
                </c:pt>
                <c:pt idx="17">
                  <c:v>-23.2</c:v>
                </c:pt>
                <c:pt idx="18">
                  <c:v>-23.2</c:v>
                </c:pt>
                <c:pt idx="19">
                  <c:v>-23.2</c:v>
                </c:pt>
                <c:pt idx="20">
                  <c:v>-23.2</c:v>
                </c:pt>
                <c:pt idx="21">
                  <c:v>-23.2</c:v>
                </c:pt>
                <c:pt idx="22">
                  <c:v>-23.2</c:v>
                </c:pt>
                <c:pt idx="23">
                  <c:v>-23.2</c:v>
                </c:pt>
                <c:pt idx="24">
                  <c:v>-23.2</c:v>
                </c:pt>
                <c:pt idx="25">
                  <c:v>-23.2</c:v>
                </c:pt>
                <c:pt idx="26">
                  <c:v>-23.2</c:v>
                </c:pt>
                <c:pt idx="27">
                  <c:v>-23.2</c:v>
                </c:pt>
                <c:pt idx="28">
                  <c:v>-23.2</c:v>
                </c:pt>
                <c:pt idx="29">
                  <c:v>-23.2</c:v>
                </c:pt>
                <c:pt idx="30">
                  <c:v>-23.2</c:v>
                </c:pt>
                <c:pt idx="31">
                  <c:v>-23.2</c:v>
                </c:pt>
                <c:pt idx="32">
                  <c:v>-23.2</c:v>
                </c:pt>
                <c:pt idx="33">
                  <c:v>-23.2</c:v>
                </c:pt>
                <c:pt idx="34">
                  <c:v>-23.2</c:v>
                </c:pt>
                <c:pt idx="35">
                  <c:v>-23.2</c:v>
                </c:pt>
              </c:numCache>
            </c:numRef>
          </c:yVal>
          <c:smooth val="0"/>
        </c:ser>
        <c:ser>
          <c:idx val="2"/>
          <c:order val="2"/>
          <c:tx>
            <c:v>Prop Level</c:v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Calc!$AO$22:$AO$23</c:f>
              <c:numCache>
                <c:formatCode>General</c:formatCode>
                <c:ptCount val="2"/>
                <c:pt idx="0">
                  <c:v>0</c:v>
                </c:pt>
                <c:pt idx="1">
                  <c:v>261.16551286084109</c:v>
                </c:pt>
              </c:numCache>
            </c:numRef>
          </c:xVal>
          <c:yVal>
            <c:numRef>
              <c:f>Calc!$AP$22:$AP$23</c:f>
              <c:numCache>
                <c:formatCode>General</c:formatCode>
                <c:ptCount val="2"/>
                <c:pt idx="0">
                  <c:v>-2.46</c:v>
                </c:pt>
                <c:pt idx="1">
                  <c:v>-2.46</c:v>
                </c:pt>
              </c:numCache>
            </c:numRef>
          </c:yVal>
          <c:smooth val="0"/>
        </c:ser>
        <c:ser>
          <c:idx val="3"/>
          <c:order val="3"/>
          <c:tx>
            <c:v>Formation Level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Calc!$AO$30:$AO$31</c:f>
              <c:numCache>
                <c:formatCode>General</c:formatCode>
                <c:ptCount val="2"/>
                <c:pt idx="0">
                  <c:v>0</c:v>
                </c:pt>
                <c:pt idx="1">
                  <c:v>261.16551286084109</c:v>
                </c:pt>
              </c:numCache>
            </c:numRef>
          </c:xVal>
          <c:yVal>
            <c:numRef>
              <c:f>Calc!$AP$30:$AP$31</c:f>
              <c:numCache>
                <c:formatCode>General</c:formatCode>
                <c:ptCount val="2"/>
                <c:pt idx="0">
                  <c:v>-11.95</c:v>
                </c:pt>
                <c:pt idx="1">
                  <c:v>-11.95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98992"/>
        <c:axId val="196402128"/>
      </c:scatterChart>
      <c:valAx>
        <c:axId val="196398992"/>
        <c:scaling>
          <c:orientation val="maxMin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GB" sz="1800"/>
                  <a:t>Pressure (kPa)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high"/>
        <c:txPr>
          <a:bodyPr/>
          <a:lstStyle/>
          <a:p>
            <a:pPr>
              <a:defRPr sz="1800"/>
            </a:pPr>
            <a:endParaRPr lang="en-US"/>
          </a:p>
        </c:txPr>
        <c:crossAx val="196402128"/>
        <c:crosses val="autoZero"/>
        <c:crossBetween val="midCat"/>
      </c:valAx>
      <c:valAx>
        <c:axId val="196402128"/>
        <c:scaling>
          <c:orientation val="minMax"/>
        </c:scaling>
        <c:delete val="0"/>
        <c:axPos val="r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GB" sz="1800"/>
                  <a:t>Reduced Level (mRL)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in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96398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4.5195382534573288E-2"/>
          <c:y val="0.14299021244937812"/>
          <c:w val="0.16449227179935841"/>
          <c:h val="0.12594784875581785"/>
        </c:manualLayout>
      </c:layout>
      <c:overlay val="0"/>
      <c:spPr>
        <a:solidFill>
          <a:schemeClr val="bg1"/>
        </a:solidFill>
        <a:ln>
          <a:solidFill>
            <a:srgbClr val="0000FF"/>
          </a:solidFill>
        </a:ln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399596</xdr:colOff>
      <xdr:row>115</xdr:row>
      <xdr:rowOff>6576</xdr:rowOff>
    </xdr:from>
    <xdr:to>
      <xdr:col>32</xdr:col>
      <xdr:colOff>456292</xdr:colOff>
      <xdr:row>185</xdr:row>
      <xdr:rowOff>96308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226786</xdr:colOff>
      <xdr:row>115</xdr:row>
      <xdr:rowOff>12473</xdr:rowOff>
    </xdr:from>
    <xdr:to>
      <xdr:col>18</xdr:col>
      <xdr:colOff>322036</xdr:colOff>
      <xdr:row>185</xdr:row>
      <xdr:rowOff>94797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74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1" width="3.5703125" customWidth="1"/>
    <col min="2" max="2" width="11.85546875" customWidth="1"/>
    <col min="3" max="3" width="10.140625" customWidth="1"/>
    <col min="4" max="4" width="20.42578125" customWidth="1"/>
    <col min="5" max="5" width="13.85546875" customWidth="1"/>
    <col min="6" max="6" width="19.7109375" customWidth="1"/>
    <col min="7" max="7" width="11.140625" customWidth="1"/>
    <col min="8" max="8" width="12.7109375" customWidth="1"/>
    <col min="9" max="9" width="21.28515625" customWidth="1"/>
    <col min="11" max="11" width="19.7109375" customWidth="1"/>
    <col min="12" max="12" width="18.5703125" customWidth="1"/>
    <col min="13" max="13" width="10.5703125" customWidth="1"/>
    <col min="15" max="15" width="9.42578125" bestFit="1" customWidth="1"/>
    <col min="16" max="16" width="9.42578125" customWidth="1"/>
  </cols>
  <sheetData>
    <row r="1" spans="1:16" ht="15.75" thickTop="1" x14ac:dyDescent="0.25">
      <c r="A1" s="4"/>
      <c r="B1" s="313" t="s">
        <v>122</v>
      </c>
      <c r="C1" s="5"/>
      <c r="D1" s="5"/>
      <c r="E1" s="5"/>
      <c r="F1" s="311"/>
      <c r="G1" s="312"/>
      <c r="H1" s="312"/>
      <c r="I1" s="312"/>
      <c r="J1" s="255"/>
      <c r="K1" s="5"/>
      <c r="L1" s="326" t="s">
        <v>129</v>
      </c>
      <c r="M1" s="299"/>
      <c r="N1" s="300"/>
      <c r="O1" s="300"/>
      <c r="P1" s="301"/>
    </row>
    <row r="2" spans="1:16" ht="15" x14ac:dyDescent="0.25">
      <c r="A2" s="10"/>
      <c r="B2" s="314" t="s">
        <v>123</v>
      </c>
      <c r="C2" s="315" t="s">
        <v>128</v>
      </c>
      <c r="D2" s="315"/>
      <c r="E2" s="316"/>
      <c r="F2" s="317"/>
      <c r="G2" s="315"/>
      <c r="H2" s="315"/>
      <c r="I2" s="315"/>
      <c r="J2" s="318"/>
      <c r="K2" s="315"/>
      <c r="L2" s="109"/>
      <c r="M2" s="302"/>
      <c r="N2" s="102"/>
      <c r="O2" s="303"/>
      <c r="P2" s="256"/>
    </row>
    <row r="3" spans="1:16" ht="15" x14ac:dyDescent="0.25">
      <c r="A3" s="10"/>
      <c r="B3" s="314" t="s">
        <v>124</v>
      </c>
      <c r="C3" s="315" t="s">
        <v>125</v>
      </c>
      <c r="D3" s="315"/>
      <c r="E3" s="316"/>
      <c r="F3" s="319"/>
      <c r="G3" s="319"/>
      <c r="H3" s="319"/>
      <c r="I3" s="319"/>
      <c r="J3" s="316"/>
      <c r="K3" s="316"/>
      <c r="L3" s="109"/>
      <c r="M3" s="304"/>
      <c r="N3" s="11"/>
      <c r="O3" s="305"/>
      <c r="P3" s="1"/>
    </row>
    <row r="4" spans="1:16" ht="15" x14ac:dyDescent="0.25">
      <c r="A4" s="10"/>
      <c r="B4" s="314" t="s">
        <v>126</v>
      </c>
      <c r="C4" s="315" t="s">
        <v>127</v>
      </c>
      <c r="D4" s="320"/>
      <c r="E4" s="316"/>
      <c r="F4" s="321"/>
      <c r="G4" s="316"/>
      <c r="H4" s="316"/>
      <c r="I4" s="322"/>
      <c r="J4" s="316"/>
      <c r="K4" s="316"/>
      <c r="L4" s="109"/>
      <c r="M4" s="306"/>
      <c r="N4" s="31"/>
      <c r="O4" s="305"/>
      <c r="P4" s="1"/>
    </row>
    <row r="5" spans="1:16" x14ac:dyDescent="0.2">
      <c r="A5" s="10"/>
      <c r="B5" s="1"/>
      <c r="C5" s="1"/>
      <c r="D5" s="1"/>
      <c r="E5" s="12"/>
      <c r="F5" s="310"/>
      <c r="G5" s="12"/>
      <c r="H5" s="12"/>
      <c r="I5" s="309"/>
      <c r="J5" s="290"/>
      <c r="K5" s="12"/>
      <c r="L5" s="109"/>
      <c r="M5" s="306"/>
      <c r="N5" s="307"/>
      <c r="O5" s="305"/>
      <c r="P5" s="256"/>
    </row>
    <row r="6" spans="1:16" x14ac:dyDescent="0.2">
      <c r="A6" s="10"/>
      <c r="B6" s="257" t="s">
        <v>18</v>
      </c>
      <c r="C6" s="1"/>
      <c r="D6" s="1"/>
      <c r="E6" s="1"/>
      <c r="F6" s="1"/>
      <c r="G6" s="1"/>
      <c r="H6" s="1"/>
      <c r="I6" s="1"/>
      <c r="J6" s="107"/>
      <c r="K6" s="1"/>
      <c r="L6" s="109"/>
      <c r="M6" s="306"/>
      <c r="N6" s="307"/>
      <c r="O6" s="305"/>
      <c r="P6" s="1"/>
    </row>
    <row r="7" spans="1:16" x14ac:dyDescent="0.2">
      <c r="A7" s="10"/>
      <c r="B7" s="98" t="s">
        <v>9</v>
      </c>
      <c r="C7" s="239" t="s">
        <v>130</v>
      </c>
      <c r="D7" s="107" t="s">
        <v>12</v>
      </c>
      <c r="E7" s="240">
        <v>6.7</v>
      </c>
      <c r="F7" s="256" t="s">
        <v>13</v>
      </c>
      <c r="G7" s="107" t="s">
        <v>22</v>
      </c>
      <c r="H7" s="240">
        <v>4</v>
      </c>
      <c r="I7" s="256" t="s">
        <v>13</v>
      </c>
      <c r="J7" s="107"/>
      <c r="K7" s="1"/>
      <c r="L7" s="109"/>
      <c r="M7" s="308"/>
      <c r="N7" s="18"/>
      <c r="O7" s="1"/>
      <c r="P7" s="1"/>
    </row>
    <row r="8" spans="1:16" ht="13.5" thickBot="1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2"/>
      <c r="L8" s="258"/>
    </row>
    <row r="9" spans="1:16" x14ac:dyDescent="0.2">
      <c r="A9" s="10"/>
      <c r="B9" s="330" t="s">
        <v>0</v>
      </c>
      <c r="C9" s="332" t="s">
        <v>1</v>
      </c>
      <c r="D9" s="36" t="s">
        <v>2</v>
      </c>
      <c r="E9" s="334" t="s">
        <v>4</v>
      </c>
      <c r="F9" s="336" t="s">
        <v>5</v>
      </c>
      <c r="G9" s="328" t="s">
        <v>7</v>
      </c>
      <c r="H9" s="329"/>
      <c r="I9" s="37" t="s">
        <v>8</v>
      </c>
      <c r="J9" s="1"/>
      <c r="K9" s="18"/>
      <c r="L9" s="258"/>
    </row>
    <row r="10" spans="1:16" ht="15" thickBot="1" x14ac:dyDescent="0.3">
      <c r="A10" s="10"/>
      <c r="B10" s="331"/>
      <c r="C10" s="333"/>
      <c r="D10" s="38" t="s">
        <v>3</v>
      </c>
      <c r="E10" s="335"/>
      <c r="F10" s="337"/>
      <c r="G10" s="39" t="s">
        <v>6</v>
      </c>
      <c r="H10" s="39" t="s">
        <v>10</v>
      </c>
      <c r="I10" s="40" t="s">
        <v>11</v>
      </c>
      <c r="J10" s="1"/>
      <c r="K10" s="17"/>
      <c r="L10" s="258"/>
    </row>
    <row r="11" spans="1:16" x14ac:dyDescent="0.2">
      <c r="A11" s="259">
        <v>1</v>
      </c>
      <c r="B11" s="241" t="s">
        <v>108</v>
      </c>
      <c r="C11" s="242" t="s">
        <v>86</v>
      </c>
      <c r="D11" s="24">
        <f>$E$7</f>
        <v>6.7</v>
      </c>
      <c r="E11" s="23">
        <f>IF(B11&lt;&gt;"",D11-D12,"")</f>
        <v>3.56</v>
      </c>
      <c r="F11" s="244">
        <v>19</v>
      </c>
      <c r="G11" s="245"/>
      <c r="H11" s="245"/>
      <c r="I11" s="246">
        <v>60</v>
      </c>
      <c r="J11" s="1"/>
      <c r="K11" s="1"/>
      <c r="L11" s="109"/>
    </row>
    <row r="12" spans="1:16" ht="13.5" thickBot="1" x14ac:dyDescent="0.25">
      <c r="A12" s="259"/>
      <c r="B12" s="26" t="str">
        <f>IF(B11&lt;&gt;"",B11,"")</f>
        <v>SC</v>
      </c>
      <c r="C12" s="27" t="str">
        <f>IF(B12&lt;&gt;"",C11,"")</f>
        <v>U</v>
      </c>
      <c r="D12" s="243">
        <v>3.14</v>
      </c>
      <c r="E12" s="33">
        <f>IF(B12&lt;&gt;"",E11,"")</f>
        <v>3.56</v>
      </c>
      <c r="F12" s="28">
        <f>IF(B12&lt;&gt;"",F11,"")</f>
        <v>19</v>
      </c>
      <c r="G12" s="27">
        <f>IF(B12&lt;&gt;"",G11,"")</f>
        <v>0</v>
      </c>
      <c r="H12" s="27">
        <f>IF(B12&lt;&gt;"",H11,"")</f>
        <v>0</v>
      </c>
      <c r="I12" s="29">
        <f>IF(B12&lt;&gt;"",I11,"")</f>
        <v>60</v>
      </c>
      <c r="J12" s="1"/>
      <c r="K12" s="1"/>
      <c r="L12" s="109"/>
    </row>
    <row r="13" spans="1:16" x14ac:dyDescent="0.2">
      <c r="A13" s="259">
        <v>2</v>
      </c>
      <c r="B13" s="241" t="s">
        <v>109</v>
      </c>
      <c r="C13" s="242" t="s">
        <v>86</v>
      </c>
      <c r="D13" s="25">
        <f>IF(B13&lt;&gt;"",D12,"")</f>
        <v>3.14</v>
      </c>
      <c r="E13" s="30">
        <f>IF(B13&lt;&gt;"",D13-D14,"")</f>
        <v>3</v>
      </c>
      <c r="F13" s="244">
        <v>19</v>
      </c>
      <c r="G13" s="245"/>
      <c r="H13" s="245"/>
      <c r="I13" s="246">
        <v>60</v>
      </c>
      <c r="J13" s="1"/>
      <c r="K13" s="1"/>
      <c r="L13" s="109"/>
    </row>
    <row r="14" spans="1:16" ht="13.5" thickBot="1" x14ac:dyDescent="0.25">
      <c r="A14" s="259"/>
      <c r="B14" s="19" t="str">
        <f>IF(B13&lt;&gt;"",B13,"")</f>
        <v>CH/CI</v>
      </c>
      <c r="C14" s="20" t="str">
        <f>IF(B14&lt;&gt;"",C13,"")</f>
        <v>U</v>
      </c>
      <c r="D14" s="247">
        <v>0.14000000000000001</v>
      </c>
      <c r="E14" s="35">
        <f>IF(B14&lt;&gt;"",E13,"")</f>
        <v>3</v>
      </c>
      <c r="F14" s="21">
        <f>IF(B14&lt;&gt;"",F13,"")</f>
        <v>19</v>
      </c>
      <c r="G14" s="20">
        <f>IF(B14&lt;&gt;"",G13,"")</f>
        <v>0</v>
      </c>
      <c r="H14" s="20">
        <f>IF(B14&lt;&gt;"",H13,"")</f>
        <v>0</v>
      </c>
      <c r="I14" s="22">
        <f>IF(B14&lt;&gt;"",I13,"")</f>
        <v>60</v>
      </c>
      <c r="J14" s="1"/>
      <c r="K14" s="1"/>
      <c r="L14" s="109"/>
    </row>
    <row r="15" spans="1:16" x14ac:dyDescent="0.2">
      <c r="A15" s="259">
        <v>3</v>
      </c>
      <c r="B15" s="241" t="s">
        <v>110</v>
      </c>
      <c r="C15" s="242" t="s">
        <v>86</v>
      </c>
      <c r="D15" s="25">
        <f>IF(B15&lt;&gt;"",D14,"")</f>
        <v>0.14000000000000001</v>
      </c>
      <c r="E15" s="30">
        <f>IF(B15&lt;&gt;"",D15-D16,"")</f>
        <v>3</v>
      </c>
      <c r="F15" s="244">
        <v>18.5</v>
      </c>
      <c r="G15" s="245"/>
      <c r="H15" s="245"/>
      <c r="I15" s="246">
        <v>40</v>
      </c>
      <c r="J15" s="1"/>
      <c r="K15" s="1"/>
      <c r="L15" s="109"/>
    </row>
    <row r="16" spans="1:16" ht="13.5" thickBot="1" x14ac:dyDescent="0.25">
      <c r="A16" s="259"/>
      <c r="B16" s="19" t="str">
        <f>IF(B15&lt;&gt;"",B15,"")</f>
        <v>CH/CL</v>
      </c>
      <c r="C16" s="20" t="str">
        <f>IF(B16&lt;&gt;"",C15,"")</f>
        <v>U</v>
      </c>
      <c r="D16" s="248">
        <v>-2.86</v>
      </c>
      <c r="E16" s="35">
        <f>IF(B16&lt;&gt;"",E15,"")</f>
        <v>3</v>
      </c>
      <c r="F16" s="21">
        <f>IF(B16&lt;&gt;"",F15,"")</f>
        <v>18.5</v>
      </c>
      <c r="G16" s="20">
        <f>IF(B16&lt;&gt;"",G15,"")</f>
        <v>0</v>
      </c>
      <c r="H16" s="20">
        <f>IF(B16&lt;&gt;"",H15,"")</f>
        <v>0</v>
      </c>
      <c r="I16" s="22">
        <f>IF(B16&lt;&gt;"",I15,"")</f>
        <v>40</v>
      </c>
      <c r="J16" s="1"/>
      <c r="K16" s="1"/>
      <c r="L16" s="109"/>
    </row>
    <row r="17" spans="1:12" x14ac:dyDescent="0.2">
      <c r="A17" s="259">
        <v>4</v>
      </c>
      <c r="B17" s="241" t="s">
        <v>111</v>
      </c>
      <c r="C17" s="242" t="s">
        <v>86</v>
      </c>
      <c r="D17" s="25">
        <f>IF(B17&lt;&gt;"",D16,"")</f>
        <v>-2.86</v>
      </c>
      <c r="E17" s="30">
        <f>IF(B17&lt;&gt;"",D17-D18,"")</f>
        <v>7.5</v>
      </c>
      <c r="F17" s="244">
        <v>17</v>
      </c>
      <c r="G17" s="245"/>
      <c r="H17" s="245"/>
      <c r="I17" s="246">
        <v>25</v>
      </c>
      <c r="J17" s="1"/>
      <c r="K17" s="1"/>
      <c r="L17" s="109"/>
    </row>
    <row r="18" spans="1:12" ht="13.5" thickBot="1" x14ac:dyDescent="0.25">
      <c r="A18" s="259"/>
      <c r="B18" s="19" t="str">
        <f>IF(B17&lt;&gt;"",B17,"")</f>
        <v>CI1</v>
      </c>
      <c r="C18" s="20" t="str">
        <f>IF(B18&lt;&gt;"",C17,"")</f>
        <v>U</v>
      </c>
      <c r="D18" s="248">
        <v>-10.36</v>
      </c>
      <c r="E18" s="35">
        <f>IF(B18&lt;&gt;"",E17,"")</f>
        <v>7.5</v>
      </c>
      <c r="F18" s="21">
        <f>IF(B18&lt;&gt;"",F17,"")</f>
        <v>17</v>
      </c>
      <c r="G18" s="20">
        <f>IF(B18&lt;&gt;"",G17,"")</f>
        <v>0</v>
      </c>
      <c r="H18" s="20">
        <f>IF(B18&lt;&gt;"",H17,"")</f>
        <v>0</v>
      </c>
      <c r="I18" s="22">
        <f>IF(B18&lt;&gt;"",I17,"")</f>
        <v>25</v>
      </c>
      <c r="J18" s="1"/>
      <c r="K18" s="1"/>
      <c r="L18" s="109"/>
    </row>
    <row r="19" spans="1:12" x14ac:dyDescent="0.2">
      <c r="A19" s="259">
        <v>5</v>
      </c>
      <c r="B19" s="241" t="s">
        <v>112</v>
      </c>
      <c r="C19" s="242" t="s">
        <v>86</v>
      </c>
      <c r="D19" s="25">
        <f>IF(B19&lt;&gt;"",D18,"")</f>
        <v>-10.36</v>
      </c>
      <c r="E19" s="30">
        <f>IF(B19&lt;&gt;"",D19-D20,"")</f>
        <v>4</v>
      </c>
      <c r="F19" s="244">
        <v>19</v>
      </c>
      <c r="G19" s="245"/>
      <c r="H19" s="245"/>
      <c r="I19" s="246">
        <v>50</v>
      </c>
      <c r="J19" s="1"/>
      <c r="K19" s="1"/>
      <c r="L19" s="109"/>
    </row>
    <row r="20" spans="1:12" ht="13.5" thickBot="1" x14ac:dyDescent="0.25">
      <c r="A20" s="259"/>
      <c r="B20" s="26" t="str">
        <f>IF(B19&lt;&gt;"",B19,"")</f>
        <v>CI2</v>
      </c>
      <c r="C20" s="27" t="str">
        <f>IF(B20&lt;&gt;"",C19,"")</f>
        <v>U</v>
      </c>
      <c r="D20" s="249">
        <v>-14.36</v>
      </c>
      <c r="E20" s="34">
        <f>IF(B20&lt;&gt;"",E19,"")</f>
        <v>4</v>
      </c>
      <c r="F20" s="28">
        <f>IF(B20&lt;&gt;"",F19,"")</f>
        <v>19</v>
      </c>
      <c r="G20" s="27">
        <f>IF(B20&lt;&gt;"",G19,"")</f>
        <v>0</v>
      </c>
      <c r="H20" s="27">
        <f>IF(B20&lt;&gt;"",H19,"")</f>
        <v>0</v>
      </c>
      <c r="I20" s="29">
        <f>IF(B20&lt;&gt;"",I19,"")</f>
        <v>50</v>
      </c>
      <c r="J20" s="1"/>
      <c r="K20" s="1"/>
      <c r="L20" s="109"/>
    </row>
    <row r="21" spans="1:12" x14ac:dyDescent="0.2">
      <c r="A21" s="259">
        <v>6</v>
      </c>
      <c r="B21" s="241" t="s">
        <v>113</v>
      </c>
      <c r="C21" s="242" t="s">
        <v>115</v>
      </c>
      <c r="D21" s="25">
        <f>IF(B21&lt;&gt;"",D20,"")</f>
        <v>-14.36</v>
      </c>
      <c r="E21" s="30">
        <f>IF(B21&lt;&gt;"",D21-D22,"")</f>
        <v>2</v>
      </c>
      <c r="F21" s="244">
        <v>20</v>
      </c>
      <c r="G21" s="245">
        <v>0</v>
      </c>
      <c r="H21" s="245">
        <v>33.1</v>
      </c>
      <c r="I21" s="246"/>
      <c r="J21" s="1"/>
      <c r="K21" s="1"/>
      <c r="L21" s="109"/>
    </row>
    <row r="22" spans="1:12" ht="13.5" thickBot="1" x14ac:dyDescent="0.25">
      <c r="A22" s="259"/>
      <c r="B22" s="19" t="str">
        <f>IF(B21&lt;&gt;"",B21,"")</f>
        <v>SM</v>
      </c>
      <c r="C22" s="20" t="str">
        <f>IF(B22&lt;&gt;"",C21,"")</f>
        <v>D</v>
      </c>
      <c r="D22" s="248">
        <v>-16.36</v>
      </c>
      <c r="E22" s="35">
        <f>IF(B22&lt;&gt;"",E21,"")</f>
        <v>2</v>
      </c>
      <c r="F22" s="21">
        <f>IF(B22&lt;&gt;"",F21,"")</f>
        <v>20</v>
      </c>
      <c r="G22" s="20">
        <f>IF(B22&lt;&gt;"",G21,"")</f>
        <v>0</v>
      </c>
      <c r="H22" s="20">
        <f>IF(B22&lt;&gt;"",H21,"")</f>
        <v>33.1</v>
      </c>
      <c r="I22" s="22">
        <f>IF(B22&lt;&gt;"",I21,"")</f>
        <v>0</v>
      </c>
      <c r="J22" s="1"/>
      <c r="K22" s="1"/>
      <c r="L22" s="109"/>
    </row>
    <row r="23" spans="1:12" x14ac:dyDescent="0.2">
      <c r="A23" s="259">
        <v>7</v>
      </c>
      <c r="B23" s="241" t="s">
        <v>114</v>
      </c>
      <c r="C23" s="242" t="s">
        <v>115</v>
      </c>
      <c r="D23" s="25">
        <f>IF(B23&lt;&gt;"",D22,"")</f>
        <v>-16.36</v>
      </c>
      <c r="E23" s="23">
        <f>IF(B23&lt;&gt;"",D23-D24,"")</f>
        <v>13.64</v>
      </c>
      <c r="F23" s="244">
        <v>20</v>
      </c>
      <c r="G23" s="245">
        <v>0</v>
      </c>
      <c r="H23" s="245">
        <v>39</v>
      </c>
      <c r="I23" s="246"/>
      <c r="J23" s="1"/>
      <c r="K23" s="1"/>
      <c r="L23" s="109"/>
    </row>
    <row r="24" spans="1:12" ht="13.5" thickBot="1" x14ac:dyDescent="0.25">
      <c r="A24" s="259"/>
      <c r="B24" s="19" t="str">
        <f>IF(B23&lt;&gt;"",B23,"")</f>
        <v>GV</v>
      </c>
      <c r="C24" s="20" t="str">
        <f>IF(B24&lt;&gt;"",C23,"")</f>
        <v>D</v>
      </c>
      <c r="D24" s="248">
        <v>-30</v>
      </c>
      <c r="E24" s="32">
        <f>IF(B24&lt;&gt;"",E23,"")</f>
        <v>13.64</v>
      </c>
      <c r="F24" s="21">
        <f>IF(B24&lt;&gt;"",F23,"")</f>
        <v>20</v>
      </c>
      <c r="G24" s="20">
        <f>IF(B24&lt;&gt;"",G23,"")</f>
        <v>0</v>
      </c>
      <c r="H24" s="20">
        <f>IF(B24&lt;&gt;"",H23,"")</f>
        <v>39</v>
      </c>
      <c r="I24" s="22">
        <f>IF(B24&lt;&gt;"",I23,"")</f>
        <v>0</v>
      </c>
      <c r="J24" s="1"/>
      <c r="K24" s="1"/>
      <c r="L24" s="109"/>
    </row>
    <row r="25" spans="1:12" x14ac:dyDescent="0.2">
      <c r="A25" s="259">
        <v>8</v>
      </c>
      <c r="B25" s="241"/>
      <c r="C25" s="242"/>
      <c r="D25" s="25" t="str">
        <f>IF(B25&lt;&gt;"",D24,"")</f>
        <v/>
      </c>
      <c r="E25" s="23" t="str">
        <f>IF(B25&lt;&gt;"",D25-D26,"")</f>
        <v/>
      </c>
      <c r="F25" s="244"/>
      <c r="G25" s="245"/>
      <c r="H25" s="245"/>
      <c r="I25" s="246"/>
      <c r="J25" s="1"/>
      <c r="K25" s="1"/>
      <c r="L25" s="109"/>
    </row>
    <row r="26" spans="1:12" ht="13.5" thickBot="1" x14ac:dyDescent="0.25">
      <c r="A26" s="259"/>
      <c r="B26" s="19" t="str">
        <f>IF(B25&lt;&gt;"",B25,"")</f>
        <v/>
      </c>
      <c r="C26" s="20" t="str">
        <f>IF(B26&lt;&gt;"",C25,"")</f>
        <v/>
      </c>
      <c r="D26" s="248"/>
      <c r="E26" s="32" t="str">
        <f>IF(B26&lt;&gt;"",E25,"")</f>
        <v/>
      </c>
      <c r="F26" s="21" t="str">
        <f>IF(B26&lt;&gt;"",F25,"")</f>
        <v/>
      </c>
      <c r="G26" s="20" t="str">
        <f>IF(B26&lt;&gt;"",G25,"")</f>
        <v/>
      </c>
      <c r="H26" s="20" t="str">
        <f>IF(B26&lt;&gt;"",H25,"")</f>
        <v/>
      </c>
      <c r="I26" s="22" t="str">
        <f>IF(B26&lt;&gt;"",I25,"")</f>
        <v/>
      </c>
      <c r="J26" s="1"/>
      <c r="K26" s="1"/>
      <c r="L26" s="109"/>
    </row>
    <row r="27" spans="1:12" x14ac:dyDescent="0.2">
      <c r="A27" s="259">
        <v>9</v>
      </c>
      <c r="B27" s="250"/>
      <c r="C27" s="245"/>
      <c r="D27" s="25" t="str">
        <f>IF(B27&lt;&gt;"",D26,"")</f>
        <v/>
      </c>
      <c r="E27" s="23" t="str">
        <f>IF(B27&lt;&gt;"",D27-D28,"")</f>
        <v/>
      </c>
      <c r="F27" s="244"/>
      <c r="G27" s="245"/>
      <c r="H27" s="245"/>
      <c r="I27" s="246"/>
      <c r="J27" s="1"/>
      <c r="K27" s="1"/>
      <c r="L27" s="109"/>
    </row>
    <row r="28" spans="1:12" ht="13.5" thickBot="1" x14ac:dyDescent="0.25">
      <c r="A28" s="259"/>
      <c r="B28" s="26" t="str">
        <f>IF(B27&lt;&gt;"",B27,"")</f>
        <v/>
      </c>
      <c r="C28" s="27" t="str">
        <f>IF(B28&lt;&gt;"",C27,"")</f>
        <v/>
      </c>
      <c r="D28" s="249"/>
      <c r="E28" s="33" t="str">
        <f>IF(B28&lt;&gt;"",E27,"")</f>
        <v/>
      </c>
      <c r="F28" s="28" t="str">
        <f>IF(B28&lt;&gt;"",F27,"")</f>
        <v/>
      </c>
      <c r="G28" s="27" t="str">
        <f>IF(B28&lt;&gt;"",G27,"")</f>
        <v/>
      </c>
      <c r="H28" s="27" t="str">
        <f>IF(B28&lt;&gt;"",H27,"")</f>
        <v/>
      </c>
      <c r="I28" s="29" t="str">
        <f>IF(B28&lt;&gt;"",I27,"")</f>
        <v/>
      </c>
      <c r="J28" s="1"/>
      <c r="K28" s="1"/>
      <c r="L28" s="109"/>
    </row>
    <row r="29" spans="1:12" x14ac:dyDescent="0.2">
      <c r="A29" s="259">
        <v>10</v>
      </c>
      <c r="B29" s="250"/>
      <c r="C29" s="245"/>
      <c r="D29" s="25" t="str">
        <f>IF(B29&lt;&gt;"",D28,"")</f>
        <v/>
      </c>
      <c r="E29" s="23" t="str">
        <f>IF(B29&lt;&gt;"",D29-D30,"")</f>
        <v/>
      </c>
      <c r="F29" s="244"/>
      <c r="G29" s="245"/>
      <c r="H29" s="245"/>
      <c r="I29" s="246"/>
      <c r="J29" s="1"/>
      <c r="K29" s="1"/>
      <c r="L29" s="109"/>
    </row>
    <row r="30" spans="1:12" ht="13.5" thickBot="1" x14ac:dyDescent="0.25">
      <c r="A30" s="259"/>
      <c r="B30" s="19" t="str">
        <f>IF(B29&lt;&gt;"",B29,"")</f>
        <v/>
      </c>
      <c r="C30" s="20" t="str">
        <f>IF(B30&lt;&gt;"",C29,"")</f>
        <v/>
      </c>
      <c r="D30" s="248"/>
      <c r="E30" s="32" t="str">
        <f>IF(B30&lt;&gt;"",E29,"")</f>
        <v/>
      </c>
      <c r="F30" s="21" t="str">
        <f>IF(B30&lt;&gt;"",F29,"")</f>
        <v/>
      </c>
      <c r="G30" s="20" t="str">
        <f>IF(B30&lt;&gt;"",G29,"")</f>
        <v/>
      </c>
      <c r="H30" s="20" t="str">
        <f>IF(B30&lt;&gt;"",H29,"")</f>
        <v/>
      </c>
      <c r="I30" s="22" t="str">
        <f>IF(B30&lt;&gt;"",I29,"")</f>
        <v/>
      </c>
      <c r="J30" s="1"/>
      <c r="K30" s="1"/>
      <c r="L30" s="109"/>
    </row>
    <row r="31" spans="1:12" x14ac:dyDescent="0.2">
      <c r="A31" s="259">
        <v>11</v>
      </c>
      <c r="B31" s="250"/>
      <c r="C31" s="245"/>
      <c r="D31" s="25" t="str">
        <f>IF(B31&lt;&gt;"",D30,"")</f>
        <v/>
      </c>
      <c r="E31" s="23" t="str">
        <f>IF(B31&lt;&gt;"",D31-D32,"")</f>
        <v/>
      </c>
      <c r="F31" s="244"/>
      <c r="G31" s="245"/>
      <c r="H31" s="245"/>
      <c r="I31" s="246"/>
      <c r="J31" s="1"/>
      <c r="K31" s="1"/>
      <c r="L31" s="109"/>
    </row>
    <row r="32" spans="1:12" ht="13.5" thickBot="1" x14ac:dyDescent="0.25">
      <c r="A32" s="259"/>
      <c r="B32" s="19" t="str">
        <f>IF(B31&lt;&gt;"",B31,"")</f>
        <v/>
      </c>
      <c r="C32" s="20" t="str">
        <f>IF(B32&lt;&gt;"",C31,"")</f>
        <v/>
      </c>
      <c r="D32" s="248"/>
      <c r="E32" s="32" t="str">
        <f>IF(B32&lt;&gt;"",E31,"")</f>
        <v/>
      </c>
      <c r="F32" s="21" t="str">
        <f>IF(B32&lt;&gt;"",F31,"")</f>
        <v/>
      </c>
      <c r="G32" s="20" t="str">
        <f>IF(B32&lt;&gt;"",G31,"")</f>
        <v/>
      </c>
      <c r="H32" s="20" t="str">
        <f>IF(B32&lt;&gt;"",H31,"")</f>
        <v/>
      </c>
      <c r="I32" s="22" t="str">
        <f>IF(B32&lt;&gt;"",I31,"")</f>
        <v/>
      </c>
      <c r="J32" s="1"/>
      <c r="K32" s="1"/>
      <c r="L32" s="109"/>
    </row>
    <row r="33" spans="1:15" x14ac:dyDescent="0.2">
      <c r="A33" s="259">
        <v>12</v>
      </c>
      <c r="B33" s="250"/>
      <c r="C33" s="245"/>
      <c r="D33" s="25" t="str">
        <f>IF(B33&lt;&gt;"",D32,"")</f>
        <v/>
      </c>
      <c r="E33" s="23" t="str">
        <f>IF(B33&lt;&gt;"",D33-D34,"")</f>
        <v/>
      </c>
      <c r="F33" s="244"/>
      <c r="G33" s="245"/>
      <c r="H33" s="245"/>
      <c r="I33" s="246"/>
      <c r="J33" s="1"/>
      <c r="K33" s="1"/>
      <c r="L33" s="109"/>
    </row>
    <row r="34" spans="1:15" ht="13.5" thickBot="1" x14ac:dyDescent="0.25">
      <c r="A34" s="259"/>
      <c r="B34" s="19" t="str">
        <f>IF(B33&lt;&gt;"",B33,"")</f>
        <v/>
      </c>
      <c r="C34" s="20" t="str">
        <f>IF(B34&lt;&gt;"",C33,"")</f>
        <v/>
      </c>
      <c r="D34" s="248"/>
      <c r="E34" s="32" t="str">
        <f>IF(B34&lt;&gt;"",E33,"")</f>
        <v/>
      </c>
      <c r="F34" s="21" t="str">
        <f>IF(B34&lt;&gt;"",F33,"")</f>
        <v/>
      </c>
      <c r="G34" s="20" t="str">
        <f>IF(B34&lt;&gt;"",G33,"")</f>
        <v/>
      </c>
      <c r="H34" s="20" t="str">
        <f>IF(B34&lt;&gt;"",H33,"")</f>
        <v/>
      </c>
      <c r="I34" s="22" t="str">
        <f>IF(B34&lt;&gt;"",I33,"")</f>
        <v/>
      </c>
      <c r="J34" s="1"/>
      <c r="K34" s="1"/>
      <c r="L34" s="109"/>
    </row>
    <row r="35" spans="1:15" x14ac:dyDescent="0.2">
      <c r="A35" s="259">
        <v>13</v>
      </c>
      <c r="B35" s="250"/>
      <c r="C35" s="245"/>
      <c r="D35" s="25" t="str">
        <f>IF(B35&lt;&gt;"",D34,"")</f>
        <v/>
      </c>
      <c r="E35" s="23" t="str">
        <f>IF(B35&lt;&gt;"",D35-D36,"")</f>
        <v/>
      </c>
      <c r="F35" s="244"/>
      <c r="G35" s="245"/>
      <c r="H35" s="245"/>
      <c r="I35" s="246"/>
      <c r="J35" s="1"/>
      <c r="K35" s="1"/>
      <c r="L35" s="109"/>
    </row>
    <row r="36" spans="1:15" ht="13.5" thickBot="1" x14ac:dyDescent="0.25">
      <c r="A36" s="259"/>
      <c r="B36" s="19" t="str">
        <f>IF(B35&lt;&gt;"",B35,"")</f>
        <v/>
      </c>
      <c r="C36" s="20" t="str">
        <f>IF(B36&lt;&gt;"",C35,"")</f>
        <v/>
      </c>
      <c r="D36" s="248"/>
      <c r="E36" s="32" t="str">
        <f>IF(B36&lt;&gt;"",E35,"")</f>
        <v/>
      </c>
      <c r="F36" s="21" t="str">
        <f>IF(B36&lt;&gt;"",F35,"")</f>
        <v/>
      </c>
      <c r="G36" s="20" t="str">
        <f>IF(B36&lt;&gt;"",G35,"")</f>
        <v/>
      </c>
      <c r="H36" s="20" t="str">
        <f>IF(B36&lt;&gt;"",H35,"")</f>
        <v/>
      </c>
      <c r="I36" s="22" t="str">
        <f>IF(B36&lt;&gt;"",I35,"")</f>
        <v/>
      </c>
      <c r="J36" s="1"/>
      <c r="K36" s="1"/>
      <c r="L36" s="109"/>
    </row>
    <row r="37" spans="1:15" x14ac:dyDescent="0.2">
      <c r="A37" s="259">
        <v>14</v>
      </c>
      <c r="B37" s="250"/>
      <c r="C37" s="245"/>
      <c r="D37" s="25" t="str">
        <f>IF(B37&lt;&gt;"",D36,"")</f>
        <v/>
      </c>
      <c r="E37" s="23" t="str">
        <f>IF(B37&lt;&gt;"",D37-D38,"")</f>
        <v/>
      </c>
      <c r="F37" s="244"/>
      <c r="G37" s="245"/>
      <c r="H37" s="245"/>
      <c r="I37" s="246"/>
      <c r="J37" s="1"/>
      <c r="K37" s="1"/>
      <c r="L37" s="109"/>
    </row>
    <row r="38" spans="1:15" ht="13.5" thickBot="1" x14ac:dyDescent="0.25">
      <c r="A38" s="259"/>
      <c r="B38" s="19" t="str">
        <f>IF(B37&lt;&gt;"",B37,"")</f>
        <v/>
      </c>
      <c r="C38" s="20" t="str">
        <f>IF(B38&lt;&gt;"",C37,"")</f>
        <v/>
      </c>
      <c r="D38" s="247"/>
      <c r="E38" s="32" t="str">
        <f>IF(B38&lt;&gt;"",E37,"")</f>
        <v/>
      </c>
      <c r="F38" s="21" t="str">
        <f>IF(B38&lt;&gt;"",F37,"")</f>
        <v/>
      </c>
      <c r="G38" s="20" t="str">
        <f>IF(B38&lt;&gt;"",G37,"")</f>
        <v/>
      </c>
      <c r="H38" s="20" t="str">
        <f>IF(B38&lt;&gt;"",H37,"")</f>
        <v/>
      </c>
      <c r="I38" s="22" t="str">
        <f>IF(B38&lt;&gt;"",I37,"")</f>
        <v/>
      </c>
      <c r="J38" s="1"/>
      <c r="K38" s="1"/>
      <c r="L38" s="109"/>
    </row>
    <row r="39" spans="1:15" x14ac:dyDescent="0.2">
      <c r="A39" s="260">
        <v>15</v>
      </c>
      <c r="B39" s="250"/>
      <c r="C39" s="245"/>
      <c r="D39" s="25" t="str">
        <f>IF(B39&lt;&gt;"",D38,"")</f>
        <v/>
      </c>
      <c r="E39" s="23" t="str">
        <f>IF(B39&lt;&gt;"",D39-D40,"")</f>
        <v/>
      </c>
      <c r="F39" s="244"/>
      <c r="G39" s="245"/>
      <c r="H39" s="245"/>
      <c r="I39" s="246"/>
      <c r="J39" s="1"/>
      <c r="K39" s="1"/>
      <c r="L39" s="109"/>
    </row>
    <row r="40" spans="1:15" ht="13.5" thickBot="1" x14ac:dyDescent="0.25">
      <c r="A40" s="260"/>
      <c r="B40" s="19" t="str">
        <f>IF(B39&lt;&gt;"",B39,"")</f>
        <v/>
      </c>
      <c r="C40" s="20" t="str">
        <f>IF(B40&lt;&gt;"",C39,"")</f>
        <v/>
      </c>
      <c r="D40" s="251"/>
      <c r="E40" s="32" t="str">
        <f>IF(B40&lt;&gt;"",E39,"")</f>
        <v/>
      </c>
      <c r="F40" s="21" t="str">
        <f>IF(B40&lt;&gt;"",F39,"")</f>
        <v/>
      </c>
      <c r="G40" s="20" t="str">
        <f>IF(B40&lt;&gt;"",G39,"")</f>
        <v/>
      </c>
      <c r="H40" s="20" t="str">
        <f>IF(B40&lt;&gt;"",H39,"")</f>
        <v/>
      </c>
      <c r="I40" s="22" t="str">
        <f>IF(B40&lt;&gt;"",I39,"")</f>
        <v/>
      </c>
      <c r="J40" s="1"/>
      <c r="K40" s="1"/>
      <c r="L40" s="109"/>
    </row>
    <row r="41" spans="1:15" ht="13.5" thickBo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09"/>
      <c r="M41" s="327" t="s">
        <v>20</v>
      </c>
      <c r="N41" s="327"/>
      <c r="O41" s="327"/>
    </row>
    <row r="42" spans="1:15" x14ac:dyDescent="0.2">
      <c r="A42" s="10">
        <f>MIN(M42:O42)</f>
        <v>3</v>
      </c>
      <c r="B42" s="43"/>
      <c r="C42" s="44" t="s">
        <v>16</v>
      </c>
      <c r="D42" s="252">
        <v>-2.46</v>
      </c>
      <c r="E42" s="45" t="s">
        <v>13</v>
      </c>
      <c r="F42" s="46">
        <f>CHOOSE($A42,F$11,F$13,F$15,F$17,F$19,F$21,F$23,F$25,F$27,F$29,F$31,F$33,F$35,F$37,F$39)</f>
        <v>18.5</v>
      </c>
      <c r="G42" s="46">
        <f t="shared" ref="G42:I57" si="0">CHOOSE($A42,G$11,G$13,G$15,G$17,G$19,G$21,G$23,G$25,G$27,G$29,G$31,G$33,G$35,G$37,G$39)</f>
        <v>0</v>
      </c>
      <c r="H42" s="46">
        <f t="shared" si="0"/>
        <v>0</v>
      </c>
      <c r="I42" s="47">
        <f t="shared" si="0"/>
        <v>40</v>
      </c>
      <c r="J42" s="1"/>
      <c r="K42" s="1"/>
      <c r="L42" s="109"/>
      <c r="M42" s="95">
        <f>IF(($D42&lt;$D$11)*($D42&gt;$D$12),$A$11,IF(($D42&lt;$D$13)*($D42&gt;$D$14),$A$13,IF(($D42&lt;$D$15)*($D42&gt;$D$16),$A$15,IF(($D42&lt;$D$17)*($D42&gt;$D$18),$A$17,IF(($D42&lt;$D$19)*($D42&gt;$D$20),$A$19,"NA")))))</f>
        <v>3</v>
      </c>
      <c r="N42" s="95" t="str">
        <f>IF(($D42&lt;$D$21)*($D42&gt;$D$22),$A$21,IF(($D42&lt;$D$23)*($D42&gt;$D$24),$A$23,IF(($D42&lt;$D$25)*($D42&gt;$D$26),$A$25,IF(($D42&lt;$D$27)*($D42&gt;$D$28),$A$27,IF(($D42&lt;$D$29)*($D42&gt;$D$30),$A$29,"NA")))))</f>
        <v>NA</v>
      </c>
      <c r="O42" s="95" t="str">
        <f>IF(($D42&lt;$D$31)*($D42&gt;$D$32),$A$31,IF(($D42&lt;$D$33)*($D42&gt;$D$34),$A$33,IF(($D42&lt;$D$35)*($D42&gt;$D$36),$A$35,IF(($D42&lt;$D$37)*($D42&gt;$D$38),$A$37,IF(($D42&lt;$D$39)*($D42&gt;$D$40),$A$39,"NA")))))</f>
        <v>NA</v>
      </c>
    </row>
    <row r="43" spans="1:15" ht="13.5" thickBot="1" x14ac:dyDescent="0.25">
      <c r="A43" s="10">
        <f>MIN(M43:O43)</f>
        <v>3</v>
      </c>
      <c r="B43" s="48"/>
      <c r="C43" s="49" t="s">
        <v>16</v>
      </c>
      <c r="D43" s="50">
        <f>D42</f>
        <v>-2.46</v>
      </c>
      <c r="E43" s="51" t="s">
        <v>13</v>
      </c>
      <c r="F43" s="52">
        <f>CHOOSE($A43,F$11,F$13,F$15,F$17,F$19,F$21,F$23,F$25,F$27,F$29,F$31,F$33,F$35,F$37,F$39)</f>
        <v>18.5</v>
      </c>
      <c r="G43" s="52">
        <f t="shared" si="0"/>
        <v>0</v>
      </c>
      <c r="H43" s="52">
        <f t="shared" si="0"/>
        <v>0</v>
      </c>
      <c r="I43" s="53">
        <f t="shared" si="0"/>
        <v>40</v>
      </c>
      <c r="J43" s="1"/>
      <c r="K43" s="1"/>
      <c r="L43" s="109"/>
      <c r="M43" s="95">
        <f>IF(($D43&lt;$D$11)*($D43&gt;$D$12),$A$11,IF(($D43&lt;$D$13)*($D43&gt;$D$14),$A$13,IF(($D43&lt;$D$15)*($D43&gt;$D$16),$A$15,IF(($D43&lt;$D$17)*($D43&gt;$D$18),$A$17,IF(($D43&lt;$D$19)*($D43&gt;$D$20),$A$19,"NA")))))</f>
        <v>3</v>
      </c>
      <c r="N43" s="95" t="str">
        <f>IF(($D43&lt;$D$21)*($D43&gt;$D$22),$A$21,IF(($D43&lt;$D$23)*($D43&gt;$D$24),$A$23,IF(($D43&lt;$D$25)*($D43&gt;$D$26),$A$25,IF(($D43&lt;$D$27)*($D43&gt;$D$28),$A$27,IF(($D43&lt;$D$29)*($D43&gt;$D$30),$A$29,"NA")))))</f>
        <v>NA</v>
      </c>
      <c r="O43" s="95" t="str">
        <f>IF(($D43&lt;$D$31)*($D43&gt;$D$32),$A$31,IF(($D43&lt;$D$33)*($D43&gt;$D$34),$A$33,IF(($D43&lt;$D$35)*($D43&gt;$D$36),$A$35,IF(($D43&lt;$D$37)*($D43&gt;$D$38),$A$37,IF(($D43&lt;$D$39)*($D43&gt;$D$40),$A$39,"NA")))))</f>
        <v>NA</v>
      </c>
    </row>
    <row r="44" spans="1:15" x14ac:dyDescent="0.2">
      <c r="A44" s="10">
        <f>MIN(M44:O44)</f>
        <v>5</v>
      </c>
      <c r="B44" s="43"/>
      <c r="C44" s="44" t="s">
        <v>14</v>
      </c>
      <c r="D44" s="252">
        <v>-11.95</v>
      </c>
      <c r="E44" s="45" t="s">
        <v>13</v>
      </c>
      <c r="F44" s="46">
        <f t="shared" ref="F44:I59" si="1">CHOOSE($A44,F$11,F$13,F$15,F$17,F$19,F$21,F$23,F$25,F$27,F$29,F$31,F$33,F$35,F$37,F$39)</f>
        <v>19</v>
      </c>
      <c r="G44" s="46">
        <f t="shared" si="0"/>
        <v>0</v>
      </c>
      <c r="H44" s="46">
        <f t="shared" si="0"/>
        <v>0</v>
      </c>
      <c r="I44" s="47">
        <f t="shared" si="0"/>
        <v>50</v>
      </c>
      <c r="J44" s="1"/>
      <c r="K44" s="1"/>
      <c r="L44" s="109"/>
      <c r="M44" s="95">
        <f t="shared" ref="M44:M46" si="2">IF(($D44&lt;$D$11)*($D44&gt;$D$12),$A$11,IF(($D44&lt;$D$13)*($D44&gt;$D$14),$A$13,IF(($D44&lt;$D$15)*($D44&gt;$D$16),$A$15,IF(($D44&lt;$D$17)*($D44&gt;$D$18),$A$17,IF(($D44&lt;$D$19)*($D44&gt;$D$20),$A$19,"NA")))))</f>
        <v>5</v>
      </c>
      <c r="N44" s="95" t="str">
        <f t="shared" ref="N44:N46" si="3">IF(($D44&lt;$D$21)*($D44&gt;$D$22),$A$21,IF(($D44&lt;$D$23)*($D44&gt;$D$24),$A$23,IF(($D44&lt;$D$25)*($D44&gt;$D$26),$A$25,IF(($D44&lt;$D$27)*($D44&gt;$D$28),$A$27,IF(($D44&lt;$D$29)*($D44&gt;$D$30),$A$29,"NA")))))</f>
        <v>NA</v>
      </c>
      <c r="O44" s="95" t="str">
        <f t="shared" ref="O44:O46" si="4">IF(($D44&lt;$D$31)*($D44&gt;$D$32),$A$31,IF(($D44&lt;$D$33)*($D44&gt;$D$34),$A$33,IF(($D44&lt;$D$35)*($D44&gt;$D$36),$A$35,IF(($D44&lt;$D$37)*($D44&gt;$D$38),$A$37,IF(($D44&lt;$D$39)*($D44&gt;$D$40),$A$39,"NA")))))</f>
        <v>NA</v>
      </c>
    </row>
    <row r="45" spans="1:15" ht="13.5" thickBot="1" x14ac:dyDescent="0.25">
      <c r="A45" s="10">
        <f>MIN(M45:O45)</f>
        <v>5</v>
      </c>
      <c r="B45" s="48"/>
      <c r="C45" s="49" t="s">
        <v>14</v>
      </c>
      <c r="D45" s="50">
        <f>D44</f>
        <v>-11.95</v>
      </c>
      <c r="E45" s="51" t="s">
        <v>13</v>
      </c>
      <c r="F45" s="52">
        <f t="shared" si="1"/>
        <v>19</v>
      </c>
      <c r="G45" s="52">
        <f t="shared" si="0"/>
        <v>0</v>
      </c>
      <c r="H45" s="52">
        <f t="shared" si="0"/>
        <v>0</v>
      </c>
      <c r="I45" s="53">
        <f t="shared" si="0"/>
        <v>50</v>
      </c>
      <c r="J45" s="1"/>
      <c r="K45" s="1"/>
      <c r="L45" s="109"/>
      <c r="M45" s="95">
        <f t="shared" si="2"/>
        <v>5</v>
      </c>
      <c r="N45" s="95" t="str">
        <f t="shared" si="3"/>
        <v>NA</v>
      </c>
      <c r="O45" s="95" t="str">
        <f t="shared" si="4"/>
        <v>NA</v>
      </c>
    </row>
    <row r="46" spans="1:15" ht="13.5" thickBot="1" x14ac:dyDescent="0.25">
      <c r="A46" s="10">
        <f>MIN(M46:O46)</f>
        <v>7</v>
      </c>
      <c r="B46" s="54"/>
      <c r="C46" s="55" t="s">
        <v>15</v>
      </c>
      <c r="D46" s="253">
        <v>-23.2</v>
      </c>
      <c r="E46" s="56" t="s">
        <v>13</v>
      </c>
      <c r="F46" s="57">
        <f t="shared" si="1"/>
        <v>20</v>
      </c>
      <c r="G46" s="57">
        <f t="shared" si="0"/>
        <v>0</v>
      </c>
      <c r="H46" s="57">
        <f t="shared" si="0"/>
        <v>39</v>
      </c>
      <c r="I46" s="58">
        <f t="shared" si="0"/>
        <v>0</v>
      </c>
      <c r="J46" s="1"/>
      <c r="K46" s="1"/>
      <c r="L46" s="109"/>
      <c r="M46" s="95" t="str">
        <f t="shared" si="2"/>
        <v>NA</v>
      </c>
      <c r="N46" s="95">
        <f t="shared" si="3"/>
        <v>7</v>
      </c>
      <c r="O46" s="95" t="str">
        <f t="shared" si="4"/>
        <v>NA</v>
      </c>
    </row>
    <row r="47" spans="1:15" x14ac:dyDescent="0.2">
      <c r="A47" s="10"/>
      <c r="B47" s="1"/>
      <c r="C47" s="1"/>
      <c r="D47" s="1"/>
      <c r="E47" s="1"/>
      <c r="F47" s="31"/>
      <c r="G47" s="31"/>
      <c r="H47" s="31"/>
      <c r="I47" s="31"/>
      <c r="J47" s="42"/>
      <c r="K47" s="42"/>
      <c r="L47" s="261"/>
    </row>
    <row r="48" spans="1:15" hidden="1" x14ac:dyDescent="0.2">
      <c r="A48" s="10"/>
      <c r="B48" s="262" t="s">
        <v>19</v>
      </c>
      <c r="C48" s="1"/>
      <c r="D48" s="1"/>
      <c r="E48" s="1"/>
      <c r="F48" s="31"/>
      <c r="G48" s="31"/>
      <c r="H48" s="31"/>
      <c r="I48" s="31"/>
      <c r="J48" s="42"/>
      <c r="K48" s="42"/>
      <c r="L48" s="261"/>
    </row>
    <row r="49" spans="1:12" hidden="1" x14ac:dyDescent="0.2">
      <c r="A49" s="10">
        <f t="shared" ref="A49:A84" ca="1" si="5">MIN(J49:L49)</f>
        <v>1</v>
      </c>
      <c r="B49" s="59" t="str">
        <f t="shared" ref="B49:C84" ca="1" si="6">CHOOSE($A49,B$11,B$13,B$15,B$17,B$19,B$21,B$23,B$25,B$27,B$29,B$31,B$33,B$35,B$37,B$39)</f>
        <v>SC</v>
      </c>
      <c r="C49" s="79" t="str">
        <f t="shared" ca="1" si="6"/>
        <v>U</v>
      </c>
      <c r="D49" s="76">
        <f t="array" ref="D49:D84" ca="1">IF(ISERROR(LARGE(Level,ROW(INDIRECT("1:"&amp;ROWS(Level))))),"",LARGE(Level,ROW(INDIRECT("1:"&amp;ROWS(Level)))))</f>
        <v>6.7</v>
      </c>
      <c r="E49" s="61"/>
      <c r="F49" s="79">
        <f t="shared" ca="1" si="1"/>
        <v>19</v>
      </c>
      <c r="G49" s="46">
        <f t="shared" ca="1" si="0"/>
        <v>0</v>
      </c>
      <c r="H49" s="79">
        <f t="shared" ca="1" si="0"/>
        <v>0</v>
      </c>
      <c r="I49" s="47">
        <f t="shared" ca="1" si="0"/>
        <v>60</v>
      </c>
      <c r="J49" s="42">
        <f ca="1">IF(($D49&lt;=$D$11)*($D49&gt;$D$12),$A$11,IF(($D49&lt;=$D$13)*($D49&gt;$D$14),$A$13,IF(($D49&lt;=$D$15)*($D49&gt;$D$16),$A$15,IF(($D49&lt;=$D$17)*($D49&gt;$D$18),$A$17,IF(($D49&lt;=$D$19)*($D49&gt;$D$20),$A$19,"NA")))))</f>
        <v>1</v>
      </c>
      <c r="K49" s="42">
        <f ca="1">IF(($D49&lt;=$D$21)*($D49&gt;$D$22),$A$21,IF(($D49&lt;=$D$23)*($D49&gt;$D$24),$A$23,IF(($D49&lt;=$D$25)*($D49&gt;$D$26),$A$25,IF(($D49&lt;=$D$27)*($D49&gt;$D$28),$A$27,IF(($D49&lt;=$D$29)*($D49&gt;$D$30),$A$29,"NA")))))</f>
        <v>8</v>
      </c>
      <c r="L49" s="261">
        <f ca="1">IF(($D49&lt;=$D$31)*($D49&gt;$D$32),$A$31,IF(($D49&lt;=$D$33)*($D49&gt;$D$34),$A$33,IF(($D49&lt;=$D$35)*($D49&gt;$D$36),$A$35,IF(($D49&lt;=$D$37)*($D49&gt;$D$38),$A$37,IF(($D49&lt;=$D$39)*($D49&gt;$D$40),$A$39,"NA")))))</f>
        <v>11</v>
      </c>
    </row>
    <row r="50" spans="1:12" ht="13.5" hidden="1" thickBot="1" x14ac:dyDescent="0.25">
      <c r="A50" s="10">
        <f t="shared" ca="1" si="5"/>
        <v>1</v>
      </c>
      <c r="B50" s="65" t="str">
        <f t="shared" ca="1" si="6"/>
        <v>SC</v>
      </c>
      <c r="C50" s="81" t="str">
        <f t="shared" ca="1" si="6"/>
        <v>U</v>
      </c>
      <c r="D50" s="78">
        <f ca="1"/>
        <v>3.14</v>
      </c>
      <c r="E50" s="67">
        <f ca="1">D49-D50</f>
        <v>3.56</v>
      </c>
      <c r="F50" s="81">
        <f t="shared" ca="1" si="1"/>
        <v>19</v>
      </c>
      <c r="G50" s="52">
        <f t="shared" ca="1" si="0"/>
        <v>0</v>
      </c>
      <c r="H50" s="81">
        <f t="shared" ca="1" si="0"/>
        <v>0</v>
      </c>
      <c r="I50" s="53">
        <f t="shared" ca="1" si="0"/>
        <v>60</v>
      </c>
      <c r="J50" s="42">
        <f ca="1">IF(($D50&lt;$D$11)*($D50&gt;=$D$12),$A$11,IF(($D50&lt;$D$13)*($D50&gt;=$D$14),$A$13,IF(($D50&lt;$D$15)*($D50&gt;=$D$16),$A$15,IF(($D50&lt;$D$17)*($D50&gt;=$D$18),$A$17,IF(($D50&lt;$D$19)*($D50&gt;=$D$20),$A$19,"NA")))))</f>
        <v>1</v>
      </c>
      <c r="K50" s="42">
        <f ca="1">IF(($D50&lt;$D$21)*($D50&gt;=$D$22),$A$21,IF(($D50&lt;$D$23)*($D50&gt;=$D$24),$A$23,IF(($D50&lt;$D$25)*($D50&gt;=$D$26),$A$25,IF(($D50&lt;$D$27)*($D50&gt;=$D$28),$A$27,IF(($D50&lt;$D$29)*($D50&gt;=$D$30),$A$29,"NA")))))</f>
        <v>8</v>
      </c>
      <c r="L50" s="261">
        <f ca="1">IF(($D50&lt;$D$31)*($D50&gt;=$D$32),$A$31,IF(($D50&lt;$D$33)*($D50&gt;=$D$34),$A$33,IF(($D50&lt;$D$35)*($D50&gt;=$D$36),$A$35,IF(($D50&lt;$D$37)*($D50&gt;=$D$38),$A$37,IF(($D50&lt;$D$39)*($D50&gt;=$D$40),$A$39,"NA")))))</f>
        <v>11</v>
      </c>
    </row>
    <row r="51" spans="1:12" hidden="1" x14ac:dyDescent="0.2">
      <c r="A51" s="10">
        <f t="shared" ca="1" si="5"/>
        <v>2</v>
      </c>
      <c r="B51" s="62" t="str">
        <f t="shared" ca="1" si="6"/>
        <v>CH/CI</v>
      </c>
      <c r="C51" s="80" t="str">
        <f t="shared" ca="1" si="6"/>
        <v>U</v>
      </c>
      <c r="D51" s="77">
        <f ca="1"/>
        <v>3.14</v>
      </c>
      <c r="E51" s="11"/>
      <c r="F51" s="80">
        <f t="shared" ca="1" si="1"/>
        <v>19</v>
      </c>
      <c r="G51" s="31">
        <f t="shared" ca="1" si="0"/>
        <v>0</v>
      </c>
      <c r="H51" s="80">
        <f t="shared" ca="1" si="0"/>
        <v>0</v>
      </c>
      <c r="I51" s="63">
        <f t="shared" ca="1" si="0"/>
        <v>60</v>
      </c>
      <c r="J51" s="42">
        <f ca="1">IF(($D51&lt;=$D$11)*($D51&gt;$D$12),$A$11,IF(($D51&lt;=$D$13)*($D51&gt;$D$14),$A$13,IF(($D51&lt;=$D$15)*($D51&gt;$D$16),$A$15,IF(($D51&lt;=$D$17)*($D51&gt;$D$18),$A$17,IF(($D51&lt;=$D$19)*($D51&gt;$D$20),$A$19,"NA")))))</f>
        <v>2</v>
      </c>
      <c r="K51" s="42">
        <f ca="1">IF(($D51&lt;=$D$21)*($D51&gt;$D$22),$A$21,IF(($D51&lt;=$D$23)*($D51&gt;$D$24),$A$23,IF(($D51&lt;=$D$25)*($D51&gt;$D$26),$A$25,IF(($D51&lt;=$D$27)*($D51&gt;$D$28),$A$27,IF(($D51&lt;=$D$29)*($D51&gt;$D$30),$A$29,"NA")))))</f>
        <v>8</v>
      </c>
      <c r="L51" s="261">
        <f ca="1">IF(($D51&lt;=$D$31)*($D51&gt;$D$32),$A$31,IF(($D51&lt;=$D$33)*($D51&gt;$D$34),$A$33,IF(($D51&lt;=$D$35)*($D51&gt;$D$36),$A$35,IF(($D51&lt;=$D$37)*($D51&gt;$D$38),$A$37,IF(($D51&lt;=$D$39)*($D51&gt;$D$40),$A$39,"NA")))))</f>
        <v>11</v>
      </c>
    </row>
    <row r="52" spans="1:12" hidden="1" x14ac:dyDescent="0.2">
      <c r="A52" s="10">
        <f t="shared" ca="1" si="5"/>
        <v>2</v>
      </c>
      <c r="B52" s="62" t="str">
        <f t="shared" ca="1" si="6"/>
        <v>CH/CI</v>
      </c>
      <c r="C52" s="80" t="str">
        <f t="shared" ca="1" si="6"/>
        <v>U</v>
      </c>
      <c r="D52" s="77">
        <f ca="1"/>
        <v>0.14000000000000001</v>
      </c>
      <c r="E52" s="64">
        <f ca="1">D51-D52</f>
        <v>3</v>
      </c>
      <c r="F52" s="80">
        <f t="shared" ca="1" si="1"/>
        <v>19</v>
      </c>
      <c r="G52" s="31">
        <f t="shared" ca="1" si="0"/>
        <v>0</v>
      </c>
      <c r="H52" s="80">
        <f t="shared" ca="1" si="0"/>
        <v>0</v>
      </c>
      <c r="I52" s="63">
        <f t="shared" ca="1" si="0"/>
        <v>60</v>
      </c>
      <c r="J52" s="42">
        <f ca="1">IF(($D52&lt;$D$11)*($D52&gt;=$D$12),$A$11,IF(($D52&lt;$D$13)*($D52&gt;=$D$14),$A$13,IF(($D52&lt;$D$15)*($D52&gt;=$D$16),$A$15,IF(($D52&lt;$D$17)*($D52&gt;=$D$18),$A$17,IF(($D52&lt;$D$19)*($D52&gt;=$D$20),$A$19,"NA")))))</f>
        <v>2</v>
      </c>
      <c r="K52" s="42">
        <f ca="1">IF(($D52&lt;$D$21)*($D52&gt;=$D$22),$A$21,IF(($D52&lt;$D$23)*($D52&gt;=$D$24),$A$23,IF(($D52&lt;$D$25)*($D52&gt;=$D$26),$A$25,IF(($D52&lt;$D$27)*($D52&gt;=$D$28),$A$27,IF(($D52&lt;$D$29)*($D52&gt;=$D$30),$A$29,"NA")))))</f>
        <v>8</v>
      </c>
      <c r="L52" s="261">
        <f ca="1">IF(($D52&lt;$D$31)*($D52&gt;=$D$32),$A$31,IF(($D52&lt;$D$33)*($D52&gt;=$D$34),$A$33,IF(($D52&lt;$D$35)*($D52&gt;=$D$36),$A$35,IF(($D52&lt;$D$37)*($D52&gt;=$D$38),$A$37,IF(($D52&lt;$D$39)*($D52&gt;=$D$40),$A$39,"NA")))))</f>
        <v>11</v>
      </c>
    </row>
    <row r="53" spans="1:12" hidden="1" x14ac:dyDescent="0.2">
      <c r="A53" s="10">
        <f t="shared" ca="1" si="5"/>
        <v>3</v>
      </c>
      <c r="B53" s="59" t="str">
        <f t="shared" ca="1" si="6"/>
        <v>CH/CL</v>
      </c>
      <c r="C53" s="79" t="str">
        <f t="shared" ca="1" si="6"/>
        <v>U</v>
      </c>
      <c r="D53" s="76">
        <f ca="1"/>
        <v>0.14000000000000001</v>
      </c>
      <c r="E53" s="61"/>
      <c r="F53" s="79">
        <f t="shared" ca="1" si="1"/>
        <v>18.5</v>
      </c>
      <c r="G53" s="46">
        <f t="shared" ca="1" si="0"/>
        <v>0</v>
      </c>
      <c r="H53" s="79">
        <f t="shared" ca="1" si="0"/>
        <v>0</v>
      </c>
      <c r="I53" s="47">
        <f t="shared" ca="1" si="0"/>
        <v>40</v>
      </c>
      <c r="J53" s="42">
        <f ca="1">IF(($D53&lt;=$D$11)*($D53&gt;$D$12),$A$11,IF(($D53&lt;=$D$13)*($D53&gt;$D$14),$A$13,IF(($D53&lt;=$D$15)*($D53&gt;$D$16),$A$15,IF(($D53&lt;=$D$17)*($D53&gt;$D$18),$A$17,IF(($D53&lt;=$D$19)*($D53&gt;$D$20),$A$19,"NA")))))</f>
        <v>3</v>
      </c>
      <c r="K53" s="42">
        <f ca="1">IF(($D53&lt;=$D$21)*($D53&gt;$D$22),$A$21,IF(($D53&lt;=$D$23)*($D53&gt;$D$24),$A$23,IF(($D53&lt;=$D$25)*($D53&gt;$D$26),$A$25,IF(($D53&lt;=$D$27)*($D53&gt;$D$28),$A$27,IF(($D53&lt;=$D$29)*($D53&gt;$D$30),$A$29,"NA")))))</f>
        <v>8</v>
      </c>
      <c r="L53" s="261">
        <f ca="1">IF(($D53&lt;=$D$31)*($D53&gt;$D$32),$A$31,IF(($D53&lt;=$D$33)*($D53&gt;$D$34),$A$33,IF(($D53&lt;=$D$35)*($D53&gt;$D$36),$A$35,IF(($D53&lt;=$D$37)*($D53&gt;$D$38),$A$37,IF(($D53&lt;=$D$39)*($D53&gt;$D$40),$A$39,"NA")))))</f>
        <v>11</v>
      </c>
    </row>
    <row r="54" spans="1:12" ht="13.5" hidden="1" thickBot="1" x14ac:dyDescent="0.25">
      <c r="A54" s="10">
        <f t="shared" ca="1" si="5"/>
        <v>3</v>
      </c>
      <c r="B54" s="65" t="str">
        <f t="shared" ca="1" si="6"/>
        <v>CH/CL</v>
      </c>
      <c r="C54" s="81" t="str">
        <f t="shared" ca="1" si="6"/>
        <v>U</v>
      </c>
      <c r="D54" s="78">
        <f ca="1"/>
        <v>-2.46</v>
      </c>
      <c r="E54" s="67">
        <f ca="1">D53-D54</f>
        <v>2.6</v>
      </c>
      <c r="F54" s="81">
        <f t="shared" ca="1" si="1"/>
        <v>18.5</v>
      </c>
      <c r="G54" s="52">
        <f t="shared" ca="1" si="0"/>
        <v>0</v>
      </c>
      <c r="H54" s="81">
        <f t="shared" ca="1" si="0"/>
        <v>0</v>
      </c>
      <c r="I54" s="53">
        <f t="shared" ca="1" si="0"/>
        <v>40</v>
      </c>
      <c r="J54" s="42">
        <f ca="1">IF(($D54&lt;$D$11)*($D54&gt;=$D$12),$A$11,IF(($D54&lt;$D$13)*($D54&gt;=$D$14),$A$13,IF(($D54&lt;$D$15)*($D54&gt;=$D$16),$A$15,IF(($D54&lt;$D$17)*($D54&gt;=$D$18),$A$17,IF(($D54&lt;$D$19)*($D54&gt;=$D$20),$A$19,"NA")))))</f>
        <v>3</v>
      </c>
      <c r="K54" s="42" t="str">
        <f ca="1">IF(($D54&lt;$D$21)*($D54&gt;=$D$22),$A$21,IF(($D54&lt;$D$23)*($D54&gt;=$D$24),$A$23,IF(($D54&lt;$D$25)*($D54&gt;=$D$26),$A$25,IF(($D54&lt;$D$27)*($D54&gt;=$D$28),$A$27,IF(($D54&lt;$D$29)*($D54&gt;=$D$30),$A$29,"NA")))))</f>
        <v>NA</v>
      </c>
      <c r="L54" s="261" t="str">
        <f ca="1">IF(($D54&lt;$D$31)*($D54&gt;=$D$32),$A$31,IF(($D54&lt;$D$33)*($D54&gt;=$D$34),$A$33,IF(($D54&lt;$D$35)*($D54&gt;=$D$36),$A$35,IF(($D54&lt;$D$37)*($D54&gt;=$D$38),$A$37,IF(($D54&lt;$D$39)*($D54&gt;=$D$40),$A$39,"NA")))))</f>
        <v>NA</v>
      </c>
    </row>
    <row r="55" spans="1:12" hidden="1" x14ac:dyDescent="0.2">
      <c r="A55" s="10">
        <f t="shared" ca="1" si="5"/>
        <v>3</v>
      </c>
      <c r="B55" s="62" t="str">
        <f t="shared" ca="1" si="6"/>
        <v>CH/CL</v>
      </c>
      <c r="C55" s="80" t="str">
        <f t="shared" ca="1" si="6"/>
        <v>U</v>
      </c>
      <c r="D55" s="77">
        <f ca="1"/>
        <v>-2.46</v>
      </c>
      <c r="E55" s="11"/>
      <c r="F55" s="80">
        <f t="shared" ca="1" si="1"/>
        <v>18.5</v>
      </c>
      <c r="G55" s="31">
        <f t="shared" ca="1" si="0"/>
        <v>0</v>
      </c>
      <c r="H55" s="80">
        <f t="shared" ca="1" si="0"/>
        <v>0</v>
      </c>
      <c r="I55" s="63">
        <f t="shared" ca="1" si="0"/>
        <v>40</v>
      </c>
      <c r="J55" s="42">
        <f ca="1">IF(($D55&lt;=$D$11)*($D55&gt;$D$12),$A$11,IF(($D55&lt;=$D$13)*($D55&gt;$D$14),$A$13,IF(($D55&lt;=$D$15)*($D55&gt;$D$16),$A$15,IF(($D55&lt;=$D$17)*($D55&gt;$D$18),$A$17,IF(($D55&lt;=$D$19)*($D55&gt;$D$20),$A$19,"NA")))))</f>
        <v>3</v>
      </c>
      <c r="K55" s="42" t="str">
        <f ca="1">IF(($D55&lt;=$D$21)*($D55&gt;$D$22),$A$21,IF(($D55&lt;=$D$23)*($D55&gt;$D$24),$A$23,IF(($D55&lt;=$D$25)*($D55&gt;$D$26),$A$25,IF(($D55&lt;=$D$27)*($D55&gt;$D$28),$A$27,IF(($D55&lt;=$D$29)*($D55&gt;$D$30),$A$29,"NA")))))</f>
        <v>NA</v>
      </c>
      <c r="L55" s="261" t="str">
        <f ca="1">IF(($D55&lt;=$D$31)*($D55&gt;$D$32),$A$31,IF(($D55&lt;=$D$33)*($D55&gt;$D$34),$A$33,IF(($D55&lt;=$D$35)*($D55&gt;$D$36),$A$35,IF(($D55&lt;=$D$37)*($D55&gt;$D$38),$A$37,IF(($D55&lt;=$D$39)*($D55&gt;$D$40),$A$39,"NA")))))</f>
        <v>NA</v>
      </c>
    </row>
    <row r="56" spans="1:12" hidden="1" x14ac:dyDescent="0.2">
      <c r="A56" s="10">
        <f t="shared" ca="1" si="5"/>
        <v>3</v>
      </c>
      <c r="B56" s="62" t="str">
        <f t="shared" ca="1" si="6"/>
        <v>CH/CL</v>
      </c>
      <c r="C56" s="80" t="str">
        <f t="shared" ca="1" si="6"/>
        <v>U</v>
      </c>
      <c r="D56" s="77">
        <f ca="1"/>
        <v>-2.86</v>
      </c>
      <c r="E56" s="11">
        <f ca="1">D55-D56</f>
        <v>0.39999999999999991</v>
      </c>
      <c r="F56" s="80">
        <f t="shared" ca="1" si="1"/>
        <v>18.5</v>
      </c>
      <c r="G56" s="31">
        <f t="shared" ca="1" si="0"/>
        <v>0</v>
      </c>
      <c r="H56" s="80">
        <f t="shared" ca="1" si="0"/>
        <v>0</v>
      </c>
      <c r="I56" s="63">
        <f t="shared" ca="1" si="0"/>
        <v>40</v>
      </c>
      <c r="J56" s="42">
        <f ca="1">IF(($D56&lt;$D$11)*($D56&gt;=$D$12),$A$11,IF(($D56&lt;$D$13)*($D56&gt;=$D$14),$A$13,IF(($D56&lt;$D$15)*($D56&gt;=$D$16),$A$15,IF(($D56&lt;$D$17)*($D56&gt;=$D$18),$A$17,IF(($D56&lt;$D$19)*($D56&gt;=$D$20),$A$19,"NA")))))</f>
        <v>3</v>
      </c>
      <c r="K56" s="42" t="str">
        <f ca="1">IF(($D56&lt;$D$21)*($D56&gt;=$D$22),$A$21,IF(($D56&lt;$D$23)*($D56&gt;=$D$24),$A$23,IF(($D56&lt;$D$25)*($D56&gt;=$D$26),$A$25,IF(($D56&lt;$D$27)*($D56&gt;=$D$28),$A$27,IF(($D56&lt;$D$29)*($D56&gt;=$D$30),$A$29,"NA")))))</f>
        <v>NA</v>
      </c>
      <c r="L56" s="261" t="str">
        <f ca="1">IF(($D56&lt;$D$31)*($D56&gt;=$D$32),$A$31,IF(($D56&lt;$D$33)*($D56&gt;=$D$34),$A$33,IF(($D56&lt;$D$35)*($D56&gt;=$D$36),$A$35,IF(($D56&lt;$D$37)*($D56&gt;=$D$38),$A$37,IF(($D56&lt;$D$39)*($D56&gt;=$D$40),$A$39,"NA")))))</f>
        <v>NA</v>
      </c>
    </row>
    <row r="57" spans="1:12" hidden="1" x14ac:dyDescent="0.2">
      <c r="A57" s="10">
        <f t="shared" ca="1" si="5"/>
        <v>4</v>
      </c>
      <c r="B57" s="59" t="str">
        <f t="shared" ca="1" si="6"/>
        <v>CI1</v>
      </c>
      <c r="C57" s="79" t="str">
        <f t="shared" ca="1" si="6"/>
        <v>U</v>
      </c>
      <c r="D57" s="76">
        <f ca="1"/>
        <v>-2.86</v>
      </c>
      <c r="E57" s="61"/>
      <c r="F57" s="79">
        <f t="shared" ca="1" si="1"/>
        <v>17</v>
      </c>
      <c r="G57" s="46">
        <f t="shared" ca="1" si="0"/>
        <v>0</v>
      </c>
      <c r="H57" s="79">
        <f t="shared" ca="1" si="0"/>
        <v>0</v>
      </c>
      <c r="I57" s="47">
        <f t="shared" ca="1" si="0"/>
        <v>25</v>
      </c>
      <c r="J57" s="42">
        <f ca="1">IF(($D57&lt;=$D$11)*($D57&gt;$D$12),$A$11,IF(($D57&lt;=$D$13)*($D57&gt;$D$14),$A$13,IF(($D57&lt;=$D$15)*($D57&gt;$D$16),$A$15,IF(($D57&lt;=$D$17)*($D57&gt;$D$18),$A$17,IF(($D57&lt;=$D$19)*($D57&gt;$D$20),$A$19,"NA")))))</f>
        <v>4</v>
      </c>
      <c r="K57" s="42" t="str">
        <f ca="1">IF(($D57&lt;=$D$21)*($D57&gt;$D$22),$A$21,IF(($D57&lt;=$D$23)*($D57&gt;$D$24),$A$23,IF(($D57&lt;=$D$25)*($D57&gt;$D$26),$A$25,IF(($D57&lt;=$D$27)*($D57&gt;$D$28),$A$27,IF(($D57&lt;=$D$29)*($D57&gt;$D$30),$A$29,"NA")))))</f>
        <v>NA</v>
      </c>
      <c r="L57" s="261" t="str">
        <f ca="1">IF(($D57&lt;=$D$31)*($D57&gt;$D$32),$A$31,IF(($D57&lt;=$D$33)*($D57&gt;$D$34),$A$33,IF(($D57&lt;=$D$35)*($D57&gt;$D$36),$A$35,IF(($D57&lt;=$D$37)*($D57&gt;$D$38),$A$37,IF(($D57&lt;=$D$39)*($D57&gt;$D$40),$A$39,"NA")))))</f>
        <v>NA</v>
      </c>
    </row>
    <row r="58" spans="1:12" ht="13.5" hidden="1" thickBot="1" x14ac:dyDescent="0.25">
      <c r="A58" s="10">
        <f t="shared" ca="1" si="5"/>
        <v>4</v>
      </c>
      <c r="B58" s="65" t="str">
        <f t="shared" ca="1" si="6"/>
        <v>CI1</v>
      </c>
      <c r="C58" s="81" t="str">
        <f t="shared" ca="1" si="6"/>
        <v>U</v>
      </c>
      <c r="D58" s="78">
        <f ca="1"/>
        <v>-10.36</v>
      </c>
      <c r="E58" s="82">
        <f ca="1">D57-D58</f>
        <v>7.5</v>
      </c>
      <c r="F58" s="81">
        <f t="shared" ca="1" si="1"/>
        <v>17</v>
      </c>
      <c r="G58" s="52">
        <f t="shared" ca="1" si="1"/>
        <v>0</v>
      </c>
      <c r="H58" s="81">
        <f t="shared" ca="1" si="1"/>
        <v>0</v>
      </c>
      <c r="I58" s="53">
        <f t="shared" ca="1" si="1"/>
        <v>25</v>
      </c>
      <c r="J58" s="42">
        <f ca="1">IF(($D58&lt;$D$11)*($D58&gt;=$D$12),$A$11,IF(($D58&lt;$D$13)*($D58&gt;=$D$14),$A$13,IF(($D58&lt;$D$15)*($D58&gt;=$D$16),$A$15,IF(($D58&lt;$D$17)*($D58&gt;=$D$18),$A$17,IF(($D58&lt;$D$19)*($D58&gt;=$D$20),$A$19,"NA")))))</f>
        <v>4</v>
      </c>
      <c r="K58" s="42" t="str">
        <f ca="1">IF(($D58&lt;$D$21)*($D58&gt;=$D$22),$A$21,IF(($D58&lt;$D$23)*($D58&gt;=$D$24),$A$23,IF(($D58&lt;$D$25)*($D58&gt;=$D$26),$A$25,IF(($D58&lt;$D$27)*($D58&gt;=$D$28),$A$27,IF(($D58&lt;$D$29)*($D58&gt;=$D$30),$A$29,"NA")))))</f>
        <v>NA</v>
      </c>
      <c r="L58" s="261" t="str">
        <f ca="1">IF(($D58&lt;$D$31)*($D58&gt;=$D$32),$A$31,IF(($D58&lt;$D$33)*($D58&gt;=$D$34),$A$33,IF(($D58&lt;$D$35)*($D58&gt;=$D$36),$A$35,IF(($D58&lt;$D$37)*($D58&gt;=$D$38),$A$37,IF(($D58&lt;$D$39)*($D58&gt;=$D$40),$A$39,"NA")))))</f>
        <v>NA</v>
      </c>
    </row>
    <row r="59" spans="1:12" hidden="1" x14ac:dyDescent="0.2">
      <c r="A59" s="10">
        <f t="shared" ca="1" si="5"/>
        <v>5</v>
      </c>
      <c r="B59" s="62" t="str">
        <f t="shared" ca="1" si="6"/>
        <v>CI2</v>
      </c>
      <c r="C59" s="80" t="str">
        <f t="shared" ca="1" si="6"/>
        <v>U</v>
      </c>
      <c r="D59" s="77">
        <f ca="1"/>
        <v>-10.36</v>
      </c>
      <c r="E59" s="11"/>
      <c r="F59" s="80">
        <f t="shared" ca="1" si="1"/>
        <v>19</v>
      </c>
      <c r="G59" s="31">
        <f t="shared" ca="1" si="1"/>
        <v>0</v>
      </c>
      <c r="H59" s="80">
        <f t="shared" ca="1" si="1"/>
        <v>0</v>
      </c>
      <c r="I59" s="63">
        <f t="shared" ca="1" si="1"/>
        <v>50</v>
      </c>
      <c r="J59" s="42">
        <f ca="1">IF(($D59&lt;=$D$11)*($D59&gt;$D$12),$A$11,IF(($D59&lt;=$D$13)*($D59&gt;$D$14),$A$13,IF(($D59&lt;=$D$15)*($D59&gt;$D$16),$A$15,IF(($D59&lt;=$D$17)*($D59&gt;$D$18),$A$17,IF(($D59&lt;=$D$19)*($D59&gt;$D$20),$A$19,"NA")))))</f>
        <v>5</v>
      </c>
      <c r="K59" s="42" t="str">
        <f ca="1">IF(($D59&lt;=$D$21)*($D59&gt;$D$22),$A$21,IF(($D59&lt;=$D$23)*($D59&gt;$D$24),$A$23,IF(($D59&lt;=$D$25)*($D59&gt;$D$26),$A$25,IF(($D59&lt;=$D$27)*($D59&gt;$D$28),$A$27,IF(($D59&lt;=$D$29)*($D59&gt;$D$30),$A$29,"NA")))))</f>
        <v>NA</v>
      </c>
      <c r="L59" s="261" t="str">
        <f ca="1">IF(($D59&lt;=$D$31)*($D59&gt;$D$32),$A$31,IF(($D59&lt;=$D$33)*($D59&gt;$D$34),$A$33,IF(($D59&lt;=$D$35)*($D59&gt;$D$36),$A$35,IF(($D59&lt;=$D$37)*($D59&gt;$D$38),$A$37,IF(($D59&lt;=$D$39)*($D59&gt;$D$40),$A$39,"NA")))))</f>
        <v>NA</v>
      </c>
    </row>
    <row r="60" spans="1:12" hidden="1" x14ac:dyDescent="0.2">
      <c r="A60" s="10">
        <f t="shared" ca="1" si="5"/>
        <v>5</v>
      </c>
      <c r="B60" s="62" t="str">
        <f t="shared" ca="1" si="6"/>
        <v>CI2</v>
      </c>
      <c r="C60" s="80" t="str">
        <f t="shared" ca="1" si="6"/>
        <v>U</v>
      </c>
      <c r="D60" s="77">
        <f ca="1"/>
        <v>-11.95</v>
      </c>
      <c r="E60" s="11">
        <f ca="1">D59-D60</f>
        <v>1.5899999999999999</v>
      </c>
      <c r="F60" s="80">
        <f t="shared" ref="F60:I84" ca="1" si="7">CHOOSE($A60,F$11,F$13,F$15,F$17,F$19,F$21,F$23,F$25,F$27,F$29,F$31,F$33,F$35,F$37,F$39)</f>
        <v>19</v>
      </c>
      <c r="G60" s="31">
        <f t="shared" ca="1" si="7"/>
        <v>0</v>
      </c>
      <c r="H60" s="80">
        <f t="shared" ca="1" si="7"/>
        <v>0</v>
      </c>
      <c r="I60" s="63">
        <f t="shared" ca="1" si="7"/>
        <v>50</v>
      </c>
      <c r="J60" s="42">
        <f ca="1">IF(($D60&lt;$D$11)*($D60&gt;=$D$12),$A$11,IF(($D60&lt;$D$13)*($D60&gt;=$D$14),$A$13,IF(($D60&lt;$D$15)*($D60&gt;=$D$16),$A$15,IF(($D60&lt;$D$17)*($D60&gt;=$D$18),$A$17,IF(($D60&lt;$D$19)*($D60&gt;=$D$20),$A$19,"NA")))))</f>
        <v>5</v>
      </c>
      <c r="K60" s="42" t="str">
        <f ca="1">IF(($D60&lt;$D$21)*($D60&gt;=$D$22),$A$21,IF(($D60&lt;$D$23)*($D60&gt;=$D$24),$A$23,IF(($D60&lt;$D$25)*($D60&gt;=$D$26),$A$25,IF(($D60&lt;$D$27)*($D60&gt;=$D$28),$A$27,IF(($D60&lt;$D$29)*($D60&gt;=$D$30),$A$29,"NA")))))</f>
        <v>NA</v>
      </c>
      <c r="L60" s="261" t="str">
        <f ca="1">IF(($D60&lt;$D$31)*($D60&gt;=$D$32),$A$31,IF(($D60&lt;$D$33)*($D60&gt;=$D$34),$A$33,IF(($D60&lt;$D$35)*($D60&gt;=$D$36),$A$35,IF(($D60&lt;$D$37)*($D60&gt;=$D$38),$A$37,IF(($D60&lt;$D$39)*($D60&gt;=$D$40),$A$39,"NA")))))</f>
        <v>NA</v>
      </c>
    </row>
    <row r="61" spans="1:12" hidden="1" x14ac:dyDescent="0.2">
      <c r="A61" s="10">
        <f t="shared" ca="1" si="5"/>
        <v>5</v>
      </c>
      <c r="B61" s="59" t="str">
        <f t="shared" ca="1" si="6"/>
        <v>CI2</v>
      </c>
      <c r="C61" s="79" t="str">
        <f t="shared" ca="1" si="6"/>
        <v>U</v>
      </c>
      <c r="D61" s="76">
        <f ca="1"/>
        <v>-11.95</v>
      </c>
      <c r="E61" s="61"/>
      <c r="F61" s="79">
        <f t="shared" ca="1" si="7"/>
        <v>19</v>
      </c>
      <c r="G61" s="46">
        <f t="shared" ca="1" si="7"/>
        <v>0</v>
      </c>
      <c r="H61" s="79">
        <f t="shared" ca="1" si="7"/>
        <v>0</v>
      </c>
      <c r="I61" s="47">
        <f t="shared" ca="1" si="7"/>
        <v>50</v>
      </c>
      <c r="J61" s="42">
        <f ca="1">IF(($D61&lt;=$D$11)*($D61&gt;$D$12),$A$11,IF(($D61&lt;=$D$13)*($D61&gt;$D$14),$A$13,IF(($D61&lt;=$D$15)*($D61&gt;$D$16),$A$15,IF(($D61&lt;=$D$17)*($D61&gt;$D$18),$A$17,IF(($D61&lt;=$D$19)*($D61&gt;$D$20),$A$19,"NA")))))</f>
        <v>5</v>
      </c>
      <c r="K61" s="42" t="str">
        <f ca="1">IF(($D61&lt;=$D$21)*($D61&gt;$D$22),$A$21,IF(($D61&lt;=$D$23)*($D61&gt;$D$24),$A$23,IF(($D61&lt;=$D$25)*($D61&gt;$D$26),$A$25,IF(($D61&lt;=$D$27)*($D61&gt;$D$28),$A$27,IF(($D61&lt;=$D$29)*($D61&gt;$D$30),$A$29,"NA")))))</f>
        <v>NA</v>
      </c>
      <c r="L61" s="261" t="str">
        <f ca="1">IF(($D61&lt;=$D$31)*($D61&gt;$D$32),$A$31,IF(($D61&lt;=$D$33)*($D61&gt;$D$34),$A$33,IF(($D61&lt;=$D$35)*($D61&gt;$D$36),$A$35,IF(($D61&lt;=$D$37)*($D61&gt;$D$38),$A$37,IF(($D61&lt;=$D$39)*($D61&gt;$D$40),$A$39,"NA")))))</f>
        <v>NA</v>
      </c>
    </row>
    <row r="62" spans="1:12" ht="13.5" hidden="1" thickBot="1" x14ac:dyDescent="0.25">
      <c r="A62" s="10">
        <f t="shared" ca="1" si="5"/>
        <v>5</v>
      </c>
      <c r="B62" s="65" t="str">
        <f t="shared" ca="1" si="6"/>
        <v>CI2</v>
      </c>
      <c r="C62" s="81" t="str">
        <f t="shared" ca="1" si="6"/>
        <v>U</v>
      </c>
      <c r="D62" s="78">
        <f ca="1"/>
        <v>-14.36</v>
      </c>
      <c r="E62" s="67">
        <f ca="1">D61-D62</f>
        <v>2.41</v>
      </c>
      <c r="F62" s="81">
        <f t="shared" ca="1" si="7"/>
        <v>19</v>
      </c>
      <c r="G62" s="52">
        <f t="shared" ca="1" si="7"/>
        <v>0</v>
      </c>
      <c r="H62" s="81">
        <f t="shared" ca="1" si="7"/>
        <v>0</v>
      </c>
      <c r="I62" s="53">
        <f t="shared" ca="1" si="7"/>
        <v>50</v>
      </c>
      <c r="J62" s="42">
        <f ca="1">IF(($D62&lt;$D$11)*($D62&gt;=$D$12),$A$11,IF(($D62&lt;$D$13)*($D62&gt;=$D$14),$A$13,IF(($D62&lt;$D$15)*($D62&gt;=$D$16),$A$15,IF(($D62&lt;$D$17)*($D62&gt;=$D$18),$A$17,IF(($D62&lt;$D$19)*($D62&gt;=$D$20),$A$19,"NA")))))</f>
        <v>5</v>
      </c>
      <c r="K62" s="42" t="str">
        <f ca="1">IF(($D62&lt;$D$21)*($D62&gt;=$D$22),$A$21,IF(($D62&lt;$D$23)*($D62&gt;=$D$24),$A$23,IF(($D62&lt;$D$25)*($D62&gt;=$D$26),$A$25,IF(($D62&lt;$D$27)*($D62&gt;=$D$28),$A$27,IF(($D62&lt;$D$29)*($D62&gt;=$D$30),$A$29,"NA")))))</f>
        <v>NA</v>
      </c>
      <c r="L62" s="261" t="str">
        <f ca="1">IF(($D62&lt;$D$31)*($D62&gt;=$D$32),$A$31,IF(($D62&lt;$D$33)*($D62&gt;=$D$34),$A$33,IF(($D62&lt;$D$35)*($D62&gt;=$D$36),$A$35,IF(($D62&lt;$D$37)*($D62&gt;=$D$38),$A$37,IF(($D62&lt;$D$39)*($D62&gt;=$D$40),$A$39,"NA")))))</f>
        <v>NA</v>
      </c>
    </row>
    <row r="63" spans="1:12" hidden="1" x14ac:dyDescent="0.2">
      <c r="A63" s="10">
        <f t="shared" ca="1" si="5"/>
        <v>6</v>
      </c>
      <c r="B63" s="62" t="str">
        <f t="shared" ca="1" si="6"/>
        <v>SM</v>
      </c>
      <c r="C63" s="80" t="str">
        <f t="shared" ca="1" si="6"/>
        <v>D</v>
      </c>
      <c r="D63" s="77">
        <f ca="1"/>
        <v>-14.36</v>
      </c>
      <c r="E63" s="11"/>
      <c r="F63" s="80">
        <f t="shared" ca="1" si="7"/>
        <v>20</v>
      </c>
      <c r="G63" s="31">
        <f t="shared" ca="1" si="7"/>
        <v>0</v>
      </c>
      <c r="H63" s="80">
        <f t="shared" ca="1" si="7"/>
        <v>33.1</v>
      </c>
      <c r="I63" s="63">
        <f t="shared" ca="1" si="7"/>
        <v>0</v>
      </c>
      <c r="J63" s="42" t="str">
        <f ca="1">IF(($D63&lt;=$D$11)*($D63&gt;$D$12),$A$11,IF(($D63&lt;=$D$13)*($D63&gt;$D$14),$A$13,IF(($D63&lt;=$D$15)*($D63&gt;$D$16),$A$15,IF(($D63&lt;=$D$17)*($D63&gt;$D$18),$A$17,IF(($D63&lt;=$D$19)*($D63&gt;$D$20),$A$19,"NA")))))</f>
        <v>NA</v>
      </c>
      <c r="K63" s="42">
        <f ca="1">IF(($D63&lt;=$D$21)*($D63&gt;$D$22),$A$21,IF(($D63&lt;=$D$23)*($D63&gt;$D$24),$A$23,IF(($D63&lt;=$D$25)*($D63&gt;$D$26),$A$25,IF(($D63&lt;=$D$27)*($D63&gt;$D$28),$A$27,IF(($D63&lt;=$D$29)*($D63&gt;$D$30),$A$29,"NA")))))</f>
        <v>6</v>
      </c>
      <c r="L63" s="261" t="str">
        <f ca="1">IF(($D63&lt;=$D$31)*($D63&gt;$D$32),$A$31,IF(($D63&lt;=$D$33)*($D63&gt;$D$34),$A$33,IF(($D63&lt;=$D$35)*($D63&gt;$D$36),$A$35,IF(($D63&lt;=$D$37)*($D63&gt;$D$38),$A$37,IF(($D63&lt;=$D$39)*($D63&gt;$D$40),$A$39,"NA")))))</f>
        <v>NA</v>
      </c>
    </row>
    <row r="64" spans="1:12" hidden="1" x14ac:dyDescent="0.2">
      <c r="A64" s="10">
        <f t="shared" ca="1" si="5"/>
        <v>6</v>
      </c>
      <c r="B64" s="62" t="str">
        <f t="shared" ca="1" si="6"/>
        <v>SM</v>
      </c>
      <c r="C64" s="80" t="str">
        <f t="shared" ca="1" si="6"/>
        <v>D</v>
      </c>
      <c r="D64" s="77">
        <f ca="1"/>
        <v>-16.36</v>
      </c>
      <c r="E64" s="11">
        <f ca="1">D63-D64</f>
        <v>2</v>
      </c>
      <c r="F64" s="80">
        <f t="shared" ca="1" si="7"/>
        <v>20</v>
      </c>
      <c r="G64" s="31">
        <f t="shared" ca="1" si="7"/>
        <v>0</v>
      </c>
      <c r="H64" s="80">
        <f t="shared" ca="1" si="7"/>
        <v>33.1</v>
      </c>
      <c r="I64" s="63">
        <f t="shared" ca="1" si="7"/>
        <v>0</v>
      </c>
      <c r="J64" s="42" t="str">
        <f ca="1">IF(($D64&lt;$D$11)*($D64&gt;=$D$12),$A$11,IF(($D64&lt;$D$13)*($D64&gt;=$D$14),$A$13,IF(($D64&lt;$D$15)*($D64&gt;=$D$16),$A$15,IF(($D64&lt;$D$17)*($D64&gt;=$D$18),$A$17,IF(($D64&lt;$D$19)*($D64&gt;=$D$20),$A$19,"NA")))))</f>
        <v>NA</v>
      </c>
      <c r="K64" s="42">
        <f ca="1">IF(($D64&lt;$D$21)*($D64&gt;=$D$22),$A$21,IF(($D64&lt;$D$23)*($D64&gt;=$D$24),$A$23,IF(($D64&lt;$D$25)*($D64&gt;=$D$26),$A$25,IF(($D64&lt;$D$27)*($D64&gt;=$D$28),$A$27,IF(($D64&lt;$D$29)*($D64&gt;=$D$30),$A$29,"NA")))))</f>
        <v>6</v>
      </c>
      <c r="L64" s="261" t="str">
        <f ca="1">IF(($D64&lt;$D$31)*($D64&gt;=$D$32),$A$31,IF(($D64&lt;$D$33)*($D64&gt;=$D$34),$A$33,IF(($D64&lt;$D$35)*($D64&gt;=$D$36),$A$35,IF(($D64&lt;$D$37)*($D64&gt;=$D$38),$A$37,IF(($D64&lt;$D$39)*($D64&gt;=$D$40),$A$39,"NA")))))</f>
        <v>NA</v>
      </c>
    </row>
    <row r="65" spans="1:12" hidden="1" x14ac:dyDescent="0.2">
      <c r="A65" s="10">
        <f t="shared" ca="1" si="5"/>
        <v>7</v>
      </c>
      <c r="B65" s="59" t="str">
        <f t="shared" ca="1" si="6"/>
        <v>GV</v>
      </c>
      <c r="C65" s="79" t="str">
        <f t="shared" ca="1" si="6"/>
        <v>D</v>
      </c>
      <c r="D65" s="76">
        <f ca="1"/>
        <v>-16.36</v>
      </c>
      <c r="E65" s="61"/>
      <c r="F65" s="79">
        <f t="shared" ca="1" si="7"/>
        <v>20</v>
      </c>
      <c r="G65" s="46">
        <f t="shared" ca="1" si="7"/>
        <v>0</v>
      </c>
      <c r="H65" s="79">
        <f t="shared" ca="1" si="7"/>
        <v>39</v>
      </c>
      <c r="I65" s="47">
        <f t="shared" ca="1" si="7"/>
        <v>0</v>
      </c>
      <c r="J65" s="42" t="str">
        <f ca="1">IF(($D65&lt;=$D$11)*($D65&gt;$D$12),$A$11,IF(($D65&lt;=$D$13)*($D65&gt;$D$14),$A$13,IF(($D65&lt;=$D$15)*($D65&gt;$D$16),$A$15,IF(($D65&lt;=$D$17)*($D65&gt;$D$18),$A$17,IF(($D65&lt;=$D$19)*($D65&gt;$D$20),$A$19,"NA")))))</f>
        <v>NA</v>
      </c>
      <c r="K65" s="42">
        <f ca="1">IF(($D65&lt;=$D$21)*($D65&gt;$D$22),$A$21,IF(($D65&lt;=$D$23)*($D65&gt;$D$24),$A$23,IF(($D65&lt;=$D$25)*($D65&gt;$D$26),$A$25,IF(($D65&lt;=$D$27)*($D65&gt;$D$28),$A$27,IF(($D65&lt;=$D$29)*($D65&gt;$D$30),$A$29,"NA")))))</f>
        <v>7</v>
      </c>
      <c r="L65" s="261" t="str">
        <f ca="1">IF(($D65&lt;=$D$31)*($D65&gt;$D$32),$A$31,IF(($D65&lt;=$D$33)*($D65&gt;$D$34),$A$33,IF(($D65&lt;=$D$35)*($D65&gt;$D$36),$A$35,IF(($D65&lt;=$D$37)*($D65&gt;$D$38),$A$37,IF(($D65&lt;=$D$39)*($D65&gt;$D$40),$A$39,"NA")))))</f>
        <v>NA</v>
      </c>
    </row>
    <row r="66" spans="1:12" ht="13.5" hidden="1" thickBot="1" x14ac:dyDescent="0.25">
      <c r="A66" s="10">
        <f t="shared" ca="1" si="5"/>
        <v>7</v>
      </c>
      <c r="B66" s="65" t="str">
        <f t="shared" ca="1" si="6"/>
        <v>GV</v>
      </c>
      <c r="C66" s="81" t="str">
        <f t="shared" ca="1" si="6"/>
        <v>D</v>
      </c>
      <c r="D66" s="78">
        <f ca="1"/>
        <v>-23.2</v>
      </c>
      <c r="E66" s="82">
        <f ca="1">D65-D66</f>
        <v>6.84</v>
      </c>
      <c r="F66" s="81">
        <f t="shared" ca="1" si="7"/>
        <v>20</v>
      </c>
      <c r="G66" s="52">
        <f t="shared" ca="1" si="7"/>
        <v>0</v>
      </c>
      <c r="H66" s="81">
        <f t="shared" ca="1" si="7"/>
        <v>39</v>
      </c>
      <c r="I66" s="53">
        <f t="shared" ca="1" si="7"/>
        <v>0</v>
      </c>
      <c r="J66" s="42" t="str">
        <f ca="1">IF(($D66&lt;$D$11)*($D66&gt;=$D$12),$A$11,IF(($D66&lt;$D$13)*($D66&gt;=$D$14),$A$13,IF(($D66&lt;$D$15)*($D66&gt;=$D$16),$A$15,IF(($D66&lt;$D$17)*($D66&gt;=$D$18),$A$17,IF(($D66&lt;$D$19)*($D66&gt;=$D$20),$A$19,"NA")))))</f>
        <v>NA</v>
      </c>
      <c r="K66" s="42">
        <f ca="1">IF(($D66&lt;$D$21)*($D66&gt;=$D$22),$A$21,IF(($D66&lt;$D$23)*($D66&gt;=$D$24),$A$23,IF(($D66&lt;$D$25)*($D66&gt;=$D$26),$A$25,IF(($D66&lt;$D$27)*($D66&gt;=$D$28),$A$27,IF(($D66&lt;$D$29)*($D66&gt;=$D$30),$A$29,"NA")))))</f>
        <v>7</v>
      </c>
      <c r="L66" s="261" t="str">
        <f ca="1">IF(($D66&lt;$D$31)*($D66&gt;=$D$32),$A$31,IF(($D66&lt;$D$33)*($D66&gt;=$D$34),$A$33,IF(($D66&lt;$D$35)*($D66&gt;=$D$36),$A$35,IF(($D66&lt;$D$37)*($D66&gt;=$D$38),$A$37,IF(($D66&lt;$D$39)*($D66&gt;=$D$40),$A$39,"NA")))))</f>
        <v>NA</v>
      </c>
    </row>
    <row r="67" spans="1:12" hidden="1" x14ac:dyDescent="0.2">
      <c r="A67" s="10">
        <f t="shared" ca="1" si="5"/>
        <v>0</v>
      </c>
      <c r="B67" s="62" t="e">
        <f t="shared" ca="1" si="6"/>
        <v>#VALUE!</v>
      </c>
      <c r="C67" s="80" t="e">
        <f t="shared" ca="1" si="6"/>
        <v>#VALUE!</v>
      </c>
      <c r="D67" s="77">
        <f ca="1"/>
        <v>-30</v>
      </c>
      <c r="E67" s="11"/>
      <c r="F67" s="80" t="e">
        <f t="shared" ca="1" si="7"/>
        <v>#VALUE!</v>
      </c>
      <c r="G67" s="31" t="e">
        <f t="shared" ca="1" si="7"/>
        <v>#VALUE!</v>
      </c>
      <c r="H67" s="80" t="e">
        <f t="shared" ca="1" si="7"/>
        <v>#VALUE!</v>
      </c>
      <c r="I67" s="63" t="e">
        <f t="shared" ca="1" si="7"/>
        <v>#VALUE!</v>
      </c>
      <c r="J67" s="42" t="str">
        <f ca="1">IF(($D67&lt;=$D$11)*($D67&gt;$D$12),$A$11,IF(($D67&lt;=$D$13)*($D67&gt;$D$14),$A$13,IF(($D67&lt;=$D$15)*($D67&gt;$D$16),$A$15,IF(($D67&lt;=$D$17)*($D67&gt;$D$18),$A$17,IF(($D67&lt;=$D$19)*($D67&gt;$D$20),$A$19,"NA")))))</f>
        <v>NA</v>
      </c>
      <c r="K67" s="42" t="str">
        <f ca="1">IF(($D67&lt;=$D$21)*($D67&gt;$D$22),$A$21,IF(($D67&lt;=$D$23)*($D67&gt;$D$24),$A$23,IF(($D67&lt;=$D$25)*($D67&gt;$D$26),$A$25,IF(($D67&lt;=$D$27)*($D67&gt;$D$28),$A$27,IF(($D67&lt;=$D$29)*($D67&gt;$D$30),$A$29,"NA")))))</f>
        <v>NA</v>
      </c>
      <c r="L67" s="261" t="str">
        <f ca="1">IF(($D67&lt;=$D$31)*($D67&gt;$D$32),$A$31,IF(($D67&lt;=$D$33)*($D67&gt;$D$34),$A$33,IF(($D67&lt;=$D$35)*($D67&gt;$D$36),$A$35,IF(($D67&lt;=$D$37)*($D67&gt;$D$38),$A$37,IF(($D67&lt;=$D$39)*($D67&gt;$D$40),$A$39,"NA")))))</f>
        <v>NA</v>
      </c>
    </row>
    <row r="68" spans="1:12" hidden="1" x14ac:dyDescent="0.2">
      <c r="A68" s="10">
        <f t="shared" ca="1" si="5"/>
        <v>0</v>
      </c>
      <c r="B68" s="62" t="e">
        <f t="shared" ca="1" si="6"/>
        <v>#VALUE!</v>
      </c>
      <c r="C68" s="80" t="e">
        <f t="shared" ca="1" si="6"/>
        <v>#VALUE!</v>
      </c>
      <c r="D68" s="77" t="str">
        <f ca="1"/>
        <v/>
      </c>
      <c r="E68" s="11" t="e">
        <f ca="1">D67-D68</f>
        <v>#VALUE!</v>
      </c>
      <c r="F68" s="80" t="e">
        <f t="shared" ca="1" si="7"/>
        <v>#VALUE!</v>
      </c>
      <c r="G68" s="31" t="e">
        <f t="shared" ca="1" si="7"/>
        <v>#VALUE!</v>
      </c>
      <c r="H68" s="80" t="e">
        <f t="shared" ca="1" si="7"/>
        <v>#VALUE!</v>
      </c>
      <c r="I68" s="63" t="e">
        <f t="shared" ca="1" si="7"/>
        <v>#VALUE!</v>
      </c>
      <c r="J68" s="42" t="str">
        <f ca="1">IF(($D68&lt;$D$11)*($D68&gt;=$D$12),$A$11,IF(($D68&lt;$D$13)*($D68&gt;=$D$14),$A$13,IF(($D68&lt;$D$15)*($D68&gt;=$D$16),$A$15,IF(($D68&lt;$D$17)*($D68&gt;=$D$18),$A$17,IF(($D68&lt;$D$19)*($D68&gt;=$D$20),$A$19,"NA")))))</f>
        <v>NA</v>
      </c>
      <c r="K68" s="42" t="str">
        <f ca="1">IF(($D68&lt;$D$21)*($D68&gt;=$D$22),$A$21,IF(($D68&lt;$D$23)*($D68&gt;=$D$24),$A$23,IF(($D68&lt;$D$25)*($D68&gt;=$D$26),$A$25,IF(($D68&lt;$D$27)*($D68&gt;=$D$28),$A$27,IF(($D68&lt;$D$29)*($D68&gt;=$D$30),$A$29,"NA")))))</f>
        <v>NA</v>
      </c>
      <c r="L68" s="261" t="str">
        <f ca="1">IF(($D68&lt;$D$31)*($D68&gt;=$D$32),$A$31,IF(($D68&lt;$D$33)*($D68&gt;=$D$34),$A$33,IF(($D68&lt;$D$35)*($D68&gt;=$D$36),$A$35,IF(($D68&lt;$D$37)*($D68&gt;=$D$38),$A$37,IF(($D68&lt;$D$39)*($D68&gt;=$D$40),$A$39,"NA")))))</f>
        <v>NA</v>
      </c>
    </row>
    <row r="69" spans="1:12" hidden="1" x14ac:dyDescent="0.2">
      <c r="A69" s="10">
        <f t="shared" ca="1" si="5"/>
        <v>0</v>
      </c>
      <c r="B69" s="59" t="e">
        <f t="shared" ca="1" si="6"/>
        <v>#VALUE!</v>
      </c>
      <c r="C69" s="79" t="e">
        <f t="shared" ca="1" si="6"/>
        <v>#VALUE!</v>
      </c>
      <c r="D69" s="76" t="str">
        <f ca="1"/>
        <v/>
      </c>
      <c r="E69" s="61"/>
      <c r="F69" s="79" t="e">
        <f t="shared" ca="1" si="7"/>
        <v>#VALUE!</v>
      </c>
      <c r="G69" s="46" t="e">
        <f t="shared" ca="1" si="7"/>
        <v>#VALUE!</v>
      </c>
      <c r="H69" s="79" t="e">
        <f t="shared" ca="1" si="7"/>
        <v>#VALUE!</v>
      </c>
      <c r="I69" s="47" t="e">
        <f t="shared" ca="1" si="7"/>
        <v>#VALUE!</v>
      </c>
      <c r="J69" s="42" t="str">
        <f ca="1">IF(($D69&lt;=$D$11)*($D69&gt;$D$12),$A$11,IF(($D69&lt;=$D$13)*($D69&gt;$D$14),$A$13,IF(($D69&lt;=$D$15)*($D69&gt;$D$16),$A$15,IF(($D69&lt;=$D$17)*($D69&gt;$D$18),$A$17,IF(($D69&lt;=$D$19)*($D69&gt;$D$20),$A$19,"NA")))))</f>
        <v>NA</v>
      </c>
      <c r="K69" s="42" t="str">
        <f ca="1">IF(($D69&lt;=$D$21)*($D69&gt;$D$22),$A$21,IF(($D69&lt;=$D$23)*($D69&gt;$D$24),$A$23,IF(($D69&lt;=$D$25)*($D69&gt;$D$26),$A$25,IF(($D69&lt;=$D$27)*($D69&gt;$D$28),$A$27,IF(($D69&lt;=$D$29)*($D69&gt;$D$30),$A$29,"NA")))))</f>
        <v>NA</v>
      </c>
      <c r="L69" s="261" t="str">
        <f ca="1">IF(($D69&lt;=$D$31)*($D69&gt;$D$32),$A$31,IF(($D69&lt;=$D$33)*($D69&gt;$D$34),$A$33,IF(($D69&lt;=$D$35)*($D69&gt;$D$36),$A$35,IF(($D69&lt;=$D$37)*($D69&gt;$D$38),$A$37,IF(($D69&lt;=$D$39)*($D69&gt;$D$40),$A$39,"NA")))))</f>
        <v>NA</v>
      </c>
    </row>
    <row r="70" spans="1:12" ht="13.5" hidden="1" thickBot="1" x14ac:dyDescent="0.25">
      <c r="A70" s="10">
        <f t="shared" ca="1" si="5"/>
        <v>0</v>
      </c>
      <c r="B70" s="65" t="e">
        <f t="shared" ca="1" si="6"/>
        <v>#VALUE!</v>
      </c>
      <c r="C70" s="81" t="e">
        <f t="shared" ca="1" si="6"/>
        <v>#VALUE!</v>
      </c>
      <c r="D70" s="78" t="str">
        <f ca="1"/>
        <v/>
      </c>
      <c r="E70" s="67" t="e">
        <f ca="1">D69-D70</f>
        <v>#VALUE!</v>
      </c>
      <c r="F70" s="81" t="e">
        <f t="shared" ca="1" si="7"/>
        <v>#VALUE!</v>
      </c>
      <c r="G70" s="52" t="e">
        <f t="shared" ca="1" si="7"/>
        <v>#VALUE!</v>
      </c>
      <c r="H70" s="81" t="e">
        <f t="shared" ca="1" si="7"/>
        <v>#VALUE!</v>
      </c>
      <c r="I70" s="53" t="e">
        <f t="shared" ca="1" si="7"/>
        <v>#VALUE!</v>
      </c>
      <c r="J70" s="42" t="str">
        <f ca="1">IF(($D70&lt;$D$11)*($D70&gt;=$D$12),$A$11,IF(($D70&lt;$D$13)*($D70&gt;=$D$14),$A$13,IF(($D70&lt;$D$15)*($D70&gt;=$D$16),$A$15,IF(($D70&lt;$D$17)*($D70&gt;=$D$18),$A$17,IF(($D70&lt;$D$19)*($D70&gt;=$D$20),$A$19,"NA")))))</f>
        <v>NA</v>
      </c>
      <c r="K70" s="42" t="str">
        <f ca="1">IF(($D70&lt;$D$21)*($D70&gt;=$D$22),$A$21,IF(($D70&lt;$D$23)*($D70&gt;=$D$24),$A$23,IF(($D70&lt;$D$25)*($D70&gt;=$D$26),$A$25,IF(($D70&lt;$D$27)*($D70&gt;=$D$28),$A$27,IF(($D70&lt;$D$29)*($D70&gt;=$D$30),$A$29,"NA")))))</f>
        <v>NA</v>
      </c>
      <c r="L70" s="261" t="str">
        <f ca="1">IF(($D70&lt;$D$31)*($D70&gt;=$D$32),$A$31,IF(($D70&lt;$D$33)*($D70&gt;=$D$34),$A$33,IF(($D70&lt;$D$35)*($D70&gt;=$D$36),$A$35,IF(($D70&lt;$D$37)*($D70&gt;=$D$38),$A$37,IF(($D70&lt;$D$39)*($D70&gt;=$D$40),$A$39,"NA")))))</f>
        <v>NA</v>
      </c>
    </row>
    <row r="71" spans="1:12" hidden="1" x14ac:dyDescent="0.2">
      <c r="A71" s="10">
        <f t="shared" ca="1" si="5"/>
        <v>0</v>
      </c>
      <c r="B71" s="62" t="e">
        <f t="shared" ca="1" si="6"/>
        <v>#VALUE!</v>
      </c>
      <c r="C71" s="80" t="e">
        <f t="shared" ca="1" si="6"/>
        <v>#VALUE!</v>
      </c>
      <c r="D71" s="77" t="str">
        <f ca="1"/>
        <v/>
      </c>
      <c r="E71" s="11"/>
      <c r="F71" s="80" t="e">
        <f t="shared" ca="1" si="7"/>
        <v>#VALUE!</v>
      </c>
      <c r="G71" s="31" t="e">
        <f t="shared" ca="1" si="7"/>
        <v>#VALUE!</v>
      </c>
      <c r="H71" s="80" t="e">
        <f t="shared" ca="1" si="7"/>
        <v>#VALUE!</v>
      </c>
      <c r="I71" s="63" t="e">
        <f t="shared" ca="1" si="7"/>
        <v>#VALUE!</v>
      </c>
      <c r="J71" s="42" t="str">
        <f ca="1">IF(($D71&lt;=$D$11)*($D71&gt;$D$12),$A$11,IF(($D71&lt;=$D$13)*($D71&gt;$D$14),$A$13,IF(($D71&lt;=$D$15)*($D71&gt;$D$16),$A$15,IF(($D71&lt;=$D$17)*($D71&gt;$D$18),$A$17,IF(($D71&lt;=$D$19)*($D71&gt;$D$20),$A$19,"NA")))))</f>
        <v>NA</v>
      </c>
      <c r="K71" s="42" t="str">
        <f ca="1">IF(($D71&lt;=$D$21)*($D71&gt;$D$22),$A$21,IF(($D71&lt;=$D$23)*($D71&gt;$D$24),$A$23,IF(($D71&lt;=$D$25)*($D71&gt;$D$26),$A$25,IF(($D71&lt;=$D$27)*($D71&gt;$D$28),$A$27,IF(($D71&lt;=$D$29)*($D71&gt;$D$30),$A$29,"NA")))))</f>
        <v>NA</v>
      </c>
      <c r="L71" s="261" t="str">
        <f ca="1">IF(($D71&lt;=$D$31)*($D71&gt;$D$32),$A$31,IF(($D71&lt;=$D$33)*($D71&gt;$D$34),$A$33,IF(($D71&lt;=$D$35)*($D71&gt;$D$36),$A$35,IF(($D71&lt;=$D$37)*($D71&gt;$D$38),$A$37,IF(($D71&lt;=$D$39)*($D71&gt;$D$40),$A$39,"NA")))))</f>
        <v>NA</v>
      </c>
    </row>
    <row r="72" spans="1:12" hidden="1" x14ac:dyDescent="0.2">
      <c r="A72" s="10">
        <f t="shared" ca="1" si="5"/>
        <v>0</v>
      </c>
      <c r="B72" s="62" t="e">
        <f t="shared" ca="1" si="6"/>
        <v>#VALUE!</v>
      </c>
      <c r="C72" s="80" t="e">
        <f t="shared" ca="1" si="6"/>
        <v>#VALUE!</v>
      </c>
      <c r="D72" s="77" t="str">
        <f ca="1"/>
        <v/>
      </c>
      <c r="E72" s="11" t="e">
        <f ca="1">D71-D72</f>
        <v>#VALUE!</v>
      </c>
      <c r="F72" s="80" t="e">
        <f t="shared" ca="1" si="7"/>
        <v>#VALUE!</v>
      </c>
      <c r="G72" s="31" t="e">
        <f t="shared" ca="1" si="7"/>
        <v>#VALUE!</v>
      </c>
      <c r="H72" s="80" t="e">
        <f t="shared" ca="1" si="7"/>
        <v>#VALUE!</v>
      </c>
      <c r="I72" s="63" t="e">
        <f t="shared" ca="1" si="7"/>
        <v>#VALUE!</v>
      </c>
      <c r="J72" s="42" t="str">
        <f ca="1">IF(($D72&lt;$D$11)*($D72&gt;=$D$12),$A$11,IF(($D72&lt;$D$13)*($D72&gt;=$D$14),$A$13,IF(($D72&lt;$D$15)*($D72&gt;=$D$16),$A$15,IF(($D72&lt;$D$17)*($D72&gt;=$D$18),$A$17,IF(($D72&lt;$D$19)*($D72&gt;=$D$20),$A$19,"NA")))))</f>
        <v>NA</v>
      </c>
      <c r="K72" s="42" t="str">
        <f ca="1">IF(($D72&lt;$D$21)*($D72&gt;=$D$22),$A$21,IF(($D72&lt;$D$23)*($D72&gt;=$D$24),$A$23,IF(($D72&lt;$D$25)*($D72&gt;=$D$26),$A$25,IF(($D72&lt;$D$27)*($D72&gt;=$D$28),$A$27,IF(($D72&lt;$D$29)*($D72&gt;=$D$30),$A$29,"NA")))))</f>
        <v>NA</v>
      </c>
      <c r="L72" s="261" t="str">
        <f ca="1">IF(($D72&lt;$D$31)*($D72&gt;=$D$32),$A$31,IF(($D72&lt;$D$33)*($D72&gt;=$D$34),$A$33,IF(($D72&lt;$D$35)*($D72&gt;=$D$36),$A$35,IF(($D72&lt;$D$37)*($D72&gt;=$D$38),$A$37,IF(($D72&lt;$D$39)*($D72&gt;=$D$40),$A$39,"NA")))))</f>
        <v>NA</v>
      </c>
    </row>
    <row r="73" spans="1:12" hidden="1" x14ac:dyDescent="0.2">
      <c r="A73" s="10">
        <f t="shared" ca="1" si="5"/>
        <v>0</v>
      </c>
      <c r="B73" s="59" t="e">
        <f t="shared" ca="1" si="6"/>
        <v>#VALUE!</v>
      </c>
      <c r="C73" s="79" t="e">
        <f t="shared" ca="1" si="6"/>
        <v>#VALUE!</v>
      </c>
      <c r="D73" s="76" t="str">
        <f ca="1"/>
        <v/>
      </c>
      <c r="E73" s="61"/>
      <c r="F73" s="79" t="e">
        <f t="shared" ca="1" si="7"/>
        <v>#VALUE!</v>
      </c>
      <c r="G73" s="46" t="e">
        <f t="shared" ca="1" si="7"/>
        <v>#VALUE!</v>
      </c>
      <c r="H73" s="79" t="e">
        <f t="shared" ca="1" si="7"/>
        <v>#VALUE!</v>
      </c>
      <c r="I73" s="47" t="e">
        <f t="shared" ca="1" si="7"/>
        <v>#VALUE!</v>
      </c>
      <c r="J73" s="42" t="str">
        <f ca="1">IF(($D73&lt;=$D$11)*($D73&gt;$D$12),$A$11,IF(($D73&lt;=$D$13)*($D73&gt;$D$14),$A$13,IF(($D73&lt;=$D$15)*($D73&gt;$D$16),$A$15,IF(($D73&lt;=$D$17)*($D73&gt;$D$18),$A$17,IF(($D73&lt;=$D$19)*($D73&gt;$D$20),$A$19,"NA")))))</f>
        <v>NA</v>
      </c>
      <c r="K73" s="42" t="str">
        <f ca="1">IF(($D73&lt;=$D$21)*($D73&gt;$D$22),$A$21,IF(($D73&lt;=$D$23)*($D73&gt;$D$24),$A$23,IF(($D73&lt;=$D$25)*($D73&gt;$D$26),$A$25,IF(($D73&lt;=$D$27)*($D73&gt;$D$28),$A$27,IF(($D73&lt;=$D$29)*($D73&gt;$D$30),$A$29,"NA")))))</f>
        <v>NA</v>
      </c>
      <c r="L73" s="261" t="str">
        <f ca="1">IF(($D73&lt;=$D$31)*($D73&gt;$D$32),$A$31,IF(($D73&lt;=$D$33)*($D73&gt;$D$34),$A$33,IF(($D73&lt;=$D$35)*($D73&gt;$D$36),$A$35,IF(($D73&lt;=$D$37)*($D73&gt;$D$38),$A$37,IF(($D73&lt;=$D$39)*($D73&gt;$D$40),$A$39,"NA")))))</f>
        <v>NA</v>
      </c>
    </row>
    <row r="74" spans="1:12" ht="13.5" hidden="1" thickBot="1" x14ac:dyDescent="0.25">
      <c r="A74" s="10">
        <f t="shared" ca="1" si="5"/>
        <v>0</v>
      </c>
      <c r="B74" s="65" t="e">
        <f t="shared" ca="1" si="6"/>
        <v>#VALUE!</v>
      </c>
      <c r="C74" s="81" t="e">
        <f t="shared" ca="1" si="6"/>
        <v>#VALUE!</v>
      </c>
      <c r="D74" s="78" t="str">
        <f ca="1"/>
        <v/>
      </c>
      <c r="E74" s="67" t="e">
        <f ca="1">D73-D74</f>
        <v>#VALUE!</v>
      </c>
      <c r="F74" s="81" t="e">
        <f t="shared" ca="1" si="7"/>
        <v>#VALUE!</v>
      </c>
      <c r="G74" s="52" t="e">
        <f t="shared" ca="1" si="7"/>
        <v>#VALUE!</v>
      </c>
      <c r="H74" s="81" t="e">
        <f t="shared" ca="1" si="7"/>
        <v>#VALUE!</v>
      </c>
      <c r="I74" s="53" t="e">
        <f t="shared" ca="1" si="7"/>
        <v>#VALUE!</v>
      </c>
      <c r="J74" s="42" t="str">
        <f ca="1">IF(($D74&lt;$D$11)*($D74&gt;=$D$12),$A$11,IF(($D74&lt;$D$13)*($D74&gt;=$D$14),$A$13,IF(($D74&lt;$D$15)*($D74&gt;=$D$16),$A$15,IF(($D74&lt;$D$17)*($D74&gt;=$D$18),$A$17,IF(($D74&lt;$D$19)*($D74&gt;=$D$20),$A$19,"NA")))))</f>
        <v>NA</v>
      </c>
      <c r="K74" s="42" t="str">
        <f ca="1">IF(($D74&lt;$D$21)*($D74&gt;=$D$22),$A$21,IF(($D74&lt;$D$23)*($D74&gt;=$D$24),$A$23,IF(($D74&lt;$D$25)*($D74&gt;=$D$26),$A$25,IF(($D74&lt;$D$27)*($D74&gt;=$D$28),$A$27,IF(($D74&lt;$D$29)*($D74&gt;=$D$30),$A$29,"NA")))))</f>
        <v>NA</v>
      </c>
      <c r="L74" s="261" t="str">
        <f ca="1">IF(($D74&lt;$D$31)*($D74&gt;=$D$32),$A$31,IF(($D74&lt;$D$33)*($D74&gt;=$D$34),$A$33,IF(($D74&lt;$D$35)*($D74&gt;=$D$36),$A$35,IF(($D74&lt;$D$37)*($D74&gt;=$D$38),$A$37,IF(($D74&lt;$D$39)*($D74&gt;=$D$40),$A$39,"NA")))))</f>
        <v>NA</v>
      </c>
    </row>
    <row r="75" spans="1:12" hidden="1" x14ac:dyDescent="0.2">
      <c r="A75" s="10">
        <f t="shared" ca="1" si="5"/>
        <v>0</v>
      </c>
      <c r="B75" s="62" t="e">
        <f t="shared" ca="1" si="6"/>
        <v>#VALUE!</v>
      </c>
      <c r="C75" s="80" t="e">
        <f t="shared" ca="1" si="6"/>
        <v>#VALUE!</v>
      </c>
      <c r="D75" s="77" t="str">
        <f ca="1"/>
        <v/>
      </c>
      <c r="E75" s="11"/>
      <c r="F75" s="80" t="e">
        <f t="shared" ca="1" si="7"/>
        <v>#VALUE!</v>
      </c>
      <c r="G75" s="31" t="e">
        <f t="shared" ca="1" si="7"/>
        <v>#VALUE!</v>
      </c>
      <c r="H75" s="80" t="e">
        <f t="shared" ca="1" si="7"/>
        <v>#VALUE!</v>
      </c>
      <c r="I75" s="63" t="e">
        <f t="shared" ca="1" si="7"/>
        <v>#VALUE!</v>
      </c>
      <c r="J75" s="42" t="str">
        <f ca="1">IF(($D75&lt;=$D$11)*($D75&gt;$D$12),$A$11,IF(($D75&lt;=$D$13)*($D75&gt;$D$14),$A$13,IF(($D75&lt;=$D$15)*($D75&gt;$D$16),$A$15,IF(($D75&lt;=$D$17)*($D75&gt;$D$18),$A$17,IF(($D75&lt;=$D$19)*($D75&gt;$D$20),$A$19,"NA")))))</f>
        <v>NA</v>
      </c>
      <c r="K75" s="42" t="str">
        <f ca="1">IF(($D75&lt;=$D$21)*($D75&gt;$D$22),$A$21,IF(($D75&lt;=$D$23)*($D75&gt;$D$24),$A$23,IF(($D75&lt;=$D$25)*($D75&gt;$D$26),$A$25,IF(($D75&lt;=$D$27)*($D75&gt;$D$28),$A$27,IF(($D75&lt;=$D$29)*($D75&gt;$D$30),$A$29,"NA")))))</f>
        <v>NA</v>
      </c>
      <c r="L75" s="261" t="str">
        <f ca="1">IF(($D75&lt;=$D$31)*($D75&gt;$D$32),$A$31,IF(($D75&lt;=$D$33)*($D75&gt;$D$34),$A$33,IF(($D75&lt;=$D$35)*($D75&gt;$D$36),$A$35,IF(($D75&lt;=$D$37)*($D75&gt;$D$38),$A$37,IF(($D75&lt;=$D$39)*($D75&gt;$D$40),$A$39,"NA")))))</f>
        <v>NA</v>
      </c>
    </row>
    <row r="76" spans="1:12" hidden="1" x14ac:dyDescent="0.2">
      <c r="A76" s="10">
        <f t="shared" ca="1" si="5"/>
        <v>0</v>
      </c>
      <c r="B76" s="62" t="e">
        <f t="shared" ca="1" si="6"/>
        <v>#VALUE!</v>
      </c>
      <c r="C76" s="80" t="e">
        <f t="shared" ca="1" si="6"/>
        <v>#VALUE!</v>
      </c>
      <c r="D76" s="77" t="str">
        <f ca="1"/>
        <v/>
      </c>
      <c r="E76" s="11" t="e">
        <f ca="1">D75-D76</f>
        <v>#VALUE!</v>
      </c>
      <c r="F76" s="80" t="e">
        <f t="shared" ca="1" si="7"/>
        <v>#VALUE!</v>
      </c>
      <c r="G76" s="31" t="e">
        <f t="shared" ca="1" si="7"/>
        <v>#VALUE!</v>
      </c>
      <c r="H76" s="80" t="e">
        <f t="shared" ca="1" si="7"/>
        <v>#VALUE!</v>
      </c>
      <c r="I76" s="63" t="e">
        <f t="shared" ca="1" si="7"/>
        <v>#VALUE!</v>
      </c>
      <c r="J76" s="42" t="str">
        <f ca="1">IF(($D76&lt;$D$11)*($D76&gt;=$D$12),$A$11,IF(($D76&lt;$D$13)*($D76&gt;=$D$14),$A$13,IF(($D76&lt;$D$15)*($D76&gt;=$D$16),$A$15,IF(($D76&lt;$D$17)*($D76&gt;=$D$18),$A$17,IF(($D76&lt;$D$19)*($D76&gt;=$D$20),$A$19,"NA")))))</f>
        <v>NA</v>
      </c>
      <c r="K76" s="42" t="str">
        <f ca="1">IF(($D76&lt;$D$21)*($D76&gt;=$D$22),$A$21,IF(($D76&lt;$D$23)*($D76&gt;=$D$24),$A$23,IF(($D76&lt;$D$25)*($D76&gt;=$D$26),$A$25,IF(($D76&lt;$D$27)*($D76&gt;=$D$28),$A$27,IF(($D76&lt;$D$29)*($D76&gt;=$D$30),$A$29,"NA")))))</f>
        <v>NA</v>
      </c>
      <c r="L76" s="261" t="str">
        <f ca="1">IF(($D76&lt;$D$31)*($D76&gt;=$D$32),$A$31,IF(($D76&lt;$D$33)*($D76&gt;=$D$34),$A$33,IF(($D76&lt;$D$35)*($D76&gt;=$D$36),$A$35,IF(($D76&lt;$D$37)*($D76&gt;=$D$38),$A$37,IF(($D76&lt;$D$39)*($D76&gt;=$D$40),$A$39,"NA")))))</f>
        <v>NA</v>
      </c>
    </row>
    <row r="77" spans="1:12" hidden="1" x14ac:dyDescent="0.2">
      <c r="A77" s="10">
        <f t="shared" ca="1" si="5"/>
        <v>0</v>
      </c>
      <c r="B77" s="59" t="e">
        <f t="shared" ca="1" si="6"/>
        <v>#VALUE!</v>
      </c>
      <c r="C77" s="79" t="e">
        <f t="shared" ca="1" si="6"/>
        <v>#VALUE!</v>
      </c>
      <c r="D77" s="76" t="str">
        <f ca="1"/>
        <v/>
      </c>
      <c r="E77" s="61"/>
      <c r="F77" s="79" t="e">
        <f t="shared" ca="1" si="7"/>
        <v>#VALUE!</v>
      </c>
      <c r="G77" s="46" t="e">
        <f t="shared" ca="1" si="7"/>
        <v>#VALUE!</v>
      </c>
      <c r="H77" s="79" t="e">
        <f t="shared" ca="1" si="7"/>
        <v>#VALUE!</v>
      </c>
      <c r="I77" s="47" t="e">
        <f t="shared" ca="1" si="7"/>
        <v>#VALUE!</v>
      </c>
      <c r="J77" s="42" t="str">
        <f ca="1">IF(($D77&lt;=$D$11)*($D77&gt;$D$12),$A$11,IF(($D77&lt;=$D$13)*($D77&gt;$D$14),$A$13,IF(($D77&lt;=$D$15)*($D77&gt;$D$16),$A$15,IF(($D77&lt;=$D$17)*($D77&gt;$D$18),$A$17,IF(($D77&lt;=$D$19)*($D77&gt;$D$20),$A$19,"NA")))))</f>
        <v>NA</v>
      </c>
      <c r="K77" s="42" t="str">
        <f ca="1">IF(($D77&lt;=$D$21)*($D77&gt;$D$22),$A$21,IF(($D77&lt;=$D$23)*($D77&gt;$D$24),$A$23,IF(($D77&lt;=$D$25)*($D77&gt;$D$26),$A$25,IF(($D77&lt;=$D$27)*($D77&gt;$D$28),$A$27,IF(($D77&lt;=$D$29)*($D77&gt;$D$30),$A$29,"NA")))))</f>
        <v>NA</v>
      </c>
      <c r="L77" s="261" t="str">
        <f ca="1">IF(($D77&lt;=$D$31)*($D77&gt;$D$32),$A$31,IF(($D77&lt;=$D$33)*($D77&gt;$D$34),$A$33,IF(($D77&lt;=$D$35)*($D77&gt;$D$36),$A$35,IF(($D77&lt;=$D$37)*($D77&gt;$D$38),$A$37,IF(($D77&lt;=$D$39)*($D77&gt;$D$40),$A$39,"NA")))))</f>
        <v>NA</v>
      </c>
    </row>
    <row r="78" spans="1:12" ht="13.5" hidden="1" thickBot="1" x14ac:dyDescent="0.25">
      <c r="A78" s="10">
        <f t="shared" ca="1" si="5"/>
        <v>0</v>
      </c>
      <c r="B78" s="65" t="e">
        <f t="shared" ca="1" si="6"/>
        <v>#VALUE!</v>
      </c>
      <c r="C78" s="81" t="e">
        <f t="shared" ca="1" si="6"/>
        <v>#VALUE!</v>
      </c>
      <c r="D78" s="78" t="str">
        <f ca="1"/>
        <v/>
      </c>
      <c r="E78" s="67" t="e">
        <f ca="1">D77-D78</f>
        <v>#VALUE!</v>
      </c>
      <c r="F78" s="81" t="e">
        <f t="shared" ca="1" si="7"/>
        <v>#VALUE!</v>
      </c>
      <c r="G78" s="52" t="e">
        <f t="shared" ca="1" si="7"/>
        <v>#VALUE!</v>
      </c>
      <c r="H78" s="81" t="e">
        <f t="shared" ca="1" si="7"/>
        <v>#VALUE!</v>
      </c>
      <c r="I78" s="53" t="e">
        <f t="shared" ca="1" si="7"/>
        <v>#VALUE!</v>
      </c>
      <c r="J78" s="42" t="str">
        <f ca="1">IF(($D78&lt;$D$11)*($D78&gt;=$D$12),$A$11,IF(($D78&lt;$D$13)*($D78&gt;=$D$14),$A$13,IF(($D78&lt;$D$15)*($D78&gt;=$D$16),$A$15,IF(($D78&lt;$D$17)*($D78&gt;=$D$18),$A$17,IF(($D78&lt;$D$19)*($D78&gt;=$D$20),$A$19,"NA")))))</f>
        <v>NA</v>
      </c>
      <c r="K78" s="42" t="str">
        <f ca="1">IF(($D78&lt;$D$21)*($D78&gt;=$D$22),$A$21,IF(($D78&lt;$D$23)*($D78&gt;=$D$24),$A$23,IF(($D78&lt;$D$25)*($D78&gt;=$D$26),$A$25,IF(($D78&lt;$D$27)*($D78&gt;=$D$28),$A$27,IF(($D78&lt;$D$29)*($D78&gt;=$D$30),$A$29,"NA")))))</f>
        <v>NA</v>
      </c>
      <c r="L78" s="261" t="str">
        <f ca="1">IF(($D78&lt;$D$31)*($D78&gt;=$D$32),$A$31,IF(($D78&lt;$D$33)*($D78&gt;=$D$34),$A$33,IF(($D78&lt;$D$35)*($D78&gt;=$D$36),$A$35,IF(($D78&lt;$D$37)*($D78&gt;=$D$38),$A$37,IF(($D78&lt;$D$39)*($D78&gt;=$D$40),$A$39,"NA")))))</f>
        <v>NA</v>
      </c>
    </row>
    <row r="79" spans="1:12" hidden="1" x14ac:dyDescent="0.2">
      <c r="A79" s="10">
        <f t="shared" ca="1" si="5"/>
        <v>0</v>
      </c>
      <c r="B79" s="62" t="e">
        <f t="shared" ca="1" si="6"/>
        <v>#VALUE!</v>
      </c>
      <c r="C79" s="80" t="e">
        <f t="shared" ca="1" si="6"/>
        <v>#VALUE!</v>
      </c>
      <c r="D79" s="77" t="str">
        <f ca="1"/>
        <v/>
      </c>
      <c r="E79" s="1"/>
      <c r="F79" s="80" t="e">
        <f t="shared" ca="1" si="7"/>
        <v>#VALUE!</v>
      </c>
      <c r="G79" s="31" t="e">
        <f t="shared" ca="1" si="7"/>
        <v>#VALUE!</v>
      </c>
      <c r="H79" s="80" t="e">
        <f t="shared" ca="1" si="7"/>
        <v>#VALUE!</v>
      </c>
      <c r="I79" s="63" t="e">
        <f t="shared" ca="1" si="7"/>
        <v>#VALUE!</v>
      </c>
      <c r="J79" s="42" t="str">
        <f ca="1">IF(($D79&lt;=$D$11)*($D79&gt;$D$12),$A$11,IF(($D79&lt;=$D$13)*($D79&gt;$D$14),$A$13,IF(($D79&lt;=$D$15)*($D79&gt;$D$16),$A$15,IF(($D79&lt;=$D$17)*($D79&gt;$D$18),$A$17,IF(($D79&lt;=$D$19)*($D79&gt;$D$20),$A$19,"NA")))))</f>
        <v>NA</v>
      </c>
      <c r="K79" s="42" t="str">
        <f ca="1">IF(($D79&lt;=$D$21)*($D79&gt;$D$22),$A$21,IF(($D79&lt;=$D$23)*($D79&gt;$D$24),$A$23,IF(($D79&lt;=$D$25)*($D79&gt;$D$26),$A$25,IF(($D79&lt;=$D$27)*($D79&gt;$D$28),$A$27,IF(($D79&lt;=$D$29)*($D79&gt;$D$30),$A$29,"NA")))))</f>
        <v>NA</v>
      </c>
      <c r="L79" s="261" t="str">
        <f ca="1">IF(($D79&lt;=$D$31)*($D79&gt;$D$32),$A$31,IF(($D79&lt;=$D$33)*($D79&gt;$D$34),$A$33,IF(($D79&lt;=$D$35)*($D79&gt;$D$36),$A$35,IF(($D79&lt;=$D$37)*($D79&gt;$D$38),$A$37,IF(($D79&lt;=$D$39)*($D79&gt;$D$40),$A$39,"NA")))))</f>
        <v>NA</v>
      </c>
    </row>
    <row r="80" spans="1:12" hidden="1" x14ac:dyDescent="0.2">
      <c r="A80" s="10">
        <f t="shared" ca="1" si="5"/>
        <v>0</v>
      </c>
      <c r="B80" s="62" t="e">
        <f t="shared" ca="1" si="6"/>
        <v>#VALUE!</v>
      </c>
      <c r="C80" s="80" t="e">
        <f t="shared" ca="1" si="6"/>
        <v>#VALUE!</v>
      </c>
      <c r="D80" s="77" t="str">
        <f ca="1"/>
        <v/>
      </c>
      <c r="E80" s="11" t="e">
        <f ca="1">D79-D80</f>
        <v>#VALUE!</v>
      </c>
      <c r="F80" s="80" t="e">
        <f t="shared" ca="1" si="7"/>
        <v>#VALUE!</v>
      </c>
      <c r="G80" s="31" t="e">
        <f t="shared" ca="1" si="7"/>
        <v>#VALUE!</v>
      </c>
      <c r="H80" s="80" t="e">
        <f t="shared" ca="1" si="7"/>
        <v>#VALUE!</v>
      </c>
      <c r="I80" s="63" t="e">
        <f t="shared" ca="1" si="7"/>
        <v>#VALUE!</v>
      </c>
      <c r="J80" s="42" t="str">
        <f ca="1">IF(($D80&lt;$D$11)*($D80&gt;=$D$12),$A$11,IF(($D80&lt;$D$13)*($D80&gt;=$D$14),$A$13,IF(($D80&lt;$D$15)*($D80&gt;=$D$16),$A$15,IF(($D80&lt;$D$17)*($D80&gt;=$D$18),$A$17,IF(($D80&lt;$D$19)*($D80&gt;=$D$20),$A$19,"NA")))))</f>
        <v>NA</v>
      </c>
      <c r="K80" s="42" t="str">
        <f ca="1">IF(($D80&lt;$D$21)*($D80&gt;=$D$22),$A$21,IF(($D80&lt;$D$23)*($D80&gt;=$D$24),$A$23,IF(($D80&lt;$D$25)*($D80&gt;=$D$26),$A$25,IF(($D80&lt;$D$27)*($D80&gt;=$D$28),$A$27,IF(($D80&lt;$D$29)*($D80&gt;=$D$30),$A$29,"NA")))))</f>
        <v>NA</v>
      </c>
      <c r="L80" s="261" t="str">
        <f ca="1">IF(($D80&lt;$D$31)*($D80&gt;=$D$32),$A$31,IF(($D80&lt;$D$33)*($D80&gt;=$D$34),$A$33,IF(($D80&lt;$D$35)*($D80&gt;=$D$36),$A$35,IF(($D80&lt;$D$37)*($D80&gt;=$D$38),$A$37,IF(($D80&lt;$D$39)*($D80&gt;=$D$40),$A$39,"NA")))))</f>
        <v>NA</v>
      </c>
    </row>
    <row r="81" spans="1:15" hidden="1" x14ac:dyDescent="0.2">
      <c r="A81" s="10">
        <f t="shared" ca="1" si="5"/>
        <v>0</v>
      </c>
      <c r="B81" s="59" t="e">
        <f t="shared" ca="1" si="6"/>
        <v>#VALUE!</v>
      </c>
      <c r="C81" s="79" t="e">
        <f t="shared" ca="1" si="6"/>
        <v>#VALUE!</v>
      </c>
      <c r="D81" s="76" t="str">
        <f ca="1"/>
        <v/>
      </c>
      <c r="E81" s="74"/>
      <c r="F81" s="79" t="e">
        <f t="shared" ca="1" si="7"/>
        <v>#VALUE!</v>
      </c>
      <c r="G81" s="46" t="e">
        <f t="shared" ca="1" si="7"/>
        <v>#VALUE!</v>
      </c>
      <c r="H81" s="79" t="e">
        <f t="shared" ca="1" si="7"/>
        <v>#VALUE!</v>
      </c>
      <c r="I81" s="47" t="e">
        <f t="shared" ca="1" si="7"/>
        <v>#VALUE!</v>
      </c>
      <c r="J81" s="42" t="str">
        <f ca="1">IF(($D81&lt;=$D$11)*($D81&gt;$D$12),$A$11,IF(($D81&lt;=$D$13)*($D81&gt;$D$14),$A$13,IF(($D81&lt;=$D$15)*($D81&gt;$D$16),$A$15,IF(($D81&lt;=$D$17)*($D81&gt;$D$18),$A$17,IF(($D81&lt;=$D$19)*($D81&gt;$D$20),$A$19,"NA")))))</f>
        <v>NA</v>
      </c>
      <c r="K81" s="42" t="str">
        <f ca="1">IF(($D81&lt;=$D$21)*($D81&gt;$D$22),$A$21,IF(($D81&lt;=$D$23)*($D81&gt;$D$24),$A$23,IF(($D81&lt;=$D$25)*($D81&gt;$D$26),$A$25,IF(($D81&lt;=$D$27)*($D81&gt;$D$28),$A$27,IF(($D81&lt;=$D$29)*($D81&gt;$D$30),$A$29,"NA")))))</f>
        <v>NA</v>
      </c>
      <c r="L81" s="261" t="str">
        <f ca="1">IF(($D81&lt;=$D$31)*($D81&gt;$D$32),$A$31,IF(($D81&lt;=$D$33)*($D81&gt;$D$34),$A$33,IF(($D81&lt;=$D$35)*($D81&gt;$D$36),$A$35,IF(($D81&lt;=$D$37)*($D81&gt;$D$38),$A$37,IF(($D81&lt;=$D$39)*($D81&gt;$D$40),$A$39,"NA")))))</f>
        <v>NA</v>
      </c>
    </row>
    <row r="82" spans="1:15" ht="13.5" hidden="1" thickBot="1" x14ac:dyDescent="0.25">
      <c r="A82" s="10">
        <f t="shared" ca="1" si="5"/>
        <v>0</v>
      </c>
      <c r="B82" s="65" t="e">
        <f t="shared" ca="1" si="6"/>
        <v>#VALUE!</v>
      </c>
      <c r="C82" s="81" t="e">
        <f t="shared" ca="1" si="6"/>
        <v>#VALUE!</v>
      </c>
      <c r="D82" s="78" t="str">
        <f ca="1"/>
        <v/>
      </c>
      <c r="E82" s="67" t="e">
        <f ca="1">D81-D82</f>
        <v>#VALUE!</v>
      </c>
      <c r="F82" s="81" t="e">
        <f t="shared" ca="1" si="7"/>
        <v>#VALUE!</v>
      </c>
      <c r="G82" s="52" t="e">
        <f t="shared" ca="1" si="7"/>
        <v>#VALUE!</v>
      </c>
      <c r="H82" s="81" t="e">
        <f t="shared" ca="1" si="7"/>
        <v>#VALUE!</v>
      </c>
      <c r="I82" s="53" t="e">
        <f t="shared" ca="1" si="7"/>
        <v>#VALUE!</v>
      </c>
      <c r="J82" s="42" t="str">
        <f ca="1">IF(($D82&lt;$D$11)*($D82&gt;=$D$12),$A$11,IF(($D82&lt;$D$13)*($D82&gt;=$D$14),$A$13,IF(($D82&lt;$D$15)*($D82&gt;=$D$16),$A$15,IF(($D82&lt;$D$17)*($D82&gt;=$D$18),$A$17,IF(($D82&lt;$D$19)*($D82&gt;=$D$20),$A$19,"NA")))))</f>
        <v>NA</v>
      </c>
      <c r="K82" s="42" t="str">
        <f ca="1">IF(($D82&lt;$D$21)*($D82&gt;=$D$22),$A$21,IF(($D82&lt;$D$23)*($D82&gt;=$D$24),$A$23,IF(($D82&lt;$D$25)*($D82&gt;=$D$26),$A$25,IF(($D82&lt;$D$27)*($D82&gt;=$D$28),$A$27,IF(($D82&lt;$D$29)*($D82&gt;=$D$30),$A$29,"NA")))))</f>
        <v>NA</v>
      </c>
      <c r="L82" s="261" t="str">
        <f ca="1">IF(($D82&lt;$D$31)*($D82&gt;=$D$32),$A$31,IF(($D82&lt;$D$33)*($D82&gt;=$D$34),$A$33,IF(($D82&lt;$D$35)*($D82&gt;=$D$36),$A$35,IF(($D82&lt;$D$37)*($D82&gt;=$D$38),$A$37,IF(($D82&lt;$D$39)*($D82&gt;=$D$40),$A$39,"NA")))))</f>
        <v>NA</v>
      </c>
    </row>
    <row r="83" spans="1:15" hidden="1" x14ac:dyDescent="0.2">
      <c r="A83" s="10">
        <f t="shared" ca="1" si="5"/>
        <v>0</v>
      </c>
      <c r="B83" s="62" t="e">
        <f t="shared" ca="1" si="6"/>
        <v>#VALUE!</v>
      </c>
      <c r="C83" s="80" t="e">
        <f t="shared" ca="1" si="6"/>
        <v>#VALUE!</v>
      </c>
      <c r="D83" s="77" t="str">
        <f ca="1"/>
        <v/>
      </c>
      <c r="E83" s="1"/>
      <c r="F83" s="80" t="e">
        <f t="shared" ca="1" si="7"/>
        <v>#VALUE!</v>
      </c>
      <c r="G83" s="31" t="e">
        <f t="shared" ca="1" si="7"/>
        <v>#VALUE!</v>
      </c>
      <c r="H83" s="80" t="e">
        <f t="shared" ca="1" si="7"/>
        <v>#VALUE!</v>
      </c>
      <c r="I83" s="63" t="e">
        <f t="shared" ca="1" si="7"/>
        <v>#VALUE!</v>
      </c>
      <c r="J83" s="42" t="str">
        <f ca="1">IF(($D83&lt;=$D$11)*($D83&gt;$D$12),$A$11,IF(($D83&lt;=$D$13)*($D83&gt;$D$14),$A$13,IF(($D83&lt;=$D$15)*($D83&gt;$D$16),$A$15,IF(($D83&lt;=$D$17)*($D83&gt;$D$18),$A$17,IF(($D83&lt;=$D$19)*($D83&gt;$D$20),$A$19,"NA")))))</f>
        <v>NA</v>
      </c>
      <c r="K83" s="42" t="str">
        <f ca="1">IF(($D83&lt;=$D$21)*($D83&gt;$D$22),$A$21,IF(($D83&lt;=$D$23)*($D83&gt;$D$24),$A$23,IF(($D83&lt;=$D$25)*($D83&gt;$D$26),$A$25,IF(($D83&lt;=$D$27)*($D83&gt;$D$28),$A$27,IF(($D83&lt;=$D$29)*($D83&gt;$D$30),$A$29,"NA")))))</f>
        <v>NA</v>
      </c>
      <c r="L83" s="261" t="str">
        <f ca="1">IF(($D83&lt;=$D$31)*($D83&gt;$D$32),$A$31,IF(($D83&lt;=$D$33)*($D83&gt;$D$34),$A$33,IF(($D83&lt;=$D$35)*($D83&gt;$D$36),$A$35,IF(($D83&lt;=$D$37)*($D83&gt;$D$38),$A$37,IF(($D83&lt;=$D$39)*($D83&gt;$D$40),$A$39,"NA")))))</f>
        <v>NA</v>
      </c>
    </row>
    <row r="84" spans="1:15" ht="13.5" hidden="1" thickBot="1" x14ac:dyDescent="0.25">
      <c r="A84" s="10">
        <f t="shared" ca="1" si="5"/>
        <v>0</v>
      </c>
      <c r="B84" s="65" t="e">
        <f t="shared" ca="1" si="6"/>
        <v>#VALUE!</v>
      </c>
      <c r="C84" s="81" t="e">
        <f t="shared" ca="1" si="6"/>
        <v>#VALUE!</v>
      </c>
      <c r="D84" s="78" t="str">
        <f ca="1"/>
        <v/>
      </c>
      <c r="E84" s="67" t="e">
        <f ca="1">D83-D84</f>
        <v>#VALUE!</v>
      </c>
      <c r="F84" s="81" t="e">
        <f t="shared" ca="1" si="7"/>
        <v>#VALUE!</v>
      </c>
      <c r="G84" s="52" t="e">
        <f t="shared" ca="1" si="7"/>
        <v>#VALUE!</v>
      </c>
      <c r="H84" s="81" t="e">
        <f t="shared" ca="1" si="7"/>
        <v>#VALUE!</v>
      </c>
      <c r="I84" s="53" t="e">
        <f t="shared" ca="1" si="7"/>
        <v>#VALUE!</v>
      </c>
      <c r="J84" s="42" t="str">
        <f ca="1">IF(($D84&lt;$D$11)*($D84&gt;=$D$12),$A$11,IF(($D84&lt;$D$13)*($D84&gt;=$D$14),$A$13,IF(($D84&lt;$D$15)*($D84&gt;=$D$16),$A$15,IF(($D84&lt;$D$17)*($D84&gt;=$D$18),$A$17,IF(($D84&lt;$D$19)*($D84&gt;=$D$20),$A$19,"NA")))))</f>
        <v>NA</v>
      </c>
      <c r="K84" s="42" t="str">
        <f ca="1">IF(($D84&lt;$D$21)*($D84&gt;=$D$22),$A$21,IF(($D84&lt;$D$23)*($D84&gt;=$D$24),$A$23,IF(($D84&lt;$D$25)*($D84&gt;=$D$26),$A$25,IF(($D84&lt;$D$27)*($D84&gt;=$D$28),$A$27,IF(($D84&lt;$D$29)*($D84&gt;=$D$30),$A$29,"NA")))))</f>
        <v>NA</v>
      </c>
      <c r="L84" s="261" t="str">
        <f ca="1">IF(($D84&lt;$D$31)*($D84&gt;=$D$32),$A$31,IF(($D84&lt;$D$33)*($D84&gt;=$D$34),$A$33,IF(($D84&lt;$D$35)*($D84&gt;=$D$36),$A$35,IF(($D84&lt;$D$37)*($D84&gt;=$D$38),$A$37,IF(($D84&lt;$D$39)*($D84&gt;=$D$40),$A$39,"NA")))))</f>
        <v>NA</v>
      </c>
    </row>
    <row r="85" spans="1:15" x14ac:dyDescent="0.2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09"/>
      <c r="N85" s="16" t="s">
        <v>23</v>
      </c>
    </row>
    <row r="86" spans="1:15" ht="13.5" thickBot="1" x14ac:dyDescent="0.25">
      <c r="A86" s="10"/>
      <c r="B86" s="262" t="s">
        <v>17</v>
      </c>
      <c r="C86" s="1"/>
      <c r="D86" s="102" t="s">
        <v>27</v>
      </c>
      <c r="E86" s="1"/>
      <c r="F86" s="1"/>
      <c r="G86" s="1"/>
      <c r="H86" s="1"/>
      <c r="I86" s="1"/>
      <c r="J86" s="263" t="s">
        <v>21</v>
      </c>
      <c r="K86" s="264" t="s">
        <v>25</v>
      </c>
      <c r="L86" s="265" t="s">
        <v>26</v>
      </c>
      <c r="N86" s="100">
        <f>IF($H$7&lt;=$D$46,0,2*($H$7-$D$46)*($D$44-$D$46)*10/($H$7+$D$44-2*$D$46))</f>
        <v>159.16775032509753</v>
      </c>
      <c r="O86" s="16" t="s">
        <v>24</v>
      </c>
    </row>
    <row r="87" spans="1:15" x14ac:dyDescent="0.2">
      <c r="A87" s="266">
        <f ca="1">IF($D87&lt;&gt;"",A49,"")</f>
        <v>1</v>
      </c>
      <c r="B87" s="68" t="str">
        <f t="shared" ref="B87:I87" ca="1" si="8">IF($D87&lt;&gt;"",B49,"")</f>
        <v>SC</v>
      </c>
      <c r="C87" s="60" t="str">
        <f t="shared" ca="1" si="8"/>
        <v>U</v>
      </c>
      <c r="D87" s="76">
        <f ca="1">IF($D49&gt;$D$46,D49,"")</f>
        <v>6.7</v>
      </c>
      <c r="E87" s="61">
        <f t="shared" ca="1" si="8"/>
        <v>0</v>
      </c>
      <c r="F87" s="60">
        <f t="shared" ca="1" si="8"/>
        <v>19</v>
      </c>
      <c r="G87" s="61">
        <f t="shared" ca="1" si="8"/>
        <v>0</v>
      </c>
      <c r="H87" s="60">
        <f t="shared" ca="1" si="8"/>
        <v>0</v>
      </c>
      <c r="I87" s="69">
        <f t="shared" ca="1" si="8"/>
        <v>60</v>
      </c>
      <c r="J87" s="1"/>
      <c r="K87" s="85">
        <f ca="1">IF($D87="","",IF($H$7&lt;=$D$46,0,IF(($H$7-$D87)*$N$86/($H$7-$D$46)&lt;0,0,($H$7-$D87)*$N$86/($H$7-$D$46))))</f>
        <v>0</v>
      </c>
      <c r="L87" s="267"/>
    </row>
    <row r="88" spans="1:15" ht="13.5" thickBot="1" x14ac:dyDescent="0.25">
      <c r="A88" s="266">
        <f t="shared" ref="A88:C122" ca="1" si="9">IF($D88&lt;&gt;"",A50,"")</f>
        <v>1</v>
      </c>
      <c r="B88" s="72" t="str">
        <f t="shared" ca="1" si="9"/>
        <v>SC</v>
      </c>
      <c r="C88" s="66" t="str">
        <f t="shared" ca="1" si="9"/>
        <v>U</v>
      </c>
      <c r="D88" s="78">
        <f t="shared" ref="D88:D122" ca="1" si="10">IF($D50&lt;$D$46,"",D50)</f>
        <v>3.14</v>
      </c>
      <c r="E88" s="67">
        <f t="shared" ref="E88:I88" ca="1" si="11">IF($D88&lt;&gt;"",E50,"")</f>
        <v>3.56</v>
      </c>
      <c r="F88" s="66">
        <f t="shared" ca="1" si="11"/>
        <v>19</v>
      </c>
      <c r="G88" s="67">
        <f t="shared" ca="1" si="11"/>
        <v>0</v>
      </c>
      <c r="H88" s="66">
        <f t="shared" ca="1" si="11"/>
        <v>0</v>
      </c>
      <c r="I88" s="73">
        <f t="shared" ca="1" si="11"/>
        <v>60</v>
      </c>
      <c r="J88" s="1"/>
      <c r="K88" s="86">
        <f t="shared" ref="K88:K122" ca="1" si="12">IF($D88="","",IF($H$7&lt;=$D$46,0,IF(($H$7-$D88)*$N$86/($H$7-$D$46)&lt;0,0,($H$7-$D88)*$N$86/($H$7-$D$46))))</f>
        <v>5.0325097529258764</v>
      </c>
      <c r="L88" s="268"/>
    </row>
    <row r="89" spans="1:15" x14ac:dyDescent="0.2">
      <c r="A89" s="266">
        <f t="shared" ca="1" si="9"/>
        <v>2</v>
      </c>
      <c r="B89" s="70" t="str">
        <f t="shared" ca="1" si="9"/>
        <v>CH/CI</v>
      </c>
      <c r="C89" s="41" t="str">
        <f t="shared" ca="1" si="9"/>
        <v>U</v>
      </c>
      <c r="D89" s="77">
        <f t="shared" ca="1" si="10"/>
        <v>3.14</v>
      </c>
      <c r="E89" s="11">
        <f t="shared" ref="E89:I89" ca="1" si="13">IF($D89&lt;&gt;"",E51,"")</f>
        <v>0</v>
      </c>
      <c r="F89" s="41">
        <f t="shared" ca="1" si="13"/>
        <v>19</v>
      </c>
      <c r="G89" s="11">
        <f t="shared" ca="1" si="13"/>
        <v>0</v>
      </c>
      <c r="H89" s="41">
        <f t="shared" ca="1" si="13"/>
        <v>0</v>
      </c>
      <c r="I89" s="71">
        <f t="shared" ca="1" si="13"/>
        <v>60</v>
      </c>
      <c r="J89" s="1"/>
      <c r="K89" s="85">
        <f t="shared" ca="1" si="12"/>
        <v>5.0325097529258764</v>
      </c>
      <c r="L89" s="267"/>
    </row>
    <row r="90" spans="1:15" ht="13.5" thickBot="1" x14ac:dyDescent="0.25">
      <c r="A90" s="266">
        <f t="shared" ca="1" si="9"/>
        <v>2</v>
      </c>
      <c r="B90" s="70" t="str">
        <f t="shared" ca="1" si="9"/>
        <v>CH/CI</v>
      </c>
      <c r="C90" s="41" t="str">
        <f t="shared" ca="1" si="9"/>
        <v>U</v>
      </c>
      <c r="D90" s="77">
        <f t="shared" ca="1" si="10"/>
        <v>0.14000000000000001</v>
      </c>
      <c r="E90" s="11">
        <f t="shared" ref="E90:I90" ca="1" si="14">IF($D90&lt;&gt;"",E52,"")</f>
        <v>3</v>
      </c>
      <c r="F90" s="41">
        <f t="shared" ca="1" si="14"/>
        <v>19</v>
      </c>
      <c r="G90" s="11">
        <f t="shared" ca="1" si="14"/>
        <v>0</v>
      </c>
      <c r="H90" s="41">
        <f t="shared" ca="1" si="14"/>
        <v>0</v>
      </c>
      <c r="I90" s="71">
        <f t="shared" ca="1" si="14"/>
        <v>60</v>
      </c>
      <c r="J90" s="1"/>
      <c r="K90" s="86">
        <f t="shared" ca="1" si="12"/>
        <v>22.587776332899871</v>
      </c>
      <c r="L90" s="268"/>
    </row>
    <row r="91" spans="1:15" x14ac:dyDescent="0.2">
      <c r="A91" s="266">
        <f t="shared" ca="1" si="9"/>
        <v>3</v>
      </c>
      <c r="B91" s="68" t="str">
        <f t="shared" ca="1" si="9"/>
        <v>CH/CL</v>
      </c>
      <c r="C91" s="60" t="str">
        <f t="shared" ca="1" si="9"/>
        <v>U</v>
      </c>
      <c r="D91" s="76">
        <f t="shared" ca="1" si="10"/>
        <v>0.14000000000000001</v>
      </c>
      <c r="E91" s="61">
        <f t="shared" ref="E91:I91" ca="1" si="15">IF($D91&lt;&gt;"",E53,"")</f>
        <v>0</v>
      </c>
      <c r="F91" s="60">
        <f t="shared" ca="1" si="15"/>
        <v>18.5</v>
      </c>
      <c r="G91" s="61">
        <f t="shared" ca="1" si="15"/>
        <v>0</v>
      </c>
      <c r="H91" s="60">
        <f t="shared" ca="1" si="15"/>
        <v>0</v>
      </c>
      <c r="I91" s="69">
        <f t="shared" ca="1" si="15"/>
        <v>40</v>
      </c>
      <c r="J91" s="1"/>
      <c r="K91" s="85">
        <f t="shared" ca="1" si="12"/>
        <v>22.587776332899871</v>
      </c>
      <c r="L91" s="267"/>
    </row>
    <row r="92" spans="1:15" ht="13.5" thickBot="1" x14ac:dyDescent="0.25">
      <c r="A92" s="266">
        <f t="shared" ca="1" si="9"/>
        <v>3</v>
      </c>
      <c r="B92" s="72" t="str">
        <f t="shared" ca="1" si="9"/>
        <v>CH/CL</v>
      </c>
      <c r="C92" s="66" t="str">
        <f t="shared" ca="1" si="9"/>
        <v>U</v>
      </c>
      <c r="D92" s="78">
        <f t="shared" ca="1" si="10"/>
        <v>-2.46</v>
      </c>
      <c r="E92" s="67">
        <f t="shared" ref="E92:I92" ca="1" si="16">IF($D92&lt;&gt;"",E54,"")</f>
        <v>2.6</v>
      </c>
      <c r="F92" s="66">
        <f t="shared" ca="1" si="16"/>
        <v>18.5</v>
      </c>
      <c r="G92" s="67">
        <f t="shared" ca="1" si="16"/>
        <v>0</v>
      </c>
      <c r="H92" s="66">
        <f t="shared" ca="1" si="16"/>
        <v>0</v>
      </c>
      <c r="I92" s="73">
        <f t="shared" ca="1" si="16"/>
        <v>40</v>
      </c>
      <c r="J92" s="1"/>
      <c r="K92" s="86">
        <f t="shared" ca="1" si="12"/>
        <v>37.802340702210664</v>
      </c>
      <c r="L92" s="268"/>
    </row>
    <row r="93" spans="1:15" x14ac:dyDescent="0.2">
      <c r="A93" s="266">
        <f t="shared" ca="1" si="9"/>
        <v>3</v>
      </c>
      <c r="B93" s="70" t="str">
        <f t="shared" ca="1" si="9"/>
        <v>CH/CL</v>
      </c>
      <c r="C93" s="41" t="str">
        <f t="shared" ca="1" si="9"/>
        <v>U</v>
      </c>
      <c r="D93" s="77">
        <f t="shared" ca="1" si="10"/>
        <v>-2.46</v>
      </c>
      <c r="E93" s="11">
        <f t="shared" ref="E93:I93" ca="1" si="17">IF($D93&lt;&gt;"",E55,"")</f>
        <v>0</v>
      </c>
      <c r="F93" s="41">
        <f t="shared" ca="1" si="17"/>
        <v>18.5</v>
      </c>
      <c r="G93" s="11">
        <f t="shared" ca="1" si="17"/>
        <v>0</v>
      </c>
      <c r="H93" s="41">
        <f t="shared" ca="1" si="17"/>
        <v>0</v>
      </c>
      <c r="I93" s="71">
        <f t="shared" ca="1" si="17"/>
        <v>40</v>
      </c>
      <c r="J93" s="1"/>
      <c r="K93" s="85">
        <f t="shared" ca="1" si="12"/>
        <v>37.802340702210664</v>
      </c>
      <c r="L93" s="267"/>
    </row>
    <row r="94" spans="1:15" ht="13.5" thickBot="1" x14ac:dyDescent="0.25">
      <c r="A94" s="266">
        <f t="shared" ca="1" si="9"/>
        <v>3</v>
      </c>
      <c r="B94" s="70" t="str">
        <f t="shared" ca="1" si="9"/>
        <v>CH/CL</v>
      </c>
      <c r="C94" s="41" t="str">
        <f t="shared" ca="1" si="9"/>
        <v>U</v>
      </c>
      <c r="D94" s="77">
        <f t="shared" ca="1" si="10"/>
        <v>-2.86</v>
      </c>
      <c r="E94" s="11">
        <f t="shared" ref="E94:I94" ca="1" si="18">IF($D94&lt;&gt;"",E56,"")</f>
        <v>0.39999999999999991</v>
      </c>
      <c r="F94" s="41">
        <f t="shared" ca="1" si="18"/>
        <v>18.5</v>
      </c>
      <c r="G94" s="11">
        <f t="shared" ca="1" si="18"/>
        <v>0</v>
      </c>
      <c r="H94" s="41">
        <f t="shared" ca="1" si="18"/>
        <v>0</v>
      </c>
      <c r="I94" s="71">
        <f t="shared" ca="1" si="18"/>
        <v>40</v>
      </c>
      <c r="J94" s="1"/>
      <c r="K94" s="86">
        <f t="shared" ca="1" si="12"/>
        <v>40.14304291287386</v>
      </c>
      <c r="L94" s="268"/>
    </row>
    <row r="95" spans="1:15" x14ac:dyDescent="0.2">
      <c r="A95" s="266">
        <f t="shared" ca="1" si="9"/>
        <v>4</v>
      </c>
      <c r="B95" s="68" t="str">
        <f t="shared" ca="1" si="9"/>
        <v>CI1</v>
      </c>
      <c r="C95" s="60" t="str">
        <f t="shared" ca="1" si="9"/>
        <v>U</v>
      </c>
      <c r="D95" s="76">
        <f t="shared" ca="1" si="10"/>
        <v>-2.86</v>
      </c>
      <c r="E95" s="61">
        <f t="shared" ref="E95:I95" ca="1" si="19">IF($D95&lt;&gt;"",E57,"")</f>
        <v>0</v>
      </c>
      <c r="F95" s="60">
        <f t="shared" ca="1" si="19"/>
        <v>17</v>
      </c>
      <c r="G95" s="61">
        <f t="shared" ca="1" si="19"/>
        <v>0</v>
      </c>
      <c r="H95" s="60">
        <f t="shared" ca="1" si="19"/>
        <v>0</v>
      </c>
      <c r="I95" s="69">
        <f t="shared" ca="1" si="19"/>
        <v>25</v>
      </c>
      <c r="J95" s="1"/>
      <c r="K95" s="85">
        <f t="shared" ca="1" si="12"/>
        <v>40.14304291287386</v>
      </c>
      <c r="L95" s="267"/>
    </row>
    <row r="96" spans="1:15" ht="13.5" thickBot="1" x14ac:dyDescent="0.25">
      <c r="A96" s="266">
        <f t="shared" ca="1" si="9"/>
        <v>4</v>
      </c>
      <c r="B96" s="72" t="str">
        <f t="shared" ca="1" si="9"/>
        <v>CI1</v>
      </c>
      <c r="C96" s="66" t="str">
        <f t="shared" ca="1" si="9"/>
        <v>U</v>
      </c>
      <c r="D96" s="78">
        <f t="shared" ca="1" si="10"/>
        <v>-10.36</v>
      </c>
      <c r="E96" s="67">
        <f t="shared" ref="E96:I96" ca="1" si="20">IF($D96&lt;&gt;"",E58,"")</f>
        <v>7.5</v>
      </c>
      <c r="F96" s="66">
        <f t="shared" ca="1" si="20"/>
        <v>17</v>
      </c>
      <c r="G96" s="67">
        <f t="shared" ca="1" si="20"/>
        <v>0</v>
      </c>
      <c r="H96" s="66">
        <f t="shared" ca="1" si="20"/>
        <v>0</v>
      </c>
      <c r="I96" s="73">
        <f t="shared" ca="1" si="20"/>
        <v>25</v>
      </c>
      <c r="J96" s="1"/>
      <c r="K96" s="86">
        <f t="shared" ca="1" si="12"/>
        <v>84.031209362808838</v>
      </c>
      <c r="L96" s="268"/>
    </row>
    <row r="97" spans="1:12" x14ac:dyDescent="0.2">
      <c r="A97" s="266">
        <f t="shared" ca="1" si="9"/>
        <v>5</v>
      </c>
      <c r="B97" s="70" t="str">
        <f t="shared" ca="1" si="9"/>
        <v>CI2</v>
      </c>
      <c r="C97" s="41" t="str">
        <f t="shared" ca="1" si="9"/>
        <v>U</v>
      </c>
      <c r="D97" s="77">
        <f t="shared" ca="1" si="10"/>
        <v>-10.36</v>
      </c>
      <c r="E97" s="11">
        <f t="shared" ref="E97:I97" ca="1" si="21">IF($D97&lt;&gt;"",E59,"")</f>
        <v>0</v>
      </c>
      <c r="F97" s="41">
        <f t="shared" ca="1" si="21"/>
        <v>19</v>
      </c>
      <c r="G97" s="11">
        <f t="shared" ca="1" si="21"/>
        <v>0</v>
      </c>
      <c r="H97" s="41">
        <f t="shared" ca="1" si="21"/>
        <v>0</v>
      </c>
      <c r="I97" s="71">
        <f t="shared" ca="1" si="21"/>
        <v>50</v>
      </c>
      <c r="J97" s="1"/>
      <c r="K97" s="85">
        <f t="shared" ca="1" si="12"/>
        <v>84.031209362808838</v>
      </c>
      <c r="L97" s="267"/>
    </row>
    <row r="98" spans="1:12" ht="13.5" thickBot="1" x14ac:dyDescent="0.25">
      <c r="A98" s="266">
        <f t="shared" ca="1" si="9"/>
        <v>5</v>
      </c>
      <c r="B98" s="70" t="str">
        <f t="shared" ca="1" si="9"/>
        <v>CI2</v>
      </c>
      <c r="C98" s="41" t="str">
        <f t="shared" ca="1" si="9"/>
        <v>U</v>
      </c>
      <c r="D98" s="77">
        <f t="shared" ca="1" si="10"/>
        <v>-11.95</v>
      </c>
      <c r="E98" s="11">
        <f t="shared" ref="E98:I98" ca="1" si="22">IF($D98&lt;&gt;"",E60,"")</f>
        <v>1.5899999999999999</v>
      </c>
      <c r="F98" s="41">
        <f t="shared" ca="1" si="22"/>
        <v>19</v>
      </c>
      <c r="G98" s="11">
        <f t="shared" ca="1" si="22"/>
        <v>0</v>
      </c>
      <c r="H98" s="41">
        <f t="shared" ca="1" si="22"/>
        <v>0</v>
      </c>
      <c r="I98" s="71">
        <f t="shared" ca="1" si="22"/>
        <v>50</v>
      </c>
      <c r="J98" s="1"/>
      <c r="K98" s="86">
        <f t="shared" ca="1" si="12"/>
        <v>93.335500650195058</v>
      </c>
      <c r="L98" s="268"/>
    </row>
    <row r="99" spans="1:12" x14ac:dyDescent="0.2">
      <c r="A99" s="266">
        <f t="shared" ca="1" si="9"/>
        <v>5</v>
      </c>
      <c r="B99" s="68" t="str">
        <f t="shared" ca="1" si="9"/>
        <v>CI2</v>
      </c>
      <c r="C99" s="60" t="str">
        <f t="shared" ca="1" si="9"/>
        <v>U</v>
      </c>
      <c r="D99" s="76">
        <f t="shared" ca="1" si="10"/>
        <v>-11.95</v>
      </c>
      <c r="E99" s="61">
        <f t="shared" ref="E99:I99" ca="1" si="23">IF($D99&lt;&gt;"",E61,"")</f>
        <v>0</v>
      </c>
      <c r="F99" s="60">
        <f t="shared" ca="1" si="23"/>
        <v>19</v>
      </c>
      <c r="G99" s="61">
        <f t="shared" ca="1" si="23"/>
        <v>0</v>
      </c>
      <c r="H99" s="60">
        <f t="shared" ca="1" si="23"/>
        <v>0</v>
      </c>
      <c r="I99" s="69">
        <f t="shared" ca="1" si="23"/>
        <v>50</v>
      </c>
      <c r="J99" s="1"/>
      <c r="K99" s="85">
        <f t="shared" ca="1" si="12"/>
        <v>93.335500650195058</v>
      </c>
      <c r="L99" s="267"/>
    </row>
    <row r="100" spans="1:12" ht="13.5" thickBot="1" x14ac:dyDescent="0.25">
      <c r="A100" s="266">
        <f t="shared" ca="1" si="9"/>
        <v>5</v>
      </c>
      <c r="B100" s="72" t="str">
        <f t="shared" ca="1" si="9"/>
        <v>CI2</v>
      </c>
      <c r="C100" s="66" t="str">
        <f t="shared" ca="1" si="9"/>
        <v>U</v>
      </c>
      <c r="D100" s="78">
        <f t="shared" ca="1" si="10"/>
        <v>-14.36</v>
      </c>
      <c r="E100" s="67">
        <f t="shared" ref="E100:I100" ca="1" si="24">IF($D100&lt;&gt;"",E62,"")</f>
        <v>2.41</v>
      </c>
      <c r="F100" s="66">
        <f t="shared" ca="1" si="24"/>
        <v>19</v>
      </c>
      <c r="G100" s="67">
        <f t="shared" ca="1" si="24"/>
        <v>0</v>
      </c>
      <c r="H100" s="66">
        <f t="shared" ca="1" si="24"/>
        <v>0</v>
      </c>
      <c r="I100" s="73">
        <f t="shared" ca="1" si="24"/>
        <v>50</v>
      </c>
      <c r="J100" s="1"/>
      <c r="K100" s="86">
        <f t="shared" ca="1" si="12"/>
        <v>107.43823146944084</v>
      </c>
      <c r="L100" s="268"/>
    </row>
    <row r="101" spans="1:12" x14ac:dyDescent="0.2">
      <c r="A101" s="266">
        <f t="shared" ca="1" si="9"/>
        <v>6</v>
      </c>
      <c r="B101" s="70" t="str">
        <f t="shared" ca="1" si="9"/>
        <v>SM</v>
      </c>
      <c r="C101" s="41" t="str">
        <f t="shared" ca="1" si="9"/>
        <v>D</v>
      </c>
      <c r="D101" s="77">
        <f t="shared" ca="1" si="10"/>
        <v>-14.36</v>
      </c>
      <c r="E101" s="11">
        <f t="shared" ref="E101:I101" ca="1" si="25">IF($D101&lt;&gt;"",E63,"")</f>
        <v>0</v>
      </c>
      <c r="F101" s="41">
        <f t="shared" ca="1" si="25"/>
        <v>20</v>
      </c>
      <c r="G101" s="11">
        <f t="shared" ca="1" si="25"/>
        <v>0</v>
      </c>
      <c r="H101" s="41">
        <f t="shared" ca="1" si="25"/>
        <v>33.1</v>
      </c>
      <c r="I101" s="71">
        <f t="shared" ca="1" si="25"/>
        <v>0</v>
      </c>
      <c r="J101" s="1"/>
      <c r="K101" s="85">
        <f t="shared" ca="1" si="12"/>
        <v>107.43823146944084</v>
      </c>
      <c r="L101" s="267"/>
    </row>
    <row r="102" spans="1:12" ht="13.5" thickBot="1" x14ac:dyDescent="0.25">
      <c r="A102" s="266">
        <f t="shared" ca="1" si="9"/>
        <v>6</v>
      </c>
      <c r="B102" s="70" t="str">
        <f t="shared" ca="1" si="9"/>
        <v>SM</v>
      </c>
      <c r="C102" s="41" t="str">
        <f t="shared" ca="1" si="9"/>
        <v>D</v>
      </c>
      <c r="D102" s="77">
        <f t="shared" ca="1" si="10"/>
        <v>-16.36</v>
      </c>
      <c r="E102" s="11">
        <f t="shared" ref="E102:I102" ca="1" si="26">IF($D102&lt;&gt;"",E64,"")</f>
        <v>2</v>
      </c>
      <c r="F102" s="41">
        <f t="shared" ca="1" si="26"/>
        <v>20</v>
      </c>
      <c r="G102" s="11">
        <f t="shared" ca="1" si="26"/>
        <v>0</v>
      </c>
      <c r="H102" s="41">
        <f t="shared" ca="1" si="26"/>
        <v>33.1</v>
      </c>
      <c r="I102" s="71">
        <f t="shared" ca="1" si="26"/>
        <v>0</v>
      </c>
      <c r="J102" s="1"/>
      <c r="K102" s="86">
        <f t="shared" ca="1" si="12"/>
        <v>119.14174252275681</v>
      </c>
      <c r="L102" s="268"/>
    </row>
    <row r="103" spans="1:12" x14ac:dyDescent="0.2">
      <c r="A103" s="266">
        <f t="shared" ca="1" si="9"/>
        <v>7</v>
      </c>
      <c r="B103" s="68" t="str">
        <f t="shared" ca="1" si="9"/>
        <v>GV</v>
      </c>
      <c r="C103" s="60" t="str">
        <f t="shared" ca="1" si="9"/>
        <v>D</v>
      </c>
      <c r="D103" s="76">
        <f t="shared" ca="1" si="10"/>
        <v>-16.36</v>
      </c>
      <c r="E103" s="61">
        <f t="shared" ref="E103:I103" ca="1" si="27">IF($D103&lt;&gt;"",E65,"")</f>
        <v>0</v>
      </c>
      <c r="F103" s="60">
        <f t="shared" ca="1" si="27"/>
        <v>20</v>
      </c>
      <c r="G103" s="61">
        <f t="shared" ca="1" si="27"/>
        <v>0</v>
      </c>
      <c r="H103" s="60">
        <f t="shared" ca="1" si="27"/>
        <v>39</v>
      </c>
      <c r="I103" s="69">
        <f t="shared" ca="1" si="27"/>
        <v>0</v>
      </c>
      <c r="J103" s="1"/>
      <c r="K103" s="85">
        <f t="shared" ca="1" si="12"/>
        <v>119.14174252275681</v>
      </c>
      <c r="L103" s="267"/>
    </row>
    <row r="104" spans="1:12" ht="13.5" thickBot="1" x14ac:dyDescent="0.25">
      <c r="A104" s="266">
        <f t="shared" ca="1" si="9"/>
        <v>7</v>
      </c>
      <c r="B104" s="72" t="str">
        <f t="shared" ca="1" si="9"/>
        <v>GV</v>
      </c>
      <c r="C104" s="66" t="str">
        <f t="shared" ca="1" si="9"/>
        <v>D</v>
      </c>
      <c r="D104" s="78">
        <f t="shared" ca="1" si="10"/>
        <v>-23.2</v>
      </c>
      <c r="E104" s="67">
        <f t="shared" ref="E104:I104" ca="1" si="28">IF($D104&lt;&gt;"",E66,"")</f>
        <v>6.84</v>
      </c>
      <c r="F104" s="66">
        <f t="shared" ca="1" si="28"/>
        <v>20</v>
      </c>
      <c r="G104" s="67">
        <f t="shared" ca="1" si="28"/>
        <v>0</v>
      </c>
      <c r="H104" s="66">
        <f t="shared" ca="1" si="28"/>
        <v>39</v>
      </c>
      <c r="I104" s="73">
        <f t="shared" ca="1" si="28"/>
        <v>0</v>
      </c>
      <c r="J104" s="1"/>
      <c r="K104" s="86">
        <f t="shared" ca="1" si="12"/>
        <v>159.16775032509753</v>
      </c>
      <c r="L104" s="268"/>
    </row>
    <row r="105" spans="1:12" x14ac:dyDescent="0.2">
      <c r="A105" s="266" t="str">
        <f t="shared" ca="1" si="9"/>
        <v/>
      </c>
      <c r="B105" s="70" t="str">
        <f t="shared" ca="1" si="9"/>
        <v/>
      </c>
      <c r="C105" s="41" t="str">
        <f t="shared" ca="1" si="9"/>
        <v/>
      </c>
      <c r="D105" s="77" t="str">
        <f t="shared" ca="1" si="10"/>
        <v/>
      </c>
      <c r="E105" s="11" t="str">
        <f t="shared" ref="E105:I105" ca="1" si="29">IF($D105&lt;&gt;"",E67,"")</f>
        <v/>
      </c>
      <c r="F105" s="41" t="str">
        <f t="shared" ca="1" si="29"/>
        <v/>
      </c>
      <c r="G105" s="11" t="str">
        <f t="shared" ca="1" si="29"/>
        <v/>
      </c>
      <c r="H105" s="41" t="str">
        <f t="shared" ca="1" si="29"/>
        <v/>
      </c>
      <c r="I105" s="71" t="str">
        <f t="shared" ca="1" si="29"/>
        <v/>
      </c>
      <c r="J105" s="1"/>
      <c r="K105" s="85" t="str">
        <f t="shared" ca="1" si="12"/>
        <v/>
      </c>
      <c r="L105" s="267"/>
    </row>
    <row r="106" spans="1:12" ht="13.5" thickBot="1" x14ac:dyDescent="0.25">
      <c r="A106" s="266" t="str">
        <f t="shared" ca="1" si="9"/>
        <v/>
      </c>
      <c r="B106" s="70" t="str">
        <f t="shared" ca="1" si="9"/>
        <v/>
      </c>
      <c r="C106" s="41" t="str">
        <f t="shared" ca="1" si="9"/>
        <v/>
      </c>
      <c r="D106" s="77" t="str">
        <f t="shared" ca="1" si="10"/>
        <v/>
      </c>
      <c r="E106" s="11" t="str">
        <f t="shared" ref="E106:I106" ca="1" si="30">IF($D106&lt;&gt;"",E68,"")</f>
        <v/>
      </c>
      <c r="F106" s="41" t="str">
        <f t="shared" ca="1" si="30"/>
        <v/>
      </c>
      <c r="G106" s="11" t="str">
        <f t="shared" ca="1" si="30"/>
        <v/>
      </c>
      <c r="H106" s="41" t="str">
        <f t="shared" ca="1" si="30"/>
        <v/>
      </c>
      <c r="I106" s="71" t="str">
        <f t="shared" ca="1" si="30"/>
        <v/>
      </c>
      <c r="J106" s="1"/>
      <c r="K106" s="87" t="str">
        <f t="shared" ca="1" si="12"/>
        <v/>
      </c>
      <c r="L106" s="269"/>
    </row>
    <row r="107" spans="1:12" x14ac:dyDescent="0.2">
      <c r="A107" s="266" t="str">
        <f t="shared" ca="1" si="9"/>
        <v/>
      </c>
      <c r="B107" s="68" t="str">
        <f t="shared" ca="1" si="9"/>
        <v/>
      </c>
      <c r="C107" s="60" t="str">
        <f t="shared" ca="1" si="9"/>
        <v/>
      </c>
      <c r="D107" s="76" t="str">
        <f t="shared" ca="1" si="10"/>
        <v/>
      </c>
      <c r="E107" s="61" t="str">
        <f t="shared" ref="E107:I107" ca="1" si="31">IF($D107&lt;&gt;"",E69,"")</f>
        <v/>
      </c>
      <c r="F107" s="60" t="str">
        <f t="shared" ca="1" si="31"/>
        <v/>
      </c>
      <c r="G107" s="61" t="str">
        <f t="shared" ca="1" si="31"/>
        <v/>
      </c>
      <c r="H107" s="60" t="str">
        <f t="shared" ca="1" si="31"/>
        <v/>
      </c>
      <c r="I107" s="69" t="str">
        <f t="shared" ca="1" si="31"/>
        <v/>
      </c>
      <c r="J107" s="1"/>
      <c r="K107" s="88" t="str">
        <f t="shared" ca="1" si="12"/>
        <v/>
      </c>
      <c r="L107" s="267"/>
    </row>
    <row r="108" spans="1:12" ht="13.5" thickBot="1" x14ac:dyDescent="0.25">
      <c r="A108" s="266" t="str">
        <f t="shared" ca="1" si="9"/>
        <v/>
      </c>
      <c r="B108" s="72" t="str">
        <f t="shared" ca="1" si="9"/>
        <v/>
      </c>
      <c r="C108" s="66" t="str">
        <f t="shared" ca="1" si="9"/>
        <v/>
      </c>
      <c r="D108" s="78" t="str">
        <f t="shared" ca="1" si="10"/>
        <v/>
      </c>
      <c r="E108" s="67" t="str">
        <f t="shared" ref="E108:I108" ca="1" si="32">IF($D108&lt;&gt;"",E70,"")</f>
        <v/>
      </c>
      <c r="F108" s="66" t="str">
        <f t="shared" ca="1" si="32"/>
        <v/>
      </c>
      <c r="G108" s="67" t="str">
        <f t="shared" ca="1" si="32"/>
        <v/>
      </c>
      <c r="H108" s="66" t="str">
        <f t="shared" ca="1" si="32"/>
        <v/>
      </c>
      <c r="I108" s="73" t="str">
        <f t="shared" ca="1" si="32"/>
        <v/>
      </c>
      <c r="J108" s="1"/>
      <c r="K108" s="89" t="str">
        <f t="shared" ca="1" si="12"/>
        <v/>
      </c>
      <c r="L108" s="268"/>
    </row>
    <row r="109" spans="1:12" x14ac:dyDescent="0.2">
      <c r="A109" s="266" t="str">
        <f t="shared" ca="1" si="9"/>
        <v/>
      </c>
      <c r="B109" s="70" t="str">
        <f t="shared" ca="1" si="9"/>
        <v/>
      </c>
      <c r="C109" s="41" t="str">
        <f t="shared" ca="1" si="9"/>
        <v/>
      </c>
      <c r="D109" s="77" t="str">
        <f t="shared" ca="1" si="10"/>
        <v/>
      </c>
      <c r="E109" s="11" t="str">
        <f t="shared" ref="E109:I109" ca="1" si="33">IF($D109&lt;&gt;"",E71,"")</f>
        <v/>
      </c>
      <c r="F109" s="41" t="str">
        <f t="shared" ca="1" si="33"/>
        <v/>
      </c>
      <c r="G109" s="11" t="str">
        <f t="shared" ca="1" si="33"/>
        <v/>
      </c>
      <c r="H109" s="41" t="str">
        <f t="shared" ca="1" si="33"/>
        <v/>
      </c>
      <c r="I109" s="71" t="str">
        <f t="shared" ca="1" si="33"/>
        <v/>
      </c>
      <c r="J109" s="1"/>
      <c r="K109" s="88" t="str">
        <f t="shared" ca="1" si="12"/>
        <v/>
      </c>
      <c r="L109" s="267"/>
    </row>
    <row r="110" spans="1:12" ht="13.5" thickBot="1" x14ac:dyDescent="0.25">
      <c r="A110" s="266" t="str">
        <f t="shared" ca="1" si="9"/>
        <v/>
      </c>
      <c r="B110" s="70" t="str">
        <f t="shared" ca="1" si="9"/>
        <v/>
      </c>
      <c r="C110" s="41" t="str">
        <f t="shared" ca="1" si="9"/>
        <v/>
      </c>
      <c r="D110" s="77" t="str">
        <f t="shared" ca="1" si="10"/>
        <v/>
      </c>
      <c r="E110" s="11" t="str">
        <f t="shared" ref="E110:I110" ca="1" si="34">IF($D110&lt;&gt;"",E72,"")</f>
        <v/>
      </c>
      <c r="F110" s="41" t="str">
        <f t="shared" ca="1" si="34"/>
        <v/>
      </c>
      <c r="G110" s="11" t="str">
        <f t="shared" ca="1" si="34"/>
        <v/>
      </c>
      <c r="H110" s="41" t="str">
        <f t="shared" ca="1" si="34"/>
        <v/>
      </c>
      <c r="I110" s="71" t="str">
        <f t="shared" ca="1" si="34"/>
        <v/>
      </c>
      <c r="J110" s="1"/>
      <c r="K110" s="89" t="str">
        <f t="shared" ca="1" si="12"/>
        <v/>
      </c>
      <c r="L110" s="268"/>
    </row>
    <row r="111" spans="1:12" x14ac:dyDescent="0.2">
      <c r="A111" s="266" t="str">
        <f t="shared" ca="1" si="9"/>
        <v/>
      </c>
      <c r="B111" s="68" t="str">
        <f t="shared" ca="1" si="9"/>
        <v/>
      </c>
      <c r="C111" s="60" t="str">
        <f t="shared" ca="1" si="9"/>
        <v/>
      </c>
      <c r="D111" s="76" t="str">
        <f t="shared" ca="1" si="10"/>
        <v/>
      </c>
      <c r="E111" s="61" t="str">
        <f t="shared" ref="E111:I111" ca="1" si="35">IF($D111&lt;&gt;"",E73,"")</f>
        <v/>
      </c>
      <c r="F111" s="60" t="str">
        <f t="shared" ca="1" si="35"/>
        <v/>
      </c>
      <c r="G111" s="61" t="str">
        <f t="shared" ca="1" si="35"/>
        <v/>
      </c>
      <c r="H111" s="60" t="str">
        <f t="shared" ca="1" si="35"/>
        <v/>
      </c>
      <c r="I111" s="69" t="str">
        <f t="shared" ca="1" si="35"/>
        <v/>
      </c>
      <c r="J111" s="1"/>
      <c r="K111" s="88" t="str">
        <f t="shared" ca="1" si="12"/>
        <v/>
      </c>
      <c r="L111" s="267"/>
    </row>
    <row r="112" spans="1:12" ht="13.5" thickBot="1" x14ac:dyDescent="0.25">
      <c r="A112" s="266" t="str">
        <f t="shared" ca="1" si="9"/>
        <v/>
      </c>
      <c r="B112" s="72" t="str">
        <f t="shared" ca="1" si="9"/>
        <v/>
      </c>
      <c r="C112" s="66" t="str">
        <f t="shared" ca="1" si="9"/>
        <v/>
      </c>
      <c r="D112" s="78" t="str">
        <f t="shared" ca="1" si="10"/>
        <v/>
      </c>
      <c r="E112" s="67" t="str">
        <f t="shared" ref="E112:I112" ca="1" si="36">IF($D112&lt;&gt;"",E74,"")</f>
        <v/>
      </c>
      <c r="F112" s="66" t="str">
        <f t="shared" ca="1" si="36"/>
        <v/>
      </c>
      <c r="G112" s="67" t="str">
        <f t="shared" ca="1" si="36"/>
        <v/>
      </c>
      <c r="H112" s="66" t="str">
        <f t="shared" ca="1" si="36"/>
        <v/>
      </c>
      <c r="I112" s="73" t="str">
        <f t="shared" ca="1" si="36"/>
        <v/>
      </c>
      <c r="J112" s="1"/>
      <c r="K112" s="89" t="str">
        <f t="shared" ca="1" si="12"/>
        <v/>
      </c>
      <c r="L112" s="268"/>
    </row>
    <row r="113" spans="1:12" x14ac:dyDescent="0.2">
      <c r="A113" s="266" t="str">
        <f t="shared" ca="1" si="9"/>
        <v/>
      </c>
      <c r="B113" s="70" t="str">
        <f t="shared" ca="1" si="9"/>
        <v/>
      </c>
      <c r="C113" s="41" t="str">
        <f t="shared" ca="1" si="9"/>
        <v/>
      </c>
      <c r="D113" s="77" t="str">
        <f t="shared" ca="1" si="10"/>
        <v/>
      </c>
      <c r="E113" s="11" t="str">
        <f t="shared" ref="E113:I113" ca="1" si="37">IF($D113&lt;&gt;"",E75,"")</f>
        <v/>
      </c>
      <c r="F113" s="41" t="str">
        <f t="shared" ca="1" si="37"/>
        <v/>
      </c>
      <c r="G113" s="11" t="str">
        <f t="shared" ca="1" si="37"/>
        <v/>
      </c>
      <c r="H113" s="41" t="str">
        <f t="shared" ca="1" si="37"/>
        <v/>
      </c>
      <c r="I113" s="71" t="str">
        <f t="shared" ca="1" si="37"/>
        <v/>
      </c>
      <c r="J113" s="1"/>
      <c r="K113" s="88" t="str">
        <f t="shared" ca="1" si="12"/>
        <v/>
      </c>
      <c r="L113" s="267"/>
    </row>
    <row r="114" spans="1:12" ht="13.5" thickBot="1" x14ac:dyDescent="0.25">
      <c r="A114" s="266" t="str">
        <f t="shared" ca="1" si="9"/>
        <v/>
      </c>
      <c r="B114" s="70" t="str">
        <f t="shared" ca="1" si="9"/>
        <v/>
      </c>
      <c r="C114" s="41" t="str">
        <f t="shared" ca="1" si="9"/>
        <v/>
      </c>
      <c r="D114" s="77" t="str">
        <f t="shared" ca="1" si="10"/>
        <v/>
      </c>
      <c r="E114" s="11" t="str">
        <f t="shared" ref="E114:I114" ca="1" si="38">IF($D114&lt;&gt;"",E76,"")</f>
        <v/>
      </c>
      <c r="F114" s="41" t="str">
        <f t="shared" ca="1" si="38"/>
        <v/>
      </c>
      <c r="G114" s="11" t="str">
        <f t="shared" ca="1" si="38"/>
        <v/>
      </c>
      <c r="H114" s="41" t="str">
        <f t="shared" ca="1" si="38"/>
        <v/>
      </c>
      <c r="I114" s="71" t="str">
        <f t="shared" ca="1" si="38"/>
        <v/>
      </c>
      <c r="J114" s="1"/>
      <c r="K114" s="89" t="str">
        <f t="shared" ca="1" si="12"/>
        <v/>
      </c>
      <c r="L114" s="268"/>
    </row>
    <row r="115" spans="1:12" x14ac:dyDescent="0.2">
      <c r="A115" s="266" t="str">
        <f t="shared" ca="1" si="9"/>
        <v/>
      </c>
      <c r="B115" s="68" t="str">
        <f t="shared" ca="1" si="9"/>
        <v/>
      </c>
      <c r="C115" s="60" t="str">
        <f t="shared" ca="1" si="9"/>
        <v/>
      </c>
      <c r="D115" s="76" t="str">
        <f t="shared" ca="1" si="10"/>
        <v/>
      </c>
      <c r="E115" s="61" t="str">
        <f t="shared" ref="E115:I115" ca="1" si="39">IF($D115&lt;&gt;"",E77,"")</f>
        <v/>
      </c>
      <c r="F115" s="60" t="str">
        <f t="shared" ca="1" si="39"/>
        <v/>
      </c>
      <c r="G115" s="61" t="str">
        <f t="shared" ca="1" si="39"/>
        <v/>
      </c>
      <c r="H115" s="60" t="str">
        <f t="shared" ca="1" si="39"/>
        <v/>
      </c>
      <c r="I115" s="69" t="str">
        <f t="shared" ca="1" si="39"/>
        <v/>
      </c>
      <c r="J115" s="1"/>
      <c r="K115" s="88" t="str">
        <f t="shared" ca="1" si="12"/>
        <v/>
      </c>
      <c r="L115" s="267"/>
    </row>
    <row r="116" spans="1:12" ht="13.5" thickBot="1" x14ac:dyDescent="0.25">
      <c r="A116" s="266" t="str">
        <f t="shared" ca="1" si="9"/>
        <v/>
      </c>
      <c r="B116" s="72" t="str">
        <f t="shared" ca="1" si="9"/>
        <v/>
      </c>
      <c r="C116" s="66" t="str">
        <f t="shared" ca="1" si="9"/>
        <v/>
      </c>
      <c r="D116" s="78" t="str">
        <f t="shared" ca="1" si="10"/>
        <v/>
      </c>
      <c r="E116" s="67" t="str">
        <f t="shared" ref="E116:I116" ca="1" si="40">IF($D116&lt;&gt;"",E78,"")</f>
        <v/>
      </c>
      <c r="F116" s="66" t="str">
        <f t="shared" ca="1" si="40"/>
        <v/>
      </c>
      <c r="G116" s="67" t="str">
        <f t="shared" ca="1" si="40"/>
        <v/>
      </c>
      <c r="H116" s="66" t="str">
        <f t="shared" ca="1" si="40"/>
        <v/>
      </c>
      <c r="I116" s="73" t="str">
        <f t="shared" ca="1" si="40"/>
        <v/>
      </c>
      <c r="J116" s="1"/>
      <c r="K116" s="89" t="str">
        <f t="shared" ca="1" si="12"/>
        <v/>
      </c>
      <c r="L116" s="268"/>
    </row>
    <row r="117" spans="1:12" x14ac:dyDescent="0.2">
      <c r="A117" s="266" t="str">
        <f t="shared" ca="1" si="9"/>
        <v/>
      </c>
      <c r="B117" s="70" t="str">
        <f t="shared" ca="1" si="9"/>
        <v/>
      </c>
      <c r="C117" s="41" t="str">
        <f t="shared" ca="1" si="9"/>
        <v/>
      </c>
      <c r="D117" s="77" t="str">
        <f t="shared" ca="1" si="10"/>
        <v/>
      </c>
      <c r="E117" s="11" t="str">
        <f t="shared" ref="E117:I117" ca="1" si="41">IF($D117&lt;&gt;"",E79,"")</f>
        <v/>
      </c>
      <c r="F117" s="41" t="str">
        <f t="shared" ca="1" si="41"/>
        <v/>
      </c>
      <c r="G117" s="11" t="str">
        <f t="shared" ca="1" si="41"/>
        <v/>
      </c>
      <c r="H117" s="41" t="str">
        <f t="shared" ca="1" si="41"/>
        <v/>
      </c>
      <c r="I117" s="71" t="str">
        <f t="shared" ca="1" si="41"/>
        <v/>
      </c>
      <c r="J117" s="1"/>
      <c r="K117" s="88" t="str">
        <f t="shared" ca="1" si="12"/>
        <v/>
      </c>
      <c r="L117" s="267"/>
    </row>
    <row r="118" spans="1:12" ht="13.5" thickBot="1" x14ac:dyDescent="0.25">
      <c r="A118" s="266" t="str">
        <f t="shared" ca="1" si="9"/>
        <v/>
      </c>
      <c r="B118" s="70" t="str">
        <f t="shared" ca="1" si="9"/>
        <v/>
      </c>
      <c r="C118" s="41" t="str">
        <f t="shared" ca="1" si="9"/>
        <v/>
      </c>
      <c r="D118" s="77" t="str">
        <f t="shared" ca="1" si="10"/>
        <v/>
      </c>
      <c r="E118" s="11" t="str">
        <f t="shared" ref="E118:I118" ca="1" si="42">IF($D118&lt;&gt;"",E80,"")</f>
        <v/>
      </c>
      <c r="F118" s="41" t="str">
        <f t="shared" ca="1" si="42"/>
        <v/>
      </c>
      <c r="G118" s="11" t="str">
        <f t="shared" ca="1" si="42"/>
        <v/>
      </c>
      <c r="H118" s="41" t="str">
        <f t="shared" ca="1" si="42"/>
        <v/>
      </c>
      <c r="I118" s="71" t="str">
        <f t="shared" ca="1" si="42"/>
        <v/>
      </c>
      <c r="J118" s="1"/>
      <c r="K118" s="89" t="str">
        <f t="shared" ca="1" si="12"/>
        <v/>
      </c>
      <c r="L118" s="268"/>
    </row>
    <row r="119" spans="1:12" x14ac:dyDescent="0.2">
      <c r="A119" s="266" t="str">
        <f t="shared" ca="1" si="9"/>
        <v/>
      </c>
      <c r="B119" s="68" t="str">
        <f t="shared" ca="1" si="9"/>
        <v/>
      </c>
      <c r="C119" s="60" t="str">
        <f t="shared" ca="1" si="9"/>
        <v/>
      </c>
      <c r="D119" s="76" t="str">
        <f t="shared" ca="1" si="10"/>
        <v/>
      </c>
      <c r="E119" s="61" t="str">
        <f t="shared" ref="E119:I119" ca="1" si="43">IF($D119&lt;&gt;"",E81,"")</f>
        <v/>
      </c>
      <c r="F119" s="60" t="str">
        <f t="shared" ca="1" si="43"/>
        <v/>
      </c>
      <c r="G119" s="61" t="str">
        <f t="shared" ca="1" si="43"/>
        <v/>
      </c>
      <c r="H119" s="60" t="str">
        <f t="shared" ca="1" si="43"/>
        <v/>
      </c>
      <c r="I119" s="69" t="str">
        <f t="shared" ca="1" si="43"/>
        <v/>
      </c>
      <c r="J119" s="1"/>
      <c r="K119" s="88" t="str">
        <f t="shared" ca="1" si="12"/>
        <v/>
      </c>
      <c r="L119" s="267"/>
    </row>
    <row r="120" spans="1:12" ht="13.5" thickBot="1" x14ac:dyDescent="0.25">
      <c r="A120" s="266" t="str">
        <f t="shared" ca="1" si="9"/>
        <v/>
      </c>
      <c r="B120" s="72" t="str">
        <f t="shared" ca="1" si="9"/>
        <v/>
      </c>
      <c r="C120" s="66" t="str">
        <f t="shared" ca="1" si="9"/>
        <v/>
      </c>
      <c r="D120" s="78" t="str">
        <f t="shared" ca="1" si="10"/>
        <v/>
      </c>
      <c r="E120" s="67" t="str">
        <f t="shared" ref="E120:I120" ca="1" si="44">IF($D120&lt;&gt;"",E82,"")</f>
        <v/>
      </c>
      <c r="F120" s="66" t="str">
        <f t="shared" ca="1" si="44"/>
        <v/>
      </c>
      <c r="G120" s="67" t="str">
        <f t="shared" ca="1" si="44"/>
        <v/>
      </c>
      <c r="H120" s="66" t="str">
        <f t="shared" ca="1" si="44"/>
        <v/>
      </c>
      <c r="I120" s="73" t="str">
        <f t="shared" ca="1" si="44"/>
        <v/>
      </c>
      <c r="J120" s="1"/>
      <c r="K120" s="89" t="str">
        <f t="shared" ca="1" si="12"/>
        <v/>
      </c>
      <c r="L120" s="268"/>
    </row>
    <row r="121" spans="1:12" x14ac:dyDescent="0.2">
      <c r="A121" s="266" t="str">
        <f t="shared" ca="1" si="9"/>
        <v/>
      </c>
      <c r="B121" s="70" t="str">
        <f t="shared" ca="1" si="9"/>
        <v/>
      </c>
      <c r="C121" s="41" t="str">
        <f t="shared" ca="1" si="9"/>
        <v/>
      </c>
      <c r="D121" s="77" t="str">
        <f t="shared" ca="1" si="10"/>
        <v/>
      </c>
      <c r="E121" s="11" t="str">
        <f t="shared" ref="E121:I121" ca="1" si="45">IF($D121&lt;&gt;"",E83,"")</f>
        <v/>
      </c>
      <c r="F121" s="41" t="str">
        <f t="shared" ca="1" si="45"/>
        <v/>
      </c>
      <c r="G121" s="11" t="str">
        <f t="shared" ca="1" si="45"/>
        <v/>
      </c>
      <c r="H121" s="41" t="str">
        <f t="shared" ca="1" si="45"/>
        <v/>
      </c>
      <c r="I121" s="71" t="str">
        <f t="shared" ca="1" si="45"/>
        <v/>
      </c>
      <c r="J121" s="1"/>
      <c r="K121" s="88" t="str">
        <f t="shared" ca="1" si="12"/>
        <v/>
      </c>
      <c r="L121" s="267"/>
    </row>
    <row r="122" spans="1:12" ht="13.5" thickBot="1" x14ac:dyDescent="0.25">
      <c r="A122" s="266" t="str">
        <f t="shared" ca="1" si="9"/>
        <v/>
      </c>
      <c r="B122" s="72" t="str">
        <f t="shared" ca="1" si="9"/>
        <v/>
      </c>
      <c r="C122" s="66" t="str">
        <f t="shared" ca="1" si="9"/>
        <v/>
      </c>
      <c r="D122" s="78" t="str">
        <f t="shared" ca="1" si="10"/>
        <v/>
      </c>
      <c r="E122" s="67" t="str">
        <f t="shared" ref="E122:I122" ca="1" si="46">IF($D122&lt;&gt;"",E84,"")</f>
        <v/>
      </c>
      <c r="F122" s="66" t="str">
        <f t="shared" ca="1" si="46"/>
        <v/>
      </c>
      <c r="G122" s="67" t="str">
        <f t="shared" ca="1" si="46"/>
        <v/>
      </c>
      <c r="H122" s="66" t="str">
        <f t="shared" ca="1" si="46"/>
        <v/>
      </c>
      <c r="I122" s="73" t="str">
        <f t="shared" ca="1" si="46"/>
        <v/>
      </c>
      <c r="J122" s="1"/>
      <c r="K122" s="89" t="str">
        <f t="shared" ca="1" si="12"/>
        <v/>
      </c>
      <c r="L122" s="268"/>
    </row>
    <row r="123" spans="1:12" x14ac:dyDescent="0.2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09"/>
    </row>
    <row r="124" spans="1:12" ht="13.5" thickBot="1" x14ac:dyDescent="0.25">
      <c r="A124" s="10"/>
      <c r="B124" s="270" t="s">
        <v>28</v>
      </c>
      <c r="C124" s="1"/>
      <c r="D124" s="102" t="s">
        <v>27</v>
      </c>
      <c r="E124" s="1"/>
      <c r="F124" s="1"/>
      <c r="G124" s="1"/>
      <c r="H124" s="1"/>
      <c r="I124" s="1"/>
      <c r="J124" s="271" t="s">
        <v>21</v>
      </c>
      <c r="K124" s="272" t="s">
        <v>25</v>
      </c>
      <c r="L124" s="273" t="s">
        <v>26</v>
      </c>
    </row>
    <row r="125" spans="1:12" x14ac:dyDescent="0.2">
      <c r="A125" s="10" t="str">
        <f ca="1">IF($D125&lt;&gt;"",A87,"")</f>
        <v/>
      </c>
      <c r="B125" s="43" t="str">
        <f t="shared" ref="B125:I125" ca="1" si="47">IF($D125&lt;&gt;"",B87,"")</f>
        <v/>
      </c>
      <c r="C125" s="60" t="str">
        <f t="shared" ca="1" si="47"/>
        <v/>
      </c>
      <c r="D125" s="76" t="str">
        <f t="shared" ref="D125:D136" ca="1" si="48">IF(($D87=$D$44)*($D88=$D$44),"",IF($D87&lt;=$D$44,D87,""))</f>
        <v/>
      </c>
      <c r="E125" s="61" t="str">
        <f t="shared" ca="1" si="47"/>
        <v/>
      </c>
      <c r="F125" s="60" t="str">
        <f t="shared" ca="1" si="47"/>
        <v/>
      </c>
      <c r="G125" s="61" t="str">
        <f t="shared" ca="1" si="47"/>
        <v/>
      </c>
      <c r="H125" s="60" t="str">
        <f t="shared" ca="1" si="47"/>
        <v/>
      </c>
      <c r="I125" s="69" t="str">
        <f t="shared" ca="1" si="47"/>
        <v/>
      </c>
      <c r="J125" s="1"/>
      <c r="K125" s="90" t="str">
        <f ca="1">IF($D125="","",IF($H$7&lt;=$D$46,0,IF(($D$44-$D125)*$N$86/($D$44-$D$46)&lt;0,0,($D$44-$D125)*$N$86/($D$44-$D$46))))</f>
        <v/>
      </c>
      <c r="L125" s="274"/>
    </row>
    <row r="126" spans="1:12" ht="13.5" thickBot="1" x14ac:dyDescent="0.25">
      <c r="A126" s="10" t="str">
        <f t="shared" ref="A126:C160" ca="1" si="49">IF($D126&lt;&gt;"",A88,"")</f>
        <v/>
      </c>
      <c r="B126" s="75" t="str">
        <f t="shared" ca="1" si="49"/>
        <v/>
      </c>
      <c r="C126" s="41" t="str">
        <f t="shared" ca="1" si="49"/>
        <v/>
      </c>
      <c r="D126" s="77" t="str">
        <f t="shared" ca="1" si="48"/>
        <v/>
      </c>
      <c r="E126" s="11" t="str">
        <f t="shared" ref="E126:I126" ca="1" si="50">IF($D126&lt;&gt;"",E88,"")</f>
        <v/>
      </c>
      <c r="F126" s="41" t="str">
        <f t="shared" ca="1" si="50"/>
        <v/>
      </c>
      <c r="G126" s="11" t="str">
        <f t="shared" ca="1" si="50"/>
        <v/>
      </c>
      <c r="H126" s="41" t="str">
        <f t="shared" ca="1" si="50"/>
        <v/>
      </c>
      <c r="I126" s="71" t="str">
        <f t="shared" ca="1" si="50"/>
        <v/>
      </c>
      <c r="J126" s="1"/>
      <c r="K126" s="91" t="str">
        <f t="shared" ref="K126:K160" ca="1" si="51">IF($D126="","",IF($H$7&lt;=$D$46,0,IF(($D$44-$D126)*$N$86/($D$44-$D$46)&lt;0,0,($D$44-$D126)*$N$86/($D$44-$D$46))))</f>
        <v/>
      </c>
      <c r="L126" s="275"/>
    </row>
    <row r="127" spans="1:12" x14ac:dyDescent="0.2">
      <c r="A127" s="10" t="str">
        <f t="shared" ca="1" si="49"/>
        <v/>
      </c>
      <c r="B127" s="43" t="str">
        <f t="shared" ca="1" si="49"/>
        <v/>
      </c>
      <c r="C127" s="60" t="str">
        <f t="shared" ca="1" si="49"/>
        <v/>
      </c>
      <c r="D127" s="76" t="str">
        <f t="shared" ca="1" si="48"/>
        <v/>
      </c>
      <c r="E127" s="61" t="str">
        <f t="shared" ref="E127:I127" ca="1" si="52">IF($D127&lt;&gt;"",E89,"")</f>
        <v/>
      </c>
      <c r="F127" s="60" t="str">
        <f t="shared" ca="1" si="52"/>
        <v/>
      </c>
      <c r="G127" s="61" t="str">
        <f t="shared" ca="1" si="52"/>
        <v/>
      </c>
      <c r="H127" s="60" t="str">
        <f t="shared" ca="1" si="52"/>
        <v/>
      </c>
      <c r="I127" s="69" t="str">
        <f t="shared" ca="1" si="52"/>
        <v/>
      </c>
      <c r="J127" s="1"/>
      <c r="K127" s="90" t="str">
        <f t="shared" ca="1" si="51"/>
        <v/>
      </c>
      <c r="L127" s="274"/>
    </row>
    <row r="128" spans="1:12" ht="13.5" thickBot="1" x14ac:dyDescent="0.25">
      <c r="A128" s="10" t="str">
        <f t="shared" ca="1" si="49"/>
        <v/>
      </c>
      <c r="B128" s="48" t="str">
        <f t="shared" ca="1" si="49"/>
        <v/>
      </c>
      <c r="C128" s="66" t="str">
        <f t="shared" ca="1" si="49"/>
        <v/>
      </c>
      <c r="D128" s="78" t="str">
        <f t="shared" ca="1" si="48"/>
        <v/>
      </c>
      <c r="E128" s="67" t="str">
        <f t="shared" ref="E128:I128" ca="1" si="53">IF($D128&lt;&gt;"",E90,"")</f>
        <v/>
      </c>
      <c r="F128" s="66" t="str">
        <f t="shared" ca="1" si="53"/>
        <v/>
      </c>
      <c r="G128" s="67" t="str">
        <f t="shared" ca="1" si="53"/>
        <v/>
      </c>
      <c r="H128" s="66" t="str">
        <f t="shared" ca="1" si="53"/>
        <v/>
      </c>
      <c r="I128" s="73" t="str">
        <f t="shared" ca="1" si="53"/>
        <v/>
      </c>
      <c r="J128" s="1"/>
      <c r="K128" s="91" t="str">
        <f t="shared" ca="1" si="51"/>
        <v/>
      </c>
      <c r="L128" s="275"/>
    </row>
    <row r="129" spans="1:12" x14ac:dyDescent="0.2">
      <c r="A129" s="10" t="str">
        <f t="shared" ca="1" si="49"/>
        <v/>
      </c>
      <c r="B129" s="75" t="str">
        <f t="shared" ca="1" si="49"/>
        <v/>
      </c>
      <c r="C129" s="41" t="str">
        <f t="shared" ca="1" si="49"/>
        <v/>
      </c>
      <c r="D129" s="77" t="str">
        <f t="shared" ca="1" si="48"/>
        <v/>
      </c>
      <c r="E129" s="11" t="str">
        <f t="shared" ref="E129:I129" ca="1" si="54">IF($D129&lt;&gt;"",E91,"")</f>
        <v/>
      </c>
      <c r="F129" s="41" t="str">
        <f t="shared" ca="1" si="54"/>
        <v/>
      </c>
      <c r="G129" s="11" t="str">
        <f t="shared" ca="1" si="54"/>
        <v/>
      </c>
      <c r="H129" s="41" t="str">
        <f t="shared" ca="1" si="54"/>
        <v/>
      </c>
      <c r="I129" s="71" t="str">
        <f t="shared" ca="1" si="54"/>
        <v/>
      </c>
      <c r="J129" s="1"/>
      <c r="K129" s="90" t="str">
        <f t="shared" ca="1" si="51"/>
        <v/>
      </c>
      <c r="L129" s="274"/>
    </row>
    <row r="130" spans="1:12" ht="13.5" thickBot="1" x14ac:dyDescent="0.25">
      <c r="A130" s="10" t="str">
        <f t="shared" ca="1" si="49"/>
        <v/>
      </c>
      <c r="B130" s="75" t="str">
        <f t="shared" ca="1" si="49"/>
        <v/>
      </c>
      <c r="C130" s="41" t="str">
        <f t="shared" ca="1" si="49"/>
        <v/>
      </c>
      <c r="D130" s="77" t="str">
        <f t="shared" ca="1" si="48"/>
        <v/>
      </c>
      <c r="E130" s="11" t="str">
        <f t="shared" ref="E130:I130" ca="1" si="55">IF($D130&lt;&gt;"",E92,"")</f>
        <v/>
      </c>
      <c r="F130" s="41" t="str">
        <f t="shared" ca="1" si="55"/>
        <v/>
      </c>
      <c r="G130" s="11" t="str">
        <f t="shared" ca="1" si="55"/>
        <v/>
      </c>
      <c r="H130" s="41" t="str">
        <f t="shared" ca="1" si="55"/>
        <v/>
      </c>
      <c r="I130" s="71" t="str">
        <f t="shared" ca="1" si="55"/>
        <v/>
      </c>
      <c r="J130" s="1"/>
      <c r="K130" s="91" t="str">
        <f t="shared" ca="1" si="51"/>
        <v/>
      </c>
      <c r="L130" s="275"/>
    </row>
    <row r="131" spans="1:12" x14ac:dyDescent="0.2">
      <c r="A131" s="10" t="str">
        <f t="shared" ca="1" si="49"/>
        <v/>
      </c>
      <c r="B131" s="43" t="str">
        <f t="shared" ca="1" si="49"/>
        <v/>
      </c>
      <c r="C131" s="60" t="str">
        <f t="shared" ca="1" si="49"/>
        <v/>
      </c>
      <c r="D131" s="76" t="str">
        <f t="shared" ca="1" si="48"/>
        <v/>
      </c>
      <c r="E131" s="61" t="str">
        <f t="shared" ref="E131:I131" ca="1" si="56">IF($D131&lt;&gt;"",E93,"")</f>
        <v/>
      </c>
      <c r="F131" s="60" t="str">
        <f t="shared" ca="1" si="56"/>
        <v/>
      </c>
      <c r="G131" s="61" t="str">
        <f t="shared" ca="1" si="56"/>
        <v/>
      </c>
      <c r="H131" s="60" t="str">
        <f t="shared" ca="1" si="56"/>
        <v/>
      </c>
      <c r="I131" s="69" t="str">
        <f t="shared" ca="1" si="56"/>
        <v/>
      </c>
      <c r="J131" s="1"/>
      <c r="K131" s="92" t="str">
        <f t="shared" ca="1" si="51"/>
        <v/>
      </c>
      <c r="L131" s="274"/>
    </row>
    <row r="132" spans="1:12" ht="13.5" thickBot="1" x14ac:dyDescent="0.25">
      <c r="A132" s="10" t="str">
        <f t="shared" ca="1" si="49"/>
        <v/>
      </c>
      <c r="B132" s="48" t="str">
        <f t="shared" ca="1" si="49"/>
        <v/>
      </c>
      <c r="C132" s="66" t="str">
        <f t="shared" ca="1" si="49"/>
        <v/>
      </c>
      <c r="D132" s="78" t="str">
        <f t="shared" ca="1" si="48"/>
        <v/>
      </c>
      <c r="E132" s="67" t="str">
        <f t="shared" ref="E132:I132" ca="1" si="57">IF($D132&lt;&gt;"",E94,"")</f>
        <v/>
      </c>
      <c r="F132" s="66" t="str">
        <f t="shared" ca="1" si="57"/>
        <v/>
      </c>
      <c r="G132" s="67" t="str">
        <f t="shared" ca="1" si="57"/>
        <v/>
      </c>
      <c r="H132" s="66" t="str">
        <f t="shared" ca="1" si="57"/>
        <v/>
      </c>
      <c r="I132" s="73" t="str">
        <f t="shared" ca="1" si="57"/>
        <v/>
      </c>
      <c r="J132" s="1"/>
      <c r="K132" s="93" t="str">
        <f t="shared" ca="1" si="51"/>
        <v/>
      </c>
      <c r="L132" s="275"/>
    </row>
    <row r="133" spans="1:12" x14ac:dyDescent="0.2">
      <c r="A133" s="10" t="str">
        <f t="shared" ca="1" si="49"/>
        <v/>
      </c>
      <c r="B133" s="75" t="str">
        <f t="shared" ca="1" si="49"/>
        <v/>
      </c>
      <c r="C133" s="41" t="str">
        <f t="shared" ca="1" si="49"/>
        <v/>
      </c>
      <c r="D133" s="77" t="str">
        <f t="shared" ca="1" si="48"/>
        <v/>
      </c>
      <c r="E133" s="11" t="str">
        <f t="shared" ref="E133:I133" ca="1" si="58">IF($D133&lt;&gt;"",E95,"")</f>
        <v/>
      </c>
      <c r="F133" s="41" t="str">
        <f t="shared" ca="1" si="58"/>
        <v/>
      </c>
      <c r="G133" s="11" t="str">
        <f t="shared" ca="1" si="58"/>
        <v/>
      </c>
      <c r="H133" s="41" t="str">
        <f t="shared" ca="1" si="58"/>
        <v/>
      </c>
      <c r="I133" s="71" t="str">
        <f t="shared" ca="1" si="58"/>
        <v/>
      </c>
      <c r="J133" s="1"/>
      <c r="K133" s="124" t="str">
        <f t="shared" ca="1" si="51"/>
        <v/>
      </c>
      <c r="L133" s="274"/>
    </row>
    <row r="134" spans="1:12" ht="13.5" thickBot="1" x14ac:dyDescent="0.25">
      <c r="A134" s="10" t="str">
        <f t="shared" ca="1" si="49"/>
        <v/>
      </c>
      <c r="B134" s="75" t="str">
        <f t="shared" ca="1" si="49"/>
        <v/>
      </c>
      <c r="C134" s="41" t="str">
        <f t="shared" ca="1" si="49"/>
        <v/>
      </c>
      <c r="D134" s="77" t="str">
        <f t="shared" ca="1" si="48"/>
        <v/>
      </c>
      <c r="E134" s="11" t="str">
        <f t="shared" ref="E134:I134" ca="1" si="59">IF($D134&lt;&gt;"",E96,"")</f>
        <v/>
      </c>
      <c r="F134" s="41" t="str">
        <f t="shared" ca="1" si="59"/>
        <v/>
      </c>
      <c r="G134" s="11" t="str">
        <f t="shared" ca="1" si="59"/>
        <v/>
      </c>
      <c r="H134" s="41" t="str">
        <f t="shared" ca="1" si="59"/>
        <v/>
      </c>
      <c r="I134" s="71" t="str">
        <f t="shared" ca="1" si="59"/>
        <v/>
      </c>
      <c r="J134" s="1"/>
      <c r="K134" s="93" t="str">
        <f t="shared" ca="1" si="51"/>
        <v/>
      </c>
      <c r="L134" s="275"/>
    </row>
    <row r="135" spans="1:12" x14ac:dyDescent="0.2">
      <c r="A135" s="10" t="str">
        <f t="shared" ca="1" si="49"/>
        <v/>
      </c>
      <c r="B135" s="43" t="str">
        <f t="shared" ca="1" si="49"/>
        <v/>
      </c>
      <c r="C135" s="60" t="str">
        <f t="shared" ca="1" si="49"/>
        <v/>
      </c>
      <c r="D135" s="76" t="str">
        <f t="shared" ca="1" si="48"/>
        <v/>
      </c>
      <c r="E135" s="61" t="str">
        <f t="shared" ref="E135:I135" ca="1" si="60">IF($D135&lt;&gt;"",E97,"")</f>
        <v/>
      </c>
      <c r="F135" s="60" t="str">
        <f t="shared" ca="1" si="60"/>
        <v/>
      </c>
      <c r="G135" s="61" t="str">
        <f t="shared" ca="1" si="60"/>
        <v/>
      </c>
      <c r="H135" s="60" t="str">
        <f t="shared" ca="1" si="60"/>
        <v/>
      </c>
      <c r="I135" s="69" t="str">
        <f t="shared" ca="1" si="60"/>
        <v/>
      </c>
      <c r="J135" s="1"/>
      <c r="K135" s="90" t="str">
        <f t="shared" ca="1" si="51"/>
        <v/>
      </c>
      <c r="L135" s="274"/>
    </row>
    <row r="136" spans="1:12" ht="13.5" thickBot="1" x14ac:dyDescent="0.25">
      <c r="A136" s="10" t="str">
        <f t="shared" ca="1" si="49"/>
        <v/>
      </c>
      <c r="B136" s="48" t="str">
        <f t="shared" ca="1" si="49"/>
        <v/>
      </c>
      <c r="C136" s="66" t="str">
        <f t="shared" ca="1" si="49"/>
        <v/>
      </c>
      <c r="D136" s="78" t="str">
        <f t="shared" ca="1" si="48"/>
        <v/>
      </c>
      <c r="E136" s="67" t="str">
        <f t="shared" ref="E136:I136" ca="1" si="61">IF($D136&lt;&gt;"",E98,"")</f>
        <v/>
      </c>
      <c r="F136" s="66" t="str">
        <f t="shared" ca="1" si="61"/>
        <v/>
      </c>
      <c r="G136" s="67" t="str">
        <f t="shared" ca="1" si="61"/>
        <v/>
      </c>
      <c r="H136" s="66" t="str">
        <f t="shared" ca="1" si="61"/>
        <v/>
      </c>
      <c r="I136" s="73" t="str">
        <f t="shared" ca="1" si="61"/>
        <v/>
      </c>
      <c r="J136" s="1"/>
      <c r="K136" s="91" t="str">
        <f t="shared" ca="1" si="51"/>
        <v/>
      </c>
      <c r="L136" s="275"/>
    </row>
    <row r="137" spans="1:12" x14ac:dyDescent="0.2">
      <c r="A137" s="10">
        <f t="shared" ca="1" si="49"/>
        <v>5</v>
      </c>
      <c r="B137" s="75" t="str">
        <f t="shared" ca="1" si="49"/>
        <v>CI2</v>
      </c>
      <c r="C137" s="41" t="str">
        <f t="shared" ca="1" si="49"/>
        <v>U</v>
      </c>
      <c r="D137" s="77">
        <f t="shared" ref="D137:D160" ca="1" si="62">IF(($D99=$D$44)*($D100=$D$44),"",IF($D99&lt;=$D$44,D99,""))</f>
        <v>-11.95</v>
      </c>
      <c r="E137" s="11">
        <f t="shared" ref="E137:I137" ca="1" si="63">IF($D137&lt;&gt;"",E99,"")</f>
        <v>0</v>
      </c>
      <c r="F137" s="41">
        <f t="shared" ca="1" si="63"/>
        <v>19</v>
      </c>
      <c r="G137" s="11">
        <f t="shared" ca="1" si="63"/>
        <v>0</v>
      </c>
      <c r="H137" s="41">
        <f t="shared" ca="1" si="63"/>
        <v>0</v>
      </c>
      <c r="I137" s="71">
        <f t="shared" ca="1" si="63"/>
        <v>50</v>
      </c>
      <c r="J137" s="1"/>
      <c r="K137" s="92">
        <f t="shared" ca="1" si="51"/>
        <v>0</v>
      </c>
      <c r="L137" s="274"/>
    </row>
    <row r="138" spans="1:12" ht="13.5" thickBot="1" x14ac:dyDescent="0.25">
      <c r="A138" s="10">
        <f t="shared" ca="1" si="49"/>
        <v>5</v>
      </c>
      <c r="B138" s="75" t="str">
        <f t="shared" ca="1" si="49"/>
        <v>CI2</v>
      </c>
      <c r="C138" s="41" t="str">
        <f t="shared" ca="1" si="49"/>
        <v>U</v>
      </c>
      <c r="D138" s="77">
        <f t="shared" ca="1" si="62"/>
        <v>-14.36</v>
      </c>
      <c r="E138" s="11">
        <f t="shared" ref="E138:I138" ca="1" si="64">IF($D138&lt;&gt;"",E100,"")</f>
        <v>2.41</v>
      </c>
      <c r="F138" s="41">
        <f t="shared" ca="1" si="64"/>
        <v>19</v>
      </c>
      <c r="G138" s="11">
        <f t="shared" ca="1" si="64"/>
        <v>0</v>
      </c>
      <c r="H138" s="41">
        <f t="shared" ca="1" si="64"/>
        <v>0</v>
      </c>
      <c r="I138" s="71">
        <f t="shared" ca="1" si="64"/>
        <v>50</v>
      </c>
      <c r="J138" s="1"/>
      <c r="K138" s="93">
        <f t="shared" ca="1" si="51"/>
        <v>34.097269180754232</v>
      </c>
      <c r="L138" s="275"/>
    </row>
    <row r="139" spans="1:12" x14ac:dyDescent="0.2">
      <c r="A139" s="10">
        <f t="shared" ca="1" si="49"/>
        <v>6</v>
      </c>
      <c r="B139" s="43" t="str">
        <f t="shared" ca="1" si="49"/>
        <v>SM</v>
      </c>
      <c r="C139" s="60" t="str">
        <f t="shared" ca="1" si="49"/>
        <v>D</v>
      </c>
      <c r="D139" s="76">
        <f t="shared" ca="1" si="62"/>
        <v>-14.36</v>
      </c>
      <c r="E139" s="61">
        <f t="shared" ref="E139:I139" ca="1" si="65">IF($D139&lt;&gt;"",E101,"")</f>
        <v>0</v>
      </c>
      <c r="F139" s="60">
        <f t="shared" ca="1" si="65"/>
        <v>20</v>
      </c>
      <c r="G139" s="61">
        <f t="shared" ca="1" si="65"/>
        <v>0</v>
      </c>
      <c r="H139" s="60">
        <f t="shared" ca="1" si="65"/>
        <v>33.1</v>
      </c>
      <c r="I139" s="69">
        <f t="shared" ca="1" si="65"/>
        <v>0</v>
      </c>
      <c r="J139" s="1"/>
      <c r="K139" s="92">
        <f t="shared" ca="1" si="51"/>
        <v>34.097269180754232</v>
      </c>
      <c r="L139" s="274"/>
    </row>
    <row r="140" spans="1:12" ht="13.5" thickBot="1" x14ac:dyDescent="0.25">
      <c r="A140" s="10">
        <f t="shared" ca="1" si="49"/>
        <v>6</v>
      </c>
      <c r="B140" s="48" t="str">
        <f t="shared" ca="1" si="49"/>
        <v>SM</v>
      </c>
      <c r="C140" s="66" t="str">
        <f t="shared" ca="1" si="49"/>
        <v>D</v>
      </c>
      <c r="D140" s="78">
        <f t="shared" ca="1" si="62"/>
        <v>-16.36</v>
      </c>
      <c r="E140" s="67">
        <f t="shared" ref="E140:I140" ca="1" si="66">IF($D140&lt;&gt;"",E102,"")</f>
        <v>2</v>
      </c>
      <c r="F140" s="66">
        <f t="shared" ca="1" si="66"/>
        <v>20</v>
      </c>
      <c r="G140" s="67">
        <f t="shared" ca="1" si="66"/>
        <v>0</v>
      </c>
      <c r="H140" s="66">
        <f t="shared" ca="1" si="66"/>
        <v>33.1</v>
      </c>
      <c r="I140" s="73">
        <f t="shared" ca="1" si="66"/>
        <v>0</v>
      </c>
      <c r="J140" s="1"/>
      <c r="K140" s="93">
        <f t="shared" ca="1" si="51"/>
        <v>62.393758127438232</v>
      </c>
      <c r="L140" s="275"/>
    </row>
    <row r="141" spans="1:12" x14ac:dyDescent="0.2">
      <c r="A141" s="10">
        <f t="shared" ca="1" si="49"/>
        <v>7</v>
      </c>
      <c r="B141" s="75" t="str">
        <f t="shared" ca="1" si="49"/>
        <v>GV</v>
      </c>
      <c r="C141" s="41" t="str">
        <f t="shared" ca="1" si="49"/>
        <v>D</v>
      </c>
      <c r="D141" s="77">
        <f t="shared" ca="1" si="62"/>
        <v>-16.36</v>
      </c>
      <c r="E141" s="11">
        <f t="shared" ref="E141:I141" ca="1" si="67">IF($D141&lt;&gt;"",E103,"")</f>
        <v>0</v>
      </c>
      <c r="F141" s="41">
        <f t="shared" ca="1" si="67"/>
        <v>20</v>
      </c>
      <c r="G141" s="11">
        <f t="shared" ca="1" si="67"/>
        <v>0</v>
      </c>
      <c r="H141" s="41">
        <f t="shared" ca="1" si="67"/>
        <v>39</v>
      </c>
      <c r="I141" s="71">
        <f t="shared" ca="1" si="67"/>
        <v>0</v>
      </c>
      <c r="J141" s="1"/>
      <c r="K141" s="92">
        <f t="shared" ca="1" si="51"/>
        <v>62.393758127438232</v>
      </c>
      <c r="L141" s="274"/>
    </row>
    <row r="142" spans="1:12" ht="13.5" thickBot="1" x14ac:dyDescent="0.25">
      <c r="A142" s="10">
        <f t="shared" ca="1" si="49"/>
        <v>7</v>
      </c>
      <c r="B142" s="75" t="str">
        <f t="shared" ca="1" si="49"/>
        <v>GV</v>
      </c>
      <c r="C142" s="41" t="str">
        <f t="shared" ca="1" si="49"/>
        <v>D</v>
      </c>
      <c r="D142" s="77">
        <f t="shared" ca="1" si="62"/>
        <v>-23.2</v>
      </c>
      <c r="E142" s="11">
        <f t="shared" ref="E142:I142" ca="1" si="68">IF($D142&lt;&gt;"",E104,"")</f>
        <v>6.84</v>
      </c>
      <c r="F142" s="41">
        <f t="shared" ca="1" si="68"/>
        <v>20</v>
      </c>
      <c r="G142" s="11">
        <f t="shared" ca="1" si="68"/>
        <v>0</v>
      </c>
      <c r="H142" s="41">
        <f t="shared" ca="1" si="68"/>
        <v>39</v>
      </c>
      <c r="I142" s="71">
        <f t="shared" ca="1" si="68"/>
        <v>0</v>
      </c>
      <c r="J142" s="1"/>
      <c r="K142" s="93">
        <f t="shared" ca="1" si="51"/>
        <v>159.16775032509753</v>
      </c>
      <c r="L142" s="275"/>
    </row>
    <row r="143" spans="1:12" x14ac:dyDescent="0.2">
      <c r="A143" s="10" t="str">
        <f t="shared" ca="1" si="49"/>
        <v/>
      </c>
      <c r="B143" s="43" t="str">
        <f t="shared" ca="1" si="49"/>
        <v/>
      </c>
      <c r="C143" s="60" t="str">
        <f t="shared" ca="1" si="49"/>
        <v/>
      </c>
      <c r="D143" s="76" t="str">
        <f t="shared" ca="1" si="62"/>
        <v/>
      </c>
      <c r="E143" s="61" t="str">
        <f t="shared" ref="E143:I143" ca="1" si="69">IF($D143&lt;&gt;"",E105,"")</f>
        <v/>
      </c>
      <c r="F143" s="60" t="str">
        <f t="shared" ca="1" si="69"/>
        <v/>
      </c>
      <c r="G143" s="61" t="str">
        <f t="shared" ca="1" si="69"/>
        <v/>
      </c>
      <c r="H143" s="60" t="str">
        <f t="shared" ca="1" si="69"/>
        <v/>
      </c>
      <c r="I143" s="69" t="str">
        <f t="shared" ca="1" si="69"/>
        <v/>
      </c>
      <c r="J143" s="1"/>
      <c r="K143" s="92" t="str">
        <f t="shared" ca="1" si="51"/>
        <v/>
      </c>
      <c r="L143" s="274"/>
    </row>
    <row r="144" spans="1:12" ht="13.5" thickBot="1" x14ac:dyDescent="0.25">
      <c r="A144" s="10" t="str">
        <f t="shared" ca="1" si="49"/>
        <v/>
      </c>
      <c r="B144" s="48" t="str">
        <f t="shared" ca="1" si="49"/>
        <v/>
      </c>
      <c r="C144" s="66" t="str">
        <f t="shared" ca="1" si="49"/>
        <v/>
      </c>
      <c r="D144" s="78" t="str">
        <f t="shared" ca="1" si="62"/>
        <v/>
      </c>
      <c r="E144" s="67" t="str">
        <f t="shared" ref="E144:I144" ca="1" si="70">IF($D144&lt;&gt;"",E106,"")</f>
        <v/>
      </c>
      <c r="F144" s="66" t="str">
        <f t="shared" ca="1" si="70"/>
        <v/>
      </c>
      <c r="G144" s="67" t="str">
        <f t="shared" ca="1" si="70"/>
        <v/>
      </c>
      <c r="H144" s="66" t="str">
        <f t="shared" ca="1" si="70"/>
        <v/>
      </c>
      <c r="I144" s="73" t="str">
        <f t="shared" ca="1" si="70"/>
        <v/>
      </c>
      <c r="J144" s="1"/>
      <c r="K144" s="94" t="str">
        <f t="shared" ca="1" si="51"/>
        <v/>
      </c>
      <c r="L144" s="276"/>
    </row>
    <row r="145" spans="1:12" x14ac:dyDescent="0.2">
      <c r="A145" s="10" t="str">
        <f t="shared" ca="1" si="49"/>
        <v/>
      </c>
      <c r="B145" s="75" t="str">
        <f t="shared" ca="1" si="49"/>
        <v/>
      </c>
      <c r="C145" s="41" t="str">
        <f t="shared" ca="1" si="49"/>
        <v/>
      </c>
      <c r="D145" s="77" t="str">
        <f t="shared" ca="1" si="62"/>
        <v/>
      </c>
      <c r="E145" s="11" t="str">
        <f t="shared" ref="E145:I145" ca="1" si="71">IF($D145&lt;&gt;"",E107,"")</f>
        <v/>
      </c>
      <c r="F145" s="41" t="str">
        <f t="shared" ca="1" si="71"/>
        <v/>
      </c>
      <c r="G145" s="11" t="str">
        <f t="shared" ca="1" si="71"/>
        <v/>
      </c>
      <c r="H145" s="41" t="str">
        <f t="shared" ca="1" si="71"/>
        <v/>
      </c>
      <c r="I145" s="71" t="str">
        <f t="shared" ca="1" si="71"/>
        <v/>
      </c>
      <c r="J145" s="1"/>
      <c r="K145" s="90" t="str">
        <f t="shared" ca="1" si="51"/>
        <v/>
      </c>
      <c r="L145" s="274"/>
    </row>
    <row r="146" spans="1:12" ht="13.5" thickBot="1" x14ac:dyDescent="0.25">
      <c r="A146" s="10" t="str">
        <f t="shared" ca="1" si="49"/>
        <v/>
      </c>
      <c r="B146" s="75" t="str">
        <f t="shared" ca="1" si="49"/>
        <v/>
      </c>
      <c r="C146" s="41" t="str">
        <f t="shared" ca="1" si="49"/>
        <v/>
      </c>
      <c r="D146" s="77" t="str">
        <f t="shared" ca="1" si="62"/>
        <v/>
      </c>
      <c r="E146" s="11" t="str">
        <f t="shared" ref="E146:I146" ca="1" si="72">IF($D146&lt;&gt;"",E108,"")</f>
        <v/>
      </c>
      <c r="F146" s="41" t="str">
        <f t="shared" ca="1" si="72"/>
        <v/>
      </c>
      <c r="G146" s="11" t="str">
        <f t="shared" ca="1" si="72"/>
        <v/>
      </c>
      <c r="H146" s="41" t="str">
        <f t="shared" ca="1" si="72"/>
        <v/>
      </c>
      <c r="I146" s="71" t="str">
        <f t="shared" ca="1" si="72"/>
        <v/>
      </c>
      <c r="J146" s="1"/>
      <c r="K146" s="91" t="str">
        <f t="shared" ca="1" si="51"/>
        <v/>
      </c>
      <c r="L146" s="275"/>
    </row>
    <row r="147" spans="1:12" x14ac:dyDescent="0.2">
      <c r="A147" s="10" t="str">
        <f t="shared" ca="1" si="49"/>
        <v/>
      </c>
      <c r="B147" s="43" t="str">
        <f t="shared" ca="1" si="49"/>
        <v/>
      </c>
      <c r="C147" s="60" t="str">
        <f t="shared" ca="1" si="49"/>
        <v/>
      </c>
      <c r="D147" s="76" t="str">
        <f t="shared" ca="1" si="62"/>
        <v/>
      </c>
      <c r="E147" s="61" t="str">
        <f t="shared" ref="E147:I147" ca="1" si="73">IF($D147&lt;&gt;"",E109,"")</f>
        <v/>
      </c>
      <c r="F147" s="60" t="str">
        <f t="shared" ca="1" si="73"/>
        <v/>
      </c>
      <c r="G147" s="61" t="str">
        <f t="shared" ca="1" si="73"/>
        <v/>
      </c>
      <c r="H147" s="60" t="str">
        <f t="shared" ca="1" si="73"/>
        <v/>
      </c>
      <c r="I147" s="69" t="str">
        <f t="shared" ca="1" si="73"/>
        <v/>
      </c>
      <c r="J147" s="1"/>
      <c r="K147" s="90" t="str">
        <f t="shared" ca="1" si="51"/>
        <v/>
      </c>
      <c r="L147" s="274"/>
    </row>
    <row r="148" spans="1:12" ht="13.5" thickBot="1" x14ac:dyDescent="0.25">
      <c r="A148" s="10" t="str">
        <f t="shared" ca="1" si="49"/>
        <v/>
      </c>
      <c r="B148" s="48" t="str">
        <f t="shared" ca="1" si="49"/>
        <v/>
      </c>
      <c r="C148" s="66" t="str">
        <f t="shared" ca="1" si="49"/>
        <v/>
      </c>
      <c r="D148" s="78" t="str">
        <f t="shared" ca="1" si="62"/>
        <v/>
      </c>
      <c r="E148" s="67" t="str">
        <f t="shared" ref="E148:I148" ca="1" si="74">IF($D148&lt;&gt;"",E110,"")</f>
        <v/>
      </c>
      <c r="F148" s="66" t="str">
        <f t="shared" ca="1" si="74"/>
        <v/>
      </c>
      <c r="G148" s="67" t="str">
        <f t="shared" ca="1" si="74"/>
        <v/>
      </c>
      <c r="H148" s="66" t="str">
        <f t="shared" ca="1" si="74"/>
        <v/>
      </c>
      <c r="I148" s="73" t="str">
        <f t="shared" ca="1" si="74"/>
        <v/>
      </c>
      <c r="J148" s="1"/>
      <c r="K148" s="91" t="str">
        <f t="shared" ca="1" si="51"/>
        <v/>
      </c>
      <c r="L148" s="275"/>
    </row>
    <row r="149" spans="1:12" x14ac:dyDescent="0.2">
      <c r="A149" s="10" t="str">
        <f t="shared" ca="1" si="49"/>
        <v/>
      </c>
      <c r="B149" s="75" t="str">
        <f t="shared" ca="1" si="49"/>
        <v/>
      </c>
      <c r="C149" s="41" t="str">
        <f t="shared" ca="1" si="49"/>
        <v/>
      </c>
      <c r="D149" s="77" t="str">
        <f t="shared" ca="1" si="62"/>
        <v/>
      </c>
      <c r="E149" s="11" t="str">
        <f t="shared" ref="E149:I149" ca="1" si="75">IF($D149&lt;&gt;"",E111,"")</f>
        <v/>
      </c>
      <c r="F149" s="41" t="str">
        <f t="shared" ca="1" si="75"/>
        <v/>
      </c>
      <c r="G149" s="11" t="str">
        <f t="shared" ca="1" si="75"/>
        <v/>
      </c>
      <c r="H149" s="41" t="str">
        <f t="shared" ca="1" si="75"/>
        <v/>
      </c>
      <c r="I149" s="71" t="str">
        <f t="shared" ca="1" si="75"/>
        <v/>
      </c>
      <c r="J149" s="1"/>
      <c r="K149" s="90" t="str">
        <f t="shared" ca="1" si="51"/>
        <v/>
      </c>
      <c r="L149" s="274"/>
    </row>
    <row r="150" spans="1:12" ht="13.5" thickBot="1" x14ac:dyDescent="0.25">
      <c r="A150" s="10" t="str">
        <f t="shared" ca="1" si="49"/>
        <v/>
      </c>
      <c r="B150" s="75" t="str">
        <f t="shared" ca="1" si="49"/>
        <v/>
      </c>
      <c r="C150" s="41" t="str">
        <f t="shared" ca="1" si="49"/>
        <v/>
      </c>
      <c r="D150" s="77" t="str">
        <f t="shared" ca="1" si="62"/>
        <v/>
      </c>
      <c r="E150" s="11" t="str">
        <f t="shared" ref="E150:I150" ca="1" si="76">IF($D150&lt;&gt;"",E112,"")</f>
        <v/>
      </c>
      <c r="F150" s="41" t="str">
        <f t="shared" ca="1" si="76"/>
        <v/>
      </c>
      <c r="G150" s="11" t="str">
        <f t="shared" ca="1" si="76"/>
        <v/>
      </c>
      <c r="H150" s="41" t="str">
        <f t="shared" ca="1" si="76"/>
        <v/>
      </c>
      <c r="I150" s="71" t="str">
        <f t="shared" ca="1" si="76"/>
        <v/>
      </c>
      <c r="J150" s="1"/>
      <c r="K150" s="91" t="str">
        <f t="shared" ca="1" si="51"/>
        <v/>
      </c>
      <c r="L150" s="275"/>
    </row>
    <row r="151" spans="1:12" x14ac:dyDescent="0.2">
      <c r="A151" s="10" t="str">
        <f t="shared" ca="1" si="49"/>
        <v/>
      </c>
      <c r="B151" s="43" t="str">
        <f t="shared" ca="1" si="49"/>
        <v/>
      </c>
      <c r="C151" s="60" t="str">
        <f t="shared" ca="1" si="49"/>
        <v/>
      </c>
      <c r="D151" s="76" t="str">
        <f t="shared" ca="1" si="62"/>
        <v/>
      </c>
      <c r="E151" s="61" t="str">
        <f t="shared" ref="E151:I151" ca="1" si="77">IF($D151&lt;&gt;"",E113,"")</f>
        <v/>
      </c>
      <c r="F151" s="60" t="str">
        <f t="shared" ca="1" si="77"/>
        <v/>
      </c>
      <c r="G151" s="61" t="str">
        <f t="shared" ca="1" si="77"/>
        <v/>
      </c>
      <c r="H151" s="60" t="str">
        <f t="shared" ca="1" si="77"/>
        <v/>
      </c>
      <c r="I151" s="69" t="str">
        <f t="shared" ca="1" si="77"/>
        <v/>
      </c>
      <c r="J151" s="1"/>
      <c r="K151" s="90" t="str">
        <f t="shared" ca="1" si="51"/>
        <v/>
      </c>
      <c r="L151" s="274"/>
    </row>
    <row r="152" spans="1:12" ht="13.5" thickBot="1" x14ac:dyDescent="0.25">
      <c r="A152" s="10" t="str">
        <f t="shared" ca="1" si="49"/>
        <v/>
      </c>
      <c r="B152" s="48" t="str">
        <f t="shared" ca="1" si="49"/>
        <v/>
      </c>
      <c r="C152" s="66" t="str">
        <f t="shared" ca="1" si="49"/>
        <v/>
      </c>
      <c r="D152" s="78" t="str">
        <f t="shared" ca="1" si="62"/>
        <v/>
      </c>
      <c r="E152" s="67" t="str">
        <f t="shared" ref="E152:I152" ca="1" si="78">IF($D152&lt;&gt;"",E114,"")</f>
        <v/>
      </c>
      <c r="F152" s="66" t="str">
        <f t="shared" ca="1" si="78"/>
        <v/>
      </c>
      <c r="G152" s="67" t="str">
        <f t="shared" ca="1" si="78"/>
        <v/>
      </c>
      <c r="H152" s="66" t="str">
        <f t="shared" ca="1" si="78"/>
        <v/>
      </c>
      <c r="I152" s="73" t="str">
        <f t="shared" ca="1" si="78"/>
        <v/>
      </c>
      <c r="J152" s="1"/>
      <c r="K152" s="91" t="str">
        <f t="shared" ca="1" si="51"/>
        <v/>
      </c>
      <c r="L152" s="275"/>
    </row>
    <row r="153" spans="1:12" x14ac:dyDescent="0.2">
      <c r="A153" s="10" t="str">
        <f t="shared" ca="1" si="49"/>
        <v/>
      </c>
      <c r="B153" s="75" t="str">
        <f t="shared" ca="1" si="49"/>
        <v/>
      </c>
      <c r="C153" s="41" t="str">
        <f t="shared" ca="1" si="49"/>
        <v/>
      </c>
      <c r="D153" s="77" t="str">
        <f t="shared" ca="1" si="62"/>
        <v/>
      </c>
      <c r="E153" s="11" t="str">
        <f t="shared" ref="E153:I153" ca="1" si="79">IF($D153&lt;&gt;"",E115,"")</f>
        <v/>
      </c>
      <c r="F153" s="41" t="str">
        <f t="shared" ca="1" si="79"/>
        <v/>
      </c>
      <c r="G153" s="11" t="str">
        <f t="shared" ca="1" si="79"/>
        <v/>
      </c>
      <c r="H153" s="41" t="str">
        <f t="shared" ca="1" si="79"/>
        <v/>
      </c>
      <c r="I153" s="71" t="str">
        <f t="shared" ca="1" si="79"/>
        <v/>
      </c>
      <c r="J153" s="1"/>
      <c r="K153" s="90" t="str">
        <f t="shared" ca="1" si="51"/>
        <v/>
      </c>
      <c r="L153" s="274"/>
    </row>
    <row r="154" spans="1:12" ht="13.5" thickBot="1" x14ac:dyDescent="0.25">
      <c r="A154" s="10" t="str">
        <f t="shared" ca="1" si="49"/>
        <v/>
      </c>
      <c r="B154" s="75" t="str">
        <f t="shared" ca="1" si="49"/>
        <v/>
      </c>
      <c r="C154" s="41" t="str">
        <f t="shared" ca="1" si="49"/>
        <v/>
      </c>
      <c r="D154" s="77" t="str">
        <f t="shared" ca="1" si="62"/>
        <v/>
      </c>
      <c r="E154" s="11" t="str">
        <f t="shared" ref="E154:I154" ca="1" si="80">IF($D154&lt;&gt;"",E116,"")</f>
        <v/>
      </c>
      <c r="F154" s="41" t="str">
        <f t="shared" ca="1" si="80"/>
        <v/>
      </c>
      <c r="G154" s="11" t="str">
        <f t="shared" ca="1" si="80"/>
        <v/>
      </c>
      <c r="H154" s="41" t="str">
        <f t="shared" ca="1" si="80"/>
        <v/>
      </c>
      <c r="I154" s="71" t="str">
        <f t="shared" ca="1" si="80"/>
        <v/>
      </c>
      <c r="J154" s="1"/>
      <c r="K154" s="91" t="str">
        <f t="shared" ca="1" si="51"/>
        <v/>
      </c>
      <c r="L154" s="275"/>
    </row>
    <row r="155" spans="1:12" x14ac:dyDescent="0.2">
      <c r="A155" s="10" t="str">
        <f t="shared" ca="1" si="49"/>
        <v/>
      </c>
      <c r="B155" s="43" t="str">
        <f t="shared" ca="1" si="49"/>
        <v/>
      </c>
      <c r="C155" s="60" t="str">
        <f t="shared" ca="1" si="49"/>
        <v/>
      </c>
      <c r="D155" s="76" t="str">
        <f t="shared" ca="1" si="62"/>
        <v/>
      </c>
      <c r="E155" s="61" t="str">
        <f t="shared" ref="E155:I155" ca="1" si="81">IF($D155&lt;&gt;"",E117,"")</f>
        <v/>
      </c>
      <c r="F155" s="60" t="str">
        <f t="shared" ca="1" si="81"/>
        <v/>
      </c>
      <c r="G155" s="61" t="str">
        <f t="shared" ca="1" si="81"/>
        <v/>
      </c>
      <c r="H155" s="60" t="str">
        <f t="shared" ca="1" si="81"/>
        <v/>
      </c>
      <c r="I155" s="69" t="str">
        <f t="shared" ca="1" si="81"/>
        <v/>
      </c>
      <c r="J155" s="1"/>
      <c r="K155" s="90" t="str">
        <f t="shared" ca="1" si="51"/>
        <v/>
      </c>
      <c r="L155" s="274"/>
    </row>
    <row r="156" spans="1:12" ht="13.5" thickBot="1" x14ac:dyDescent="0.25">
      <c r="A156" s="10" t="str">
        <f t="shared" ca="1" si="49"/>
        <v/>
      </c>
      <c r="B156" s="48" t="str">
        <f t="shared" ca="1" si="49"/>
        <v/>
      </c>
      <c r="C156" s="66" t="str">
        <f t="shared" ca="1" si="49"/>
        <v/>
      </c>
      <c r="D156" s="78" t="str">
        <f t="shared" ca="1" si="62"/>
        <v/>
      </c>
      <c r="E156" s="67" t="str">
        <f t="shared" ref="E156:I156" ca="1" si="82">IF($D156&lt;&gt;"",E118,"")</f>
        <v/>
      </c>
      <c r="F156" s="66" t="str">
        <f t="shared" ca="1" si="82"/>
        <v/>
      </c>
      <c r="G156" s="67" t="str">
        <f t="shared" ca="1" si="82"/>
        <v/>
      </c>
      <c r="H156" s="66" t="str">
        <f t="shared" ca="1" si="82"/>
        <v/>
      </c>
      <c r="I156" s="73" t="str">
        <f t="shared" ca="1" si="82"/>
        <v/>
      </c>
      <c r="J156" s="1"/>
      <c r="K156" s="91" t="str">
        <f t="shared" ca="1" si="51"/>
        <v/>
      </c>
      <c r="L156" s="275"/>
    </row>
    <row r="157" spans="1:12" x14ac:dyDescent="0.2">
      <c r="A157" s="10" t="str">
        <f t="shared" ca="1" si="49"/>
        <v/>
      </c>
      <c r="B157" s="75" t="str">
        <f t="shared" ca="1" si="49"/>
        <v/>
      </c>
      <c r="C157" s="41" t="str">
        <f t="shared" ca="1" si="49"/>
        <v/>
      </c>
      <c r="D157" s="77" t="str">
        <f t="shared" ca="1" si="62"/>
        <v/>
      </c>
      <c r="E157" s="11" t="str">
        <f t="shared" ref="E157:I157" ca="1" si="83">IF($D157&lt;&gt;"",E119,"")</f>
        <v/>
      </c>
      <c r="F157" s="41" t="str">
        <f t="shared" ca="1" si="83"/>
        <v/>
      </c>
      <c r="G157" s="11" t="str">
        <f t="shared" ca="1" si="83"/>
        <v/>
      </c>
      <c r="H157" s="41" t="str">
        <f t="shared" ca="1" si="83"/>
        <v/>
      </c>
      <c r="I157" s="71" t="str">
        <f t="shared" ca="1" si="83"/>
        <v/>
      </c>
      <c r="J157" s="1"/>
      <c r="K157" s="90" t="str">
        <f t="shared" ca="1" si="51"/>
        <v/>
      </c>
      <c r="L157" s="274"/>
    </row>
    <row r="158" spans="1:12" ht="13.5" thickBot="1" x14ac:dyDescent="0.25">
      <c r="A158" s="10" t="str">
        <f t="shared" ca="1" si="49"/>
        <v/>
      </c>
      <c r="B158" s="75" t="str">
        <f t="shared" ca="1" si="49"/>
        <v/>
      </c>
      <c r="C158" s="41" t="str">
        <f t="shared" ca="1" si="49"/>
        <v/>
      </c>
      <c r="D158" s="77" t="str">
        <f t="shared" ca="1" si="62"/>
        <v/>
      </c>
      <c r="E158" s="11" t="str">
        <f t="shared" ref="E158:I158" ca="1" si="84">IF($D158&lt;&gt;"",E120,"")</f>
        <v/>
      </c>
      <c r="F158" s="41" t="str">
        <f t="shared" ca="1" si="84"/>
        <v/>
      </c>
      <c r="G158" s="11" t="str">
        <f t="shared" ca="1" si="84"/>
        <v/>
      </c>
      <c r="H158" s="41" t="str">
        <f t="shared" ca="1" si="84"/>
        <v/>
      </c>
      <c r="I158" s="71" t="str">
        <f t="shared" ca="1" si="84"/>
        <v/>
      </c>
      <c r="J158" s="1"/>
      <c r="K158" s="91" t="str">
        <f t="shared" ca="1" si="51"/>
        <v/>
      </c>
      <c r="L158" s="275"/>
    </row>
    <row r="159" spans="1:12" x14ac:dyDescent="0.2">
      <c r="A159" s="10" t="str">
        <f t="shared" ca="1" si="49"/>
        <v/>
      </c>
      <c r="B159" s="43" t="str">
        <f t="shared" ca="1" si="49"/>
        <v/>
      </c>
      <c r="C159" s="60" t="str">
        <f t="shared" ca="1" si="49"/>
        <v/>
      </c>
      <c r="D159" s="76" t="str">
        <f t="shared" ca="1" si="62"/>
        <v/>
      </c>
      <c r="E159" s="61" t="str">
        <f t="shared" ref="E159:I159" ca="1" si="85">IF($D159&lt;&gt;"",E121,"")</f>
        <v/>
      </c>
      <c r="F159" s="60" t="str">
        <f t="shared" ca="1" si="85"/>
        <v/>
      </c>
      <c r="G159" s="61" t="str">
        <f t="shared" ca="1" si="85"/>
        <v/>
      </c>
      <c r="H159" s="60" t="str">
        <f t="shared" ca="1" si="85"/>
        <v/>
      </c>
      <c r="I159" s="69" t="str">
        <f t="shared" ca="1" si="85"/>
        <v/>
      </c>
      <c r="J159" s="1"/>
      <c r="K159" s="90" t="str">
        <f t="shared" ca="1" si="51"/>
        <v/>
      </c>
      <c r="L159" s="274"/>
    </row>
    <row r="160" spans="1:12" ht="13.5" thickBot="1" x14ac:dyDescent="0.25">
      <c r="A160" s="10" t="str">
        <f t="shared" ca="1" si="49"/>
        <v/>
      </c>
      <c r="B160" s="48" t="str">
        <f t="shared" ca="1" si="49"/>
        <v/>
      </c>
      <c r="C160" s="66" t="str">
        <f t="shared" ca="1" si="49"/>
        <v/>
      </c>
      <c r="D160" s="78" t="str">
        <f t="shared" ca="1" si="62"/>
        <v/>
      </c>
      <c r="E160" s="67" t="str">
        <f t="shared" ref="E160:I160" ca="1" si="86">IF($D160&lt;&gt;"",E122,"")</f>
        <v/>
      </c>
      <c r="F160" s="66" t="str">
        <f t="shared" ca="1" si="86"/>
        <v/>
      </c>
      <c r="G160" s="67" t="str">
        <f t="shared" ca="1" si="86"/>
        <v/>
      </c>
      <c r="H160" s="66" t="str">
        <f t="shared" ca="1" si="86"/>
        <v/>
      </c>
      <c r="I160" s="73" t="str">
        <f t="shared" ca="1" si="86"/>
        <v/>
      </c>
      <c r="J160" s="1"/>
      <c r="K160" s="91" t="str">
        <f t="shared" ca="1" si="51"/>
        <v/>
      </c>
      <c r="L160" s="275"/>
    </row>
    <row r="161" spans="1:12" x14ac:dyDescent="0.2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09"/>
    </row>
    <row r="162" spans="1:12" x14ac:dyDescent="0.2">
      <c r="A162" s="10"/>
      <c r="B162" s="256" t="s">
        <v>33</v>
      </c>
      <c r="C162" s="1"/>
      <c r="D162" s="238">
        <v>1</v>
      </c>
      <c r="E162" s="256" t="str">
        <f>IF(D162=1, "BS 8002","User-Defined")</f>
        <v>BS 8002</v>
      </c>
      <c r="F162" s="1"/>
      <c r="G162" s="1"/>
      <c r="H162" s="1"/>
      <c r="J162" s="107" t="s">
        <v>119</v>
      </c>
      <c r="K162" s="298" t="s">
        <v>107</v>
      </c>
      <c r="L162" s="109"/>
    </row>
    <row r="163" spans="1:12" x14ac:dyDescent="0.2">
      <c r="A163" s="10"/>
      <c r="B163" s="256" t="s">
        <v>29</v>
      </c>
      <c r="C163" s="1"/>
      <c r="D163" s="238">
        <v>20</v>
      </c>
      <c r="E163" s="256" t="s">
        <v>24</v>
      </c>
      <c r="F163" s="1"/>
      <c r="G163" s="1"/>
      <c r="H163" s="1"/>
      <c r="I163" s="1"/>
      <c r="J163" s="107" t="s">
        <v>105</v>
      </c>
      <c r="K163" s="240">
        <v>50000</v>
      </c>
      <c r="L163" s="295" t="s">
        <v>106</v>
      </c>
    </row>
    <row r="164" spans="1:12" x14ac:dyDescent="0.2">
      <c r="A164" s="10"/>
      <c r="B164" s="256" t="s">
        <v>77</v>
      </c>
      <c r="C164" s="1"/>
      <c r="D164" s="238">
        <v>2500</v>
      </c>
      <c r="E164" s="256" t="s">
        <v>30</v>
      </c>
      <c r="F164" s="18"/>
      <c r="G164" s="309"/>
      <c r="H164" s="18"/>
      <c r="I164" s="1"/>
      <c r="J164" s="1"/>
      <c r="K164" s="1"/>
      <c r="L164" s="109"/>
    </row>
    <row r="165" spans="1:12" x14ac:dyDescent="0.2">
      <c r="A165" s="10"/>
      <c r="B165" s="256" t="s">
        <v>31</v>
      </c>
      <c r="C165" s="1"/>
      <c r="D165" s="284">
        <v>0.5</v>
      </c>
      <c r="E165" s="256" t="s">
        <v>32</v>
      </c>
      <c r="F165" s="1"/>
      <c r="G165" s="1"/>
      <c r="H165" s="1"/>
      <c r="I165" s="1"/>
      <c r="J165" s="1"/>
      <c r="K165" s="1"/>
      <c r="L165" s="109"/>
    </row>
    <row r="166" spans="1:12" x14ac:dyDescent="0.2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09"/>
    </row>
    <row r="167" spans="1:12" x14ac:dyDescent="0.2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09"/>
    </row>
    <row r="168" spans="1:12" x14ac:dyDescent="0.2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09"/>
    </row>
    <row r="169" spans="1:12" x14ac:dyDescent="0.2">
      <c r="A169" s="10"/>
      <c r="B169" s="257" t="s">
        <v>92</v>
      </c>
      <c r="C169" s="256" t="s">
        <v>104</v>
      </c>
      <c r="D169" s="1"/>
      <c r="E169" s="1"/>
      <c r="F169" s="1"/>
      <c r="G169" s="1"/>
      <c r="H169" s="1"/>
      <c r="I169" s="1"/>
      <c r="J169" s="1"/>
      <c r="K169" s="1"/>
      <c r="L169" s="109"/>
    </row>
    <row r="170" spans="1:12" ht="15.75" x14ac:dyDescent="0.3">
      <c r="A170" s="10"/>
      <c r="B170" s="257"/>
      <c r="C170" s="16" t="s">
        <v>116</v>
      </c>
      <c r="D170" s="1"/>
      <c r="E170" s="1"/>
      <c r="F170" s="1"/>
      <c r="G170" s="1"/>
      <c r="H170" s="1"/>
      <c r="I170" s="1"/>
      <c r="J170" s="1"/>
      <c r="K170" s="1"/>
      <c r="L170" s="109"/>
    </row>
    <row r="171" spans="1:12" x14ac:dyDescent="0.2">
      <c r="A171" s="10"/>
      <c r="B171" s="257"/>
      <c r="C171" s="16" t="s">
        <v>120</v>
      </c>
      <c r="D171" s="1"/>
      <c r="E171" s="1"/>
      <c r="F171" s="1"/>
      <c r="G171" s="1"/>
      <c r="H171" s="1"/>
      <c r="I171" s="1"/>
      <c r="J171" s="1"/>
      <c r="K171" s="1"/>
      <c r="L171" s="109"/>
    </row>
    <row r="172" spans="1:12" x14ac:dyDescent="0.2">
      <c r="A172" s="10"/>
      <c r="C172" s="16"/>
      <c r="J172" s="1"/>
      <c r="K172" s="1"/>
      <c r="L172" s="109"/>
    </row>
    <row r="173" spans="1:12" ht="13.5" thickBot="1" x14ac:dyDescent="0.2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14"/>
    </row>
    <row r="174" spans="1:12" ht="13.5" thickTop="1" x14ac:dyDescent="0.2"/>
  </sheetData>
  <sheetProtection algorithmName="SHA-512" hashValue="cDoi/rgoYCXdFZFGB0FhAN4oV1cRxh1m4XystAhjHB3pPmXkXKmq6MME1uQFGI7fi7pyTzeAT4d/HNIyulz0DQ==" saltValue="bspdGZXdy6jkocrbqi0AIQ==" spinCount="100000" sheet="1" objects="1" scenarios="1"/>
  <mergeCells count="6">
    <mergeCell ref="M41:O41"/>
    <mergeCell ref="G9:H9"/>
    <mergeCell ref="B9:B10"/>
    <mergeCell ref="C9:C10"/>
    <mergeCell ref="E9:E10"/>
    <mergeCell ref="F9:F10"/>
  </mergeCells>
  <pageMargins left="0.7" right="0.7" top="0.75" bottom="0.75" header="0.3" footer="0.3"/>
  <pageSetup paperSize="9" scale="5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89"/>
  <sheetViews>
    <sheetView view="pageBreakPreview" topLeftCell="A70" zoomScale="50" zoomScaleNormal="40" zoomScaleSheetLayoutView="50" workbookViewId="0">
      <selection activeCell="AD6" sqref="AD6"/>
    </sheetView>
  </sheetViews>
  <sheetFormatPr defaultRowHeight="12.75" x14ac:dyDescent="0.2"/>
  <cols>
    <col min="1" max="1" width="18.42578125" customWidth="1"/>
    <col min="2" max="2" width="9.28515625" customWidth="1"/>
    <col min="3" max="3" width="5.42578125" customWidth="1"/>
    <col min="4" max="4" width="11.140625" customWidth="1"/>
    <col min="5" max="5" width="10.140625" customWidth="1"/>
    <col min="6" max="6" width="14" customWidth="1"/>
    <col min="7" max="7" width="10.7109375" customWidth="1"/>
    <col min="8" max="8" width="7.7109375" customWidth="1"/>
    <col min="9" max="9" width="7" customWidth="1"/>
    <col min="10" max="10" width="8.42578125" customWidth="1"/>
    <col min="11" max="11" width="7.42578125" customWidth="1"/>
    <col min="12" max="12" width="8.28515625" customWidth="1"/>
    <col min="13" max="13" width="7.7109375" customWidth="1"/>
    <col min="14" max="14" width="7" customWidth="1"/>
    <col min="15" max="15" width="7.7109375" customWidth="1"/>
    <col min="16" max="16" width="11.28515625" customWidth="1"/>
    <col min="17" max="17" width="14.7109375" customWidth="1"/>
    <col min="18" max="18" width="11.42578125" customWidth="1"/>
    <col min="19" max="19" width="9.140625" customWidth="1"/>
    <col min="20" max="20" width="11.42578125" customWidth="1"/>
    <col min="21" max="21" width="10" customWidth="1"/>
    <col min="22" max="22" width="14.42578125" customWidth="1"/>
    <col min="23" max="23" width="12.28515625" customWidth="1"/>
    <col min="24" max="24" width="8.28515625" customWidth="1"/>
    <col min="25" max="25" width="10.7109375" customWidth="1"/>
    <col min="26" max="26" width="15.42578125" customWidth="1"/>
    <col min="27" max="27" width="11.28515625" customWidth="1"/>
    <col min="28" max="28" width="9.5703125" customWidth="1"/>
    <col min="29" max="29" width="10.42578125" customWidth="1"/>
    <col min="30" max="30" width="10.7109375" customWidth="1"/>
    <col min="31" max="31" width="11.28515625" customWidth="1"/>
    <col min="32" max="32" width="10.5703125" customWidth="1"/>
    <col min="33" max="33" width="11.140625" customWidth="1"/>
    <col min="34" max="34" width="3.5703125" customWidth="1"/>
    <col min="36" max="36" width="12.7109375" customWidth="1"/>
    <col min="37" max="37" width="14.85546875" customWidth="1"/>
    <col min="38" max="38" width="17.7109375" customWidth="1"/>
  </cols>
  <sheetData>
    <row r="1" spans="1:34" ht="13.5" thickTop="1" x14ac:dyDescent="0.2">
      <c r="A1" s="4" t="s">
        <v>129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08"/>
    </row>
    <row r="2" spans="1:34" x14ac:dyDescent="0.2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09"/>
    </row>
    <row r="3" spans="1:34" ht="15.75" x14ac:dyDescent="0.25">
      <c r="A3" s="11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09"/>
    </row>
    <row r="4" spans="1:34" ht="13.5" thickBot="1" x14ac:dyDescent="0.25">
      <c r="A4" s="1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09"/>
    </row>
    <row r="5" spans="1:34" ht="13.5" thickTop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09"/>
    </row>
    <row r="6" spans="1:34" s="2" customFormat="1" ht="15.75" x14ac:dyDescent="0.25">
      <c r="A6" s="325" t="s">
        <v>121</v>
      </c>
      <c r="B6" s="120"/>
      <c r="C6" s="6"/>
      <c r="D6" s="7"/>
      <c r="E6" s="7"/>
      <c r="F6" s="7"/>
      <c r="G6" s="120"/>
      <c r="H6" s="120"/>
      <c r="I6" s="6"/>
      <c r="J6" s="111"/>
      <c r="K6" s="111"/>
      <c r="L6" s="111"/>
      <c r="M6" s="111"/>
      <c r="N6" s="111"/>
      <c r="O6" s="323" t="s">
        <v>122</v>
      </c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2"/>
    </row>
    <row r="7" spans="1:34" s="2" customFormat="1" ht="15.75" x14ac:dyDescent="0.25">
      <c r="A7" s="325" t="s">
        <v>117</v>
      </c>
      <c r="B7" s="120"/>
      <c r="C7" s="6"/>
      <c r="D7" s="7"/>
      <c r="E7" s="7"/>
      <c r="F7" s="7"/>
      <c r="G7" s="120" t="s">
        <v>34</v>
      </c>
      <c r="H7" s="120">
        <v>1</v>
      </c>
      <c r="I7" s="96"/>
      <c r="J7" s="111"/>
      <c r="K7" s="111"/>
      <c r="L7" s="111"/>
      <c r="M7" s="111"/>
      <c r="N7" s="111"/>
      <c r="O7" s="314" t="s">
        <v>123</v>
      </c>
      <c r="P7" s="315" t="s">
        <v>128</v>
      </c>
      <c r="Q7" s="315"/>
      <c r="R7" s="316"/>
      <c r="S7" s="317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2"/>
    </row>
    <row r="8" spans="1:34" s="2" customFormat="1" ht="15.75" x14ac:dyDescent="0.25">
      <c r="A8" s="121"/>
      <c r="B8" s="120"/>
      <c r="C8" s="6"/>
      <c r="D8" s="7"/>
      <c r="E8" s="7"/>
      <c r="F8" s="7"/>
      <c r="G8" s="120"/>
      <c r="H8" s="338"/>
      <c r="I8" s="339"/>
      <c r="J8" s="111"/>
      <c r="K8" s="111"/>
      <c r="L8" s="111"/>
      <c r="M8" s="111"/>
      <c r="N8" s="111"/>
      <c r="O8" s="314" t="s">
        <v>124</v>
      </c>
      <c r="P8" s="315" t="s">
        <v>125</v>
      </c>
      <c r="Q8" s="315"/>
      <c r="R8" s="316"/>
      <c r="S8" s="319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2"/>
    </row>
    <row r="9" spans="1:34" s="2" customFormat="1" ht="15.75" x14ac:dyDescent="0.25">
      <c r="A9" s="119"/>
      <c r="B9" s="120"/>
      <c r="C9" s="6"/>
      <c r="D9" s="7"/>
      <c r="E9" s="7"/>
      <c r="F9" s="7"/>
      <c r="G9" s="120"/>
      <c r="H9" s="120"/>
      <c r="I9" s="97"/>
      <c r="J9" s="111"/>
      <c r="K9" s="111"/>
      <c r="L9" s="111"/>
      <c r="M9" s="111"/>
      <c r="N9" s="111"/>
      <c r="O9" s="314" t="s">
        <v>126</v>
      </c>
      <c r="P9" s="315" t="s">
        <v>127</v>
      </c>
      <c r="Q9" s="320"/>
      <c r="R9" s="316"/>
      <c r="S9" s="32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2"/>
    </row>
    <row r="10" spans="1:34" ht="13.5" thickBot="1" x14ac:dyDescent="0.25">
      <c r="A10" s="8"/>
      <c r="B10" s="3"/>
      <c r="C10" s="3"/>
      <c r="D10" s="3"/>
      <c r="E10" s="3"/>
      <c r="F10" s="3"/>
      <c r="G10" s="3"/>
      <c r="H10" s="3"/>
      <c r="I10" s="3"/>
      <c r="J10" s="115"/>
      <c r="K10" s="115"/>
      <c r="L10" s="115"/>
      <c r="M10" s="1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09"/>
    </row>
    <row r="11" spans="1:34" x14ac:dyDescent="0.2">
      <c r="A11" s="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09"/>
    </row>
    <row r="12" spans="1:34" ht="15.75" x14ac:dyDescent="0.25">
      <c r="A12" s="125" t="s">
        <v>118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09"/>
    </row>
    <row r="13" spans="1:34" ht="15" x14ac:dyDescent="0.25">
      <c r="A13" s="232" t="s">
        <v>37</v>
      </c>
      <c r="B13" s="229" t="str">
        <f>Input!C7</f>
        <v>xx</v>
      </c>
      <c r="C13" s="1"/>
      <c r="D13" s="1"/>
      <c r="E13" s="234" t="s">
        <v>76</v>
      </c>
      <c r="F13" s="1"/>
      <c r="G13" s="231">
        <v>1</v>
      </c>
      <c r="H13" s="234" t="s">
        <v>32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09"/>
    </row>
    <row r="14" spans="1:34" ht="14.25" x14ac:dyDescent="0.2">
      <c r="A14" s="232" t="s">
        <v>35</v>
      </c>
      <c r="B14" s="229">
        <f>Input!E7</f>
        <v>6.7</v>
      </c>
      <c r="C14" s="234" t="s">
        <v>13</v>
      </c>
      <c r="D14" s="1"/>
      <c r="E14" s="234" t="s">
        <v>38</v>
      </c>
      <c r="F14" s="1"/>
      <c r="G14" s="231">
        <v>1</v>
      </c>
      <c r="H14" s="236" t="s">
        <v>32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09"/>
    </row>
    <row r="15" spans="1:34" ht="18.75" x14ac:dyDescent="0.35">
      <c r="A15" s="232" t="s">
        <v>36</v>
      </c>
      <c r="B15" s="229">
        <f>Input!H7</f>
        <v>4</v>
      </c>
      <c r="C15" s="234" t="s">
        <v>13</v>
      </c>
      <c r="D15" s="1"/>
      <c r="E15" s="234" t="s">
        <v>78</v>
      </c>
      <c r="F15" s="1"/>
      <c r="G15" s="231">
        <v>1</v>
      </c>
      <c r="H15" s="236" t="s">
        <v>32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09"/>
    </row>
    <row r="16" spans="1:34" ht="14.25" x14ac:dyDescent="0.2">
      <c r="A16" s="232" t="s">
        <v>16</v>
      </c>
      <c r="B16" s="229">
        <f>Input!D42</f>
        <v>-2.46</v>
      </c>
      <c r="C16" s="234" t="s">
        <v>13</v>
      </c>
      <c r="D16" s="1"/>
      <c r="E16" s="235" t="s">
        <v>39</v>
      </c>
      <c r="F16" s="1"/>
      <c r="G16" s="229">
        <f>Input!D163</f>
        <v>20</v>
      </c>
      <c r="H16" s="235" t="s">
        <v>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09"/>
    </row>
    <row r="17" spans="1:50" ht="14.25" x14ac:dyDescent="0.2">
      <c r="A17" s="233" t="s">
        <v>14</v>
      </c>
      <c r="B17" s="230">
        <f>Input!D44</f>
        <v>-11.95</v>
      </c>
      <c r="C17" s="235" t="s">
        <v>13</v>
      </c>
      <c r="D17" s="1"/>
      <c r="E17" s="235" t="s">
        <v>40</v>
      </c>
      <c r="F17" s="1"/>
      <c r="G17" s="229">
        <f>Input!D164</f>
        <v>2500</v>
      </c>
      <c r="H17" s="235" t="s">
        <v>30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09"/>
    </row>
    <row r="18" spans="1:50" ht="18" x14ac:dyDescent="0.25">
      <c r="A18" s="232" t="s">
        <v>15</v>
      </c>
      <c r="B18" s="229">
        <f>Input!D46</f>
        <v>-23.2</v>
      </c>
      <c r="C18" s="235" t="s">
        <v>13</v>
      </c>
      <c r="D18" s="1"/>
      <c r="E18" s="235" t="s">
        <v>31</v>
      </c>
      <c r="F18" s="1"/>
      <c r="G18" s="237">
        <f>Input!D165</f>
        <v>0.5</v>
      </c>
      <c r="H18" s="235" t="s">
        <v>32</v>
      </c>
      <c r="I18" s="122" t="s">
        <v>79</v>
      </c>
      <c r="J18" s="123">
        <f ca="1">IF(Input!K162="Y",($G$17+T98+Y98+AC98)/(Input!K163),($G$17+T98+Y98+AC98)/(T19+T58+Y58+AC58+AG58)   )</f>
        <v>1.5307158232949509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09"/>
    </row>
    <row r="19" spans="1:50" x14ac:dyDescent="0.2">
      <c r="A19" s="13"/>
      <c r="B19" s="1"/>
      <c r="C19" s="1"/>
      <c r="D19" s="1"/>
      <c r="E19" s="1"/>
      <c r="F19" s="1"/>
      <c r="G19" s="1"/>
      <c r="H19" s="1"/>
      <c r="I19" s="42"/>
      <c r="J19" s="1"/>
      <c r="K19" s="1"/>
      <c r="L19" s="1"/>
      <c r="M19" s="1"/>
      <c r="N19" s="1"/>
      <c r="O19" s="1"/>
      <c r="P19" s="1"/>
      <c r="Q19" s="1"/>
      <c r="R19" s="1"/>
      <c r="S19" s="107" t="s">
        <v>101</v>
      </c>
      <c r="T19" s="292">
        <f ca="1">$AX$37</f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09"/>
    </row>
    <row r="20" spans="1:50" ht="15.75" x14ac:dyDescent="0.25">
      <c r="A20" s="126" t="s">
        <v>17</v>
      </c>
      <c r="B20" s="296" t="str">
        <f>IF(Input!K162="Y","Use active moment from Plaxis =","")</f>
        <v>Use active moment from Plaxis =</v>
      </c>
      <c r="C20" s="1"/>
      <c r="D20" s="1"/>
      <c r="E20" s="1"/>
      <c r="F20" s="297">
        <f>IF(Input!K162="Y",Input!K163,"")</f>
        <v>50000</v>
      </c>
      <c r="G20" s="296" t="str">
        <f>IF(Input!K162="Y","kNm/m (SLS)","")</f>
        <v>kNm/m (SLS)</v>
      </c>
      <c r="H20" s="1"/>
      <c r="I20" s="1"/>
      <c r="J20" s="1"/>
      <c r="K20" s="1"/>
      <c r="L20" s="1"/>
      <c r="M20" s="1"/>
      <c r="N20" s="1"/>
      <c r="O20" s="1"/>
      <c r="P20" s="1"/>
      <c r="Q20" s="11" t="str">
        <f>Input!E162</f>
        <v>BS 8002</v>
      </c>
      <c r="R20" s="102" t="s">
        <v>58</v>
      </c>
      <c r="S20" s="102" t="s">
        <v>58</v>
      </c>
      <c r="T20" s="113" t="s">
        <v>58</v>
      </c>
      <c r="U20" s="102"/>
      <c r="V20" s="102" t="s">
        <v>51</v>
      </c>
      <c r="W20" s="102" t="s">
        <v>51</v>
      </c>
      <c r="X20" s="102" t="s">
        <v>51</v>
      </c>
      <c r="Y20" s="113" t="s">
        <v>51</v>
      </c>
      <c r="Z20" s="11" t="s">
        <v>50</v>
      </c>
      <c r="AA20" s="102" t="s">
        <v>50</v>
      </c>
      <c r="AB20" s="102" t="s">
        <v>50</v>
      </c>
      <c r="AC20" s="113" t="s">
        <v>50</v>
      </c>
      <c r="AD20" s="102" t="s">
        <v>29</v>
      </c>
      <c r="AE20" s="102" t="s">
        <v>29</v>
      </c>
      <c r="AF20" s="102" t="s">
        <v>29</v>
      </c>
      <c r="AG20" s="113" t="s">
        <v>29</v>
      </c>
      <c r="AH20" s="109"/>
      <c r="AS20" s="16"/>
      <c r="AT20" s="16"/>
    </row>
    <row r="21" spans="1:50" ht="15.75" x14ac:dyDescent="0.3">
      <c r="A21" s="116" t="s">
        <v>41</v>
      </c>
      <c r="B21" s="83" t="s">
        <v>0</v>
      </c>
      <c r="C21" s="99" t="s">
        <v>68</v>
      </c>
      <c r="D21" s="83" t="s">
        <v>42</v>
      </c>
      <c r="E21" s="99" t="s">
        <v>43</v>
      </c>
      <c r="F21" s="106" t="s">
        <v>4</v>
      </c>
      <c r="G21" s="104" t="s">
        <v>46</v>
      </c>
      <c r="H21" s="83" t="s">
        <v>6</v>
      </c>
      <c r="I21" s="105" t="s">
        <v>44</v>
      </c>
      <c r="J21" s="83" t="s">
        <v>45</v>
      </c>
      <c r="K21" s="83" t="s">
        <v>69</v>
      </c>
      <c r="L21" s="105" t="s">
        <v>70</v>
      </c>
      <c r="M21" s="83" t="s">
        <v>71</v>
      </c>
      <c r="N21" s="106" t="s">
        <v>48</v>
      </c>
      <c r="O21" s="106" t="s">
        <v>47</v>
      </c>
      <c r="P21" s="106" t="s">
        <v>72</v>
      </c>
      <c r="Q21" s="106" t="s">
        <v>49</v>
      </c>
      <c r="R21" s="106" t="s">
        <v>52</v>
      </c>
      <c r="S21" s="106" t="s">
        <v>56</v>
      </c>
      <c r="T21" s="117" t="s">
        <v>57</v>
      </c>
      <c r="U21" s="106" t="s">
        <v>73</v>
      </c>
      <c r="V21" s="106" t="s">
        <v>75</v>
      </c>
      <c r="W21" s="106" t="s">
        <v>53</v>
      </c>
      <c r="X21" s="106" t="s">
        <v>56</v>
      </c>
      <c r="Y21" s="117" t="s">
        <v>57</v>
      </c>
      <c r="Z21" s="106" t="s">
        <v>74</v>
      </c>
      <c r="AA21" s="106" t="s">
        <v>53</v>
      </c>
      <c r="AB21" s="106" t="s">
        <v>56</v>
      </c>
      <c r="AC21" s="117" t="s">
        <v>57</v>
      </c>
      <c r="AD21" s="106" t="s">
        <v>55</v>
      </c>
      <c r="AE21" s="106" t="s">
        <v>54</v>
      </c>
      <c r="AF21" s="106" t="s">
        <v>56</v>
      </c>
      <c r="AG21" s="117" t="s">
        <v>57</v>
      </c>
      <c r="AH21" s="109"/>
      <c r="AJ21" s="95" t="s">
        <v>80</v>
      </c>
      <c r="AK21" s="95" t="s">
        <v>49</v>
      </c>
      <c r="AL21" s="95" t="s">
        <v>81</v>
      </c>
      <c r="AM21" s="31" t="s">
        <v>27</v>
      </c>
      <c r="AO21" s="283" t="s">
        <v>82</v>
      </c>
      <c r="AS21" s="16"/>
      <c r="AT21" s="16"/>
      <c r="AX21" s="286" t="s">
        <v>27</v>
      </c>
    </row>
    <row r="22" spans="1:50" ht="14.25" x14ac:dyDescent="0.2">
      <c r="A22" s="128">
        <f ca="1">Input!A87</f>
        <v>1</v>
      </c>
      <c r="B22" s="129" t="str">
        <f ca="1">Input!B87</f>
        <v>SC</v>
      </c>
      <c r="C22" s="130" t="str">
        <f ca="1">Input!C87</f>
        <v>U</v>
      </c>
      <c r="D22" s="131">
        <f ca="1">Input!D87</f>
        <v>6.7</v>
      </c>
      <c r="E22" s="130">
        <f ca="1">IF(D22="","",$D$22-D22)</f>
        <v>0</v>
      </c>
      <c r="F22" s="131">
        <f ca="1">Input!E87</f>
        <v>0</v>
      </c>
      <c r="G22" s="131">
        <f ca="1">Input!F87</f>
        <v>19</v>
      </c>
      <c r="H22" s="132">
        <f ca="1">Input!G87</f>
        <v>0</v>
      </c>
      <c r="I22" s="133">
        <f ca="1">Input!H87</f>
        <v>0</v>
      </c>
      <c r="J22" s="131">
        <f ca="1">Input!I87</f>
        <v>60</v>
      </c>
      <c r="K22" s="131">
        <f ca="1">IF(H22="","",H22/$G$14)</f>
        <v>0</v>
      </c>
      <c r="L22" s="133">
        <f ca="1">IF(I22="","",ATAN(TAN(RADIANS(I22))/$G$13)*180/PI())</f>
        <v>0</v>
      </c>
      <c r="M22" s="131">
        <f ca="1">IF(J22="","",J22/$G$15)</f>
        <v>60</v>
      </c>
      <c r="N22" s="134">
        <f ca="1">IF(K22="","",IF(C22="U",1,-0.35067*LN(L22)+1.47648))</f>
        <v>1</v>
      </c>
      <c r="O22" s="134">
        <f ca="1">IF(N22="","",2*SQRT(N22*(1+$G$18)))</f>
        <v>2.4494897427831779</v>
      </c>
      <c r="P22" s="129">
        <f ca="1">IF(G22="","",G22*F22)</f>
        <v>0</v>
      </c>
      <c r="Q22" s="135">
        <f ca="1">IF($Q$20="BS 8002",Input!K87,Input!L87)</f>
        <v>0</v>
      </c>
      <c r="R22" s="136"/>
      <c r="S22" s="136"/>
      <c r="T22" s="137"/>
      <c r="U22" s="136" t="str">
        <f ca="1">IF(C22="D",P22-Q22,"")</f>
        <v/>
      </c>
      <c r="V22" s="136" t="str">
        <f t="shared" ref="V22:V35" ca="1" si="0">IF(C22="D",N22*U22-O22*K22,"")</f>
        <v/>
      </c>
      <c r="W22" s="135"/>
      <c r="X22" s="136"/>
      <c r="Y22" s="137"/>
      <c r="Z22" s="136">
        <f ca="1">IF(C22="U",P22-O22*M22,"")</f>
        <v>-146.96938456699067</v>
      </c>
      <c r="AA22" s="129"/>
      <c r="AB22" s="129"/>
      <c r="AC22" s="138"/>
      <c r="AD22" s="136">
        <f ca="1">IF(A22="","",N22*$G$16)</f>
        <v>20</v>
      </c>
      <c r="AE22" s="129"/>
      <c r="AF22" s="129"/>
      <c r="AG22" s="139"/>
      <c r="AH22" s="109"/>
      <c r="AJ22" s="277">
        <f ca="1">IF(A22="",0,IF(C22="U",Z22,V22))</f>
        <v>-146.96938456699067</v>
      </c>
      <c r="AK22" s="277">
        <f ca="1">IF(A22="",0,IF(C22="D",Q22,0))</f>
        <v>0</v>
      </c>
      <c r="AL22" s="279">
        <f ca="1">IF(A22="",0,AD22)</f>
        <v>20</v>
      </c>
      <c r="AM22" s="282">
        <f ca="1">D22</f>
        <v>6.7</v>
      </c>
      <c r="AO22">
        <v>0</v>
      </c>
      <c r="AP22">
        <f>$B$16</f>
        <v>-2.46</v>
      </c>
      <c r="AS22" s="277">
        <f ca="1">IF(AJ22&lt;0,AJ22,"")</f>
        <v>-146.96938456699067</v>
      </c>
      <c r="AT22" s="277" t="str">
        <f ca="1">IF(AJ22&gt;0,AJ22,"")</f>
        <v/>
      </c>
      <c r="AV22" s="285" t="s">
        <v>102</v>
      </c>
      <c r="AW22" s="287">
        <f t="array" aca="1" ref="AW22" ca="1">INDEX(AS:AS,MAX((AS:AS&lt;&gt;"")*(ROW(AS:AS))))</f>
        <v>-22.329384566990669</v>
      </c>
      <c r="AX22" s="288">
        <f ca="1">VLOOKUP(AW22,AJ22:AM57,4,FALSE)</f>
        <v>0.14000000000000001</v>
      </c>
    </row>
    <row r="23" spans="1:50" ht="14.25" x14ac:dyDescent="0.2">
      <c r="A23" s="140">
        <f ca="1">Input!A88</f>
        <v>1</v>
      </c>
      <c r="B23" s="141" t="str">
        <f ca="1">Input!B88</f>
        <v>SC</v>
      </c>
      <c r="C23" s="142" t="str">
        <f ca="1">Input!C88</f>
        <v>U</v>
      </c>
      <c r="D23" s="143">
        <f ca="1">Input!D88</f>
        <v>3.14</v>
      </c>
      <c r="E23" s="142">
        <f t="shared" ref="E23:E57" ca="1" si="1">IF(D23="","",$D$22-D23)</f>
        <v>3.56</v>
      </c>
      <c r="F23" s="143">
        <f ca="1">Input!E88</f>
        <v>3.56</v>
      </c>
      <c r="G23" s="143">
        <f ca="1">Input!F88</f>
        <v>19</v>
      </c>
      <c r="H23" s="144">
        <f ca="1">Input!G88</f>
        <v>0</v>
      </c>
      <c r="I23" s="145">
        <f ca="1">Input!H88</f>
        <v>0</v>
      </c>
      <c r="J23" s="143">
        <f ca="1">Input!I88</f>
        <v>60</v>
      </c>
      <c r="K23" s="143">
        <f t="shared" ref="K23:K57" ca="1" si="2">IF(H23="","",H23/$G$14)</f>
        <v>0</v>
      </c>
      <c r="L23" s="145">
        <f t="shared" ref="L23:L57" ca="1" si="3">IF(I23="","",ATAN(TAN(RADIANS(I23))/$G$13)*180/PI())</f>
        <v>0</v>
      </c>
      <c r="M23" s="143">
        <f t="shared" ref="M23:M57" ca="1" si="4">IF(J23="","",J23/$G$15)</f>
        <v>60</v>
      </c>
      <c r="N23" s="146">
        <f t="shared" ref="N23:N57" ca="1" si="5">IF(K23="","",IF(C23="U",1,-0.35067*LN(L23)+1.47648))</f>
        <v>1</v>
      </c>
      <c r="O23" s="146">
        <f t="shared" ref="O23:O57" ca="1" si="6">IF(N23="","",2*SQRT(N23*(1+$G$18)))</f>
        <v>2.4494897427831779</v>
      </c>
      <c r="P23" s="141">
        <f ca="1">IF(G23="","",P22+G23*F23)</f>
        <v>67.64</v>
      </c>
      <c r="Q23" s="147">
        <f ca="1">IF($Q$20="BS 8002",Input!K88,Input!L88)</f>
        <v>5.0325097529258764</v>
      </c>
      <c r="R23" s="148" t="str">
        <f t="shared" ref="R23:R57" ca="1" si="7">IF(C23="D",(Q22+Q23)*F23/2,"")</f>
        <v/>
      </c>
      <c r="S23" s="148" t="str">
        <f ca="1">IF(R23="","",IF(R23=0,0,$B$16-D22+F23*((Q22+2*Q23)/(Q22+Q23))/3))</f>
        <v/>
      </c>
      <c r="T23" s="149" t="str">
        <f ca="1">IF(D23&lt;$B$16,IF(R23="","",R23*S23),"")</f>
        <v/>
      </c>
      <c r="U23" s="148" t="str">
        <f t="shared" ref="U23:U57" ca="1" si="8">IF(C23="D",P23-Q23,"")</f>
        <v/>
      </c>
      <c r="V23" s="148" t="str">
        <f t="shared" ca="1" si="0"/>
        <v/>
      </c>
      <c r="W23" s="147" t="str">
        <f t="shared" ref="W23:W35" ca="1" si="9">IF(C23="D",(V22+V23)*F23/2,"")</f>
        <v/>
      </c>
      <c r="X23" s="148" t="str">
        <f ca="1">IF(W23="","",$B$16-D22+F23*((V22+2*V23)/(V22+V23))/3)</f>
        <v/>
      </c>
      <c r="Y23" s="149" t="str">
        <f ca="1">IF(D23&lt;$B$16,IF(W23="","",W23*X23),"")</f>
        <v/>
      </c>
      <c r="Z23" s="148">
        <f t="shared" ref="Z23:Z57" ca="1" si="10">IF(C23="U",P23-O23*M23,"")</f>
        <v>-79.329384566990669</v>
      </c>
      <c r="AA23" s="150">
        <f ca="1">IF(C23="U",IF((Z22&lt;0)*(Z23&gt;0),0.5*Z23*($AW$25-D23),IF(0.5*(Z22+Z23)*F23&lt;0,0,0.5*(Z22+Z23)*F23)),"")</f>
        <v>0</v>
      </c>
      <c r="AB23" s="150">
        <f ca="1">IF(AA23="","",IF(AA23=0,0,IF((Z22&lt;0)*(Z23&gt;0), ($B$16-$AW$25)+(2/3)*($AW$25-D23),$B$16-D22+F23*((Z22+2*Z23)/(Z22+Z23))/3)))</f>
        <v>0</v>
      </c>
      <c r="AC23" s="151" t="str">
        <f ca="1">IF(D23&lt;$B$16,IF(AA23="","",AA23*AB23),"")</f>
        <v/>
      </c>
      <c r="AD23" s="148">
        <f t="shared" ref="AD23:AD57" ca="1" si="11">IF(A23="","",N23*$G$16)</f>
        <v>20</v>
      </c>
      <c r="AE23" s="150">
        <f ca="1">IF(A23="","",(AD22+AD23)*F23/2)</f>
        <v>71.2</v>
      </c>
      <c r="AF23" s="141">
        <f ca="1">IF(AE23="","",IF(AE23=0,0,$B$16-D22+F23*((AD22+2*AD23)/(AD22+AD23))/3))</f>
        <v>-7.38</v>
      </c>
      <c r="AG23" s="152" t="str">
        <f ca="1">IF(D23&lt;$B$16,IF(AE23="","",AE23*AF23),"")</f>
        <v/>
      </c>
      <c r="AH23" s="109"/>
      <c r="AJ23" s="278">
        <f t="shared" ref="AJ23:AJ57" ca="1" si="12">IF(A23="",0,IF(C23="U",Z23,V23))</f>
        <v>-79.329384566990669</v>
      </c>
      <c r="AK23" s="278">
        <f t="shared" ref="AK23:AK57" ca="1" si="13">IF(A23="",0,IF(C23="D",Q23,0))</f>
        <v>0</v>
      </c>
      <c r="AL23" s="280">
        <f t="shared" ref="AL23:AL57" ca="1" si="14">IF(A23="",0,AD23)</f>
        <v>20</v>
      </c>
      <c r="AM23" s="278">
        <f ca="1">IF(AM22=$B$18,$B$18,D23)</f>
        <v>3.14</v>
      </c>
      <c r="AO23">
        <f ca="1">MAX(AJ22:AL57)</f>
        <v>261.16551286084109</v>
      </c>
      <c r="AP23">
        <f>$B$16</f>
        <v>-2.46</v>
      </c>
      <c r="AS23" s="278">
        <f t="shared" ref="AS23:AS57" ca="1" si="15">IF(AJ23&lt;0,AJ23,"")</f>
        <v>-79.329384566990669</v>
      </c>
      <c r="AT23" s="278" t="str">
        <f t="shared" ref="AT23:AT57" ca="1" si="16">IF(AJ23&gt;0,AJ23,"")</f>
        <v/>
      </c>
      <c r="AV23" s="285" t="s">
        <v>103</v>
      </c>
      <c r="AW23" s="289">
        <f t="array" aca="1" ref="AW23" ca="1">INDIRECT("AT"&amp;MIN(IF(NOT(AT22:AT57=0)*(NOT(AT22:AT57="")),ROW(AT22:AT57),"")))</f>
        <v>26.660410288672878</v>
      </c>
      <c r="AX23" s="254">
        <f ca="1">VLOOKUP(AW23,AJ22:AM57,4,FALSE)</f>
        <v>0.14000000000000001</v>
      </c>
    </row>
    <row r="24" spans="1:50" ht="14.25" x14ac:dyDescent="0.2">
      <c r="A24" s="153">
        <f ca="1">Input!A89</f>
        <v>2</v>
      </c>
      <c r="B24" s="154" t="str">
        <f ca="1">Input!B89</f>
        <v>CH/CI</v>
      </c>
      <c r="C24" s="155" t="str">
        <f ca="1">Input!C89</f>
        <v>U</v>
      </c>
      <c r="D24" s="156">
        <f ca="1">Input!D89</f>
        <v>3.14</v>
      </c>
      <c r="E24" s="155">
        <f t="shared" ca="1" si="1"/>
        <v>3.56</v>
      </c>
      <c r="F24" s="156">
        <f ca="1">Input!E89</f>
        <v>0</v>
      </c>
      <c r="G24" s="156">
        <f ca="1">Input!F89</f>
        <v>19</v>
      </c>
      <c r="H24" s="157">
        <f ca="1">Input!G89</f>
        <v>0</v>
      </c>
      <c r="I24" s="158">
        <f ca="1">Input!H89</f>
        <v>0</v>
      </c>
      <c r="J24" s="156">
        <f ca="1">Input!I89</f>
        <v>60</v>
      </c>
      <c r="K24" s="156">
        <f t="shared" ca="1" si="2"/>
        <v>0</v>
      </c>
      <c r="L24" s="158">
        <f t="shared" ca="1" si="3"/>
        <v>0</v>
      </c>
      <c r="M24" s="156">
        <f t="shared" ca="1" si="4"/>
        <v>60</v>
      </c>
      <c r="N24" s="159">
        <f t="shared" ca="1" si="5"/>
        <v>1</v>
      </c>
      <c r="O24" s="159">
        <f t="shared" ca="1" si="6"/>
        <v>2.4494897427831779</v>
      </c>
      <c r="P24" s="154">
        <f t="shared" ref="P24:P57" ca="1" si="17">IF(G24="","",P23+G24*F24)</f>
        <v>67.64</v>
      </c>
      <c r="Q24" s="160">
        <f ca="1">IF($Q$20="BS 8002",Input!K89,Input!L89)</f>
        <v>5.0325097529258764</v>
      </c>
      <c r="R24" s="161"/>
      <c r="S24" s="161"/>
      <c r="T24" s="162"/>
      <c r="U24" s="161" t="str">
        <f t="shared" ca="1" si="8"/>
        <v/>
      </c>
      <c r="V24" s="161" t="str">
        <f t="shared" ca="1" si="0"/>
        <v/>
      </c>
      <c r="W24" s="160"/>
      <c r="X24" s="161"/>
      <c r="Y24" s="162"/>
      <c r="Z24" s="161">
        <f t="shared" ca="1" si="10"/>
        <v>-79.329384566990669</v>
      </c>
      <c r="AA24" s="154"/>
      <c r="AB24" s="154"/>
      <c r="AC24" s="163"/>
      <c r="AD24" s="161">
        <f t="shared" ca="1" si="11"/>
        <v>20</v>
      </c>
      <c r="AE24" s="154"/>
      <c r="AF24" s="154"/>
      <c r="AG24" s="164"/>
      <c r="AH24" s="109"/>
      <c r="AJ24" s="278">
        <f t="shared" ca="1" si="12"/>
        <v>-79.329384566990669</v>
      </c>
      <c r="AK24" s="278">
        <f t="shared" ca="1" si="13"/>
        <v>0</v>
      </c>
      <c r="AL24" s="280">
        <f t="shared" ca="1" si="14"/>
        <v>20</v>
      </c>
      <c r="AM24" s="278">
        <f t="shared" ref="AM24:AM57" ca="1" si="18">IF(AM23=$B$18,$B$18,D24)</f>
        <v>3.14</v>
      </c>
      <c r="AS24" s="278">
        <f t="shared" ca="1" si="15"/>
        <v>-79.329384566990669</v>
      </c>
      <c r="AT24" s="278" t="str">
        <f t="shared" ca="1" si="16"/>
        <v/>
      </c>
      <c r="AV24" s="285" t="s">
        <v>87</v>
      </c>
      <c r="AW24">
        <f ca="1">(AX23-AX22)/(AW23-AW22)</f>
        <v>0</v>
      </c>
    </row>
    <row r="25" spans="1:50" ht="14.25" x14ac:dyDescent="0.2">
      <c r="A25" s="165">
        <f ca="1">Input!A90</f>
        <v>2</v>
      </c>
      <c r="B25" s="166" t="str">
        <f ca="1">Input!B90</f>
        <v>CH/CI</v>
      </c>
      <c r="C25" s="167" t="str">
        <f ca="1">Input!C90</f>
        <v>U</v>
      </c>
      <c r="D25" s="168">
        <f ca="1">Input!D90</f>
        <v>0.14000000000000001</v>
      </c>
      <c r="E25" s="167">
        <f t="shared" ca="1" si="1"/>
        <v>6.5600000000000005</v>
      </c>
      <c r="F25" s="168">
        <f ca="1">Input!E90</f>
        <v>3</v>
      </c>
      <c r="G25" s="168">
        <f ca="1">Input!F90</f>
        <v>19</v>
      </c>
      <c r="H25" s="169">
        <f ca="1">Input!G90</f>
        <v>0</v>
      </c>
      <c r="I25" s="170">
        <f ca="1">Input!H90</f>
        <v>0</v>
      </c>
      <c r="J25" s="168">
        <f ca="1">Input!I90</f>
        <v>60</v>
      </c>
      <c r="K25" s="168">
        <f t="shared" ca="1" si="2"/>
        <v>0</v>
      </c>
      <c r="L25" s="170">
        <f t="shared" ca="1" si="3"/>
        <v>0</v>
      </c>
      <c r="M25" s="168">
        <f t="shared" ca="1" si="4"/>
        <v>60</v>
      </c>
      <c r="N25" s="171">
        <f t="shared" ca="1" si="5"/>
        <v>1</v>
      </c>
      <c r="O25" s="171">
        <f t="shared" ca="1" si="6"/>
        <v>2.4494897427831779</v>
      </c>
      <c r="P25" s="166">
        <f t="shared" ca="1" si="17"/>
        <v>124.64</v>
      </c>
      <c r="Q25" s="172">
        <f ca="1">IF($Q$20="BS 8002",Input!K90,Input!L90)</f>
        <v>22.587776332899871</v>
      </c>
      <c r="R25" s="173" t="str">
        <f t="shared" ca="1" si="7"/>
        <v/>
      </c>
      <c r="S25" s="173" t="str">
        <f ca="1">IF(R25="","",IF(R25=0,0,$B$16-D24+F25*((Q24+2*Q25)/(Q24+Q25))/3))</f>
        <v/>
      </c>
      <c r="T25" s="174" t="str">
        <f ca="1">IF(D25&lt;$B$16,IF(R25="","",R25*S25),"")</f>
        <v/>
      </c>
      <c r="U25" s="173" t="str">
        <f t="shared" ca="1" si="8"/>
        <v/>
      </c>
      <c r="V25" s="173" t="str">
        <f t="shared" ca="1" si="0"/>
        <v/>
      </c>
      <c r="W25" s="172" t="str">
        <f t="shared" ca="1" si="9"/>
        <v/>
      </c>
      <c r="X25" s="173" t="str">
        <f ca="1">IF(W25="","",$B$16-D24+F25*((V24+2*V25)/(V24+V25))/3)</f>
        <v/>
      </c>
      <c r="Y25" s="174" t="str">
        <f ca="1">IF(D25&lt;$B$16,IF(W25="","",W25*X25),"")</f>
        <v/>
      </c>
      <c r="Z25" s="173">
        <f t="shared" ca="1" si="10"/>
        <v>-22.329384566990669</v>
      </c>
      <c r="AA25" s="175">
        <f ca="1">IF(C25="U",IF((Z24&lt;0)*(Z25&gt;0),0.5*Z25*($AW$25-D25),IF(0.5*(Z24+Z25)*F25&lt;0,0,0.5*(Z24+Z25)*F25)),"")</f>
        <v>0</v>
      </c>
      <c r="AB25" s="175">
        <f ca="1">IF(AA25="","",IF(AA25=0,0,IF((Z24&lt;0)*(Z25&gt;0), ($B$16-$AW$25)+(2/3)*($AW$25-D25),$B$16-D24+F25*((Z24+2*Z25)/(Z24+Z25))/3)))</f>
        <v>0</v>
      </c>
      <c r="AC25" s="176" t="str">
        <f ca="1">IF(D25&lt;$B$16,IF(AA25="","",AA25*AB25),"")</f>
        <v/>
      </c>
      <c r="AD25" s="173">
        <f t="shared" ca="1" si="11"/>
        <v>20</v>
      </c>
      <c r="AE25" s="175">
        <f ca="1">IF(A25="","",(AD24+AD25)*F25/2)</f>
        <v>60</v>
      </c>
      <c r="AF25" s="166">
        <f ca="1">IF(AE25="","",IF(AE25=0,0,$B$16-D24+F25*((AD24+2*AD25)/(AD24+AD25))/3))</f>
        <v>-4.0999999999999996</v>
      </c>
      <c r="AG25" s="177" t="str">
        <f ca="1">IF(D25&lt;$B$16,IF(AE25="","",AE25*AF25),"")</f>
        <v/>
      </c>
      <c r="AH25" s="109"/>
      <c r="AJ25" s="278">
        <f t="shared" ca="1" si="12"/>
        <v>-22.329384566990669</v>
      </c>
      <c r="AK25" s="278">
        <f t="shared" ca="1" si="13"/>
        <v>0</v>
      </c>
      <c r="AL25" s="280">
        <f t="shared" ca="1" si="14"/>
        <v>20</v>
      </c>
      <c r="AM25" s="278">
        <f t="shared" ca="1" si="18"/>
        <v>0.14000000000000001</v>
      </c>
      <c r="AO25" s="283" t="s">
        <v>83</v>
      </c>
      <c r="AS25" s="278">
        <f t="shared" ca="1" si="15"/>
        <v>-22.329384566990669</v>
      </c>
      <c r="AT25" s="278" t="str">
        <f t="shared" ca="1" si="16"/>
        <v/>
      </c>
      <c r="AV25" s="290" t="s">
        <v>88</v>
      </c>
      <c r="AW25">
        <f ca="1">IF($AX$22=$B$18,$B$18,               AX22-($AW$24*AW22))</f>
        <v>0.14000000000000001</v>
      </c>
      <c r="AX25" s="16" t="s">
        <v>13</v>
      </c>
    </row>
    <row r="26" spans="1:50" ht="14.25" x14ac:dyDescent="0.2">
      <c r="A26" s="178">
        <f ca="1">Input!A91</f>
        <v>3</v>
      </c>
      <c r="B26" s="179" t="str">
        <f ca="1">Input!B91</f>
        <v>CH/CL</v>
      </c>
      <c r="C26" s="180" t="str">
        <f ca="1">Input!C91</f>
        <v>U</v>
      </c>
      <c r="D26" s="181">
        <f ca="1">Input!D91</f>
        <v>0.14000000000000001</v>
      </c>
      <c r="E26" s="180">
        <f t="shared" ca="1" si="1"/>
        <v>6.5600000000000005</v>
      </c>
      <c r="F26" s="181">
        <f ca="1">Input!E91</f>
        <v>0</v>
      </c>
      <c r="G26" s="181">
        <f ca="1">Input!F91</f>
        <v>18.5</v>
      </c>
      <c r="H26" s="182">
        <f ca="1">Input!G91</f>
        <v>0</v>
      </c>
      <c r="I26" s="183">
        <f ca="1">Input!H91</f>
        <v>0</v>
      </c>
      <c r="J26" s="181">
        <f ca="1">Input!I91</f>
        <v>40</v>
      </c>
      <c r="K26" s="181">
        <f t="shared" ca="1" si="2"/>
        <v>0</v>
      </c>
      <c r="L26" s="183">
        <f t="shared" ca="1" si="3"/>
        <v>0</v>
      </c>
      <c r="M26" s="181">
        <f t="shared" ca="1" si="4"/>
        <v>40</v>
      </c>
      <c r="N26" s="184">
        <f t="shared" ca="1" si="5"/>
        <v>1</v>
      </c>
      <c r="O26" s="184">
        <f t="shared" ca="1" si="6"/>
        <v>2.4494897427831779</v>
      </c>
      <c r="P26" s="179">
        <f t="shared" ca="1" si="17"/>
        <v>124.64</v>
      </c>
      <c r="Q26" s="185">
        <f ca="1">IF($Q$20="BS 8002",Input!K91,Input!L91)</f>
        <v>22.587776332899871</v>
      </c>
      <c r="R26" s="186"/>
      <c r="S26" s="186"/>
      <c r="T26" s="187"/>
      <c r="U26" s="186" t="str">
        <f t="shared" ca="1" si="8"/>
        <v/>
      </c>
      <c r="V26" s="186" t="str">
        <f t="shared" ca="1" si="0"/>
        <v/>
      </c>
      <c r="W26" s="185"/>
      <c r="X26" s="186"/>
      <c r="Y26" s="187"/>
      <c r="Z26" s="186">
        <f t="shared" ca="1" si="10"/>
        <v>26.660410288672878</v>
      </c>
      <c r="AA26" s="179"/>
      <c r="AB26" s="179"/>
      <c r="AC26" s="188"/>
      <c r="AD26" s="186">
        <f t="shared" ca="1" si="11"/>
        <v>20</v>
      </c>
      <c r="AE26" s="179"/>
      <c r="AF26" s="179"/>
      <c r="AG26" s="189"/>
      <c r="AH26" s="109"/>
      <c r="AJ26" s="278">
        <f t="shared" ca="1" si="12"/>
        <v>26.660410288672878</v>
      </c>
      <c r="AK26" s="278">
        <f t="shared" ca="1" si="13"/>
        <v>0</v>
      </c>
      <c r="AL26" s="280">
        <f t="shared" ca="1" si="14"/>
        <v>20</v>
      </c>
      <c r="AM26" s="278">
        <f t="shared" ca="1" si="18"/>
        <v>0.14000000000000001</v>
      </c>
      <c r="AO26">
        <v>0</v>
      </c>
      <c r="AP26">
        <f>$B$16</f>
        <v>-2.46</v>
      </c>
      <c r="AS26" s="278" t="str">
        <f t="shared" ca="1" si="15"/>
        <v/>
      </c>
      <c r="AT26" s="278">
        <f t="shared" ca="1" si="16"/>
        <v>26.660410288672878</v>
      </c>
      <c r="AV26" s="290" t="s">
        <v>89</v>
      </c>
      <c r="AW26">
        <f ca="1">$B$14-$AW$25</f>
        <v>6.5600000000000005</v>
      </c>
      <c r="AX26" s="16" t="s">
        <v>90</v>
      </c>
    </row>
    <row r="27" spans="1:50" ht="14.25" x14ac:dyDescent="0.2">
      <c r="A27" s="140">
        <f ca="1">Input!A92</f>
        <v>3</v>
      </c>
      <c r="B27" s="141" t="str">
        <f ca="1">Input!B92</f>
        <v>CH/CL</v>
      </c>
      <c r="C27" s="142" t="str">
        <f ca="1">Input!C92</f>
        <v>U</v>
      </c>
      <c r="D27" s="143">
        <f ca="1">Input!D92</f>
        <v>-2.46</v>
      </c>
      <c r="E27" s="142">
        <f t="shared" ca="1" si="1"/>
        <v>9.16</v>
      </c>
      <c r="F27" s="143">
        <f ca="1">Input!E92</f>
        <v>2.6</v>
      </c>
      <c r="G27" s="143">
        <f ca="1">Input!F92</f>
        <v>18.5</v>
      </c>
      <c r="H27" s="144">
        <f ca="1">Input!G92</f>
        <v>0</v>
      </c>
      <c r="I27" s="145">
        <f ca="1">Input!H92</f>
        <v>0</v>
      </c>
      <c r="J27" s="143">
        <f ca="1">Input!I92</f>
        <v>40</v>
      </c>
      <c r="K27" s="143">
        <f t="shared" ca="1" si="2"/>
        <v>0</v>
      </c>
      <c r="L27" s="145">
        <f t="shared" ca="1" si="3"/>
        <v>0</v>
      </c>
      <c r="M27" s="143">
        <f t="shared" ca="1" si="4"/>
        <v>40</v>
      </c>
      <c r="N27" s="146">
        <f t="shared" ca="1" si="5"/>
        <v>1</v>
      </c>
      <c r="O27" s="146">
        <f t="shared" ca="1" si="6"/>
        <v>2.4494897427831779</v>
      </c>
      <c r="P27" s="141">
        <f t="shared" ca="1" si="17"/>
        <v>172.74</v>
      </c>
      <c r="Q27" s="147">
        <f ca="1">IF($Q$20="BS 8002",Input!K92,Input!L92)</f>
        <v>37.802340702210664</v>
      </c>
      <c r="R27" s="148" t="str">
        <f t="shared" ca="1" si="7"/>
        <v/>
      </c>
      <c r="S27" s="148" t="str">
        <f ca="1">IF(R27="","",IF(R27=0,0,$B$16-D26+F27*((Q26+2*Q27)/(Q26+Q27))/3))</f>
        <v/>
      </c>
      <c r="T27" s="149" t="str">
        <f ca="1">IF(D27&lt;$B$16,IF(R27="","",R27*S27),"")</f>
        <v/>
      </c>
      <c r="U27" s="148" t="str">
        <f t="shared" ca="1" si="8"/>
        <v/>
      </c>
      <c r="V27" s="148" t="str">
        <f t="shared" ca="1" si="0"/>
        <v/>
      </c>
      <c r="W27" s="147" t="str">
        <f t="shared" ca="1" si="9"/>
        <v/>
      </c>
      <c r="X27" s="148" t="str">
        <f ca="1">IF(W27="","",$B$16-D26+F27*((V26+2*V27)/(V26+V27))/3)</f>
        <v/>
      </c>
      <c r="Y27" s="149" t="str">
        <f ca="1">IF(D27&lt;$B$16,IF(W27="","",W27*X27),"")</f>
        <v/>
      </c>
      <c r="Z27" s="148">
        <f t="shared" ca="1" si="10"/>
        <v>74.760410288672887</v>
      </c>
      <c r="AA27" s="150">
        <f ca="1">IF(C27="U",IF((Z26&lt;0)*(Z27&gt;0),0.5*Z27*($AW$25-D27),IF(0.5*(Z26+Z27)*F27&lt;0,0,0.5*(Z26+Z27)*F27)),"")</f>
        <v>131.84706675054949</v>
      </c>
      <c r="AB27" s="150">
        <f ca="1">IF(AA27="","",IF(AA27=0,0,IF((Z26&lt;0)*(Z27&gt;0), ($B$16-$AW$25)+(2/3)*($AW$25-D27),$B$16-D26+F27*((Z26+2*Z27)/(Z26+Z27))/3)))</f>
        <v>-1.0944866427358693</v>
      </c>
      <c r="AC27" s="151" t="str">
        <f ca="1">IF(D27&lt;$B$16,IF(AA27="","",AA27*AB27),"")</f>
        <v/>
      </c>
      <c r="AD27" s="148">
        <f t="shared" ca="1" si="11"/>
        <v>20</v>
      </c>
      <c r="AE27" s="150">
        <f ca="1">IF(A27="","",(AD26+AD27)*F27/2)</f>
        <v>52</v>
      </c>
      <c r="AF27" s="141">
        <f ca="1">IF(AE27="","",IF(AE27=0,0,$B$16-D26+F27*((AD26+2*AD27)/(AD26+AD27))/3))</f>
        <v>-1.3</v>
      </c>
      <c r="AG27" s="152" t="str">
        <f ca="1">IF(D27&lt;$B$16,IF(AE27="","",AE27*AF27),"")</f>
        <v/>
      </c>
      <c r="AH27" s="109"/>
      <c r="AJ27" s="278">
        <f t="shared" ca="1" si="12"/>
        <v>74.760410288672887</v>
      </c>
      <c r="AK27" s="278">
        <f t="shared" ca="1" si="13"/>
        <v>0</v>
      </c>
      <c r="AL27" s="280">
        <f t="shared" ca="1" si="14"/>
        <v>20</v>
      </c>
      <c r="AM27" s="278">
        <f t="shared" ca="1" si="18"/>
        <v>-2.46</v>
      </c>
      <c r="AO27">
        <f ca="1">-0.5*AO23</f>
        <v>-130.58275643042055</v>
      </c>
      <c r="AP27">
        <f>$B$16</f>
        <v>-2.46</v>
      </c>
      <c r="AS27" s="278" t="str">
        <f t="shared" ca="1" si="15"/>
        <v/>
      </c>
      <c r="AT27" s="278">
        <f t="shared" ca="1" si="16"/>
        <v>74.760410288672887</v>
      </c>
    </row>
    <row r="28" spans="1:50" ht="14.25" x14ac:dyDescent="0.2">
      <c r="A28" s="153">
        <f ca="1">Input!A93</f>
        <v>3</v>
      </c>
      <c r="B28" s="154" t="str">
        <f ca="1">Input!B93</f>
        <v>CH/CL</v>
      </c>
      <c r="C28" s="155" t="str">
        <f ca="1">Input!C93</f>
        <v>U</v>
      </c>
      <c r="D28" s="156">
        <f ca="1">Input!D93</f>
        <v>-2.46</v>
      </c>
      <c r="E28" s="155">
        <f t="shared" ca="1" si="1"/>
        <v>9.16</v>
      </c>
      <c r="F28" s="156">
        <f ca="1">Input!E93</f>
        <v>0</v>
      </c>
      <c r="G28" s="156">
        <f ca="1">Input!F93</f>
        <v>18.5</v>
      </c>
      <c r="H28" s="157">
        <f ca="1">Input!G93</f>
        <v>0</v>
      </c>
      <c r="I28" s="158">
        <f ca="1">Input!H93</f>
        <v>0</v>
      </c>
      <c r="J28" s="156">
        <f ca="1">Input!I93</f>
        <v>40</v>
      </c>
      <c r="K28" s="156">
        <f t="shared" ca="1" si="2"/>
        <v>0</v>
      </c>
      <c r="L28" s="158">
        <f t="shared" ca="1" si="3"/>
        <v>0</v>
      </c>
      <c r="M28" s="156">
        <f t="shared" ca="1" si="4"/>
        <v>40</v>
      </c>
      <c r="N28" s="159">
        <f t="shared" ca="1" si="5"/>
        <v>1</v>
      </c>
      <c r="O28" s="159">
        <f t="shared" ca="1" si="6"/>
        <v>2.4494897427831779</v>
      </c>
      <c r="P28" s="154">
        <f t="shared" ca="1" si="17"/>
        <v>172.74</v>
      </c>
      <c r="Q28" s="160">
        <f ca="1">IF($Q$20="BS 8002",Input!K93,Input!L93)</f>
        <v>37.802340702210664</v>
      </c>
      <c r="R28" s="161"/>
      <c r="S28" s="161"/>
      <c r="T28" s="162"/>
      <c r="U28" s="161" t="str">
        <f t="shared" ca="1" si="8"/>
        <v/>
      </c>
      <c r="V28" s="161" t="str">
        <f t="shared" ca="1" si="0"/>
        <v/>
      </c>
      <c r="W28" s="160"/>
      <c r="X28" s="161"/>
      <c r="Y28" s="162"/>
      <c r="Z28" s="161">
        <f t="shared" ca="1" si="10"/>
        <v>74.760410288672887</v>
      </c>
      <c r="AA28" s="154"/>
      <c r="AB28" s="154"/>
      <c r="AC28" s="163"/>
      <c r="AD28" s="161">
        <f t="shared" ca="1" si="11"/>
        <v>20</v>
      </c>
      <c r="AE28" s="154"/>
      <c r="AF28" s="154"/>
      <c r="AG28" s="164"/>
      <c r="AH28" s="109"/>
      <c r="AJ28" s="278">
        <f t="shared" ca="1" si="12"/>
        <v>74.760410288672887</v>
      </c>
      <c r="AK28" s="278">
        <f t="shared" ca="1" si="13"/>
        <v>0</v>
      </c>
      <c r="AL28" s="280">
        <f t="shared" ca="1" si="14"/>
        <v>20</v>
      </c>
      <c r="AM28" s="278">
        <f t="shared" ca="1" si="18"/>
        <v>-2.46</v>
      </c>
      <c r="AS28" s="278" t="str">
        <f t="shared" ca="1" si="15"/>
        <v/>
      </c>
      <c r="AT28" s="278">
        <f t="shared" ca="1" si="16"/>
        <v>74.760410288672887</v>
      </c>
      <c r="AU28" s="16" t="s">
        <v>91</v>
      </c>
    </row>
    <row r="29" spans="1:50" ht="14.25" x14ac:dyDescent="0.2">
      <c r="A29" s="165">
        <f ca="1">Input!A94</f>
        <v>3</v>
      </c>
      <c r="B29" s="166" t="str">
        <f ca="1">Input!B94</f>
        <v>CH/CL</v>
      </c>
      <c r="C29" s="167" t="str">
        <f ca="1">Input!C94</f>
        <v>U</v>
      </c>
      <c r="D29" s="168">
        <f ca="1">Input!D94</f>
        <v>-2.86</v>
      </c>
      <c r="E29" s="167">
        <f t="shared" ca="1" si="1"/>
        <v>9.56</v>
      </c>
      <c r="F29" s="168">
        <f ca="1">Input!E94</f>
        <v>0.39999999999999991</v>
      </c>
      <c r="G29" s="168">
        <f ca="1">Input!F94</f>
        <v>18.5</v>
      </c>
      <c r="H29" s="169">
        <f ca="1">Input!G94</f>
        <v>0</v>
      </c>
      <c r="I29" s="170">
        <f ca="1">Input!H94</f>
        <v>0</v>
      </c>
      <c r="J29" s="168">
        <f ca="1">Input!I94</f>
        <v>40</v>
      </c>
      <c r="K29" s="168">
        <f t="shared" ca="1" si="2"/>
        <v>0</v>
      </c>
      <c r="L29" s="170">
        <f t="shared" ca="1" si="3"/>
        <v>0</v>
      </c>
      <c r="M29" s="168">
        <f t="shared" ca="1" si="4"/>
        <v>40</v>
      </c>
      <c r="N29" s="171">
        <f t="shared" ca="1" si="5"/>
        <v>1</v>
      </c>
      <c r="O29" s="171">
        <f t="shared" ca="1" si="6"/>
        <v>2.4494897427831779</v>
      </c>
      <c r="P29" s="166">
        <f t="shared" ca="1" si="17"/>
        <v>180.14000000000001</v>
      </c>
      <c r="Q29" s="172">
        <f ca="1">IF($Q$20="BS 8002",Input!K94,Input!L94)</f>
        <v>40.14304291287386</v>
      </c>
      <c r="R29" s="173" t="str">
        <f t="shared" ca="1" si="7"/>
        <v/>
      </c>
      <c r="S29" s="173" t="str">
        <f ca="1">IF(R29="","",IF(R29=0,0,$B$16-D28+F29*((Q28+2*Q29)/(Q28+Q29))/3))</f>
        <v/>
      </c>
      <c r="T29" s="174" t="str">
        <f ca="1">IF(D29&lt;$B$16,IF(R29="","",R29*S29),"")</f>
        <v/>
      </c>
      <c r="U29" s="173" t="str">
        <f t="shared" ca="1" si="8"/>
        <v/>
      </c>
      <c r="V29" s="173" t="str">
        <f t="shared" ca="1" si="0"/>
        <v/>
      </c>
      <c r="W29" s="172" t="str">
        <f t="shared" ca="1" si="9"/>
        <v/>
      </c>
      <c r="X29" s="173" t="str">
        <f ca="1">IF(W29="","",$B$16-D28+F29*((V28+2*V29)/(V28+V29))/3)</f>
        <v/>
      </c>
      <c r="Y29" s="174" t="str">
        <f ca="1">IF(D29&lt;$B$16,IF(W29="","",W29*X29),"")</f>
        <v/>
      </c>
      <c r="Z29" s="173">
        <f t="shared" ca="1" si="10"/>
        <v>82.160410288672892</v>
      </c>
      <c r="AA29" s="175">
        <f ca="1">IF(C29="U",IF((Z28&lt;0)*(Z29&gt;0),0.5*Z29*($AW$25-D29),IF(0.5*(Z28+Z29)*F29&lt;0,0,0.5*(Z28+Z29)*F29)),"")</f>
        <v>31.384164115469147</v>
      </c>
      <c r="AB29" s="175">
        <f ca="1">IF(AA29="","",IF(AA29=0,0,IF((Z28&lt;0)*(Z29&gt;0), ($B$16-$AW$25)+(2/3)*($AW$25-D29),$B$16-D28+F29*((Z28+2*Z29)/(Z28+Z29))/3)))</f>
        <v>0.20314383605386618</v>
      </c>
      <c r="AC29" s="176">
        <f ca="1">IF(D29&lt;$B$16,IF(AA29="","",AA29*AB29),"")</f>
        <v>6.3754994897604949</v>
      </c>
      <c r="AD29" s="173">
        <f t="shared" ca="1" si="11"/>
        <v>20</v>
      </c>
      <c r="AE29" s="175">
        <f ca="1">IF(A29="","",(AD28+AD29)*F29/2)</f>
        <v>7.9999999999999982</v>
      </c>
      <c r="AF29" s="166">
        <f ca="1">IF(AE29="","",IF(AE29=0,0,$B$16-D28+F29*((AD28+2*AD29)/(AD28+AD29))/3))</f>
        <v>0.19999999999999996</v>
      </c>
      <c r="AG29" s="177">
        <f ca="1">IF(D29&lt;$B$16,IF(AE29="","",AE29*AF29),"")</f>
        <v>1.5999999999999992</v>
      </c>
      <c r="AH29" s="109"/>
      <c r="AJ29" s="278">
        <f t="shared" ca="1" si="12"/>
        <v>82.160410288672892</v>
      </c>
      <c r="AK29" s="278">
        <f t="shared" ca="1" si="13"/>
        <v>0</v>
      </c>
      <c r="AL29" s="280">
        <f t="shared" ca="1" si="14"/>
        <v>20</v>
      </c>
      <c r="AM29" s="278">
        <f t="shared" ca="1" si="18"/>
        <v>-2.86</v>
      </c>
      <c r="AO29" s="16" t="s">
        <v>84</v>
      </c>
      <c r="AS29" s="278" t="str">
        <f t="shared" ca="1" si="15"/>
        <v/>
      </c>
      <c r="AT29" s="278">
        <f t="shared" ca="1" si="16"/>
        <v>82.160410288672892</v>
      </c>
      <c r="AV29" s="290" t="s">
        <v>93</v>
      </c>
      <c r="AW29" s="16" t="s">
        <v>27</v>
      </c>
    </row>
    <row r="30" spans="1:50" ht="14.25" x14ac:dyDescent="0.2">
      <c r="A30" s="178">
        <f ca="1">Input!A95</f>
        <v>4</v>
      </c>
      <c r="B30" s="179" t="str">
        <f ca="1">Input!B95</f>
        <v>CI1</v>
      </c>
      <c r="C30" s="180" t="str">
        <f ca="1">Input!C95</f>
        <v>U</v>
      </c>
      <c r="D30" s="181">
        <f ca="1">Input!D95</f>
        <v>-2.86</v>
      </c>
      <c r="E30" s="180">
        <f t="shared" ca="1" si="1"/>
        <v>9.56</v>
      </c>
      <c r="F30" s="181">
        <f ca="1">Input!E95</f>
        <v>0</v>
      </c>
      <c r="G30" s="181">
        <f ca="1">Input!F95</f>
        <v>17</v>
      </c>
      <c r="H30" s="182">
        <f ca="1">Input!G95</f>
        <v>0</v>
      </c>
      <c r="I30" s="183">
        <f ca="1">Input!H95</f>
        <v>0</v>
      </c>
      <c r="J30" s="181">
        <f ca="1">Input!I95</f>
        <v>25</v>
      </c>
      <c r="K30" s="181">
        <f t="shared" ca="1" si="2"/>
        <v>0</v>
      </c>
      <c r="L30" s="183">
        <f t="shared" ca="1" si="3"/>
        <v>0</v>
      </c>
      <c r="M30" s="181">
        <f t="shared" ca="1" si="4"/>
        <v>25</v>
      </c>
      <c r="N30" s="184">
        <f t="shared" ca="1" si="5"/>
        <v>1</v>
      </c>
      <c r="O30" s="184">
        <f t="shared" ca="1" si="6"/>
        <v>2.4494897427831779</v>
      </c>
      <c r="P30" s="179">
        <f t="shared" ca="1" si="17"/>
        <v>180.14000000000001</v>
      </c>
      <c r="Q30" s="185">
        <f ca="1">IF($Q$20="BS 8002",Input!K95,Input!L95)</f>
        <v>40.14304291287386</v>
      </c>
      <c r="R30" s="186"/>
      <c r="S30" s="186"/>
      <c r="T30" s="187"/>
      <c r="U30" s="186" t="str">
        <f t="shared" ca="1" si="8"/>
        <v/>
      </c>
      <c r="V30" s="186" t="str">
        <f t="shared" ca="1" si="0"/>
        <v/>
      </c>
      <c r="W30" s="185"/>
      <c r="X30" s="186"/>
      <c r="Y30" s="187"/>
      <c r="Z30" s="186">
        <f t="shared" ca="1" si="10"/>
        <v>118.90275643042057</v>
      </c>
      <c r="AA30" s="179"/>
      <c r="AB30" s="179"/>
      <c r="AC30" s="188"/>
      <c r="AD30" s="186">
        <f t="shared" ca="1" si="11"/>
        <v>20</v>
      </c>
      <c r="AE30" s="179"/>
      <c r="AF30" s="179"/>
      <c r="AG30" s="189"/>
      <c r="AH30" s="109"/>
      <c r="AJ30" s="278">
        <f t="shared" ca="1" si="12"/>
        <v>118.90275643042057</v>
      </c>
      <c r="AK30" s="278">
        <f t="shared" ca="1" si="13"/>
        <v>0</v>
      </c>
      <c r="AL30" s="280">
        <f t="shared" ca="1" si="14"/>
        <v>20</v>
      </c>
      <c r="AM30" s="278">
        <f t="shared" ca="1" si="18"/>
        <v>-2.86</v>
      </c>
      <c r="AO30">
        <v>0</v>
      </c>
      <c r="AP30">
        <f>$B$17</f>
        <v>-11.95</v>
      </c>
      <c r="AS30" s="278" t="str">
        <f t="shared" ca="1" si="15"/>
        <v/>
      </c>
      <c r="AT30" s="278">
        <f t="shared" ca="1" si="16"/>
        <v>118.90275643042057</v>
      </c>
      <c r="AV30" s="277">
        <v>0</v>
      </c>
      <c r="AW30" s="277">
        <f>$B$14</f>
        <v>6.7</v>
      </c>
    </row>
    <row r="31" spans="1:50" ht="14.25" x14ac:dyDescent="0.2">
      <c r="A31" s="140">
        <f ca="1">Input!A96</f>
        <v>4</v>
      </c>
      <c r="B31" s="141" t="str">
        <f ca="1">Input!B96</f>
        <v>CI1</v>
      </c>
      <c r="C31" s="142" t="str">
        <f ca="1">Input!C96</f>
        <v>U</v>
      </c>
      <c r="D31" s="143">
        <f ca="1">Input!D96</f>
        <v>-10.36</v>
      </c>
      <c r="E31" s="142">
        <f t="shared" ca="1" si="1"/>
        <v>17.059999999999999</v>
      </c>
      <c r="F31" s="143">
        <f ca="1">Input!E96</f>
        <v>7.5</v>
      </c>
      <c r="G31" s="143">
        <f ca="1">Input!F96</f>
        <v>17</v>
      </c>
      <c r="H31" s="144">
        <f ca="1">Input!G96</f>
        <v>0</v>
      </c>
      <c r="I31" s="145">
        <f ca="1">Input!H96</f>
        <v>0</v>
      </c>
      <c r="J31" s="143">
        <f ca="1">Input!I96</f>
        <v>25</v>
      </c>
      <c r="K31" s="143">
        <f t="shared" ca="1" si="2"/>
        <v>0</v>
      </c>
      <c r="L31" s="145">
        <f t="shared" ca="1" si="3"/>
        <v>0</v>
      </c>
      <c r="M31" s="143">
        <f t="shared" ca="1" si="4"/>
        <v>25</v>
      </c>
      <c r="N31" s="146">
        <f t="shared" ca="1" si="5"/>
        <v>1</v>
      </c>
      <c r="O31" s="146">
        <f t="shared" ca="1" si="6"/>
        <v>2.4494897427831779</v>
      </c>
      <c r="P31" s="141">
        <f t="shared" ca="1" si="17"/>
        <v>307.64</v>
      </c>
      <c r="Q31" s="147">
        <f ca="1">IF($Q$20="BS 8002",Input!K96,Input!L96)</f>
        <v>84.031209362808838</v>
      </c>
      <c r="R31" s="148" t="str">
        <f t="shared" ca="1" si="7"/>
        <v/>
      </c>
      <c r="S31" s="148" t="str">
        <f ca="1">IF(R31="","",IF(R31=0,0,$B$16-D30+F31*((Q30+2*Q31)/(Q30+Q31))/3))</f>
        <v/>
      </c>
      <c r="T31" s="149" t="str">
        <f ca="1">IF(D31&lt;$B$16,IF(R31="","",R31*S31),"")</f>
        <v/>
      </c>
      <c r="U31" s="148" t="str">
        <f t="shared" ca="1" si="8"/>
        <v/>
      </c>
      <c r="V31" s="148" t="str">
        <f t="shared" ca="1" si="0"/>
        <v/>
      </c>
      <c r="W31" s="147" t="str">
        <f t="shared" ca="1" si="9"/>
        <v/>
      </c>
      <c r="X31" s="148" t="str">
        <f ca="1">IF(W31="","",$B$16-D30+F31*((V30+2*V31)/(V30+V31))/3)</f>
        <v/>
      </c>
      <c r="Y31" s="149" t="str">
        <f ca="1">IF(D31&lt;$B$16,IF(W31="","",W31*X31),"")</f>
        <v/>
      </c>
      <c r="Z31" s="148">
        <f t="shared" ca="1" si="10"/>
        <v>246.40275643042054</v>
      </c>
      <c r="AA31" s="150">
        <f ca="1">IF(C31="U",IF((Z30&lt;0)*(Z31&gt;0),0.5*Z31*($AW$25-D31),IF(0.5*(Z30+Z31)*F31&lt;0,0,0.5*(Z30+Z31)*F31)),"")</f>
        <v>1369.895673228154</v>
      </c>
      <c r="AB31" s="150">
        <f ca="1">IF(AA31="","",IF(AA31=0,0,IF((Z30&lt;0)*(Z31&gt;0), ($B$16-$AW$25)+(2/3)*($AW$25-D31),$B$16-D30+F31*((Z30+2*Z31)/(Z30+Z31))/3)))</f>
        <v>4.5862786609812591</v>
      </c>
      <c r="AC31" s="151">
        <f ca="1">IF(D31&lt;$B$16,IF(AA31="","",AA31*AB31),"")</f>
        <v>6282.7232938968391</v>
      </c>
      <c r="AD31" s="148">
        <f t="shared" ca="1" si="11"/>
        <v>20</v>
      </c>
      <c r="AE31" s="150">
        <f ca="1">IF(A31="","",(AD30+AD31)*F31/2)</f>
        <v>150</v>
      </c>
      <c r="AF31" s="141">
        <f ca="1">IF(AE31="","",IF(AE31=0,0,$B$16-D30+F31*((AD30+2*AD31)/(AD30+AD31))/3))</f>
        <v>4.1500000000000004</v>
      </c>
      <c r="AG31" s="152">
        <f ca="1">IF(D31&lt;$B$16,IF(AE31="","",AE31*AF31),"")</f>
        <v>622.5</v>
      </c>
      <c r="AH31" s="109"/>
      <c r="AJ31" s="278">
        <f t="shared" ca="1" si="12"/>
        <v>246.40275643042054</v>
      </c>
      <c r="AK31" s="278">
        <f t="shared" ca="1" si="13"/>
        <v>0</v>
      </c>
      <c r="AL31" s="280">
        <f t="shared" ca="1" si="14"/>
        <v>20</v>
      </c>
      <c r="AM31" s="278">
        <f t="shared" ca="1" si="18"/>
        <v>-10.36</v>
      </c>
      <c r="AO31">
        <f ca="1">AO23</f>
        <v>261.16551286084109</v>
      </c>
      <c r="AP31">
        <f>$B$17</f>
        <v>-11.95</v>
      </c>
      <c r="AS31" s="278" t="str">
        <f t="shared" ca="1" si="15"/>
        <v/>
      </c>
      <c r="AT31" s="278">
        <f t="shared" ca="1" si="16"/>
        <v>246.40275643042054</v>
      </c>
      <c r="AV31" s="278">
        <f ca="1">5*$AW$26</f>
        <v>32.800000000000004</v>
      </c>
      <c r="AW31" s="278">
        <f ca="1">$AW$25</f>
        <v>0.14000000000000001</v>
      </c>
    </row>
    <row r="32" spans="1:50" ht="14.25" x14ac:dyDescent="0.2">
      <c r="A32" s="153">
        <f ca="1">Input!A97</f>
        <v>5</v>
      </c>
      <c r="B32" s="154" t="str">
        <f ca="1">Input!B97</f>
        <v>CI2</v>
      </c>
      <c r="C32" s="155" t="str">
        <f ca="1">Input!C97</f>
        <v>U</v>
      </c>
      <c r="D32" s="156">
        <f ca="1">Input!D97</f>
        <v>-10.36</v>
      </c>
      <c r="E32" s="155">
        <f t="shared" ca="1" si="1"/>
        <v>17.059999999999999</v>
      </c>
      <c r="F32" s="156">
        <f ca="1">Input!E97</f>
        <v>0</v>
      </c>
      <c r="G32" s="156">
        <f ca="1">Input!F97</f>
        <v>19</v>
      </c>
      <c r="H32" s="157">
        <f ca="1">Input!G97</f>
        <v>0</v>
      </c>
      <c r="I32" s="158">
        <f ca="1">Input!H97</f>
        <v>0</v>
      </c>
      <c r="J32" s="156">
        <f ca="1">Input!I97</f>
        <v>50</v>
      </c>
      <c r="K32" s="156">
        <f t="shared" ca="1" si="2"/>
        <v>0</v>
      </c>
      <c r="L32" s="158">
        <f t="shared" ca="1" si="3"/>
        <v>0</v>
      </c>
      <c r="M32" s="156">
        <f t="shared" ca="1" si="4"/>
        <v>50</v>
      </c>
      <c r="N32" s="159">
        <f t="shared" ca="1" si="5"/>
        <v>1</v>
      </c>
      <c r="O32" s="159">
        <f t="shared" ca="1" si="6"/>
        <v>2.4494897427831779</v>
      </c>
      <c r="P32" s="154">
        <f t="shared" ca="1" si="17"/>
        <v>307.64</v>
      </c>
      <c r="Q32" s="160">
        <f ca="1">IF($Q$20="BS 8002",Input!K97,Input!L97)</f>
        <v>84.031209362808838</v>
      </c>
      <c r="R32" s="161"/>
      <c r="S32" s="161"/>
      <c r="T32" s="162"/>
      <c r="U32" s="161" t="str">
        <f t="shared" ca="1" si="8"/>
        <v/>
      </c>
      <c r="V32" s="161" t="str">
        <f t="shared" ca="1" si="0"/>
        <v/>
      </c>
      <c r="W32" s="160"/>
      <c r="X32" s="161"/>
      <c r="Y32" s="162"/>
      <c r="Z32" s="161">
        <f t="shared" ca="1" si="10"/>
        <v>185.16551286084109</v>
      </c>
      <c r="AA32" s="154"/>
      <c r="AB32" s="154"/>
      <c r="AC32" s="163"/>
      <c r="AD32" s="161">
        <f t="shared" ca="1" si="11"/>
        <v>20</v>
      </c>
      <c r="AE32" s="154"/>
      <c r="AF32" s="154"/>
      <c r="AG32" s="164"/>
      <c r="AH32" s="109"/>
      <c r="AJ32" s="278">
        <f t="shared" ca="1" si="12"/>
        <v>185.16551286084109</v>
      </c>
      <c r="AK32" s="278">
        <f t="shared" ca="1" si="13"/>
        <v>0</v>
      </c>
      <c r="AL32" s="280">
        <f t="shared" ca="1" si="14"/>
        <v>20</v>
      </c>
      <c r="AM32" s="278">
        <f t="shared" ca="1" si="18"/>
        <v>-10.36</v>
      </c>
      <c r="AS32" s="278" t="str">
        <f t="shared" ca="1" si="15"/>
        <v/>
      </c>
      <c r="AT32" s="278">
        <f t="shared" ca="1" si="16"/>
        <v>185.16551286084109</v>
      </c>
      <c r="AV32" s="84">
        <v>0</v>
      </c>
      <c r="AW32" s="84">
        <f ca="1" xml:space="preserve"> $AW$25</f>
        <v>0.14000000000000001</v>
      </c>
    </row>
    <row r="33" spans="1:51" ht="14.25" x14ac:dyDescent="0.2">
      <c r="A33" s="165">
        <f ca="1">Input!A98</f>
        <v>5</v>
      </c>
      <c r="B33" s="166" t="str">
        <f ca="1">Input!B98</f>
        <v>CI2</v>
      </c>
      <c r="C33" s="167" t="str">
        <f ca="1">Input!C98</f>
        <v>U</v>
      </c>
      <c r="D33" s="168">
        <f ca="1">Input!D98</f>
        <v>-11.95</v>
      </c>
      <c r="E33" s="167">
        <f t="shared" ca="1" si="1"/>
        <v>18.649999999999999</v>
      </c>
      <c r="F33" s="168">
        <f ca="1">Input!E98</f>
        <v>1.5899999999999999</v>
      </c>
      <c r="G33" s="168">
        <f ca="1">Input!F98</f>
        <v>19</v>
      </c>
      <c r="H33" s="169">
        <f ca="1">Input!G98</f>
        <v>0</v>
      </c>
      <c r="I33" s="170">
        <f ca="1">Input!H98</f>
        <v>0</v>
      </c>
      <c r="J33" s="168">
        <f ca="1">Input!I98</f>
        <v>50</v>
      </c>
      <c r="K33" s="168">
        <f t="shared" ca="1" si="2"/>
        <v>0</v>
      </c>
      <c r="L33" s="170">
        <f t="shared" ca="1" si="3"/>
        <v>0</v>
      </c>
      <c r="M33" s="168">
        <f t="shared" ca="1" si="4"/>
        <v>50</v>
      </c>
      <c r="N33" s="171">
        <f t="shared" ca="1" si="5"/>
        <v>1</v>
      </c>
      <c r="O33" s="171">
        <f t="shared" ca="1" si="6"/>
        <v>2.4494897427831779</v>
      </c>
      <c r="P33" s="166">
        <f t="shared" ca="1" si="17"/>
        <v>337.84999999999997</v>
      </c>
      <c r="Q33" s="172">
        <f ca="1">IF($Q$20="BS 8002",Input!K98,Input!L98)</f>
        <v>93.335500650195058</v>
      </c>
      <c r="R33" s="173" t="str">
        <f t="shared" ca="1" si="7"/>
        <v/>
      </c>
      <c r="S33" s="173" t="str">
        <f ca="1">IF(R33="","",IF(R33=0,0,$B$16-D32+F33*((Q32+2*Q33)/(Q32+Q33))/3))</f>
        <v/>
      </c>
      <c r="T33" s="174" t="str">
        <f ca="1">IF(D33&lt;$B$16,IF(R33="","",R33*S33),"")</f>
        <v/>
      </c>
      <c r="U33" s="173" t="str">
        <f t="shared" ca="1" si="8"/>
        <v/>
      </c>
      <c r="V33" s="173" t="str">
        <f t="shared" ca="1" si="0"/>
        <v/>
      </c>
      <c r="W33" s="172" t="str">
        <f t="shared" ca="1" si="9"/>
        <v/>
      </c>
      <c r="X33" s="173" t="str">
        <f ca="1">IF(W33="","",$B$16-D32+F33*((V32+2*V33)/(V32+V33))/3)</f>
        <v/>
      </c>
      <c r="Y33" s="174" t="str">
        <f ca="1">IF(D33&lt;$B$16,IF(W33="","",W33*X33),"")</f>
        <v/>
      </c>
      <c r="Z33" s="173">
        <f t="shared" ca="1" si="10"/>
        <v>215.37551286084107</v>
      </c>
      <c r="AA33" s="175">
        <f ca="1">IF(C33="U",IF((Z32&lt;0)*(Z33&gt;0),0.5*Z33*($AW$25-D33),IF(0.5*(Z32+Z33)*F33&lt;0,0,0.5*(Z32+Z33)*F33)),"")</f>
        <v>318.4301154487373</v>
      </c>
      <c r="AB33" s="175">
        <f ca="1">IF(AA33="","",IF(AA33=0,0,IF((Z32&lt;0)*(Z33&gt;0), ($B$16-$AW$25)+(2/3)*($AW$25-D33),$B$16-D32+F33*((Z32+2*Z33)/(Z32+Z33))/3)))</f>
        <v>8.7149870911739331</v>
      </c>
      <c r="AC33" s="176">
        <f ca="1">IF(D33&lt;$B$16,IF(AA33="","",AA33*AB33),"")</f>
        <v>2775.1143455767706</v>
      </c>
      <c r="AD33" s="173">
        <f t="shared" ca="1" si="11"/>
        <v>20</v>
      </c>
      <c r="AE33" s="175">
        <f ca="1">IF(A33="","",(AD32+AD33)*F33/2)</f>
        <v>31.799999999999997</v>
      </c>
      <c r="AF33" s="166">
        <f ca="1">IF(AE33="","",IF(AE33=0,0,$B$16-D32+F33*((AD32+2*AD33)/(AD32+AD33))/3))</f>
        <v>8.6950000000000003</v>
      </c>
      <c r="AG33" s="177">
        <f ca="1">IF(D33&lt;$B$16,IF(AE33="","",AE33*AF33),"")</f>
        <v>276.50099999999998</v>
      </c>
      <c r="AH33" s="109"/>
      <c r="AJ33" s="278">
        <f t="shared" ca="1" si="12"/>
        <v>215.37551286084107</v>
      </c>
      <c r="AK33" s="278">
        <f t="shared" ca="1" si="13"/>
        <v>0</v>
      </c>
      <c r="AL33" s="280">
        <f t="shared" ca="1" si="14"/>
        <v>20</v>
      </c>
      <c r="AM33" s="278">
        <f t="shared" ca="1" si="18"/>
        <v>-11.95</v>
      </c>
      <c r="AO33" s="16" t="s">
        <v>85</v>
      </c>
      <c r="AS33" s="278" t="str">
        <f t="shared" ca="1" si="15"/>
        <v/>
      </c>
      <c r="AT33" s="278">
        <f t="shared" ca="1" si="16"/>
        <v>215.37551286084107</v>
      </c>
    </row>
    <row r="34" spans="1:51" ht="14.25" x14ac:dyDescent="0.2">
      <c r="A34" s="178">
        <f ca="1">Input!A99</f>
        <v>5</v>
      </c>
      <c r="B34" s="179" t="str">
        <f ca="1">Input!B99</f>
        <v>CI2</v>
      </c>
      <c r="C34" s="180" t="str">
        <f ca="1">Input!C99</f>
        <v>U</v>
      </c>
      <c r="D34" s="181">
        <f ca="1">Input!D99</f>
        <v>-11.95</v>
      </c>
      <c r="E34" s="180">
        <f t="shared" ca="1" si="1"/>
        <v>18.649999999999999</v>
      </c>
      <c r="F34" s="181">
        <f ca="1">Input!E99</f>
        <v>0</v>
      </c>
      <c r="G34" s="181">
        <f ca="1">Input!F99</f>
        <v>19</v>
      </c>
      <c r="H34" s="182">
        <f ca="1">Input!G99</f>
        <v>0</v>
      </c>
      <c r="I34" s="183">
        <f ca="1">Input!H99</f>
        <v>0</v>
      </c>
      <c r="J34" s="181">
        <f ca="1">Input!I99</f>
        <v>50</v>
      </c>
      <c r="K34" s="181">
        <f t="shared" ca="1" si="2"/>
        <v>0</v>
      </c>
      <c r="L34" s="183">
        <f t="shared" ca="1" si="3"/>
        <v>0</v>
      </c>
      <c r="M34" s="181">
        <f t="shared" ca="1" si="4"/>
        <v>50</v>
      </c>
      <c r="N34" s="184">
        <f t="shared" ca="1" si="5"/>
        <v>1</v>
      </c>
      <c r="O34" s="184">
        <f t="shared" ca="1" si="6"/>
        <v>2.4494897427831779</v>
      </c>
      <c r="P34" s="179">
        <f t="shared" ca="1" si="17"/>
        <v>337.84999999999997</v>
      </c>
      <c r="Q34" s="185">
        <f ca="1">IF($Q$20="BS 8002",Input!K99,Input!L99)</f>
        <v>93.335500650195058</v>
      </c>
      <c r="R34" s="186"/>
      <c r="S34" s="186"/>
      <c r="T34" s="187"/>
      <c r="U34" s="186" t="str">
        <f t="shared" ca="1" si="8"/>
        <v/>
      </c>
      <c r="V34" s="186" t="str">
        <f t="shared" ca="1" si="0"/>
        <v/>
      </c>
      <c r="W34" s="185"/>
      <c r="X34" s="186"/>
      <c r="Y34" s="187"/>
      <c r="Z34" s="186">
        <f t="shared" ca="1" si="10"/>
        <v>215.37551286084107</v>
      </c>
      <c r="AA34" s="179"/>
      <c r="AB34" s="179"/>
      <c r="AC34" s="188"/>
      <c r="AD34" s="186">
        <f t="shared" ca="1" si="11"/>
        <v>20</v>
      </c>
      <c r="AE34" s="179"/>
      <c r="AF34" s="179"/>
      <c r="AG34" s="189"/>
      <c r="AH34" s="109"/>
      <c r="AJ34" s="278">
        <f t="shared" ca="1" si="12"/>
        <v>215.37551286084107</v>
      </c>
      <c r="AK34" s="278">
        <f t="shared" ca="1" si="13"/>
        <v>0</v>
      </c>
      <c r="AL34" s="280">
        <f t="shared" ca="1" si="14"/>
        <v>20</v>
      </c>
      <c r="AM34" s="278">
        <f t="shared" ca="1" si="18"/>
        <v>-11.95</v>
      </c>
      <c r="AO34">
        <v>0</v>
      </c>
      <c r="AP34">
        <f>$B$17</f>
        <v>-11.95</v>
      </c>
      <c r="AS34" s="278" t="str">
        <f t="shared" ca="1" si="15"/>
        <v/>
      </c>
      <c r="AT34" s="278">
        <f t="shared" ca="1" si="16"/>
        <v>215.37551286084107</v>
      </c>
      <c r="AW34" s="285" t="s">
        <v>94</v>
      </c>
      <c r="AX34">
        <f ca="1">IF($AW$25&lt;$B$16,5*($B$14-$B$16),0)</f>
        <v>0</v>
      </c>
      <c r="AY34" s="16" t="s">
        <v>24</v>
      </c>
    </row>
    <row r="35" spans="1:51" ht="14.25" x14ac:dyDescent="0.2">
      <c r="A35" s="140">
        <f ca="1">Input!A100</f>
        <v>5</v>
      </c>
      <c r="B35" s="141" t="str">
        <f ca="1">Input!B100</f>
        <v>CI2</v>
      </c>
      <c r="C35" s="142" t="str">
        <f ca="1">Input!C100</f>
        <v>U</v>
      </c>
      <c r="D35" s="143">
        <f ca="1">Input!D100</f>
        <v>-14.36</v>
      </c>
      <c r="E35" s="142">
        <f t="shared" ca="1" si="1"/>
        <v>21.06</v>
      </c>
      <c r="F35" s="143">
        <f ca="1">Input!E100</f>
        <v>2.41</v>
      </c>
      <c r="G35" s="143">
        <f ca="1">Input!F100</f>
        <v>19</v>
      </c>
      <c r="H35" s="144">
        <f ca="1">Input!G100</f>
        <v>0</v>
      </c>
      <c r="I35" s="145">
        <f ca="1">Input!H100</f>
        <v>0</v>
      </c>
      <c r="J35" s="143">
        <f ca="1">Input!I100</f>
        <v>50</v>
      </c>
      <c r="K35" s="143">
        <f t="shared" ca="1" si="2"/>
        <v>0</v>
      </c>
      <c r="L35" s="145">
        <f t="shared" ca="1" si="3"/>
        <v>0</v>
      </c>
      <c r="M35" s="143">
        <f t="shared" ca="1" si="4"/>
        <v>50</v>
      </c>
      <c r="N35" s="146">
        <f t="shared" ca="1" si="5"/>
        <v>1</v>
      </c>
      <c r="O35" s="146">
        <f t="shared" ca="1" si="6"/>
        <v>2.4494897427831779</v>
      </c>
      <c r="P35" s="141">
        <f t="shared" ca="1" si="17"/>
        <v>383.64</v>
      </c>
      <c r="Q35" s="147">
        <f ca="1">IF($Q$20="BS 8002",Input!K100,Input!L100)</f>
        <v>107.43823146944084</v>
      </c>
      <c r="R35" s="148" t="str">
        <f t="shared" ca="1" si="7"/>
        <v/>
      </c>
      <c r="S35" s="148" t="str">
        <f ca="1">IF(R35="","",IF(R35=0,0,$B$16-D34+F35*((Q34+2*Q35)/(Q34+Q35))/3))</f>
        <v/>
      </c>
      <c r="T35" s="149" t="str">
        <f ca="1">IF(D35&lt;$B$16,IF(R35="","",R35*S35),"")</f>
        <v/>
      </c>
      <c r="U35" s="148" t="str">
        <f t="shared" ca="1" si="8"/>
        <v/>
      </c>
      <c r="V35" s="148" t="str">
        <f t="shared" ca="1" si="0"/>
        <v/>
      </c>
      <c r="W35" s="147" t="str">
        <f t="shared" ca="1" si="9"/>
        <v/>
      </c>
      <c r="X35" s="148" t="str">
        <f ca="1">IF(W35="","",$B$16-D34+F35*((V34+2*V35)/(V34+V35))/3)</f>
        <v/>
      </c>
      <c r="Y35" s="149" t="str">
        <f ca="1">IF(D35&lt;$B$16,IF(W35="","",W35*X35),"")</f>
        <v/>
      </c>
      <c r="Z35" s="148">
        <f t="shared" ca="1" si="10"/>
        <v>261.16551286084109</v>
      </c>
      <c r="AA35" s="150">
        <f ca="1">IF(C35="U",IF((Z34&lt;0)*(Z35&gt;0),0.5*Z35*($AW$25-D35),IF(0.5*(Z34+Z35)*F35&lt;0,0,0.5*(Z34+Z35)*F35)),"")</f>
        <v>574.23193599462707</v>
      </c>
      <c r="AB35" s="150">
        <f ca="1">IF(AA35="","",IF(AA35=0,0,IF((Z34&lt;0)*(Z35&gt;0), ($B$16-$AW$25)+(2/3)*($AW$25-D35),$B$16-D34+F35*((Z34+2*Z35)/(Z34+Z35))/3)))</f>
        <v>10.733595452802437</v>
      </c>
      <c r="AC35" s="151">
        <f ca="1">IF(D35&lt;$B$16,IF(AA35="","",AA35*AB35),"")</f>
        <v>6163.5732970458694</v>
      </c>
      <c r="AD35" s="148">
        <f t="shared" ca="1" si="11"/>
        <v>20</v>
      </c>
      <c r="AE35" s="150">
        <f ca="1">IF(A35="","",(AD34+AD35)*F35/2)</f>
        <v>48.2</v>
      </c>
      <c r="AF35" s="141">
        <f ca="1">IF(AE35="","",IF(AE35=0,0,$B$16-D34+F35*((AD34+2*AD35)/(AD34+AD35))/3))</f>
        <v>10.694999999999999</v>
      </c>
      <c r="AG35" s="152">
        <f ca="1">IF(D35&lt;$B$16,IF(AE35="","",AE35*AF35),"")</f>
        <v>515.49899999999991</v>
      </c>
      <c r="AH35" s="109"/>
      <c r="AJ35" s="278">
        <f t="shared" ca="1" si="12"/>
        <v>261.16551286084109</v>
      </c>
      <c r="AK35" s="278">
        <f t="shared" ca="1" si="13"/>
        <v>0</v>
      </c>
      <c r="AL35" s="280">
        <f t="shared" ca="1" si="14"/>
        <v>20</v>
      </c>
      <c r="AM35" s="278">
        <f t="shared" ca="1" si="18"/>
        <v>-14.36</v>
      </c>
      <c r="AO35">
        <f ca="1">AO27</f>
        <v>-130.58275643042055</v>
      </c>
      <c r="AP35">
        <f>$B$17</f>
        <v>-11.95</v>
      </c>
      <c r="AS35" s="278" t="str">
        <f t="shared" ca="1" si="15"/>
        <v/>
      </c>
      <c r="AT35" s="278">
        <f t="shared" ca="1" si="16"/>
        <v>261.16551286084109</v>
      </c>
      <c r="AW35" s="285" t="s">
        <v>95</v>
      </c>
      <c r="AX35">
        <f ca="1">IF(AX34=0,0,0.5*(AX34+AV31)*($B$16-$AW$25))</f>
        <v>0</v>
      </c>
      <c r="AY35" s="16" t="s">
        <v>96</v>
      </c>
    </row>
    <row r="36" spans="1:51" ht="14.25" x14ac:dyDescent="0.2">
      <c r="A36" s="153">
        <f ca="1">Input!A101</f>
        <v>6</v>
      </c>
      <c r="B36" s="154" t="str">
        <f ca="1">Input!B101</f>
        <v>SM</v>
      </c>
      <c r="C36" s="155" t="str">
        <f ca="1">Input!C101</f>
        <v>D</v>
      </c>
      <c r="D36" s="156">
        <f ca="1">Input!D101</f>
        <v>-14.36</v>
      </c>
      <c r="E36" s="155">
        <f t="shared" ca="1" si="1"/>
        <v>21.06</v>
      </c>
      <c r="F36" s="156">
        <f ca="1">Input!E101</f>
        <v>0</v>
      </c>
      <c r="G36" s="156">
        <f ca="1">Input!F101</f>
        <v>20</v>
      </c>
      <c r="H36" s="157">
        <f ca="1">Input!G101</f>
        <v>0</v>
      </c>
      <c r="I36" s="158">
        <f ca="1">Input!H101</f>
        <v>33.1</v>
      </c>
      <c r="J36" s="156">
        <f ca="1">Input!I101</f>
        <v>0</v>
      </c>
      <c r="K36" s="156">
        <f t="shared" ca="1" si="2"/>
        <v>0</v>
      </c>
      <c r="L36" s="158">
        <f t="shared" ca="1" si="3"/>
        <v>33.1</v>
      </c>
      <c r="M36" s="156">
        <f t="shared" ca="1" si="4"/>
        <v>0</v>
      </c>
      <c r="N36" s="159">
        <f t="shared" ca="1" si="5"/>
        <v>0.24929866386674737</v>
      </c>
      <c r="O36" s="159">
        <f t="shared" ca="1" si="6"/>
        <v>1.2230257491976546</v>
      </c>
      <c r="P36" s="154">
        <f t="shared" ca="1" si="17"/>
        <v>383.64</v>
      </c>
      <c r="Q36" s="160">
        <f ca="1">IF($Q$20="BS 8002",Input!K101,Input!L101)</f>
        <v>107.43823146944084</v>
      </c>
      <c r="R36" s="161"/>
      <c r="S36" s="161"/>
      <c r="T36" s="162"/>
      <c r="U36" s="161">
        <f t="shared" ca="1" si="8"/>
        <v>276.20176853055915</v>
      </c>
      <c r="V36" s="161">
        <f ca="1">IF(C36="D",N36*U36-O36*K36,"")</f>
        <v>68.856731852301024</v>
      </c>
      <c r="W36" s="160"/>
      <c r="X36" s="161"/>
      <c r="Y36" s="162"/>
      <c r="Z36" s="161" t="str">
        <f t="shared" ca="1" si="10"/>
        <v/>
      </c>
      <c r="AA36" s="154"/>
      <c r="AB36" s="154"/>
      <c r="AC36" s="163"/>
      <c r="AD36" s="161">
        <f t="shared" ca="1" si="11"/>
        <v>4.9859732773349474</v>
      </c>
      <c r="AE36" s="154"/>
      <c r="AF36" s="154"/>
      <c r="AG36" s="164"/>
      <c r="AH36" s="109"/>
      <c r="AJ36" s="278">
        <f t="shared" ca="1" si="12"/>
        <v>68.856731852301024</v>
      </c>
      <c r="AK36" s="278">
        <f t="shared" ca="1" si="13"/>
        <v>107.43823146944084</v>
      </c>
      <c r="AL36" s="280">
        <f t="shared" ca="1" si="14"/>
        <v>4.9859732773349474</v>
      </c>
      <c r="AM36" s="278">
        <f t="shared" ca="1" si="18"/>
        <v>-14.36</v>
      </c>
      <c r="AS36" s="278" t="str">
        <f t="shared" ca="1" si="15"/>
        <v/>
      </c>
      <c r="AT36" s="278">
        <f t="shared" ca="1" si="16"/>
        <v>68.856731852301024</v>
      </c>
      <c r="AW36" s="285" t="s">
        <v>97</v>
      </c>
      <c r="AX36" s="294">
        <f ca="1">IF(AX34=0,0,($B$16-$AW$25)*((AX34+2*AV31)/(AX34+AV31)/3))</f>
        <v>0</v>
      </c>
      <c r="AY36" s="16" t="s">
        <v>98</v>
      </c>
    </row>
    <row r="37" spans="1:51" ht="14.25" x14ac:dyDescent="0.2">
      <c r="A37" s="165">
        <f ca="1">Input!A102</f>
        <v>6</v>
      </c>
      <c r="B37" s="166" t="str">
        <f ca="1">Input!B102</f>
        <v>SM</v>
      </c>
      <c r="C37" s="167" t="str">
        <f ca="1">Input!C102</f>
        <v>D</v>
      </c>
      <c r="D37" s="168">
        <f ca="1">Input!D102</f>
        <v>-16.36</v>
      </c>
      <c r="E37" s="167">
        <f t="shared" ca="1" si="1"/>
        <v>23.06</v>
      </c>
      <c r="F37" s="168">
        <f ca="1">Input!E102</f>
        <v>2</v>
      </c>
      <c r="G37" s="168">
        <f ca="1">Input!F102</f>
        <v>20</v>
      </c>
      <c r="H37" s="169">
        <f ca="1">Input!G102</f>
        <v>0</v>
      </c>
      <c r="I37" s="170">
        <f ca="1">Input!H102</f>
        <v>33.1</v>
      </c>
      <c r="J37" s="168">
        <f ca="1">Input!I102</f>
        <v>0</v>
      </c>
      <c r="K37" s="168">
        <f t="shared" ca="1" si="2"/>
        <v>0</v>
      </c>
      <c r="L37" s="170">
        <f t="shared" ca="1" si="3"/>
        <v>33.1</v>
      </c>
      <c r="M37" s="168">
        <f t="shared" ca="1" si="4"/>
        <v>0</v>
      </c>
      <c r="N37" s="171">
        <f t="shared" ca="1" si="5"/>
        <v>0.24929866386674737</v>
      </c>
      <c r="O37" s="171">
        <f t="shared" ca="1" si="6"/>
        <v>1.2230257491976546</v>
      </c>
      <c r="P37" s="166">
        <f t="shared" ca="1" si="17"/>
        <v>423.64</v>
      </c>
      <c r="Q37" s="172">
        <f ca="1">IF($Q$20="BS 8002",Input!K102,Input!L102)</f>
        <v>119.14174252275681</v>
      </c>
      <c r="R37" s="173">
        <f t="shared" ca="1" si="7"/>
        <v>226.57997399219767</v>
      </c>
      <c r="S37" s="173">
        <f ca="1">IF(R37="","",IF(R37=0,0,$B$16-D36+F37*((Q36+2*Q37)/(Q36+Q37))/3))</f>
        <v>12.917217630853992</v>
      </c>
      <c r="T37" s="174">
        <f ca="1">IF(D37&lt;$B$16,IF(R37="","",R37*S37),"")</f>
        <v>2926.7828348504545</v>
      </c>
      <c r="U37" s="173">
        <f t="shared" ca="1" si="8"/>
        <v>304.49825747724316</v>
      </c>
      <c r="V37" s="173">
        <f t="shared" ref="V37:V57" ca="1" si="19">IF(C37="D",N37*U37-O37*K37,"")</f>
        <v>75.911008738829537</v>
      </c>
      <c r="W37" s="172">
        <f ca="1">IF(C37="D",(V36+V37)*F37/2,"")</f>
        <v>144.76774059113058</v>
      </c>
      <c r="X37" s="173">
        <f ca="1">IF(W37="","",$B$16-D36+F37*((V36+2*V37)/(V36+V37))/3)</f>
        <v>12.916242745926965</v>
      </c>
      <c r="Y37" s="174">
        <f ca="1">IF(D37&lt;$B$16,IF(W37="","",W37*X37),"")</f>
        <v>1869.8552792544269</v>
      </c>
      <c r="Z37" s="173" t="str">
        <f t="shared" ca="1" si="10"/>
        <v/>
      </c>
      <c r="AA37" s="166" t="str">
        <f ca="1">IF(C37="U",IF((Z36&lt;0)*(Z37&gt;0),0.5*Z37*($AW$25-D37),IF(0.5*(Z36+Z37)*F37&lt;0,0,0.5*(Z36+Z37)*F37)),"")</f>
        <v/>
      </c>
      <c r="AB37" s="175" t="str">
        <f ca="1">IF(AA37="","",IF(AA37=0,0,IF((Z36&lt;0)*(Z37&gt;0), ($B$16-$AW$25)+(2/3)*($AW$25-D37),$B$16-D36+F37*((Z36+2*Z37)/(Z36+Z37))/3)))</f>
        <v/>
      </c>
      <c r="AC37" s="176" t="str">
        <f ca="1">IF(D37&lt;$B$16,IF(AA37="","",AA37*AB37),"")</f>
        <v/>
      </c>
      <c r="AD37" s="173">
        <f t="shared" ca="1" si="11"/>
        <v>4.9859732773349474</v>
      </c>
      <c r="AE37" s="175">
        <f ca="1">IF(A37="","",(AD36+AD37)*F37/2)</f>
        <v>9.9719465546698949</v>
      </c>
      <c r="AF37" s="166">
        <f ca="1">IF(AE37="","",IF(AE37=0,0,$B$16-D36+F37*((AD36+2*AD37)/(AD36+AD37))/3))</f>
        <v>12.899999999999999</v>
      </c>
      <c r="AG37" s="177">
        <f ca="1">IF(D37&lt;$B$16,IF(AE37="","",AE37*AF37),"")</f>
        <v>128.63811055524164</v>
      </c>
      <c r="AH37" s="109"/>
      <c r="AJ37" s="278">
        <f t="shared" ca="1" si="12"/>
        <v>75.911008738829537</v>
      </c>
      <c r="AK37" s="278">
        <f t="shared" ca="1" si="13"/>
        <v>119.14174252275681</v>
      </c>
      <c r="AL37" s="280">
        <f t="shared" ca="1" si="14"/>
        <v>4.9859732773349474</v>
      </c>
      <c r="AM37" s="278">
        <f t="shared" ca="1" si="18"/>
        <v>-16.36</v>
      </c>
      <c r="AS37" s="278" t="str">
        <f t="shared" ca="1" si="15"/>
        <v/>
      </c>
      <c r="AT37" s="278">
        <f t="shared" ca="1" si="16"/>
        <v>75.911008738829537</v>
      </c>
      <c r="AW37" s="290" t="s">
        <v>99</v>
      </c>
      <c r="AX37" s="293">
        <f ca="1">AX35*AX36</f>
        <v>0</v>
      </c>
      <c r="AY37" s="16" t="s">
        <v>100</v>
      </c>
    </row>
    <row r="38" spans="1:51" ht="14.25" x14ac:dyDescent="0.2">
      <c r="A38" s="178">
        <f ca="1">Input!A103</f>
        <v>7</v>
      </c>
      <c r="B38" s="179" t="str">
        <f ca="1">Input!B103</f>
        <v>GV</v>
      </c>
      <c r="C38" s="180" t="str">
        <f ca="1">Input!C103</f>
        <v>D</v>
      </c>
      <c r="D38" s="181">
        <f ca="1">Input!D103</f>
        <v>-16.36</v>
      </c>
      <c r="E38" s="180">
        <f t="shared" ca="1" si="1"/>
        <v>23.06</v>
      </c>
      <c r="F38" s="181">
        <f ca="1">Input!E103</f>
        <v>0</v>
      </c>
      <c r="G38" s="181">
        <f ca="1">Input!F103</f>
        <v>20</v>
      </c>
      <c r="H38" s="182">
        <f ca="1">Input!G103</f>
        <v>0</v>
      </c>
      <c r="I38" s="183">
        <f ca="1">Input!H103</f>
        <v>39</v>
      </c>
      <c r="J38" s="181">
        <f ca="1">Input!I103</f>
        <v>0</v>
      </c>
      <c r="K38" s="181">
        <f t="shared" ca="1" si="2"/>
        <v>0</v>
      </c>
      <c r="L38" s="183">
        <f t="shared" ca="1" si="3"/>
        <v>39</v>
      </c>
      <c r="M38" s="181">
        <f t="shared" ca="1" si="4"/>
        <v>0</v>
      </c>
      <c r="N38" s="184">
        <f t="shared" ca="1" si="5"/>
        <v>0.1917788375517171</v>
      </c>
      <c r="O38" s="184">
        <f t="shared" ca="1" si="6"/>
        <v>1.0726942832467705</v>
      </c>
      <c r="P38" s="179">
        <f t="shared" ca="1" si="17"/>
        <v>423.64</v>
      </c>
      <c r="Q38" s="185">
        <f ca="1">IF($Q$20="BS 8002",Input!K103,Input!L103)</f>
        <v>119.14174252275681</v>
      </c>
      <c r="R38" s="186"/>
      <c r="S38" s="186"/>
      <c r="T38" s="187"/>
      <c r="U38" s="186">
        <f t="shared" ca="1" si="8"/>
        <v>304.49825747724316</v>
      </c>
      <c r="V38" s="186">
        <f t="shared" ca="1" si="19"/>
        <v>58.396321855509143</v>
      </c>
      <c r="W38" s="185"/>
      <c r="X38" s="186"/>
      <c r="Y38" s="187"/>
      <c r="Z38" s="186" t="str">
        <f t="shared" ca="1" si="10"/>
        <v/>
      </c>
      <c r="AA38" s="179"/>
      <c r="AB38" s="179"/>
      <c r="AC38" s="188"/>
      <c r="AD38" s="186">
        <f t="shared" ca="1" si="11"/>
        <v>3.8355767510343419</v>
      </c>
      <c r="AE38" s="179"/>
      <c r="AF38" s="179"/>
      <c r="AG38" s="189"/>
      <c r="AH38" s="109"/>
      <c r="AJ38" s="278">
        <f t="shared" ca="1" si="12"/>
        <v>58.396321855509143</v>
      </c>
      <c r="AK38" s="278">
        <f t="shared" ca="1" si="13"/>
        <v>119.14174252275681</v>
      </c>
      <c r="AL38" s="280">
        <f t="shared" ca="1" si="14"/>
        <v>3.8355767510343419</v>
      </c>
      <c r="AM38" s="278">
        <f t="shared" ca="1" si="18"/>
        <v>-16.36</v>
      </c>
      <c r="AS38" s="278" t="str">
        <f t="shared" ca="1" si="15"/>
        <v/>
      </c>
      <c r="AT38" s="278">
        <f t="shared" ca="1" si="16"/>
        <v>58.396321855509143</v>
      </c>
    </row>
    <row r="39" spans="1:51" ht="14.25" x14ac:dyDescent="0.2">
      <c r="A39" s="140">
        <f ca="1">Input!A104</f>
        <v>7</v>
      </c>
      <c r="B39" s="141" t="str">
        <f ca="1">Input!B104</f>
        <v>GV</v>
      </c>
      <c r="C39" s="142" t="str">
        <f ca="1">Input!C104</f>
        <v>D</v>
      </c>
      <c r="D39" s="143">
        <f ca="1">Input!D104</f>
        <v>-23.2</v>
      </c>
      <c r="E39" s="142">
        <f t="shared" ca="1" si="1"/>
        <v>29.9</v>
      </c>
      <c r="F39" s="143">
        <f ca="1">Input!E104</f>
        <v>6.84</v>
      </c>
      <c r="G39" s="143">
        <f ca="1">Input!F104</f>
        <v>20</v>
      </c>
      <c r="H39" s="144">
        <f ca="1">Input!G104</f>
        <v>0</v>
      </c>
      <c r="I39" s="145">
        <f ca="1">Input!H104</f>
        <v>39</v>
      </c>
      <c r="J39" s="143">
        <f ca="1">Input!I104</f>
        <v>0</v>
      </c>
      <c r="K39" s="143">
        <f t="shared" ca="1" si="2"/>
        <v>0</v>
      </c>
      <c r="L39" s="145">
        <f t="shared" ca="1" si="3"/>
        <v>39</v>
      </c>
      <c r="M39" s="143">
        <f t="shared" ca="1" si="4"/>
        <v>0</v>
      </c>
      <c r="N39" s="146">
        <f t="shared" ca="1" si="5"/>
        <v>0.1917788375517171</v>
      </c>
      <c r="O39" s="146">
        <f t="shared" ca="1" si="6"/>
        <v>1.0726942832467705</v>
      </c>
      <c r="P39" s="141">
        <f t="shared" ca="1" si="17"/>
        <v>560.44000000000005</v>
      </c>
      <c r="Q39" s="147">
        <f ca="1">IF($Q$20="BS 8002",Input!K104,Input!L104)</f>
        <v>159.16775032509753</v>
      </c>
      <c r="R39" s="148">
        <f t="shared" ca="1" si="7"/>
        <v>951.81846553966193</v>
      </c>
      <c r="S39" s="148">
        <f ca="1">IF(R39="","",IF(R39=0,0,$B$16-D38+F39*((Q38+2*Q39)/(Q38+Q39))/3))</f>
        <v>17.483952901597981</v>
      </c>
      <c r="T39" s="149">
        <f ca="1">IF(D39&lt;$B$16,IF(R39="","",R39*S39),"")</f>
        <v>16641.54922236671</v>
      </c>
      <c r="U39" s="148">
        <f t="shared" ca="1" si="8"/>
        <v>401.27224967490253</v>
      </c>
      <c r="V39" s="148">
        <f t="shared" ca="1" si="19"/>
        <v>76.955525584415199</v>
      </c>
      <c r="W39" s="147">
        <f t="shared" ref="W39:W57" ca="1" si="20">IF(C39="D",(V38+V39)*F39/2,"")</f>
        <v>462.90331824454125</v>
      </c>
      <c r="X39" s="148">
        <f ca="1">IF(W39="","",$B$16-D38+F39*((V38+2*V39)/(V38+V39))/3)</f>
        <v>17.476314765192573</v>
      </c>
      <c r="Y39" s="149">
        <f ca="1">IF(D39&lt;$B$16,IF(W39="","",W39*X39),"")</f>
        <v>8089.8440954937132</v>
      </c>
      <c r="Z39" s="148" t="str">
        <f t="shared" ca="1" si="10"/>
        <v/>
      </c>
      <c r="AA39" s="141" t="str">
        <f ca="1">IF(C39="U",IF((Z38&lt;0)*(Z39&gt;0),0.5*Z39*($AW$25-D39),IF(0.5*(Z38+Z39)*F39&lt;0,0,0.5*(Z38+Z39)*F39)),"")</f>
        <v/>
      </c>
      <c r="AB39" s="150" t="str">
        <f ca="1">IF(AA39="","",IF(AA39=0,0,IF((Z38&lt;0)*(Z39&gt;0), ($B$16-$AW$25)+(2/3)*($AW$25-D39),$B$16-D38+F39*((Z38+2*Z39)/(Z38+Z39))/3)))</f>
        <v/>
      </c>
      <c r="AC39" s="151" t="str">
        <f ca="1">IF(D39&lt;$B$16,IF(AA39="","",AA39*AB39),"")</f>
        <v/>
      </c>
      <c r="AD39" s="148">
        <f t="shared" ca="1" si="11"/>
        <v>3.8355767510343419</v>
      </c>
      <c r="AE39" s="150">
        <f ca="1">IF(A39="","",(AD38+AD39)*F39/2)</f>
        <v>26.235344977074899</v>
      </c>
      <c r="AF39" s="141">
        <f ca="1">IF(AE39="","",IF(AE39=0,0,$B$16-D38+F39*((AD38+2*AD39)/(AD38+AD39))/3))</f>
        <v>17.32</v>
      </c>
      <c r="AG39" s="152">
        <f ca="1">IF(D39&lt;$B$16,IF(AE39="","",AE39*AF39),"")</f>
        <v>454.39617500293724</v>
      </c>
      <c r="AH39" s="109"/>
      <c r="AJ39" s="278">
        <f t="shared" ca="1" si="12"/>
        <v>76.955525584415199</v>
      </c>
      <c r="AK39" s="278">
        <f t="shared" ca="1" si="13"/>
        <v>159.16775032509753</v>
      </c>
      <c r="AL39" s="280">
        <f t="shared" ca="1" si="14"/>
        <v>3.8355767510343419</v>
      </c>
      <c r="AM39" s="278">
        <f t="shared" ca="1" si="18"/>
        <v>-23.2</v>
      </c>
      <c r="AS39" s="278" t="str">
        <f t="shared" ca="1" si="15"/>
        <v/>
      </c>
      <c r="AT39" s="278">
        <f t="shared" ca="1" si="16"/>
        <v>76.955525584415199</v>
      </c>
    </row>
    <row r="40" spans="1:51" ht="14.25" x14ac:dyDescent="0.2">
      <c r="A40" s="153" t="str">
        <f ca="1">Input!A105</f>
        <v/>
      </c>
      <c r="B40" s="154" t="str">
        <f ca="1">Input!B105</f>
        <v/>
      </c>
      <c r="C40" s="155" t="str">
        <f ca="1">Input!C105</f>
        <v/>
      </c>
      <c r="D40" s="156" t="str">
        <f ca="1">Input!D105</f>
        <v/>
      </c>
      <c r="E40" s="155" t="str">
        <f t="shared" ca="1" si="1"/>
        <v/>
      </c>
      <c r="F40" s="156" t="str">
        <f ca="1">Input!E105</f>
        <v/>
      </c>
      <c r="G40" s="156" t="str">
        <f ca="1">Input!F105</f>
        <v/>
      </c>
      <c r="H40" s="157" t="str">
        <f ca="1">Input!G105</f>
        <v/>
      </c>
      <c r="I40" s="158" t="str">
        <f ca="1">Input!H105</f>
        <v/>
      </c>
      <c r="J40" s="156" t="str">
        <f ca="1">Input!I105</f>
        <v/>
      </c>
      <c r="K40" s="156" t="str">
        <f t="shared" ca="1" si="2"/>
        <v/>
      </c>
      <c r="L40" s="158" t="str">
        <f t="shared" ca="1" si="3"/>
        <v/>
      </c>
      <c r="M40" s="156" t="str">
        <f t="shared" ca="1" si="4"/>
        <v/>
      </c>
      <c r="N40" s="159" t="str">
        <f t="shared" ca="1" si="5"/>
        <v/>
      </c>
      <c r="O40" s="159" t="str">
        <f t="shared" ca="1" si="6"/>
        <v/>
      </c>
      <c r="P40" s="154" t="str">
        <f t="shared" ca="1" si="17"/>
        <v/>
      </c>
      <c r="Q40" s="160" t="str">
        <f ca="1">IF($Q$20="BS 8002",Input!K105,Input!L105)</f>
        <v/>
      </c>
      <c r="R40" s="161"/>
      <c r="S40" s="161"/>
      <c r="T40" s="162"/>
      <c r="U40" s="161" t="str">
        <f t="shared" ca="1" si="8"/>
        <v/>
      </c>
      <c r="V40" s="161" t="str">
        <f t="shared" ca="1" si="19"/>
        <v/>
      </c>
      <c r="W40" s="160"/>
      <c r="X40" s="161"/>
      <c r="Y40" s="162"/>
      <c r="Z40" s="161" t="str">
        <f t="shared" ca="1" si="10"/>
        <v/>
      </c>
      <c r="AA40" s="154"/>
      <c r="AB40" s="154"/>
      <c r="AC40" s="163"/>
      <c r="AD40" s="161" t="str">
        <f t="shared" ca="1" si="11"/>
        <v/>
      </c>
      <c r="AE40" s="154"/>
      <c r="AF40" s="154"/>
      <c r="AG40" s="164"/>
      <c r="AH40" s="109"/>
      <c r="AJ40" s="278">
        <f t="shared" ca="1" si="12"/>
        <v>0</v>
      </c>
      <c r="AK40" s="278">
        <f t="shared" ca="1" si="13"/>
        <v>0</v>
      </c>
      <c r="AL40" s="280">
        <f t="shared" ca="1" si="14"/>
        <v>0</v>
      </c>
      <c r="AM40" s="278">
        <f t="shared" ca="1" si="18"/>
        <v>-23.2</v>
      </c>
      <c r="AS40" s="278" t="str">
        <f t="shared" ca="1" si="15"/>
        <v/>
      </c>
      <c r="AT40" s="278" t="str">
        <f t="shared" ca="1" si="16"/>
        <v/>
      </c>
    </row>
    <row r="41" spans="1:51" ht="14.25" x14ac:dyDescent="0.2">
      <c r="A41" s="165" t="str">
        <f ca="1">Input!A106</f>
        <v/>
      </c>
      <c r="B41" s="166" t="str">
        <f ca="1">Input!B106</f>
        <v/>
      </c>
      <c r="C41" s="167" t="str">
        <f ca="1">Input!C106</f>
        <v/>
      </c>
      <c r="D41" s="168" t="str">
        <f ca="1">Input!D106</f>
        <v/>
      </c>
      <c r="E41" s="167" t="str">
        <f t="shared" ca="1" si="1"/>
        <v/>
      </c>
      <c r="F41" s="168" t="str">
        <f ca="1">Input!E106</f>
        <v/>
      </c>
      <c r="G41" s="168" t="str">
        <f ca="1">Input!F106</f>
        <v/>
      </c>
      <c r="H41" s="169" t="str">
        <f ca="1">Input!G106</f>
        <v/>
      </c>
      <c r="I41" s="170" t="str">
        <f ca="1">Input!H106</f>
        <v/>
      </c>
      <c r="J41" s="168" t="str">
        <f ca="1">Input!I106</f>
        <v/>
      </c>
      <c r="K41" s="168" t="str">
        <f t="shared" ca="1" si="2"/>
        <v/>
      </c>
      <c r="L41" s="170" t="str">
        <f t="shared" ca="1" si="3"/>
        <v/>
      </c>
      <c r="M41" s="168" t="str">
        <f t="shared" ca="1" si="4"/>
        <v/>
      </c>
      <c r="N41" s="171" t="str">
        <f t="shared" ca="1" si="5"/>
        <v/>
      </c>
      <c r="O41" s="171" t="str">
        <f t="shared" ca="1" si="6"/>
        <v/>
      </c>
      <c r="P41" s="166" t="str">
        <f t="shared" ca="1" si="17"/>
        <v/>
      </c>
      <c r="Q41" s="172" t="str">
        <f ca="1">IF($Q$20="BS 8002",Input!K106,Input!L106)</f>
        <v/>
      </c>
      <c r="R41" s="173" t="str">
        <f t="shared" ca="1" si="7"/>
        <v/>
      </c>
      <c r="S41" s="173" t="str">
        <f ca="1">IF(R41="","",IF(R41=0,0,$B$16-D40+F41*((Q40+2*Q41)/(Q40+Q41))/3))</f>
        <v/>
      </c>
      <c r="T41" s="174" t="str">
        <f ca="1">IF(D41&lt;$B$16,IF(R41="","",R41*S41),"")</f>
        <v/>
      </c>
      <c r="U41" s="173" t="str">
        <f t="shared" ca="1" si="8"/>
        <v/>
      </c>
      <c r="V41" s="173" t="str">
        <f t="shared" ca="1" si="19"/>
        <v/>
      </c>
      <c r="W41" s="172" t="str">
        <f t="shared" ca="1" si="20"/>
        <v/>
      </c>
      <c r="X41" s="173" t="str">
        <f ca="1">IF(W41="","",$B$16-D40+F41*((V40+2*V41)/(V40+V41))/3)</f>
        <v/>
      </c>
      <c r="Y41" s="174" t="str">
        <f ca="1">IF(D41&lt;$B$16,IF(W41="","",W41*X41),"")</f>
        <v/>
      </c>
      <c r="Z41" s="173" t="str">
        <f t="shared" ca="1" si="10"/>
        <v/>
      </c>
      <c r="AA41" s="166" t="str">
        <f ca="1">IF(C41="U",IF((Z40&lt;0)*(Z41&gt;0),0.5*Z41*($AW$25-D41),IF(0.5*(Z40+Z41)*F41&lt;0,0,0.5*(Z40+Z41)*F41)),"")</f>
        <v/>
      </c>
      <c r="AB41" s="175" t="str">
        <f ca="1">IF(AA41="","",IF(AA41=0,0,IF((Z40&lt;0)*(Z41&gt;0), ($B$16-$AW$25)+(2/3)*($AW$25-D41),$B$16-D40+F41*((Z40+2*Z41)/(Z40+Z41))/3)))</f>
        <v/>
      </c>
      <c r="AC41" s="176" t="str">
        <f ca="1">IF(D41&lt;$B$16,IF(AA41="","",AA41*AB41),"")</f>
        <v/>
      </c>
      <c r="AD41" s="173" t="str">
        <f t="shared" ca="1" si="11"/>
        <v/>
      </c>
      <c r="AE41" s="175" t="str">
        <f ca="1">IF(A41="","",(AD40+AD41)*F41/2)</f>
        <v/>
      </c>
      <c r="AF41" s="166" t="str">
        <f ca="1">IF(AE41="","",IF(AE41=0,0,$B$16-D40+F41*((AD40+2*AD41)/(AD40+AD41))/3))</f>
        <v/>
      </c>
      <c r="AG41" s="177" t="str">
        <f ca="1">IF(D41&lt;$B$16,IF(AE41="","",AE41*AF41),"")</f>
        <v/>
      </c>
      <c r="AH41" s="109"/>
      <c r="AJ41" s="278">
        <f t="shared" ca="1" si="12"/>
        <v>0</v>
      </c>
      <c r="AK41" s="278">
        <f t="shared" ca="1" si="13"/>
        <v>0</v>
      </c>
      <c r="AL41" s="280">
        <f t="shared" ca="1" si="14"/>
        <v>0</v>
      </c>
      <c r="AM41" s="278">
        <f t="shared" ca="1" si="18"/>
        <v>-23.2</v>
      </c>
      <c r="AS41" s="278" t="str">
        <f t="shared" ca="1" si="15"/>
        <v/>
      </c>
      <c r="AT41" s="278" t="str">
        <f t="shared" ca="1" si="16"/>
        <v/>
      </c>
    </row>
    <row r="42" spans="1:51" ht="14.25" x14ac:dyDescent="0.2">
      <c r="A42" s="178" t="str">
        <f ca="1">Input!A107</f>
        <v/>
      </c>
      <c r="B42" s="179" t="str">
        <f ca="1">Input!B107</f>
        <v/>
      </c>
      <c r="C42" s="180" t="str">
        <f ca="1">Input!C107</f>
        <v/>
      </c>
      <c r="D42" s="181" t="str">
        <f ca="1">Input!D107</f>
        <v/>
      </c>
      <c r="E42" s="180" t="str">
        <f t="shared" ca="1" si="1"/>
        <v/>
      </c>
      <c r="F42" s="181" t="str">
        <f ca="1">Input!E107</f>
        <v/>
      </c>
      <c r="G42" s="181" t="str">
        <f ca="1">Input!F107</f>
        <v/>
      </c>
      <c r="H42" s="182" t="str">
        <f ca="1">Input!G107</f>
        <v/>
      </c>
      <c r="I42" s="181" t="str">
        <f ca="1">Input!H107</f>
        <v/>
      </c>
      <c r="J42" s="181" t="str">
        <f ca="1">Input!I107</f>
        <v/>
      </c>
      <c r="K42" s="181" t="str">
        <f t="shared" ca="1" si="2"/>
        <v/>
      </c>
      <c r="L42" s="181" t="str">
        <f t="shared" ca="1" si="3"/>
        <v/>
      </c>
      <c r="M42" s="181" t="str">
        <f t="shared" ca="1" si="4"/>
        <v/>
      </c>
      <c r="N42" s="179" t="str">
        <f t="shared" ca="1" si="5"/>
        <v/>
      </c>
      <c r="O42" s="184" t="str">
        <f t="shared" ca="1" si="6"/>
        <v/>
      </c>
      <c r="P42" s="179" t="str">
        <f t="shared" ca="1" si="17"/>
        <v/>
      </c>
      <c r="Q42" s="190" t="str">
        <f ca="1">IF($Q$20="BS 8002",Input!K107,Input!L107)</f>
        <v/>
      </c>
      <c r="R42" s="186"/>
      <c r="S42" s="186"/>
      <c r="T42" s="187"/>
      <c r="U42" s="186" t="str">
        <f t="shared" ca="1" si="8"/>
        <v/>
      </c>
      <c r="V42" s="186" t="str">
        <f t="shared" ca="1" si="19"/>
        <v/>
      </c>
      <c r="W42" s="185"/>
      <c r="X42" s="186"/>
      <c r="Y42" s="187"/>
      <c r="Z42" s="186" t="str">
        <f t="shared" ca="1" si="10"/>
        <v/>
      </c>
      <c r="AA42" s="179"/>
      <c r="AB42" s="179"/>
      <c r="AC42" s="188"/>
      <c r="AD42" s="186" t="str">
        <f t="shared" ca="1" si="11"/>
        <v/>
      </c>
      <c r="AE42" s="179"/>
      <c r="AF42" s="179"/>
      <c r="AG42" s="189"/>
      <c r="AH42" s="109"/>
      <c r="AJ42" s="278">
        <f t="shared" ca="1" si="12"/>
        <v>0</v>
      </c>
      <c r="AK42" s="278">
        <f t="shared" ca="1" si="13"/>
        <v>0</v>
      </c>
      <c r="AL42" s="280">
        <f t="shared" ca="1" si="14"/>
        <v>0</v>
      </c>
      <c r="AM42" s="278">
        <f t="shared" ca="1" si="18"/>
        <v>-23.2</v>
      </c>
      <c r="AS42" s="278" t="str">
        <f t="shared" ca="1" si="15"/>
        <v/>
      </c>
      <c r="AT42" s="278" t="str">
        <f t="shared" ca="1" si="16"/>
        <v/>
      </c>
    </row>
    <row r="43" spans="1:51" ht="14.25" x14ac:dyDescent="0.2">
      <c r="A43" s="140" t="str">
        <f ca="1">Input!A108</f>
        <v/>
      </c>
      <c r="B43" s="141" t="str">
        <f ca="1">Input!B108</f>
        <v/>
      </c>
      <c r="C43" s="142" t="str">
        <f ca="1">Input!C108</f>
        <v/>
      </c>
      <c r="D43" s="143" t="str">
        <f ca="1">Input!D108</f>
        <v/>
      </c>
      <c r="E43" s="142" t="str">
        <f t="shared" ca="1" si="1"/>
        <v/>
      </c>
      <c r="F43" s="143" t="str">
        <f ca="1">Input!E108</f>
        <v/>
      </c>
      <c r="G43" s="143" t="str">
        <f ca="1">Input!F108</f>
        <v/>
      </c>
      <c r="H43" s="144" t="str">
        <f ca="1">Input!G108</f>
        <v/>
      </c>
      <c r="I43" s="143" t="str">
        <f ca="1">Input!H108</f>
        <v/>
      </c>
      <c r="J43" s="143" t="str">
        <f ca="1">Input!I108</f>
        <v/>
      </c>
      <c r="K43" s="143" t="str">
        <f t="shared" ca="1" si="2"/>
        <v/>
      </c>
      <c r="L43" s="143" t="str">
        <f t="shared" ca="1" si="3"/>
        <v/>
      </c>
      <c r="M43" s="143" t="str">
        <f t="shared" ca="1" si="4"/>
        <v/>
      </c>
      <c r="N43" s="141" t="str">
        <f t="shared" ca="1" si="5"/>
        <v/>
      </c>
      <c r="O43" s="146" t="str">
        <f t="shared" ca="1" si="6"/>
        <v/>
      </c>
      <c r="P43" s="141" t="str">
        <f t="shared" ca="1" si="17"/>
        <v/>
      </c>
      <c r="Q43" s="191" t="str">
        <f ca="1">IF($Q$20="BS 8002",Input!K108,Input!L108)</f>
        <v/>
      </c>
      <c r="R43" s="148" t="str">
        <f t="shared" ca="1" si="7"/>
        <v/>
      </c>
      <c r="S43" s="148" t="str">
        <f ca="1">IF(R43="","",IF(R43=0,0,$B$16-D42+F43*((Q42+2*Q43)/(Q42+Q43))/3))</f>
        <v/>
      </c>
      <c r="T43" s="149" t="str">
        <f ca="1">IF(D43&lt;$B$16,IF(R43="","",R43*S43),"")</f>
        <v/>
      </c>
      <c r="U43" s="148" t="str">
        <f t="shared" ca="1" si="8"/>
        <v/>
      </c>
      <c r="V43" s="148" t="str">
        <f t="shared" ca="1" si="19"/>
        <v/>
      </c>
      <c r="W43" s="147" t="str">
        <f t="shared" ca="1" si="20"/>
        <v/>
      </c>
      <c r="X43" s="148" t="str">
        <f ca="1">IF(W43="","",$B$16-D42+F43*((V42+2*V43)/(V42+V43))/3)</f>
        <v/>
      </c>
      <c r="Y43" s="149" t="str">
        <f ca="1">IF(D43&lt;$B$16,IF(W43="","",W43*X43),"")</f>
        <v/>
      </c>
      <c r="Z43" s="148" t="str">
        <f t="shared" ca="1" si="10"/>
        <v/>
      </c>
      <c r="AA43" s="141" t="str">
        <f ca="1">IF(C43="U",IF((Z42&lt;0)*(Z43&gt;0),0.5*Z43*($AW$25-D43),IF(0.5*(Z42+Z43)*F43&lt;0,0,0.5*(Z42+Z43)*F43)),"")</f>
        <v/>
      </c>
      <c r="AB43" s="150" t="str">
        <f ca="1">IF(AA43="","",IF(AA43=0,0,IF((Z42&lt;0)*(Z43&gt;0), ($B$16-$AW$25)+(2/3)*($AW$25-D43),$B$16-D42+F43*((Z42+2*Z43)/(Z42+Z43))/3)))</f>
        <v/>
      </c>
      <c r="AC43" s="151" t="str">
        <f ca="1">IF(D43&lt;$B$16,IF(AA43="","",AA43*AB43),"")</f>
        <v/>
      </c>
      <c r="AD43" s="148" t="str">
        <f t="shared" ca="1" si="11"/>
        <v/>
      </c>
      <c r="AE43" s="141" t="str">
        <f ca="1">IF(A43="","",(AD42+AD43)*F43/2)</f>
        <v/>
      </c>
      <c r="AF43" s="141" t="str">
        <f ca="1">IF(AE43="","",IF(AE43=0,0,$B$16-D42+F43*((AD42+2*AD43)/(AD42+AD43))/3))</f>
        <v/>
      </c>
      <c r="AG43" s="192" t="str">
        <f ca="1">IF(D43&lt;$B$16,IF(AE43="","",AE43*AF43),"")</f>
        <v/>
      </c>
      <c r="AH43" s="109"/>
      <c r="AJ43" s="278">
        <f t="shared" ca="1" si="12"/>
        <v>0</v>
      </c>
      <c r="AK43" s="278">
        <f t="shared" ca="1" si="13"/>
        <v>0</v>
      </c>
      <c r="AL43" s="280">
        <f t="shared" ca="1" si="14"/>
        <v>0</v>
      </c>
      <c r="AM43" s="278">
        <f t="shared" ca="1" si="18"/>
        <v>-23.2</v>
      </c>
      <c r="AS43" s="278" t="str">
        <f t="shared" ca="1" si="15"/>
        <v/>
      </c>
      <c r="AT43" s="278" t="str">
        <f t="shared" ca="1" si="16"/>
        <v/>
      </c>
    </row>
    <row r="44" spans="1:51" ht="14.25" x14ac:dyDescent="0.2">
      <c r="A44" s="153" t="str">
        <f ca="1">Input!A109</f>
        <v/>
      </c>
      <c r="B44" s="154" t="str">
        <f ca="1">Input!B109</f>
        <v/>
      </c>
      <c r="C44" s="155" t="str">
        <f ca="1">Input!C109</f>
        <v/>
      </c>
      <c r="D44" s="156" t="str">
        <f ca="1">Input!D109</f>
        <v/>
      </c>
      <c r="E44" s="155" t="str">
        <f t="shared" ca="1" si="1"/>
        <v/>
      </c>
      <c r="F44" s="156" t="str">
        <f ca="1">Input!E109</f>
        <v/>
      </c>
      <c r="G44" s="156" t="str">
        <f ca="1">Input!F109</f>
        <v/>
      </c>
      <c r="H44" s="157" t="str">
        <f ca="1">Input!G109</f>
        <v/>
      </c>
      <c r="I44" s="156" t="str">
        <f ca="1">Input!H109</f>
        <v/>
      </c>
      <c r="J44" s="156" t="str">
        <f ca="1">Input!I109</f>
        <v/>
      </c>
      <c r="K44" s="156" t="str">
        <f t="shared" ca="1" si="2"/>
        <v/>
      </c>
      <c r="L44" s="156" t="str">
        <f t="shared" ca="1" si="3"/>
        <v/>
      </c>
      <c r="M44" s="156" t="str">
        <f t="shared" ca="1" si="4"/>
        <v/>
      </c>
      <c r="N44" s="154" t="str">
        <f t="shared" ca="1" si="5"/>
        <v/>
      </c>
      <c r="O44" s="159" t="str">
        <f t="shared" ca="1" si="6"/>
        <v/>
      </c>
      <c r="P44" s="154" t="str">
        <f t="shared" ca="1" si="17"/>
        <v/>
      </c>
      <c r="Q44" s="193" t="str">
        <f ca="1">IF($Q$20="BS 8002",Input!K109,Input!L109)</f>
        <v/>
      </c>
      <c r="R44" s="161"/>
      <c r="S44" s="161"/>
      <c r="T44" s="162"/>
      <c r="U44" s="161" t="str">
        <f t="shared" ca="1" si="8"/>
        <v/>
      </c>
      <c r="V44" s="161" t="str">
        <f t="shared" ca="1" si="19"/>
        <v/>
      </c>
      <c r="W44" s="160"/>
      <c r="X44" s="161"/>
      <c r="Y44" s="162"/>
      <c r="Z44" s="161" t="str">
        <f t="shared" ca="1" si="10"/>
        <v/>
      </c>
      <c r="AA44" s="154"/>
      <c r="AB44" s="154"/>
      <c r="AC44" s="163"/>
      <c r="AD44" s="161" t="str">
        <f t="shared" ca="1" si="11"/>
        <v/>
      </c>
      <c r="AE44" s="154"/>
      <c r="AF44" s="154"/>
      <c r="AG44" s="164"/>
      <c r="AH44" s="109"/>
      <c r="AJ44" s="278">
        <f t="shared" ca="1" si="12"/>
        <v>0</v>
      </c>
      <c r="AK44" s="278">
        <f t="shared" ca="1" si="13"/>
        <v>0</v>
      </c>
      <c r="AL44" s="280">
        <f t="shared" ca="1" si="14"/>
        <v>0</v>
      </c>
      <c r="AM44" s="278">
        <f t="shared" ca="1" si="18"/>
        <v>-23.2</v>
      </c>
      <c r="AS44" s="278" t="str">
        <f t="shared" ca="1" si="15"/>
        <v/>
      </c>
      <c r="AT44" s="278" t="str">
        <f t="shared" ca="1" si="16"/>
        <v/>
      </c>
    </row>
    <row r="45" spans="1:51" ht="14.25" x14ac:dyDescent="0.2">
      <c r="A45" s="165" t="str">
        <f ca="1">Input!A110</f>
        <v/>
      </c>
      <c r="B45" s="166" t="str">
        <f ca="1">Input!B110</f>
        <v/>
      </c>
      <c r="C45" s="167" t="str">
        <f ca="1">Input!C110</f>
        <v/>
      </c>
      <c r="D45" s="168" t="str">
        <f ca="1">Input!D110</f>
        <v/>
      </c>
      <c r="E45" s="167" t="str">
        <f t="shared" ca="1" si="1"/>
        <v/>
      </c>
      <c r="F45" s="168" t="str">
        <f ca="1">Input!E110</f>
        <v/>
      </c>
      <c r="G45" s="168" t="str">
        <f ca="1">Input!F110</f>
        <v/>
      </c>
      <c r="H45" s="169" t="str">
        <f ca="1">Input!G110</f>
        <v/>
      </c>
      <c r="I45" s="168" t="str">
        <f ca="1">Input!H110</f>
        <v/>
      </c>
      <c r="J45" s="168" t="str">
        <f ca="1">Input!I110</f>
        <v/>
      </c>
      <c r="K45" s="168" t="str">
        <f t="shared" ca="1" si="2"/>
        <v/>
      </c>
      <c r="L45" s="168" t="str">
        <f t="shared" ca="1" si="3"/>
        <v/>
      </c>
      <c r="M45" s="168" t="str">
        <f t="shared" ca="1" si="4"/>
        <v/>
      </c>
      <c r="N45" s="166" t="str">
        <f t="shared" ca="1" si="5"/>
        <v/>
      </c>
      <c r="O45" s="171" t="str">
        <f t="shared" ca="1" si="6"/>
        <v/>
      </c>
      <c r="P45" s="166" t="str">
        <f t="shared" ca="1" si="17"/>
        <v/>
      </c>
      <c r="Q45" s="194" t="str">
        <f ca="1">IF($Q$20="BS 8002",Input!K110,Input!L110)</f>
        <v/>
      </c>
      <c r="R45" s="173" t="str">
        <f t="shared" ca="1" si="7"/>
        <v/>
      </c>
      <c r="S45" s="173" t="str">
        <f ca="1">IF(R45="","",IF(R45=0,0,$B$16-D44+F45*((Q44+2*Q45)/(Q44+Q45))/3))</f>
        <v/>
      </c>
      <c r="T45" s="174" t="str">
        <f ca="1">IF(D45&lt;$B$16,IF(R45="","",R45*S45),"")</f>
        <v/>
      </c>
      <c r="U45" s="173" t="str">
        <f t="shared" ca="1" si="8"/>
        <v/>
      </c>
      <c r="V45" s="173" t="str">
        <f t="shared" ca="1" si="19"/>
        <v/>
      </c>
      <c r="W45" s="172" t="str">
        <f t="shared" ca="1" si="20"/>
        <v/>
      </c>
      <c r="X45" s="173" t="str">
        <f ca="1">IF(W45="","",$B$16-D44+F45*((V44+2*V45)/(V44+V45))/3)</f>
        <v/>
      </c>
      <c r="Y45" s="174" t="str">
        <f ca="1">IF(D45&lt;$B$16,IF(W45="","",W45*X45),"")</f>
        <v/>
      </c>
      <c r="Z45" s="173" t="str">
        <f t="shared" ca="1" si="10"/>
        <v/>
      </c>
      <c r="AA45" s="166" t="str">
        <f ca="1">IF(C45="U",IF((Z44&lt;0)*(Z45&gt;0),0.5*Z45*($AW$25-D45),IF(0.5*(Z44+Z45)*F45&lt;0,0,0.5*(Z44+Z45)*F45)),"")</f>
        <v/>
      </c>
      <c r="AB45" s="175" t="str">
        <f ca="1">IF(AA45="","",IF(AA45=0,0,IF((Z44&lt;0)*(Z45&gt;0), ($B$16-$AW$25)+(2/3)*($AW$25-D45),$B$16-D44+F45*((Z44+2*Z45)/(Z44+Z45))/3)))</f>
        <v/>
      </c>
      <c r="AC45" s="176" t="str">
        <f ca="1">IF(D45&lt;$B$16,IF(AA45="","",AA45*AB45),"")</f>
        <v/>
      </c>
      <c r="AD45" s="173" t="str">
        <f t="shared" ca="1" si="11"/>
        <v/>
      </c>
      <c r="AE45" s="166" t="str">
        <f ca="1">IF(A45="","",(AD44+AD45)*F45/2)</f>
        <v/>
      </c>
      <c r="AF45" s="166" t="str">
        <f ca="1">IF(AE45="","",IF(AE45=0,0,$B$16-D44+F45*((AD44+2*AD45)/(AD44+AD45))/3))</f>
        <v/>
      </c>
      <c r="AG45" s="195" t="str">
        <f ca="1">IF(D45&lt;$B$16,IF(AE45="","",AE45*AF45),"")</f>
        <v/>
      </c>
      <c r="AH45" s="109"/>
      <c r="AJ45" s="278">
        <f t="shared" ca="1" si="12"/>
        <v>0</v>
      </c>
      <c r="AK45" s="278">
        <f t="shared" ca="1" si="13"/>
        <v>0</v>
      </c>
      <c r="AL45" s="280">
        <f t="shared" ca="1" si="14"/>
        <v>0</v>
      </c>
      <c r="AM45" s="278">
        <f t="shared" ca="1" si="18"/>
        <v>-23.2</v>
      </c>
      <c r="AS45" s="278" t="str">
        <f t="shared" ca="1" si="15"/>
        <v/>
      </c>
      <c r="AT45" s="278" t="str">
        <f t="shared" ca="1" si="16"/>
        <v/>
      </c>
    </row>
    <row r="46" spans="1:51" ht="14.25" x14ac:dyDescent="0.2">
      <c r="A46" s="178" t="str">
        <f ca="1">Input!A111</f>
        <v/>
      </c>
      <c r="B46" s="179" t="str">
        <f ca="1">Input!B111</f>
        <v/>
      </c>
      <c r="C46" s="180" t="str">
        <f ca="1">Input!C111</f>
        <v/>
      </c>
      <c r="D46" s="181" t="str">
        <f ca="1">Input!D111</f>
        <v/>
      </c>
      <c r="E46" s="180" t="str">
        <f t="shared" ca="1" si="1"/>
        <v/>
      </c>
      <c r="F46" s="181" t="str">
        <f ca="1">Input!E111</f>
        <v/>
      </c>
      <c r="G46" s="181" t="str">
        <f ca="1">Input!F111</f>
        <v/>
      </c>
      <c r="H46" s="182" t="str">
        <f ca="1">Input!G111</f>
        <v/>
      </c>
      <c r="I46" s="181" t="str">
        <f ca="1">Input!H111</f>
        <v/>
      </c>
      <c r="J46" s="181" t="str">
        <f ca="1">Input!I111</f>
        <v/>
      </c>
      <c r="K46" s="181" t="str">
        <f t="shared" ca="1" si="2"/>
        <v/>
      </c>
      <c r="L46" s="181" t="str">
        <f t="shared" ca="1" si="3"/>
        <v/>
      </c>
      <c r="M46" s="181" t="str">
        <f t="shared" ca="1" si="4"/>
        <v/>
      </c>
      <c r="N46" s="179" t="str">
        <f t="shared" ca="1" si="5"/>
        <v/>
      </c>
      <c r="O46" s="184" t="str">
        <f t="shared" ca="1" si="6"/>
        <v/>
      </c>
      <c r="P46" s="179" t="str">
        <f t="shared" ca="1" si="17"/>
        <v/>
      </c>
      <c r="Q46" s="190" t="str">
        <f ca="1">IF($Q$20="BS 8002",Input!K111,Input!L111)</f>
        <v/>
      </c>
      <c r="R46" s="186"/>
      <c r="S46" s="186"/>
      <c r="T46" s="187"/>
      <c r="U46" s="186" t="str">
        <f t="shared" ca="1" si="8"/>
        <v/>
      </c>
      <c r="V46" s="186" t="str">
        <f t="shared" ca="1" si="19"/>
        <v/>
      </c>
      <c r="W46" s="185"/>
      <c r="X46" s="186"/>
      <c r="Y46" s="187"/>
      <c r="Z46" s="186" t="str">
        <f t="shared" ca="1" si="10"/>
        <v/>
      </c>
      <c r="AA46" s="179"/>
      <c r="AB46" s="179"/>
      <c r="AC46" s="188"/>
      <c r="AD46" s="186" t="str">
        <f t="shared" ca="1" si="11"/>
        <v/>
      </c>
      <c r="AE46" s="179"/>
      <c r="AF46" s="179"/>
      <c r="AG46" s="189"/>
      <c r="AH46" s="109"/>
      <c r="AJ46" s="278">
        <f t="shared" ca="1" si="12"/>
        <v>0</v>
      </c>
      <c r="AK46" s="278">
        <f t="shared" ca="1" si="13"/>
        <v>0</v>
      </c>
      <c r="AL46" s="280">
        <f t="shared" ca="1" si="14"/>
        <v>0</v>
      </c>
      <c r="AM46" s="278">
        <f t="shared" ca="1" si="18"/>
        <v>-23.2</v>
      </c>
      <c r="AS46" s="278" t="str">
        <f t="shared" ca="1" si="15"/>
        <v/>
      </c>
      <c r="AT46" s="278" t="str">
        <f t="shared" ca="1" si="16"/>
        <v/>
      </c>
    </row>
    <row r="47" spans="1:51" ht="14.25" x14ac:dyDescent="0.2">
      <c r="A47" s="140" t="str">
        <f ca="1">Input!A112</f>
        <v/>
      </c>
      <c r="B47" s="141" t="str">
        <f ca="1">Input!B112</f>
        <v/>
      </c>
      <c r="C47" s="142" t="str">
        <f ca="1">Input!C112</f>
        <v/>
      </c>
      <c r="D47" s="143" t="str">
        <f ca="1">Input!D112</f>
        <v/>
      </c>
      <c r="E47" s="142" t="str">
        <f t="shared" ca="1" si="1"/>
        <v/>
      </c>
      <c r="F47" s="143" t="str">
        <f ca="1">Input!E112</f>
        <v/>
      </c>
      <c r="G47" s="143" t="str">
        <f ca="1">Input!F112</f>
        <v/>
      </c>
      <c r="H47" s="144" t="str">
        <f ca="1">Input!G112</f>
        <v/>
      </c>
      <c r="I47" s="143" t="str">
        <f ca="1">Input!H112</f>
        <v/>
      </c>
      <c r="J47" s="143" t="str">
        <f ca="1">Input!I112</f>
        <v/>
      </c>
      <c r="K47" s="143" t="str">
        <f t="shared" ca="1" si="2"/>
        <v/>
      </c>
      <c r="L47" s="143" t="str">
        <f t="shared" ca="1" si="3"/>
        <v/>
      </c>
      <c r="M47" s="143" t="str">
        <f t="shared" ca="1" si="4"/>
        <v/>
      </c>
      <c r="N47" s="141" t="str">
        <f t="shared" ca="1" si="5"/>
        <v/>
      </c>
      <c r="O47" s="146" t="str">
        <f t="shared" ca="1" si="6"/>
        <v/>
      </c>
      <c r="P47" s="141" t="str">
        <f t="shared" ca="1" si="17"/>
        <v/>
      </c>
      <c r="Q47" s="191" t="str">
        <f ca="1">IF($Q$20="BS 8002",Input!K112,Input!L112)</f>
        <v/>
      </c>
      <c r="R47" s="148" t="str">
        <f t="shared" ca="1" si="7"/>
        <v/>
      </c>
      <c r="S47" s="148" t="str">
        <f ca="1">IF(R47="","",IF(R47=0,0,$B$16-D46+F47*((Q46+2*Q47)/(Q46+Q47))/3))</f>
        <v/>
      </c>
      <c r="T47" s="149" t="str">
        <f ca="1">IF(D47&lt;$B$16,IF(R47="","",R47*S47),"")</f>
        <v/>
      </c>
      <c r="U47" s="148" t="str">
        <f t="shared" ca="1" si="8"/>
        <v/>
      </c>
      <c r="V47" s="148" t="str">
        <f t="shared" ca="1" si="19"/>
        <v/>
      </c>
      <c r="W47" s="147" t="str">
        <f t="shared" ca="1" si="20"/>
        <v/>
      </c>
      <c r="X47" s="148" t="str">
        <f ca="1">IF(W47="","",$B$16-D46+F47*((V46+2*V47)/(V46+V47))/3)</f>
        <v/>
      </c>
      <c r="Y47" s="149" t="str">
        <f ca="1">IF(D47&lt;$B$16,IF(W47="","",W47*X47),"")</f>
        <v/>
      </c>
      <c r="Z47" s="148" t="str">
        <f t="shared" ca="1" si="10"/>
        <v/>
      </c>
      <c r="AA47" s="141" t="str">
        <f ca="1">IF(C47="U",IF((Z46&lt;0)*(Z47&gt;0),0.5*Z47*($AW$25-D47),IF(0.5*(Z46+Z47)*F47&lt;0,0,0.5*(Z46+Z47)*F47)),"")</f>
        <v/>
      </c>
      <c r="AB47" s="150" t="str">
        <f ca="1">IF(AA47="","",IF(AA47=0,0,IF((Z46&lt;0)*(Z47&gt;0), ($B$16-$AW$25)+(2/3)*($AW$25-D47),$B$16-D46+F47*((Z46+2*Z47)/(Z46+Z47))/3)))</f>
        <v/>
      </c>
      <c r="AC47" s="151" t="str">
        <f ca="1">IF(D47&lt;$B$16,IF(AA47="","",AA47*AB47),"")</f>
        <v/>
      </c>
      <c r="AD47" s="148" t="str">
        <f t="shared" ca="1" si="11"/>
        <v/>
      </c>
      <c r="AE47" s="141" t="str">
        <f ca="1">IF(A47="","",(AD46+AD47)*F47/2)</f>
        <v/>
      </c>
      <c r="AF47" s="141" t="str">
        <f ca="1">IF(AE47="","",IF(AE47=0,0,$B$16-D46+F47*((AD46+2*AD47)/(AD46+AD47))/3))</f>
        <v/>
      </c>
      <c r="AG47" s="192" t="str">
        <f ca="1">IF(D47&lt;$B$16,IF(AE47="","",AE47*AF47),"")</f>
        <v/>
      </c>
      <c r="AH47" s="109"/>
      <c r="AJ47" s="278">
        <f t="shared" ca="1" si="12"/>
        <v>0</v>
      </c>
      <c r="AK47" s="278">
        <f t="shared" ca="1" si="13"/>
        <v>0</v>
      </c>
      <c r="AL47" s="280">
        <f t="shared" ca="1" si="14"/>
        <v>0</v>
      </c>
      <c r="AM47" s="278">
        <f t="shared" ca="1" si="18"/>
        <v>-23.2</v>
      </c>
      <c r="AS47" s="278" t="str">
        <f t="shared" ca="1" si="15"/>
        <v/>
      </c>
      <c r="AT47" s="278" t="str">
        <f t="shared" ca="1" si="16"/>
        <v/>
      </c>
    </row>
    <row r="48" spans="1:51" ht="14.25" x14ac:dyDescent="0.2">
      <c r="A48" s="153" t="str">
        <f ca="1">Input!A113</f>
        <v/>
      </c>
      <c r="B48" s="154" t="str">
        <f ca="1">Input!B113</f>
        <v/>
      </c>
      <c r="C48" s="155" t="str">
        <f ca="1">Input!C113</f>
        <v/>
      </c>
      <c r="D48" s="156" t="str">
        <f ca="1">Input!D113</f>
        <v/>
      </c>
      <c r="E48" s="155" t="str">
        <f t="shared" ca="1" si="1"/>
        <v/>
      </c>
      <c r="F48" s="156" t="str">
        <f ca="1">Input!E113</f>
        <v/>
      </c>
      <c r="G48" s="156" t="str">
        <f ca="1">Input!F113</f>
        <v/>
      </c>
      <c r="H48" s="157" t="str">
        <f ca="1">Input!G113</f>
        <v/>
      </c>
      <c r="I48" s="156" t="str">
        <f ca="1">Input!H113</f>
        <v/>
      </c>
      <c r="J48" s="156" t="str">
        <f ca="1">Input!I113</f>
        <v/>
      </c>
      <c r="K48" s="156" t="str">
        <f t="shared" ca="1" si="2"/>
        <v/>
      </c>
      <c r="L48" s="156" t="str">
        <f t="shared" ca="1" si="3"/>
        <v/>
      </c>
      <c r="M48" s="156" t="str">
        <f t="shared" ca="1" si="4"/>
        <v/>
      </c>
      <c r="N48" s="154" t="str">
        <f t="shared" ca="1" si="5"/>
        <v/>
      </c>
      <c r="O48" s="159" t="str">
        <f t="shared" ca="1" si="6"/>
        <v/>
      </c>
      <c r="P48" s="154" t="str">
        <f t="shared" ca="1" si="17"/>
        <v/>
      </c>
      <c r="Q48" s="193" t="str">
        <f ca="1">IF($Q$20="BS 8002",Input!K113,Input!L113)</f>
        <v/>
      </c>
      <c r="R48" s="161"/>
      <c r="S48" s="161"/>
      <c r="T48" s="162"/>
      <c r="U48" s="161" t="str">
        <f t="shared" ca="1" si="8"/>
        <v/>
      </c>
      <c r="V48" s="161" t="str">
        <f t="shared" ca="1" si="19"/>
        <v/>
      </c>
      <c r="W48" s="160"/>
      <c r="X48" s="161"/>
      <c r="Y48" s="162"/>
      <c r="Z48" s="161" t="str">
        <f t="shared" ca="1" si="10"/>
        <v/>
      </c>
      <c r="AA48" s="154"/>
      <c r="AB48" s="154"/>
      <c r="AC48" s="163"/>
      <c r="AD48" s="161" t="str">
        <f t="shared" ca="1" si="11"/>
        <v/>
      </c>
      <c r="AE48" s="154"/>
      <c r="AF48" s="154"/>
      <c r="AG48" s="164"/>
      <c r="AH48" s="109"/>
      <c r="AJ48" s="278">
        <f t="shared" ca="1" si="12"/>
        <v>0</v>
      </c>
      <c r="AK48" s="278">
        <f t="shared" ca="1" si="13"/>
        <v>0</v>
      </c>
      <c r="AL48" s="280">
        <f t="shared" ca="1" si="14"/>
        <v>0</v>
      </c>
      <c r="AM48" s="278">
        <f t="shared" ca="1" si="18"/>
        <v>-23.2</v>
      </c>
      <c r="AS48" s="278" t="str">
        <f t="shared" ca="1" si="15"/>
        <v/>
      </c>
      <c r="AT48" s="278" t="str">
        <f t="shared" ca="1" si="16"/>
        <v/>
      </c>
    </row>
    <row r="49" spans="1:46" ht="14.25" x14ac:dyDescent="0.2">
      <c r="A49" s="165" t="str">
        <f ca="1">Input!A114</f>
        <v/>
      </c>
      <c r="B49" s="166" t="str">
        <f ca="1">Input!B114</f>
        <v/>
      </c>
      <c r="C49" s="167" t="str">
        <f ca="1">Input!C114</f>
        <v/>
      </c>
      <c r="D49" s="168" t="str">
        <f ca="1">Input!D114</f>
        <v/>
      </c>
      <c r="E49" s="167" t="str">
        <f t="shared" ca="1" si="1"/>
        <v/>
      </c>
      <c r="F49" s="168" t="str">
        <f ca="1">Input!E114</f>
        <v/>
      </c>
      <c r="G49" s="168" t="str">
        <f ca="1">Input!F114</f>
        <v/>
      </c>
      <c r="H49" s="169" t="str">
        <f ca="1">Input!G114</f>
        <v/>
      </c>
      <c r="I49" s="168" t="str">
        <f ca="1">Input!H114</f>
        <v/>
      </c>
      <c r="J49" s="168" t="str">
        <f ca="1">Input!I114</f>
        <v/>
      </c>
      <c r="K49" s="168" t="str">
        <f t="shared" ca="1" si="2"/>
        <v/>
      </c>
      <c r="L49" s="168" t="str">
        <f t="shared" ca="1" si="3"/>
        <v/>
      </c>
      <c r="M49" s="168" t="str">
        <f t="shared" ca="1" si="4"/>
        <v/>
      </c>
      <c r="N49" s="166" t="str">
        <f t="shared" ca="1" si="5"/>
        <v/>
      </c>
      <c r="O49" s="171" t="str">
        <f t="shared" ca="1" si="6"/>
        <v/>
      </c>
      <c r="P49" s="166" t="str">
        <f t="shared" ca="1" si="17"/>
        <v/>
      </c>
      <c r="Q49" s="194" t="str">
        <f ca="1">IF($Q$20="BS 8002",Input!K114,Input!L114)</f>
        <v/>
      </c>
      <c r="R49" s="173" t="str">
        <f t="shared" ca="1" si="7"/>
        <v/>
      </c>
      <c r="S49" s="173" t="str">
        <f ca="1">IF(R49="","",IF(R49=0,0,$B$16-D48+F49*((Q48+2*Q49)/(Q48+Q49))/3))</f>
        <v/>
      </c>
      <c r="T49" s="174" t="str">
        <f ca="1">IF(D49&lt;$B$16,IF(R49="","",R49*S49),"")</f>
        <v/>
      </c>
      <c r="U49" s="173" t="str">
        <f t="shared" ca="1" si="8"/>
        <v/>
      </c>
      <c r="V49" s="173" t="str">
        <f t="shared" ca="1" si="19"/>
        <v/>
      </c>
      <c r="W49" s="172" t="str">
        <f t="shared" ca="1" si="20"/>
        <v/>
      </c>
      <c r="X49" s="173" t="str">
        <f ca="1">IF(W49="","",$B$16-D48+F49*((V48+2*V49)/(V48+V49))/3)</f>
        <v/>
      </c>
      <c r="Y49" s="174" t="str">
        <f ca="1">IF(D49&lt;$B$16,IF(W49="","",W49*X49),"")</f>
        <v/>
      </c>
      <c r="Z49" s="173" t="str">
        <f t="shared" ca="1" si="10"/>
        <v/>
      </c>
      <c r="AA49" s="166" t="str">
        <f ca="1">IF(C49="U",IF((Z48&lt;0)*(Z49&gt;0),0.5*Z49*($AW$25-D49),IF(0.5*(Z48+Z49)*F49&lt;0,0,0.5*(Z48+Z49)*F49)),"")</f>
        <v/>
      </c>
      <c r="AB49" s="175" t="str">
        <f ca="1">IF(AA49="","",IF(AA49=0,0,IF((Z48&lt;0)*(Z49&gt;0), ($B$16-$AW$25)+(2/3)*($AW$25-D49),$B$16-D48+F49*((Z48+2*Z49)/(Z48+Z49))/3)))</f>
        <v/>
      </c>
      <c r="AC49" s="176" t="str">
        <f ca="1">IF(D49&lt;$B$16,IF(AA49="","",AA49*AB49),"")</f>
        <v/>
      </c>
      <c r="AD49" s="173" t="str">
        <f t="shared" ca="1" si="11"/>
        <v/>
      </c>
      <c r="AE49" s="166" t="str">
        <f ca="1">IF(A49="","",(AD48+AD49)*F49/2)</f>
        <v/>
      </c>
      <c r="AF49" s="166" t="str">
        <f ca="1">IF(AE49="","",IF(AE49=0,0,$B$16-D48+F49*((AD48+2*AD49)/(AD48+AD49))/3))</f>
        <v/>
      </c>
      <c r="AG49" s="195" t="str">
        <f ca="1">IF(D49&lt;$B$16,IF(AE49="","",AE49*AF49),"")</f>
        <v/>
      </c>
      <c r="AH49" s="109"/>
      <c r="AJ49" s="278">
        <f t="shared" ca="1" si="12"/>
        <v>0</v>
      </c>
      <c r="AK49" s="278">
        <f t="shared" ca="1" si="13"/>
        <v>0</v>
      </c>
      <c r="AL49" s="280">
        <f t="shared" ca="1" si="14"/>
        <v>0</v>
      </c>
      <c r="AM49" s="278">
        <f t="shared" ca="1" si="18"/>
        <v>-23.2</v>
      </c>
      <c r="AS49" s="278" t="str">
        <f t="shared" ca="1" si="15"/>
        <v/>
      </c>
      <c r="AT49" s="278" t="str">
        <f t="shared" ca="1" si="16"/>
        <v/>
      </c>
    </row>
    <row r="50" spans="1:46" ht="14.25" x14ac:dyDescent="0.2">
      <c r="A50" s="178" t="str">
        <f ca="1">Input!A115</f>
        <v/>
      </c>
      <c r="B50" s="179" t="str">
        <f ca="1">Input!B115</f>
        <v/>
      </c>
      <c r="C50" s="180" t="str">
        <f ca="1">Input!C115</f>
        <v/>
      </c>
      <c r="D50" s="181" t="str">
        <f ca="1">Input!D115</f>
        <v/>
      </c>
      <c r="E50" s="180" t="str">
        <f t="shared" ca="1" si="1"/>
        <v/>
      </c>
      <c r="F50" s="181" t="str">
        <f ca="1">Input!E115</f>
        <v/>
      </c>
      <c r="G50" s="181" t="str">
        <f ca="1">Input!F115</f>
        <v/>
      </c>
      <c r="H50" s="182" t="str">
        <f ca="1">Input!G115</f>
        <v/>
      </c>
      <c r="I50" s="181" t="str">
        <f ca="1">Input!H115</f>
        <v/>
      </c>
      <c r="J50" s="181" t="str">
        <f ca="1">Input!I115</f>
        <v/>
      </c>
      <c r="K50" s="181" t="str">
        <f t="shared" ca="1" si="2"/>
        <v/>
      </c>
      <c r="L50" s="181" t="str">
        <f t="shared" ca="1" si="3"/>
        <v/>
      </c>
      <c r="M50" s="181" t="str">
        <f t="shared" ca="1" si="4"/>
        <v/>
      </c>
      <c r="N50" s="179" t="str">
        <f t="shared" ca="1" si="5"/>
        <v/>
      </c>
      <c r="O50" s="184" t="str">
        <f t="shared" ca="1" si="6"/>
        <v/>
      </c>
      <c r="P50" s="179" t="str">
        <f t="shared" ca="1" si="17"/>
        <v/>
      </c>
      <c r="Q50" s="190" t="str">
        <f ca="1">IF($Q$20="BS 8002",Input!K115,Input!L115)</f>
        <v/>
      </c>
      <c r="R50" s="186"/>
      <c r="S50" s="186"/>
      <c r="T50" s="187"/>
      <c r="U50" s="186" t="str">
        <f t="shared" ca="1" si="8"/>
        <v/>
      </c>
      <c r="V50" s="186" t="str">
        <f t="shared" ca="1" si="19"/>
        <v/>
      </c>
      <c r="W50" s="185"/>
      <c r="X50" s="186"/>
      <c r="Y50" s="187"/>
      <c r="Z50" s="186" t="str">
        <f t="shared" ca="1" si="10"/>
        <v/>
      </c>
      <c r="AA50" s="179"/>
      <c r="AB50" s="179"/>
      <c r="AC50" s="188"/>
      <c r="AD50" s="186" t="str">
        <f t="shared" ca="1" si="11"/>
        <v/>
      </c>
      <c r="AE50" s="179"/>
      <c r="AF50" s="179"/>
      <c r="AG50" s="189"/>
      <c r="AH50" s="109"/>
      <c r="AJ50" s="278">
        <f t="shared" ca="1" si="12"/>
        <v>0</v>
      </c>
      <c r="AK50" s="278">
        <f t="shared" ca="1" si="13"/>
        <v>0</v>
      </c>
      <c r="AL50" s="280">
        <f t="shared" ca="1" si="14"/>
        <v>0</v>
      </c>
      <c r="AM50" s="278">
        <f t="shared" ca="1" si="18"/>
        <v>-23.2</v>
      </c>
      <c r="AS50" s="278" t="str">
        <f t="shared" ca="1" si="15"/>
        <v/>
      </c>
      <c r="AT50" s="278" t="str">
        <f t="shared" ca="1" si="16"/>
        <v/>
      </c>
    </row>
    <row r="51" spans="1:46" ht="14.25" x14ac:dyDescent="0.2">
      <c r="A51" s="140" t="str">
        <f ca="1">Input!A116</f>
        <v/>
      </c>
      <c r="B51" s="141" t="str">
        <f ca="1">Input!B116</f>
        <v/>
      </c>
      <c r="C51" s="142" t="str">
        <f ca="1">Input!C116</f>
        <v/>
      </c>
      <c r="D51" s="143" t="str">
        <f ca="1">Input!D116</f>
        <v/>
      </c>
      <c r="E51" s="142" t="str">
        <f t="shared" ca="1" si="1"/>
        <v/>
      </c>
      <c r="F51" s="143" t="str">
        <f ca="1">Input!E116</f>
        <v/>
      </c>
      <c r="G51" s="143" t="str">
        <f ca="1">Input!F116</f>
        <v/>
      </c>
      <c r="H51" s="144" t="str">
        <f ca="1">Input!G116</f>
        <v/>
      </c>
      <c r="I51" s="143" t="str">
        <f ca="1">Input!H116</f>
        <v/>
      </c>
      <c r="J51" s="143" t="str">
        <f ca="1">Input!I116</f>
        <v/>
      </c>
      <c r="K51" s="143" t="str">
        <f t="shared" ca="1" si="2"/>
        <v/>
      </c>
      <c r="L51" s="143" t="str">
        <f t="shared" ca="1" si="3"/>
        <v/>
      </c>
      <c r="M51" s="143" t="str">
        <f t="shared" ca="1" si="4"/>
        <v/>
      </c>
      <c r="N51" s="141" t="str">
        <f t="shared" ca="1" si="5"/>
        <v/>
      </c>
      <c r="O51" s="146" t="str">
        <f t="shared" ca="1" si="6"/>
        <v/>
      </c>
      <c r="P51" s="141" t="str">
        <f t="shared" ca="1" si="17"/>
        <v/>
      </c>
      <c r="Q51" s="191" t="str">
        <f ca="1">IF($Q$20="BS 8002",Input!K116,Input!L116)</f>
        <v/>
      </c>
      <c r="R51" s="148" t="str">
        <f t="shared" ca="1" si="7"/>
        <v/>
      </c>
      <c r="S51" s="148" t="str">
        <f ca="1">IF(R51="","",IF(R51=0,0,$B$16-D50+F51*((Q50+2*Q51)/(Q50+Q51))/3))</f>
        <v/>
      </c>
      <c r="T51" s="149" t="str">
        <f ca="1">IF(D51&lt;$B$16,IF(R51="","",R51*S51),"")</f>
        <v/>
      </c>
      <c r="U51" s="148" t="str">
        <f t="shared" ca="1" si="8"/>
        <v/>
      </c>
      <c r="V51" s="148" t="str">
        <f t="shared" ca="1" si="19"/>
        <v/>
      </c>
      <c r="W51" s="147" t="str">
        <f t="shared" ca="1" si="20"/>
        <v/>
      </c>
      <c r="X51" s="148" t="str">
        <f ca="1">IF(W51="","",$B$16-D50+F51*((V50+2*V51)/(V50+V51))/3)</f>
        <v/>
      </c>
      <c r="Y51" s="149" t="str">
        <f ca="1">IF(D51&lt;$B$16,IF(W51="","",W51*X51),"")</f>
        <v/>
      </c>
      <c r="Z51" s="148" t="str">
        <f t="shared" ca="1" si="10"/>
        <v/>
      </c>
      <c r="AA51" s="141" t="str">
        <f ca="1">IF(C51="U",IF((Z50&lt;0)*(Z51&gt;0),0.5*Z51*($AW$25-D51),IF(0.5*(Z50+Z51)*F51&lt;0,0,0.5*(Z50+Z51)*F51)),"")</f>
        <v/>
      </c>
      <c r="AB51" s="150" t="str">
        <f ca="1">IF(AA51="","",IF(AA51=0,0,IF((Z50&lt;0)*(Z51&gt;0), ($B$16-$AW$25)+(2/3)*($AW$25-D51),$B$16-D50+F51*((Z50+2*Z51)/(Z50+Z51))/3)))</f>
        <v/>
      </c>
      <c r="AC51" s="151" t="str">
        <f ca="1">IF(D51&lt;$B$16,IF(AA51="","",AA51*AB51),"")</f>
        <v/>
      </c>
      <c r="AD51" s="148" t="str">
        <f t="shared" ca="1" si="11"/>
        <v/>
      </c>
      <c r="AE51" s="141" t="str">
        <f ca="1">IF(A51="","",(AD50+AD51)*F51/2)</f>
        <v/>
      </c>
      <c r="AF51" s="141" t="str">
        <f ca="1">IF(AE51="","",IF(AE51=0,0,$B$16-D50+F51*((AD50+2*AD51)/(AD50+AD51))/3))</f>
        <v/>
      </c>
      <c r="AG51" s="192" t="str">
        <f ca="1">IF(D51&lt;$B$16,IF(AE51="","",AE51*AF51),"")</f>
        <v/>
      </c>
      <c r="AH51" s="109"/>
      <c r="AJ51" s="278">
        <f t="shared" ca="1" si="12"/>
        <v>0</v>
      </c>
      <c r="AK51" s="278">
        <f t="shared" ca="1" si="13"/>
        <v>0</v>
      </c>
      <c r="AL51" s="280">
        <f t="shared" ca="1" si="14"/>
        <v>0</v>
      </c>
      <c r="AM51" s="278">
        <f t="shared" ca="1" si="18"/>
        <v>-23.2</v>
      </c>
      <c r="AS51" s="278" t="str">
        <f t="shared" ca="1" si="15"/>
        <v/>
      </c>
      <c r="AT51" s="278" t="str">
        <f t="shared" ca="1" si="16"/>
        <v/>
      </c>
    </row>
    <row r="52" spans="1:46" ht="14.25" x14ac:dyDescent="0.2">
      <c r="A52" s="153" t="str">
        <f ca="1">Input!A117</f>
        <v/>
      </c>
      <c r="B52" s="154" t="str">
        <f ca="1">Input!B117</f>
        <v/>
      </c>
      <c r="C52" s="155" t="str">
        <f ca="1">Input!C117</f>
        <v/>
      </c>
      <c r="D52" s="156" t="str">
        <f ca="1">Input!D117</f>
        <v/>
      </c>
      <c r="E52" s="155" t="str">
        <f t="shared" ca="1" si="1"/>
        <v/>
      </c>
      <c r="F52" s="156" t="str">
        <f ca="1">Input!E117</f>
        <v/>
      </c>
      <c r="G52" s="156" t="str">
        <f ca="1">Input!F117</f>
        <v/>
      </c>
      <c r="H52" s="157" t="str">
        <f ca="1">Input!G117</f>
        <v/>
      </c>
      <c r="I52" s="156" t="str">
        <f ca="1">Input!H117</f>
        <v/>
      </c>
      <c r="J52" s="156" t="str">
        <f ca="1">Input!I117</f>
        <v/>
      </c>
      <c r="K52" s="156" t="str">
        <f t="shared" ca="1" si="2"/>
        <v/>
      </c>
      <c r="L52" s="156" t="str">
        <f t="shared" ca="1" si="3"/>
        <v/>
      </c>
      <c r="M52" s="156" t="str">
        <f t="shared" ca="1" si="4"/>
        <v/>
      </c>
      <c r="N52" s="154" t="str">
        <f t="shared" ca="1" si="5"/>
        <v/>
      </c>
      <c r="O52" s="159" t="str">
        <f t="shared" ca="1" si="6"/>
        <v/>
      </c>
      <c r="P52" s="154" t="str">
        <f t="shared" ca="1" si="17"/>
        <v/>
      </c>
      <c r="Q52" s="193" t="str">
        <f ca="1">IF($Q$20="BS 8002",Input!K117,Input!L117)</f>
        <v/>
      </c>
      <c r="R52" s="161"/>
      <c r="S52" s="161"/>
      <c r="T52" s="162"/>
      <c r="U52" s="161" t="str">
        <f t="shared" ca="1" si="8"/>
        <v/>
      </c>
      <c r="V52" s="161" t="str">
        <f t="shared" ca="1" si="19"/>
        <v/>
      </c>
      <c r="W52" s="160"/>
      <c r="X52" s="161"/>
      <c r="Y52" s="162"/>
      <c r="Z52" s="161" t="str">
        <f t="shared" ca="1" si="10"/>
        <v/>
      </c>
      <c r="AA52" s="154"/>
      <c r="AB52" s="154"/>
      <c r="AC52" s="163"/>
      <c r="AD52" s="161" t="str">
        <f t="shared" ca="1" si="11"/>
        <v/>
      </c>
      <c r="AE52" s="154"/>
      <c r="AF52" s="154"/>
      <c r="AG52" s="164"/>
      <c r="AH52" s="109"/>
      <c r="AJ52" s="278">
        <f t="shared" ca="1" si="12"/>
        <v>0</v>
      </c>
      <c r="AK52" s="278">
        <f t="shared" ca="1" si="13"/>
        <v>0</v>
      </c>
      <c r="AL52" s="280">
        <f t="shared" ca="1" si="14"/>
        <v>0</v>
      </c>
      <c r="AM52" s="278">
        <f t="shared" ca="1" si="18"/>
        <v>-23.2</v>
      </c>
      <c r="AS52" s="278" t="str">
        <f t="shared" ca="1" si="15"/>
        <v/>
      </c>
      <c r="AT52" s="278" t="str">
        <f t="shared" ca="1" si="16"/>
        <v/>
      </c>
    </row>
    <row r="53" spans="1:46" ht="14.25" x14ac:dyDescent="0.2">
      <c r="A53" s="165" t="str">
        <f ca="1">Input!A118</f>
        <v/>
      </c>
      <c r="B53" s="166" t="str">
        <f ca="1">Input!B118</f>
        <v/>
      </c>
      <c r="C53" s="167" t="str">
        <f ca="1">Input!C118</f>
        <v/>
      </c>
      <c r="D53" s="168" t="str">
        <f ca="1">Input!D118</f>
        <v/>
      </c>
      <c r="E53" s="167" t="str">
        <f t="shared" ca="1" si="1"/>
        <v/>
      </c>
      <c r="F53" s="168" t="str">
        <f ca="1">Input!E118</f>
        <v/>
      </c>
      <c r="G53" s="168" t="str">
        <f ca="1">Input!F118</f>
        <v/>
      </c>
      <c r="H53" s="169" t="str">
        <f ca="1">Input!G118</f>
        <v/>
      </c>
      <c r="I53" s="168" t="str">
        <f ca="1">Input!H118</f>
        <v/>
      </c>
      <c r="J53" s="168" t="str">
        <f ca="1">Input!I118</f>
        <v/>
      </c>
      <c r="K53" s="168" t="str">
        <f t="shared" ca="1" si="2"/>
        <v/>
      </c>
      <c r="L53" s="168" t="str">
        <f t="shared" ca="1" si="3"/>
        <v/>
      </c>
      <c r="M53" s="168" t="str">
        <f t="shared" ca="1" si="4"/>
        <v/>
      </c>
      <c r="N53" s="166" t="str">
        <f t="shared" ca="1" si="5"/>
        <v/>
      </c>
      <c r="O53" s="171" t="str">
        <f t="shared" ca="1" si="6"/>
        <v/>
      </c>
      <c r="P53" s="166" t="str">
        <f t="shared" ca="1" si="17"/>
        <v/>
      </c>
      <c r="Q53" s="194" t="str">
        <f ca="1">IF($Q$20="BS 8002",Input!K118,Input!L118)</f>
        <v/>
      </c>
      <c r="R53" s="173" t="str">
        <f t="shared" ca="1" si="7"/>
        <v/>
      </c>
      <c r="S53" s="173" t="str">
        <f ca="1">IF(R53="","",IF(R53=0,0,$B$16-D52+F53*((Q52+2*Q53)/(Q52+Q53))/3))</f>
        <v/>
      </c>
      <c r="T53" s="174" t="str">
        <f ca="1">IF(D53&lt;$B$16,IF(R53="","",R53*S53),"")</f>
        <v/>
      </c>
      <c r="U53" s="173" t="str">
        <f t="shared" ca="1" si="8"/>
        <v/>
      </c>
      <c r="V53" s="173" t="str">
        <f t="shared" ca="1" si="19"/>
        <v/>
      </c>
      <c r="W53" s="172" t="str">
        <f t="shared" ca="1" si="20"/>
        <v/>
      </c>
      <c r="X53" s="173" t="str">
        <f ca="1">IF(W53="","",$B$16-D52+F53*((V52+2*V53)/(V52+V53))/3)</f>
        <v/>
      </c>
      <c r="Y53" s="174" t="str">
        <f ca="1">IF(D53&lt;$B$16,IF(W53="","",W53*X53),"")</f>
        <v/>
      </c>
      <c r="Z53" s="173" t="str">
        <f t="shared" ca="1" si="10"/>
        <v/>
      </c>
      <c r="AA53" s="166" t="str">
        <f ca="1">IF(C53="U",IF((Z52&lt;0)*(Z53&gt;0),0.5*Z53*($AW$25-D53),IF(0.5*(Z52+Z53)*F53&lt;0,0,0.5*(Z52+Z53)*F53)),"")</f>
        <v/>
      </c>
      <c r="AB53" s="175" t="str">
        <f ca="1">IF(AA53="","",IF(AA53=0,0,IF((Z52&lt;0)*(Z53&gt;0), ($B$16-$AW$25)+(2/3)*($AW$25-D53),$B$16-D52+F53*((Z52+2*Z53)/(Z52+Z53))/3)))</f>
        <v/>
      </c>
      <c r="AC53" s="176" t="str">
        <f ca="1">IF(D53&lt;$B$16,IF(AA53="","",AA53*AB53),"")</f>
        <v/>
      </c>
      <c r="AD53" s="173" t="str">
        <f t="shared" ca="1" si="11"/>
        <v/>
      </c>
      <c r="AE53" s="166" t="str">
        <f ca="1">IF(A53="","",(AD52+AD53)*F53/2)</f>
        <v/>
      </c>
      <c r="AF53" s="166" t="str">
        <f ca="1">IF(AE53="","",IF(AE53=0,0,$B$16-D52+F53*((AD52+2*AD53)/(AD52+AD53))/3))</f>
        <v/>
      </c>
      <c r="AG53" s="195" t="str">
        <f ca="1">IF(D53&lt;$B$16,IF(AE53="","",AE53*AF53),"")</f>
        <v/>
      </c>
      <c r="AH53" s="109"/>
      <c r="AJ53" s="278">
        <f t="shared" ca="1" si="12"/>
        <v>0</v>
      </c>
      <c r="AK53" s="278">
        <f t="shared" ca="1" si="13"/>
        <v>0</v>
      </c>
      <c r="AL53" s="280">
        <f t="shared" ca="1" si="14"/>
        <v>0</v>
      </c>
      <c r="AM53" s="278">
        <f t="shared" ca="1" si="18"/>
        <v>-23.2</v>
      </c>
      <c r="AS53" s="278" t="str">
        <f t="shared" ca="1" si="15"/>
        <v/>
      </c>
      <c r="AT53" s="278" t="str">
        <f t="shared" ca="1" si="16"/>
        <v/>
      </c>
    </row>
    <row r="54" spans="1:46" ht="14.25" x14ac:dyDescent="0.2">
      <c r="A54" s="178" t="str">
        <f ca="1">Input!A119</f>
        <v/>
      </c>
      <c r="B54" s="179" t="str">
        <f ca="1">Input!B119</f>
        <v/>
      </c>
      <c r="C54" s="180" t="str">
        <f ca="1">Input!C119</f>
        <v/>
      </c>
      <c r="D54" s="181" t="str">
        <f ca="1">Input!D119</f>
        <v/>
      </c>
      <c r="E54" s="180" t="str">
        <f t="shared" ca="1" si="1"/>
        <v/>
      </c>
      <c r="F54" s="181" t="str">
        <f ca="1">Input!E119</f>
        <v/>
      </c>
      <c r="G54" s="181" t="str">
        <f ca="1">Input!F119</f>
        <v/>
      </c>
      <c r="H54" s="182" t="str">
        <f ca="1">Input!G119</f>
        <v/>
      </c>
      <c r="I54" s="181" t="str">
        <f ca="1">Input!H119</f>
        <v/>
      </c>
      <c r="J54" s="181" t="str">
        <f ca="1">Input!I119</f>
        <v/>
      </c>
      <c r="K54" s="181" t="str">
        <f t="shared" ca="1" si="2"/>
        <v/>
      </c>
      <c r="L54" s="181" t="str">
        <f t="shared" ca="1" si="3"/>
        <v/>
      </c>
      <c r="M54" s="181" t="str">
        <f t="shared" ca="1" si="4"/>
        <v/>
      </c>
      <c r="N54" s="179" t="str">
        <f t="shared" ca="1" si="5"/>
        <v/>
      </c>
      <c r="O54" s="184" t="str">
        <f t="shared" ca="1" si="6"/>
        <v/>
      </c>
      <c r="P54" s="179" t="str">
        <f t="shared" ca="1" si="17"/>
        <v/>
      </c>
      <c r="Q54" s="190" t="str">
        <f ca="1">IF($Q$20="BS 8002",Input!K119,Input!L119)</f>
        <v/>
      </c>
      <c r="R54" s="186"/>
      <c r="S54" s="186"/>
      <c r="T54" s="187"/>
      <c r="U54" s="186" t="str">
        <f t="shared" ca="1" si="8"/>
        <v/>
      </c>
      <c r="V54" s="186" t="str">
        <f t="shared" ca="1" si="19"/>
        <v/>
      </c>
      <c r="W54" s="185"/>
      <c r="X54" s="186"/>
      <c r="Y54" s="187"/>
      <c r="Z54" s="186" t="str">
        <f t="shared" ca="1" si="10"/>
        <v/>
      </c>
      <c r="AA54" s="179"/>
      <c r="AB54" s="179"/>
      <c r="AC54" s="188"/>
      <c r="AD54" s="186" t="str">
        <f t="shared" ca="1" si="11"/>
        <v/>
      </c>
      <c r="AE54" s="179"/>
      <c r="AF54" s="179"/>
      <c r="AG54" s="189"/>
      <c r="AH54" s="109"/>
      <c r="AJ54" s="278">
        <f t="shared" ca="1" si="12"/>
        <v>0</v>
      </c>
      <c r="AK54" s="278">
        <f t="shared" ca="1" si="13"/>
        <v>0</v>
      </c>
      <c r="AL54" s="280">
        <f t="shared" ca="1" si="14"/>
        <v>0</v>
      </c>
      <c r="AM54" s="278">
        <f t="shared" ca="1" si="18"/>
        <v>-23.2</v>
      </c>
      <c r="AS54" s="278" t="str">
        <f t="shared" ca="1" si="15"/>
        <v/>
      </c>
      <c r="AT54" s="278" t="str">
        <f t="shared" ca="1" si="16"/>
        <v/>
      </c>
    </row>
    <row r="55" spans="1:46" ht="14.25" x14ac:dyDescent="0.2">
      <c r="A55" s="140" t="str">
        <f ca="1">Input!A120</f>
        <v/>
      </c>
      <c r="B55" s="141" t="str">
        <f ca="1">Input!B120</f>
        <v/>
      </c>
      <c r="C55" s="142" t="str">
        <f ca="1">Input!C120</f>
        <v/>
      </c>
      <c r="D55" s="143" t="str">
        <f ca="1">Input!D120</f>
        <v/>
      </c>
      <c r="E55" s="142" t="str">
        <f t="shared" ca="1" si="1"/>
        <v/>
      </c>
      <c r="F55" s="143" t="str">
        <f ca="1">Input!E120</f>
        <v/>
      </c>
      <c r="G55" s="143" t="str">
        <f ca="1">Input!F120</f>
        <v/>
      </c>
      <c r="H55" s="144" t="str">
        <f ca="1">Input!G120</f>
        <v/>
      </c>
      <c r="I55" s="143" t="str">
        <f ca="1">Input!H120</f>
        <v/>
      </c>
      <c r="J55" s="143" t="str">
        <f ca="1">Input!I120</f>
        <v/>
      </c>
      <c r="K55" s="143" t="str">
        <f t="shared" ca="1" si="2"/>
        <v/>
      </c>
      <c r="L55" s="143" t="str">
        <f t="shared" ca="1" si="3"/>
        <v/>
      </c>
      <c r="M55" s="143" t="str">
        <f t="shared" ca="1" si="4"/>
        <v/>
      </c>
      <c r="N55" s="141" t="str">
        <f t="shared" ca="1" si="5"/>
        <v/>
      </c>
      <c r="O55" s="146" t="str">
        <f t="shared" ca="1" si="6"/>
        <v/>
      </c>
      <c r="P55" s="141" t="str">
        <f t="shared" ca="1" si="17"/>
        <v/>
      </c>
      <c r="Q55" s="191" t="str">
        <f ca="1">IF($Q$20="BS 8002",Input!K120,Input!L120)</f>
        <v/>
      </c>
      <c r="R55" s="148" t="str">
        <f t="shared" ca="1" si="7"/>
        <v/>
      </c>
      <c r="S55" s="148" t="str">
        <f ca="1">IF(R55="","",IF(R55=0,0,$B$16-D54+F55*((Q54+2*Q55)/(Q54+Q55))/3))</f>
        <v/>
      </c>
      <c r="T55" s="149" t="str">
        <f ca="1">IF(D55&lt;$B$16,IF(R55="","",R55*S55),"")</f>
        <v/>
      </c>
      <c r="U55" s="148" t="str">
        <f t="shared" ca="1" si="8"/>
        <v/>
      </c>
      <c r="V55" s="148" t="str">
        <f t="shared" ca="1" si="19"/>
        <v/>
      </c>
      <c r="W55" s="147" t="str">
        <f t="shared" ca="1" si="20"/>
        <v/>
      </c>
      <c r="X55" s="148" t="str">
        <f ca="1">IF(W55="","",$B$16-D54+F55*((V54+2*V55)/(V54+V55))/3)</f>
        <v/>
      </c>
      <c r="Y55" s="149" t="str">
        <f ca="1">IF(D55&lt;$B$16,IF(W55="","",W55*X55),"")</f>
        <v/>
      </c>
      <c r="Z55" s="148" t="str">
        <f t="shared" ca="1" si="10"/>
        <v/>
      </c>
      <c r="AA55" s="141" t="str">
        <f ca="1">IF(C55="U",IF((Z54&lt;0)*(Z55&gt;0),0.5*Z55*($AW$25-D55),IF(0.5*(Z54+Z55)*F55&lt;0,0,0.5*(Z54+Z55)*F55)),"")</f>
        <v/>
      </c>
      <c r="AB55" s="150" t="str">
        <f ca="1">IF(AA55="","",IF(AA55=0,0,IF((Z54&lt;0)*(Z55&gt;0), ($B$16-$AW$25)+(2/3)*($AW$25-D55),$B$16-D54+F55*((Z54+2*Z55)/(Z54+Z55))/3)))</f>
        <v/>
      </c>
      <c r="AC55" s="151" t="str">
        <f ca="1">IF(D55&lt;$B$16,IF(AA55="","",AA55*AB55),"")</f>
        <v/>
      </c>
      <c r="AD55" s="148" t="str">
        <f t="shared" ca="1" si="11"/>
        <v/>
      </c>
      <c r="AE55" s="141" t="str">
        <f ca="1">IF(A55="","",(AD54+AD55)*F55/2)</f>
        <v/>
      </c>
      <c r="AF55" s="141" t="str">
        <f ca="1">IF(AE55="","",IF(AE55=0,0,$B$16-D54+F55*((AD54+2*AD55)/(AD54+AD55))/3))</f>
        <v/>
      </c>
      <c r="AG55" s="192" t="str">
        <f ca="1">IF(D55&lt;$B$16,IF(AE55="","",AE55*AF55),"")</f>
        <v/>
      </c>
      <c r="AH55" s="109"/>
      <c r="AJ55" s="278">
        <f t="shared" ca="1" si="12"/>
        <v>0</v>
      </c>
      <c r="AK55" s="278">
        <f t="shared" ca="1" si="13"/>
        <v>0</v>
      </c>
      <c r="AL55" s="280">
        <f t="shared" ca="1" si="14"/>
        <v>0</v>
      </c>
      <c r="AM55" s="278">
        <f t="shared" ca="1" si="18"/>
        <v>-23.2</v>
      </c>
      <c r="AS55" s="278" t="str">
        <f t="shared" ca="1" si="15"/>
        <v/>
      </c>
      <c r="AT55" s="278" t="str">
        <f t="shared" ca="1" si="16"/>
        <v/>
      </c>
    </row>
    <row r="56" spans="1:46" ht="14.25" x14ac:dyDescent="0.2">
      <c r="A56" s="153" t="str">
        <f ca="1">Input!A121</f>
        <v/>
      </c>
      <c r="B56" s="154" t="str">
        <f ca="1">Input!B121</f>
        <v/>
      </c>
      <c r="C56" s="155" t="str">
        <f ca="1">Input!C121</f>
        <v/>
      </c>
      <c r="D56" s="156" t="str">
        <f ca="1">Input!D121</f>
        <v/>
      </c>
      <c r="E56" s="155" t="str">
        <f t="shared" ca="1" si="1"/>
        <v/>
      </c>
      <c r="F56" s="156" t="str">
        <f ca="1">Input!E121</f>
        <v/>
      </c>
      <c r="G56" s="156" t="str">
        <f ca="1">Input!F121</f>
        <v/>
      </c>
      <c r="H56" s="157" t="str">
        <f ca="1">Input!G121</f>
        <v/>
      </c>
      <c r="I56" s="156" t="str">
        <f ca="1">Input!H121</f>
        <v/>
      </c>
      <c r="J56" s="156" t="str">
        <f ca="1">Input!I121</f>
        <v/>
      </c>
      <c r="K56" s="156" t="str">
        <f t="shared" ca="1" si="2"/>
        <v/>
      </c>
      <c r="L56" s="156" t="str">
        <f t="shared" ca="1" si="3"/>
        <v/>
      </c>
      <c r="M56" s="156" t="str">
        <f t="shared" ca="1" si="4"/>
        <v/>
      </c>
      <c r="N56" s="154" t="str">
        <f t="shared" ca="1" si="5"/>
        <v/>
      </c>
      <c r="O56" s="159" t="str">
        <f t="shared" ca="1" si="6"/>
        <v/>
      </c>
      <c r="P56" s="154" t="str">
        <f t="shared" ca="1" si="17"/>
        <v/>
      </c>
      <c r="Q56" s="193" t="str">
        <f ca="1">IF($Q$20="BS 8002",Input!K121,Input!L121)</f>
        <v/>
      </c>
      <c r="R56" s="161"/>
      <c r="S56" s="161"/>
      <c r="T56" s="162"/>
      <c r="U56" s="161" t="str">
        <f t="shared" ca="1" si="8"/>
        <v/>
      </c>
      <c r="V56" s="161" t="str">
        <f t="shared" ca="1" si="19"/>
        <v/>
      </c>
      <c r="W56" s="160"/>
      <c r="X56" s="161"/>
      <c r="Y56" s="162"/>
      <c r="Z56" s="161" t="str">
        <f t="shared" ca="1" si="10"/>
        <v/>
      </c>
      <c r="AA56" s="154"/>
      <c r="AB56" s="154"/>
      <c r="AC56" s="163"/>
      <c r="AD56" s="161" t="str">
        <f t="shared" ca="1" si="11"/>
        <v/>
      </c>
      <c r="AE56" s="154"/>
      <c r="AF56" s="154"/>
      <c r="AG56" s="164"/>
      <c r="AH56" s="109"/>
      <c r="AJ56" s="278">
        <f t="shared" ca="1" si="12"/>
        <v>0</v>
      </c>
      <c r="AK56" s="278">
        <f t="shared" ca="1" si="13"/>
        <v>0</v>
      </c>
      <c r="AL56" s="280">
        <f t="shared" ca="1" si="14"/>
        <v>0</v>
      </c>
      <c r="AM56" s="278">
        <f t="shared" ca="1" si="18"/>
        <v>-23.2</v>
      </c>
      <c r="AS56" s="278" t="str">
        <f t="shared" ca="1" si="15"/>
        <v/>
      </c>
      <c r="AT56" s="278" t="str">
        <f t="shared" ca="1" si="16"/>
        <v/>
      </c>
    </row>
    <row r="57" spans="1:46" ht="14.25" x14ac:dyDescent="0.2">
      <c r="A57" s="196" t="str">
        <f ca="1">Input!A122</f>
        <v/>
      </c>
      <c r="B57" s="197" t="str">
        <f ca="1">Input!B122</f>
        <v/>
      </c>
      <c r="C57" s="198" t="str">
        <f ca="1">Input!C122</f>
        <v/>
      </c>
      <c r="D57" s="199" t="str">
        <f ca="1">Input!D122</f>
        <v/>
      </c>
      <c r="E57" s="198" t="str">
        <f t="shared" ca="1" si="1"/>
        <v/>
      </c>
      <c r="F57" s="199" t="str">
        <f ca="1">Input!E122</f>
        <v/>
      </c>
      <c r="G57" s="199" t="str">
        <f ca="1">Input!F122</f>
        <v/>
      </c>
      <c r="H57" s="200" t="str">
        <f ca="1">Input!G122</f>
        <v/>
      </c>
      <c r="I57" s="199" t="str">
        <f ca="1">Input!H122</f>
        <v/>
      </c>
      <c r="J57" s="199" t="str">
        <f ca="1">Input!I122</f>
        <v/>
      </c>
      <c r="K57" s="199" t="str">
        <f t="shared" ca="1" si="2"/>
        <v/>
      </c>
      <c r="L57" s="199" t="str">
        <f t="shared" ca="1" si="3"/>
        <v/>
      </c>
      <c r="M57" s="199" t="str">
        <f t="shared" ca="1" si="4"/>
        <v/>
      </c>
      <c r="N57" s="197" t="str">
        <f t="shared" ca="1" si="5"/>
        <v/>
      </c>
      <c r="O57" s="201" t="str">
        <f t="shared" ca="1" si="6"/>
        <v/>
      </c>
      <c r="P57" s="197" t="str">
        <f t="shared" ca="1" si="17"/>
        <v/>
      </c>
      <c r="Q57" s="202" t="str">
        <f ca="1">IF($Q$20="BS 8002",Input!K122,Input!L122)</f>
        <v/>
      </c>
      <c r="R57" s="203" t="str">
        <f t="shared" ca="1" si="7"/>
        <v/>
      </c>
      <c r="S57" s="203" t="str">
        <f ca="1">IF(R57="","",IF(R57=0,0,$B$16-D56+F57*((Q56+2*Q57)/(Q56+Q57))/3))</f>
        <v/>
      </c>
      <c r="T57" s="204" t="str">
        <f ca="1">IF(D57&lt;$B$16,IF(R57="","",R57*S57),"")</f>
        <v/>
      </c>
      <c r="U57" s="203" t="str">
        <f t="shared" ca="1" si="8"/>
        <v/>
      </c>
      <c r="V57" s="203" t="str">
        <f t="shared" ca="1" si="19"/>
        <v/>
      </c>
      <c r="W57" s="205" t="str">
        <f t="shared" ca="1" si="20"/>
        <v/>
      </c>
      <c r="X57" s="203" t="str">
        <f ca="1">IF(W57="","",$B$16-D56+F57*((V56+2*V57)/(V56+V57))/3)</f>
        <v/>
      </c>
      <c r="Y57" s="204" t="str">
        <f ca="1">IF(D57&lt;$B$16,IF(W57="","",W57*X57),"")</f>
        <v/>
      </c>
      <c r="Z57" s="203" t="str">
        <f t="shared" ca="1" si="10"/>
        <v/>
      </c>
      <c r="AA57" s="197" t="str">
        <f ca="1">IF(C57="U",IF((Z56&lt;0)*(Z57&gt;0),0.5*Z57*($AW$25-D57),IF(0.5*(Z56+Z57)*F57&lt;0,0,0.5*(Z56+Z57)*F57)),"")</f>
        <v/>
      </c>
      <c r="AB57" s="206" t="str">
        <f ca="1">IF(AA57="","",IF(AA57=0,0,IF((Z56&lt;0)*(Z57&gt;0), ($B$16-$AW$25)+(2/3)*($AW$25-D57),$B$16-D56+F57*((Z56+2*Z57)/(Z56+Z57))/3)))</f>
        <v/>
      </c>
      <c r="AC57" s="207" t="str">
        <f ca="1">IF(D57&lt;$B$16,IF(AA57="","",AA57*AB57),"")</f>
        <v/>
      </c>
      <c r="AD57" s="203" t="str">
        <f t="shared" ca="1" si="11"/>
        <v/>
      </c>
      <c r="AE57" s="197" t="str">
        <f ca="1">IF(A57="","",(AD56+AD57)*F57/2)</f>
        <v/>
      </c>
      <c r="AF57" s="197" t="str">
        <f ca="1">IF(AE57="","",IF(AE57=0,0,$B$16-D56+F57*((AD56+2*AD57)/(AD56+AD57))/3))</f>
        <v/>
      </c>
      <c r="AG57" s="208" t="str">
        <f ca="1">IF(D57&lt;$B$16,IF(AE57="","",AE57*AF57),"")</f>
        <v/>
      </c>
      <c r="AH57" s="109"/>
      <c r="AJ57" s="84">
        <f t="shared" ca="1" si="12"/>
        <v>0</v>
      </c>
      <c r="AK57" s="84">
        <f t="shared" ca="1" si="13"/>
        <v>0</v>
      </c>
      <c r="AL57" s="281">
        <f t="shared" ca="1" si="14"/>
        <v>0</v>
      </c>
      <c r="AM57" s="84">
        <f t="shared" ca="1" si="18"/>
        <v>-23.2</v>
      </c>
      <c r="AS57" s="84" t="str">
        <f t="shared" ca="1" si="15"/>
        <v/>
      </c>
      <c r="AT57" s="84" t="str">
        <f t="shared" ca="1" si="16"/>
        <v/>
      </c>
    </row>
    <row r="58" spans="1:46" ht="14.25" x14ac:dyDescent="0.2">
      <c r="A58" s="10"/>
      <c r="B58" s="1"/>
      <c r="C58" s="9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07" t="s">
        <v>60</v>
      </c>
      <c r="T58" s="209">
        <f ca="1">SUM(T22:T57)</f>
        <v>19568.332057217165</v>
      </c>
      <c r="U58" s="1"/>
      <c r="V58" s="1"/>
      <c r="W58" s="1"/>
      <c r="X58" s="107" t="s">
        <v>59</v>
      </c>
      <c r="Y58" s="210">
        <f ca="1">SUM(Y22:Y57)</f>
        <v>9959.6993747481392</v>
      </c>
      <c r="Z58" s="1"/>
      <c r="AA58" s="1"/>
      <c r="AB58" s="107" t="s">
        <v>59</v>
      </c>
      <c r="AC58" s="210">
        <f ca="1">SUM(AC22:AC57)</f>
        <v>15227.786436009239</v>
      </c>
      <c r="AD58" s="1"/>
      <c r="AE58" s="1"/>
      <c r="AF58" s="107" t="s">
        <v>61</v>
      </c>
      <c r="AG58" s="210">
        <f ca="1">SUM(AG22:AG57)</f>
        <v>1999.1342855581788</v>
      </c>
      <c r="AH58" s="109"/>
      <c r="AJ58" s="1"/>
      <c r="AK58" s="1"/>
      <c r="AL58" s="1"/>
      <c r="AM58" s="1"/>
    </row>
    <row r="59" spans="1:46" x14ac:dyDescent="0.2">
      <c r="A59" s="13"/>
      <c r="B59" s="1"/>
      <c r="C59" s="9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07"/>
      <c r="T59" s="29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09"/>
      <c r="AJ59" s="1"/>
      <c r="AK59" s="1"/>
      <c r="AL59" s="1"/>
      <c r="AM59" s="1"/>
    </row>
    <row r="60" spans="1:46" ht="15.75" x14ac:dyDescent="0.25">
      <c r="A60" s="127" t="s">
        <v>28</v>
      </c>
      <c r="B60" s="1"/>
      <c r="C60" s="9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1" t="str">
        <f>Input!E162</f>
        <v>BS 8002</v>
      </c>
      <c r="R60" s="102" t="s">
        <v>58</v>
      </c>
      <c r="S60" s="102" t="s">
        <v>58</v>
      </c>
      <c r="T60" s="113" t="s">
        <v>58</v>
      </c>
      <c r="U60" s="11"/>
      <c r="V60" s="102" t="s">
        <v>51</v>
      </c>
      <c r="W60" s="102" t="s">
        <v>51</v>
      </c>
      <c r="X60" s="102" t="s">
        <v>51</v>
      </c>
      <c r="Y60" s="113" t="s">
        <v>51</v>
      </c>
      <c r="Z60" s="102" t="s">
        <v>50</v>
      </c>
      <c r="AA60" s="102" t="s">
        <v>50</v>
      </c>
      <c r="AB60" s="102" t="s">
        <v>50</v>
      </c>
      <c r="AC60" s="113" t="s">
        <v>50</v>
      </c>
      <c r="AD60" s="1"/>
      <c r="AE60" s="1"/>
      <c r="AF60" s="1"/>
      <c r="AG60" s="1"/>
      <c r="AH60" s="109"/>
      <c r="AJ60" s="1"/>
      <c r="AK60" s="1"/>
      <c r="AL60" s="1"/>
      <c r="AM60" s="1"/>
    </row>
    <row r="61" spans="1:46" ht="15.75" x14ac:dyDescent="0.3">
      <c r="A61" s="116" t="s">
        <v>41</v>
      </c>
      <c r="B61" s="83" t="s">
        <v>0</v>
      </c>
      <c r="C61" s="99" t="s">
        <v>68</v>
      </c>
      <c r="D61" s="83" t="s">
        <v>42</v>
      </c>
      <c r="E61" s="99" t="s">
        <v>43</v>
      </c>
      <c r="F61" s="106" t="s">
        <v>4</v>
      </c>
      <c r="G61" s="104" t="s">
        <v>46</v>
      </c>
      <c r="H61" s="83" t="s">
        <v>6</v>
      </c>
      <c r="I61" s="105" t="s">
        <v>44</v>
      </c>
      <c r="J61" s="83" t="s">
        <v>45</v>
      </c>
      <c r="K61" s="83" t="s">
        <v>69</v>
      </c>
      <c r="L61" s="105" t="s">
        <v>70</v>
      </c>
      <c r="M61" s="83" t="s">
        <v>71</v>
      </c>
      <c r="N61" s="106" t="s">
        <v>62</v>
      </c>
      <c r="O61" s="106" t="s">
        <v>63</v>
      </c>
      <c r="P61" s="106" t="s">
        <v>72</v>
      </c>
      <c r="Q61" s="118" t="s">
        <v>49</v>
      </c>
      <c r="R61" s="106" t="s">
        <v>64</v>
      </c>
      <c r="S61" s="106" t="s">
        <v>56</v>
      </c>
      <c r="T61" s="117" t="s">
        <v>57</v>
      </c>
      <c r="U61" s="106" t="s">
        <v>73</v>
      </c>
      <c r="V61" s="106" t="s">
        <v>75</v>
      </c>
      <c r="W61" s="106" t="s">
        <v>65</v>
      </c>
      <c r="X61" s="106" t="s">
        <v>56</v>
      </c>
      <c r="Y61" s="117" t="s">
        <v>57</v>
      </c>
      <c r="Z61" s="106" t="s">
        <v>74</v>
      </c>
      <c r="AA61" s="106" t="s">
        <v>65</v>
      </c>
      <c r="AB61" s="106" t="s">
        <v>56</v>
      </c>
      <c r="AC61" s="117" t="s">
        <v>57</v>
      </c>
      <c r="AD61" s="18"/>
      <c r="AE61" s="18"/>
      <c r="AF61" s="18"/>
      <c r="AG61" s="101"/>
      <c r="AH61" s="109"/>
      <c r="AJ61" s="11" t="s">
        <v>80</v>
      </c>
      <c r="AK61" s="11" t="s">
        <v>49</v>
      </c>
      <c r="AL61" s="1"/>
      <c r="AM61" s="31" t="s">
        <v>27</v>
      </c>
    </row>
    <row r="62" spans="1:46" ht="14.25" x14ac:dyDescent="0.2">
      <c r="A62" s="211" t="str">
        <f ca="1">Input!A125</f>
        <v/>
      </c>
      <c r="B62" s="129" t="str">
        <f ca="1">Input!B125</f>
        <v/>
      </c>
      <c r="C62" s="212" t="str">
        <f ca="1">Input!C125</f>
        <v/>
      </c>
      <c r="D62" s="130" t="str">
        <f ca="1">Input!D125</f>
        <v/>
      </c>
      <c r="E62" s="129" t="str">
        <f ca="1">IF(D62="","",$B$17-D62)</f>
        <v/>
      </c>
      <c r="F62" s="213" t="str">
        <f ca="1">Input!E125</f>
        <v/>
      </c>
      <c r="G62" s="129" t="str">
        <f ca="1">Input!F125</f>
        <v/>
      </c>
      <c r="H62" s="129" t="str">
        <f ca="1">Input!G125</f>
        <v/>
      </c>
      <c r="I62" s="129" t="str">
        <f ca="1">Input!H125</f>
        <v/>
      </c>
      <c r="J62" s="129" t="str">
        <f ca="1">Input!I125</f>
        <v/>
      </c>
      <c r="K62" s="213" t="str">
        <f t="shared" ref="K62:K97" ca="1" si="21">IF(H62="","",H62/$G$14)</f>
        <v/>
      </c>
      <c r="L62" s="129" t="str">
        <f t="shared" ref="L62:L97" ca="1" si="22">IF(I62="","",ATAN(TAN(RADIANS(I62))/$G$13)*180/PI())</f>
        <v/>
      </c>
      <c r="M62" s="129" t="str">
        <f t="shared" ref="M62:M97" ca="1" si="23">IF(J62="","",J62/$G$15)</f>
        <v/>
      </c>
      <c r="N62" s="129" t="str">
        <f ca="1">IF(K62="","",IF(C62="U",1,0.0000194*L62^4-0.001559*L62^3+0.0513209*L62^2-0.63386*L62+4.201322))</f>
        <v/>
      </c>
      <c r="O62" s="129" t="str">
        <f t="shared" ref="O62:O97" ca="1" si="24">IF(N62="","",2*SQRT(N62*(1+$G$18)))</f>
        <v/>
      </c>
      <c r="P62" s="129" t="str">
        <f ca="1">IF(G62="","",G62*F62)</f>
        <v/>
      </c>
      <c r="Q62" s="213" t="str">
        <f ca="1">IF($Q$60="BS 8002",Input!K125,Input!L125)</f>
        <v/>
      </c>
      <c r="R62" s="129"/>
      <c r="S62" s="129"/>
      <c r="T62" s="129"/>
      <c r="U62" s="136" t="str">
        <f t="shared" ref="U62:U97" ca="1" si="25">IF(C62="D",P62-Q62,"")</f>
        <v/>
      </c>
      <c r="V62" s="136" t="str">
        <f ca="1">IF(C62="D",N62*U62+O62*K62,"")</f>
        <v/>
      </c>
      <c r="W62" s="129"/>
      <c r="X62" s="129"/>
      <c r="Y62" s="129"/>
      <c r="Z62" s="136" t="str">
        <f ca="1">IF(C62="U",P62+O62*M62,"")</f>
        <v/>
      </c>
      <c r="AA62" s="129"/>
      <c r="AB62" s="129"/>
      <c r="AC62" s="129"/>
      <c r="AD62" s="1"/>
      <c r="AE62" s="1"/>
      <c r="AF62" s="1"/>
      <c r="AG62" s="1"/>
      <c r="AH62" s="109"/>
      <c r="AJ62" s="277">
        <f ca="1">IF(A62="",0,IF(C62="U",Z62,V62))</f>
        <v>0</v>
      </c>
      <c r="AK62" s="277">
        <f t="shared" ref="AK62:AK97" ca="1" si="26">IF(A62="",0,IF(C62="D",Q62,0))</f>
        <v>0</v>
      </c>
      <c r="AL62" s="1"/>
      <c r="AM62" s="282">
        <f ca="1">D22</f>
        <v>6.7</v>
      </c>
    </row>
    <row r="63" spans="1:46" ht="14.25" x14ac:dyDescent="0.2">
      <c r="A63" s="214" t="str">
        <f ca="1">Input!A126</f>
        <v/>
      </c>
      <c r="B63" s="141" t="str">
        <f ca="1">Input!B126</f>
        <v/>
      </c>
      <c r="C63" s="215" t="str">
        <f ca="1">Input!C126</f>
        <v/>
      </c>
      <c r="D63" s="142" t="str">
        <f ca="1">Input!D126</f>
        <v/>
      </c>
      <c r="E63" s="141" t="str">
        <f t="shared" ref="E63:E97" ca="1" si="27">IF(D63="","",$B$17-D63)</f>
        <v/>
      </c>
      <c r="F63" s="191" t="str">
        <f ca="1">Input!E126</f>
        <v/>
      </c>
      <c r="G63" s="141" t="str">
        <f ca="1">Input!F126</f>
        <v/>
      </c>
      <c r="H63" s="141" t="str">
        <f ca="1">Input!G126</f>
        <v/>
      </c>
      <c r="I63" s="141" t="str">
        <f ca="1">Input!H126</f>
        <v/>
      </c>
      <c r="J63" s="141" t="str">
        <f ca="1">Input!I126</f>
        <v/>
      </c>
      <c r="K63" s="191" t="str">
        <f t="shared" ca="1" si="21"/>
        <v/>
      </c>
      <c r="L63" s="141" t="str">
        <f t="shared" ca="1" si="22"/>
        <v/>
      </c>
      <c r="M63" s="141" t="str">
        <f t="shared" ca="1" si="23"/>
        <v/>
      </c>
      <c r="N63" s="141" t="str">
        <f t="shared" ref="N63:N97" ca="1" si="28">IF(K63="","",IF(C63="U",1,0.0000194*L63^4-0.001559*L63^3+0.0513209*L63^2-0.63386*L63+4.201322))</f>
        <v/>
      </c>
      <c r="O63" s="141" t="str">
        <f t="shared" ca="1" si="24"/>
        <v/>
      </c>
      <c r="P63" s="141" t="str">
        <f ca="1">IF(G63="","",IF(E63=0,0,P62+G63*F63))</f>
        <v/>
      </c>
      <c r="Q63" s="191" t="str">
        <f ca="1">IF($Q$60="BS 8002",Input!K126,Input!L126)</f>
        <v/>
      </c>
      <c r="R63" s="148" t="str">
        <f t="shared" ref="R63:R97" ca="1" si="29">IF(C63="D",(Q62+Q63)*F63/2,"")</f>
        <v/>
      </c>
      <c r="S63" s="148" t="str">
        <f ca="1">IF(R63="","",IF(R63=0,0,$B$16-D62+F63*((Q62+2*Q63)/(Q62+Q63))/3))</f>
        <v/>
      </c>
      <c r="T63" s="149" t="str">
        <f ca="1">IF(D63&lt;$B$17,IF(R63="","",R63*S63),"")</f>
        <v/>
      </c>
      <c r="U63" s="148" t="str">
        <f t="shared" ca="1" si="25"/>
        <v/>
      </c>
      <c r="V63" s="148" t="str">
        <f t="shared" ref="V63:V97" ca="1" si="30">IF(C63="D",N63*U63+O63*K63,"")</f>
        <v/>
      </c>
      <c r="W63" s="148" t="str">
        <f t="shared" ref="W63:W97" ca="1" si="31">IF(C63="D",(V62+V63)*F63/2,"")</f>
        <v/>
      </c>
      <c r="X63" s="148" t="str">
        <f ca="1">IF(W63="","",$B$16-D62+F63*((V62+2*V63)/(V62+V63))/3)</f>
        <v/>
      </c>
      <c r="Y63" s="149" t="str">
        <f ca="1">IF(D63&lt;$B$16,IF(W63="","",W63*X63),"")</f>
        <v/>
      </c>
      <c r="Z63" s="148" t="str">
        <f t="shared" ref="Z63:Z97" ca="1" si="32">IF(C63="U",P63+O63*M63,"")</f>
        <v/>
      </c>
      <c r="AA63" s="150" t="str">
        <f ca="1">IF(C63="U",(Z62+Z63)*F63/2,"")</f>
        <v/>
      </c>
      <c r="AB63" s="150" t="str">
        <f ca="1">IF(AA63="","",$B$16-D62+F63*((Z62+2*Z63)/(Z62+Z63))/3)</f>
        <v/>
      </c>
      <c r="AC63" s="152" t="str">
        <f ca="1">IF(D63&lt;$B$16,IF(AA63="","",AA63*AB63),"")</f>
        <v/>
      </c>
      <c r="AD63" s="1"/>
      <c r="AE63" s="1"/>
      <c r="AF63" s="1"/>
      <c r="AG63" s="1"/>
      <c r="AH63" s="109"/>
      <c r="AJ63" s="278">
        <f t="shared" ref="AJ63:AJ97" ca="1" si="33">IF(A63="",0,IF(C63="U",Z63,V63))</f>
        <v>0</v>
      </c>
      <c r="AK63" s="278">
        <f t="shared" ca="1" si="26"/>
        <v>0</v>
      </c>
      <c r="AL63" s="1"/>
      <c r="AM63" s="278">
        <f ca="1">IF(AM62=$B$18,$B$18,D23)</f>
        <v>3.14</v>
      </c>
    </row>
    <row r="64" spans="1:46" ht="14.25" x14ac:dyDescent="0.2">
      <c r="A64" s="216" t="str">
        <f ca="1">Input!A127</f>
        <v/>
      </c>
      <c r="B64" s="154" t="str">
        <f ca="1">Input!B127</f>
        <v/>
      </c>
      <c r="C64" s="217" t="str">
        <f ca="1">Input!C127</f>
        <v/>
      </c>
      <c r="D64" s="155" t="str">
        <f ca="1">Input!D127</f>
        <v/>
      </c>
      <c r="E64" s="154" t="str">
        <f t="shared" ca="1" si="27"/>
        <v/>
      </c>
      <c r="F64" s="193" t="str">
        <f ca="1">Input!E127</f>
        <v/>
      </c>
      <c r="G64" s="154" t="str">
        <f ca="1">Input!F127</f>
        <v/>
      </c>
      <c r="H64" s="154" t="str">
        <f ca="1">Input!G127</f>
        <v/>
      </c>
      <c r="I64" s="154" t="str">
        <f ca="1">Input!H127</f>
        <v/>
      </c>
      <c r="J64" s="154" t="str">
        <f ca="1">Input!I127</f>
        <v/>
      </c>
      <c r="K64" s="193" t="str">
        <f t="shared" ca="1" si="21"/>
        <v/>
      </c>
      <c r="L64" s="154" t="str">
        <f t="shared" ca="1" si="22"/>
        <v/>
      </c>
      <c r="M64" s="154" t="str">
        <f t="shared" ca="1" si="23"/>
        <v/>
      </c>
      <c r="N64" s="154" t="str">
        <f t="shared" ca="1" si="28"/>
        <v/>
      </c>
      <c r="O64" s="154" t="str">
        <f t="shared" ca="1" si="24"/>
        <v/>
      </c>
      <c r="P64" s="154" t="str">
        <f t="shared" ref="P64:P97" ca="1" si="34">IF(G64="","",IF(E64=0,0,P63+G64*F64))</f>
        <v/>
      </c>
      <c r="Q64" s="193" t="str">
        <f ca="1">IF($Q$60="BS 8002",Input!K127,Input!L127)</f>
        <v/>
      </c>
      <c r="R64" s="154"/>
      <c r="S64" s="154"/>
      <c r="T64" s="154"/>
      <c r="U64" s="161" t="str">
        <f t="shared" ca="1" si="25"/>
        <v/>
      </c>
      <c r="V64" s="161" t="str">
        <f t="shared" ca="1" si="30"/>
        <v/>
      </c>
      <c r="W64" s="154"/>
      <c r="X64" s="154"/>
      <c r="Y64" s="154"/>
      <c r="Z64" s="161" t="str">
        <f t="shared" ca="1" si="32"/>
        <v/>
      </c>
      <c r="AA64" s="154"/>
      <c r="AB64" s="154"/>
      <c r="AC64" s="154"/>
      <c r="AD64" s="1"/>
      <c r="AE64" s="1"/>
      <c r="AF64" s="1"/>
      <c r="AG64" s="1"/>
      <c r="AH64" s="109"/>
      <c r="AJ64" s="278">
        <f t="shared" ca="1" si="33"/>
        <v>0</v>
      </c>
      <c r="AK64" s="278">
        <f t="shared" ca="1" si="26"/>
        <v>0</v>
      </c>
      <c r="AL64" s="1"/>
      <c r="AM64" s="278">
        <f t="shared" ref="AM64:AM97" ca="1" si="35">IF(AM63=$B$18,$B$18,D24)</f>
        <v>3.14</v>
      </c>
    </row>
    <row r="65" spans="1:39" ht="14.25" x14ac:dyDescent="0.2">
      <c r="A65" s="218" t="str">
        <f ca="1">Input!A128</f>
        <v/>
      </c>
      <c r="B65" s="166" t="str">
        <f ca="1">Input!B128</f>
        <v/>
      </c>
      <c r="C65" s="219" t="str">
        <f ca="1">Input!C128</f>
        <v/>
      </c>
      <c r="D65" s="167" t="str">
        <f ca="1">Input!D128</f>
        <v/>
      </c>
      <c r="E65" s="166" t="str">
        <f t="shared" ca="1" si="27"/>
        <v/>
      </c>
      <c r="F65" s="194" t="str">
        <f ca="1">Input!E128</f>
        <v/>
      </c>
      <c r="G65" s="166" t="str">
        <f ca="1">Input!F128</f>
        <v/>
      </c>
      <c r="H65" s="166" t="str">
        <f ca="1">Input!G128</f>
        <v/>
      </c>
      <c r="I65" s="166" t="str">
        <f ca="1">Input!H128</f>
        <v/>
      </c>
      <c r="J65" s="166" t="str">
        <f ca="1">Input!I128</f>
        <v/>
      </c>
      <c r="K65" s="194" t="str">
        <f t="shared" ca="1" si="21"/>
        <v/>
      </c>
      <c r="L65" s="166" t="str">
        <f t="shared" ca="1" si="22"/>
        <v/>
      </c>
      <c r="M65" s="166" t="str">
        <f t="shared" ca="1" si="23"/>
        <v/>
      </c>
      <c r="N65" s="166" t="str">
        <f t="shared" ca="1" si="28"/>
        <v/>
      </c>
      <c r="O65" s="166" t="str">
        <f t="shared" ca="1" si="24"/>
        <v/>
      </c>
      <c r="P65" s="166" t="str">
        <f t="shared" ca="1" si="34"/>
        <v/>
      </c>
      <c r="Q65" s="194" t="str">
        <f ca="1">IF($Q$60="BS 8002",Input!K128,Input!L128)</f>
        <v/>
      </c>
      <c r="R65" s="166" t="str">
        <f t="shared" ca="1" si="29"/>
        <v/>
      </c>
      <c r="S65" s="173" t="str">
        <f ca="1">IF(R65="","",IF(R65=0,0,$B$16-D64+F65*((Q64+2*Q65)/(Q64+Q65))/3))</f>
        <v/>
      </c>
      <c r="T65" s="174" t="str">
        <f ca="1">IF(D65&lt;$B$17,IF(R65="","",R65*S65),"")</f>
        <v/>
      </c>
      <c r="U65" s="173" t="str">
        <f t="shared" ca="1" si="25"/>
        <v/>
      </c>
      <c r="V65" s="173" t="str">
        <f t="shared" ca="1" si="30"/>
        <v/>
      </c>
      <c r="W65" s="173" t="str">
        <f t="shared" ca="1" si="31"/>
        <v/>
      </c>
      <c r="X65" s="173" t="str">
        <f ca="1">IF(W65="","",$B$16-D64+F65*((V64+2*V65)/(V64+V65))/3)</f>
        <v/>
      </c>
      <c r="Y65" s="174" t="str">
        <f ca="1">IF(D65&lt;$B$16,IF(W65="","",W65*X65),"")</f>
        <v/>
      </c>
      <c r="Z65" s="173" t="str">
        <f t="shared" ca="1" si="32"/>
        <v/>
      </c>
      <c r="AA65" s="175" t="str">
        <f ca="1">IF(C65="U",(Z64+Z65)*F65/2,"")</f>
        <v/>
      </c>
      <c r="AB65" s="175" t="str">
        <f ca="1">IF(AA65="","",$B$16-D64+F65*((Z64+2*Z65)/(Z64+Z65))/3)</f>
        <v/>
      </c>
      <c r="AC65" s="177" t="str">
        <f ca="1">IF(D65&lt;$B$16,IF(AA65="","",AA65*AB65),"")</f>
        <v/>
      </c>
      <c r="AD65" s="1"/>
      <c r="AE65" s="1"/>
      <c r="AF65" s="1"/>
      <c r="AG65" s="1"/>
      <c r="AH65" s="109"/>
      <c r="AJ65" s="278">
        <f t="shared" ca="1" si="33"/>
        <v>0</v>
      </c>
      <c r="AK65" s="278">
        <f t="shared" ca="1" si="26"/>
        <v>0</v>
      </c>
      <c r="AL65" s="1"/>
      <c r="AM65" s="278">
        <f t="shared" ca="1" si="35"/>
        <v>0.14000000000000001</v>
      </c>
    </row>
    <row r="66" spans="1:39" ht="14.25" x14ac:dyDescent="0.2">
      <c r="A66" s="220" t="str">
        <f ca="1">Input!A129</f>
        <v/>
      </c>
      <c r="B66" s="179" t="str">
        <f ca="1">Input!B129</f>
        <v/>
      </c>
      <c r="C66" s="221" t="str">
        <f ca="1">Input!C129</f>
        <v/>
      </c>
      <c r="D66" s="180" t="str">
        <f ca="1">Input!D129</f>
        <v/>
      </c>
      <c r="E66" s="179" t="str">
        <f t="shared" ca="1" si="27"/>
        <v/>
      </c>
      <c r="F66" s="190" t="str">
        <f ca="1">Input!E129</f>
        <v/>
      </c>
      <c r="G66" s="179" t="str">
        <f ca="1">Input!F129</f>
        <v/>
      </c>
      <c r="H66" s="179" t="str">
        <f ca="1">Input!G129</f>
        <v/>
      </c>
      <c r="I66" s="179" t="str">
        <f ca="1">Input!H129</f>
        <v/>
      </c>
      <c r="J66" s="179" t="str">
        <f ca="1">Input!I129</f>
        <v/>
      </c>
      <c r="K66" s="190" t="str">
        <f t="shared" ca="1" si="21"/>
        <v/>
      </c>
      <c r="L66" s="179" t="str">
        <f t="shared" ca="1" si="22"/>
        <v/>
      </c>
      <c r="M66" s="179" t="str">
        <f t="shared" ca="1" si="23"/>
        <v/>
      </c>
      <c r="N66" s="179" t="str">
        <f t="shared" ca="1" si="28"/>
        <v/>
      </c>
      <c r="O66" s="179" t="str">
        <f t="shared" ca="1" si="24"/>
        <v/>
      </c>
      <c r="P66" s="179" t="str">
        <f t="shared" ca="1" si="34"/>
        <v/>
      </c>
      <c r="Q66" s="190" t="str">
        <f ca="1">IF($Q$60="BS 8002",Input!K129,Input!L129)</f>
        <v/>
      </c>
      <c r="R66" s="179"/>
      <c r="S66" s="179"/>
      <c r="T66" s="179"/>
      <c r="U66" s="186" t="str">
        <f t="shared" ca="1" si="25"/>
        <v/>
      </c>
      <c r="V66" s="186" t="str">
        <f t="shared" ca="1" si="30"/>
        <v/>
      </c>
      <c r="W66" s="179"/>
      <c r="X66" s="179"/>
      <c r="Y66" s="179"/>
      <c r="Z66" s="186" t="str">
        <f t="shared" ca="1" si="32"/>
        <v/>
      </c>
      <c r="AA66" s="179"/>
      <c r="AB66" s="179"/>
      <c r="AC66" s="179"/>
      <c r="AD66" s="1"/>
      <c r="AE66" s="1"/>
      <c r="AF66" s="1"/>
      <c r="AG66" s="1"/>
      <c r="AH66" s="109"/>
      <c r="AJ66" s="278">
        <f t="shared" ca="1" si="33"/>
        <v>0</v>
      </c>
      <c r="AK66" s="278">
        <f t="shared" ca="1" si="26"/>
        <v>0</v>
      </c>
      <c r="AL66" s="1"/>
      <c r="AM66" s="278">
        <f t="shared" ca="1" si="35"/>
        <v>0.14000000000000001</v>
      </c>
    </row>
    <row r="67" spans="1:39" ht="14.25" x14ac:dyDescent="0.2">
      <c r="A67" s="214" t="str">
        <f ca="1">Input!A130</f>
        <v/>
      </c>
      <c r="B67" s="141" t="str">
        <f ca="1">Input!B130</f>
        <v/>
      </c>
      <c r="C67" s="215" t="str">
        <f ca="1">Input!C130</f>
        <v/>
      </c>
      <c r="D67" s="142" t="str">
        <f ca="1">Input!D130</f>
        <v/>
      </c>
      <c r="E67" s="141" t="str">
        <f t="shared" ca="1" si="27"/>
        <v/>
      </c>
      <c r="F67" s="191" t="str">
        <f ca="1">Input!E130</f>
        <v/>
      </c>
      <c r="G67" s="141" t="str">
        <f ca="1">Input!F130</f>
        <v/>
      </c>
      <c r="H67" s="141" t="str">
        <f ca="1">Input!G130</f>
        <v/>
      </c>
      <c r="I67" s="141" t="str">
        <f ca="1">Input!H130</f>
        <v/>
      </c>
      <c r="J67" s="141" t="str">
        <f ca="1">Input!I130</f>
        <v/>
      </c>
      <c r="K67" s="191" t="str">
        <f t="shared" ca="1" si="21"/>
        <v/>
      </c>
      <c r="L67" s="141" t="str">
        <f t="shared" ca="1" si="22"/>
        <v/>
      </c>
      <c r="M67" s="141" t="str">
        <f t="shared" ca="1" si="23"/>
        <v/>
      </c>
      <c r="N67" s="141" t="str">
        <f t="shared" ca="1" si="28"/>
        <v/>
      </c>
      <c r="O67" s="141" t="str">
        <f t="shared" ca="1" si="24"/>
        <v/>
      </c>
      <c r="P67" s="141" t="str">
        <f t="shared" ca="1" si="34"/>
        <v/>
      </c>
      <c r="Q67" s="191" t="str">
        <f ca="1">IF($Q$60="BS 8002",Input!K130,Input!L130)</f>
        <v/>
      </c>
      <c r="R67" s="141" t="str">
        <f t="shared" ca="1" si="29"/>
        <v/>
      </c>
      <c r="S67" s="148" t="str">
        <f ca="1">IF(R67="","",IF(R67=0,0,$B$16-D66+F67*((Q66+2*Q67)/(Q66+Q67))/3))</f>
        <v/>
      </c>
      <c r="T67" s="149" t="str">
        <f ca="1">IF(D67&lt;$B$17,IF(R67="","",R67*S67),"")</f>
        <v/>
      </c>
      <c r="U67" s="148" t="str">
        <f t="shared" ca="1" si="25"/>
        <v/>
      </c>
      <c r="V67" s="148" t="str">
        <f t="shared" ca="1" si="30"/>
        <v/>
      </c>
      <c r="W67" s="148" t="str">
        <f t="shared" ca="1" si="31"/>
        <v/>
      </c>
      <c r="X67" s="148" t="str">
        <f ca="1">IF(W67="","",$B$16-D66+F67*((V66+2*V67)/(V66+V67))/3)</f>
        <v/>
      </c>
      <c r="Y67" s="149" t="str">
        <f ca="1">IF(D67&lt;$B$16,IF(W67="","",W67*X67),"")</f>
        <v/>
      </c>
      <c r="Z67" s="148" t="str">
        <f t="shared" ca="1" si="32"/>
        <v/>
      </c>
      <c r="AA67" s="150" t="str">
        <f ca="1">IF(C67="U",(Z66+Z67)*F67/2,"")</f>
        <v/>
      </c>
      <c r="AB67" s="150" t="str">
        <f ca="1">IF(AA67="","",$B$16-D66+F67*((Z66+2*Z67)/(Z66+Z67))/3)</f>
        <v/>
      </c>
      <c r="AC67" s="152" t="str">
        <f ca="1">IF(D67&lt;$B$16,IF(AA67="","",AA67*AB67),"")</f>
        <v/>
      </c>
      <c r="AD67" s="1"/>
      <c r="AE67" s="1"/>
      <c r="AF67" s="1"/>
      <c r="AG67" s="1"/>
      <c r="AH67" s="109"/>
      <c r="AJ67" s="278">
        <f t="shared" ca="1" si="33"/>
        <v>0</v>
      </c>
      <c r="AK67" s="278">
        <f t="shared" ca="1" si="26"/>
        <v>0</v>
      </c>
      <c r="AL67" s="1"/>
      <c r="AM67" s="278">
        <f t="shared" ca="1" si="35"/>
        <v>-2.46</v>
      </c>
    </row>
    <row r="68" spans="1:39" ht="14.25" x14ac:dyDescent="0.2">
      <c r="A68" s="216" t="str">
        <f ca="1">Input!A131</f>
        <v/>
      </c>
      <c r="B68" s="154" t="str">
        <f ca="1">Input!B131</f>
        <v/>
      </c>
      <c r="C68" s="217" t="str">
        <f ca="1">Input!C131</f>
        <v/>
      </c>
      <c r="D68" s="155" t="str">
        <f ca="1">Input!D131</f>
        <v/>
      </c>
      <c r="E68" s="154" t="str">
        <f t="shared" ca="1" si="27"/>
        <v/>
      </c>
      <c r="F68" s="193" t="str">
        <f ca="1">Input!E131</f>
        <v/>
      </c>
      <c r="G68" s="154" t="str">
        <f ca="1">Input!F131</f>
        <v/>
      </c>
      <c r="H68" s="154" t="str">
        <f ca="1">Input!G131</f>
        <v/>
      </c>
      <c r="I68" s="154" t="str">
        <f ca="1">Input!H131</f>
        <v/>
      </c>
      <c r="J68" s="154" t="str">
        <f ca="1">Input!I131</f>
        <v/>
      </c>
      <c r="K68" s="193" t="str">
        <f t="shared" ca="1" si="21"/>
        <v/>
      </c>
      <c r="L68" s="154" t="str">
        <f t="shared" ca="1" si="22"/>
        <v/>
      </c>
      <c r="M68" s="154" t="str">
        <f t="shared" ca="1" si="23"/>
        <v/>
      </c>
      <c r="N68" s="154" t="str">
        <f t="shared" ca="1" si="28"/>
        <v/>
      </c>
      <c r="O68" s="154" t="str">
        <f t="shared" ca="1" si="24"/>
        <v/>
      </c>
      <c r="P68" s="154" t="str">
        <f t="shared" ca="1" si="34"/>
        <v/>
      </c>
      <c r="Q68" s="193" t="str">
        <f ca="1">IF($Q$60="BS 8002",Input!K131,Input!L131)</f>
        <v/>
      </c>
      <c r="R68" s="154"/>
      <c r="S68" s="154"/>
      <c r="T68" s="154"/>
      <c r="U68" s="161" t="str">
        <f t="shared" ca="1" si="25"/>
        <v/>
      </c>
      <c r="V68" s="161" t="str">
        <f t="shared" ca="1" si="30"/>
        <v/>
      </c>
      <c r="W68" s="154"/>
      <c r="X68" s="154"/>
      <c r="Y68" s="154"/>
      <c r="Z68" s="161" t="str">
        <f t="shared" ca="1" si="32"/>
        <v/>
      </c>
      <c r="AA68" s="154"/>
      <c r="AB68" s="154"/>
      <c r="AC68" s="154"/>
      <c r="AD68" s="1"/>
      <c r="AE68" s="1"/>
      <c r="AF68" s="1"/>
      <c r="AG68" s="1"/>
      <c r="AH68" s="109"/>
      <c r="AJ68" s="278">
        <f t="shared" ca="1" si="33"/>
        <v>0</v>
      </c>
      <c r="AK68" s="278">
        <f t="shared" ca="1" si="26"/>
        <v>0</v>
      </c>
      <c r="AL68" s="1"/>
      <c r="AM68" s="278">
        <f t="shared" ca="1" si="35"/>
        <v>-2.46</v>
      </c>
    </row>
    <row r="69" spans="1:39" ht="14.25" x14ac:dyDescent="0.2">
      <c r="A69" s="218" t="str">
        <f ca="1">Input!A132</f>
        <v/>
      </c>
      <c r="B69" s="166" t="str">
        <f ca="1">Input!B132</f>
        <v/>
      </c>
      <c r="C69" s="219" t="str">
        <f ca="1">Input!C132</f>
        <v/>
      </c>
      <c r="D69" s="167" t="str">
        <f ca="1">Input!D132</f>
        <v/>
      </c>
      <c r="E69" s="166" t="str">
        <f t="shared" ca="1" si="27"/>
        <v/>
      </c>
      <c r="F69" s="194" t="str">
        <f ca="1">Input!E132</f>
        <v/>
      </c>
      <c r="G69" s="166" t="str">
        <f ca="1">Input!F132</f>
        <v/>
      </c>
      <c r="H69" s="166" t="str">
        <f ca="1">Input!G132</f>
        <v/>
      </c>
      <c r="I69" s="166" t="str">
        <f ca="1">Input!H132</f>
        <v/>
      </c>
      <c r="J69" s="166" t="str">
        <f ca="1">Input!I132</f>
        <v/>
      </c>
      <c r="K69" s="194" t="str">
        <f t="shared" ca="1" si="21"/>
        <v/>
      </c>
      <c r="L69" s="166" t="str">
        <f t="shared" ca="1" si="22"/>
        <v/>
      </c>
      <c r="M69" s="166" t="str">
        <f t="shared" ca="1" si="23"/>
        <v/>
      </c>
      <c r="N69" s="166" t="str">
        <f t="shared" ca="1" si="28"/>
        <v/>
      </c>
      <c r="O69" s="166" t="str">
        <f t="shared" ca="1" si="24"/>
        <v/>
      </c>
      <c r="P69" s="166" t="str">
        <f t="shared" ca="1" si="34"/>
        <v/>
      </c>
      <c r="Q69" s="194" t="str">
        <f ca="1">IF($Q$60="BS 8002",Input!K132,Input!L132)</f>
        <v/>
      </c>
      <c r="R69" s="166" t="str">
        <f t="shared" ca="1" si="29"/>
        <v/>
      </c>
      <c r="S69" s="173" t="str">
        <f ca="1">IF(R69="","",IF(R69=0,0,$B$16-D68+F69*((Q68+2*Q69)/(Q68+Q69))/3))</f>
        <v/>
      </c>
      <c r="T69" s="174" t="str">
        <f ca="1">IF(D69&lt;$B$17,IF(R69="","",R69*S69),"")</f>
        <v/>
      </c>
      <c r="U69" s="173" t="str">
        <f t="shared" ca="1" si="25"/>
        <v/>
      </c>
      <c r="V69" s="173" t="str">
        <f t="shared" ca="1" si="30"/>
        <v/>
      </c>
      <c r="W69" s="173" t="str">
        <f t="shared" ca="1" si="31"/>
        <v/>
      </c>
      <c r="X69" s="173" t="str">
        <f ca="1">IF(W69="","",$B$16-D68+F69*((V68+2*V69)/(V68+V69))/3)</f>
        <v/>
      </c>
      <c r="Y69" s="174" t="str">
        <f ca="1">IF(D69&lt;$B$16,IF(W69="","",W69*X69),"")</f>
        <v/>
      </c>
      <c r="Z69" s="173" t="str">
        <f t="shared" ca="1" si="32"/>
        <v/>
      </c>
      <c r="AA69" s="175" t="str">
        <f ca="1">IF(C69="U",(Z68+Z69)*F69/2,"")</f>
        <v/>
      </c>
      <c r="AB69" s="175" t="str">
        <f ca="1">IF(AA69="","",$B$16-D68+F69*((Z68+2*Z69)/(Z68+Z69))/3)</f>
        <v/>
      </c>
      <c r="AC69" s="177" t="str">
        <f ca="1">IF(D69&lt;$B$16,IF(AA69="","",AA69*AB69),"")</f>
        <v/>
      </c>
      <c r="AD69" s="1"/>
      <c r="AE69" s="1"/>
      <c r="AF69" s="1"/>
      <c r="AG69" s="1"/>
      <c r="AH69" s="109"/>
      <c r="AJ69" s="278">
        <f t="shared" ca="1" si="33"/>
        <v>0</v>
      </c>
      <c r="AK69" s="278">
        <f t="shared" ca="1" si="26"/>
        <v>0</v>
      </c>
      <c r="AL69" s="1"/>
      <c r="AM69" s="278">
        <f t="shared" ca="1" si="35"/>
        <v>-2.86</v>
      </c>
    </row>
    <row r="70" spans="1:39" ht="14.25" x14ac:dyDescent="0.2">
      <c r="A70" s="220" t="str">
        <f ca="1">Input!A133</f>
        <v/>
      </c>
      <c r="B70" s="179" t="str">
        <f ca="1">Input!B133</f>
        <v/>
      </c>
      <c r="C70" s="221" t="str">
        <f ca="1">Input!C133</f>
        <v/>
      </c>
      <c r="D70" s="180" t="str">
        <f ca="1">Input!D133</f>
        <v/>
      </c>
      <c r="E70" s="179" t="str">
        <f t="shared" ca="1" si="27"/>
        <v/>
      </c>
      <c r="F70" s="190" t="str">
        <f ca="1">Input!E133</f>
        <v/>
      </c>
      <c r="G70" s="179" t="str">
        <f ca="1">Input!F133</f>
        <v/>
      </c>
      <c r="H70" s="179" t="str">
        <f ca="1">Input!G133</f>
        <v/>
      </c>
      <c r="I70" s="179" t="str">
        <f ca="1">Input!H133</f>
        <v/>
      </c>
      <c r="J70" s="179" t="str">
        <f ca="1">Input!I133</f>
        <v/>
      </c>
      <c r="K70" s="190" t="str">
        <f t="shared" ca="1" si="21"/>
        <v/>
      </c>
      <c r="L70" s="179" t="str">
        <f t="shared" ca="1" si="22"/>
        <v/>
      </c>
      <c r="M70" s="179" t="str">
        <f t="shared" ca="1" si="23"/>
        <v/>
      </c>
      <c r="N70" s="179" t="str">
        <f t="shared" ca="1" si="28"/>
        <v/>
      </c>
      <c r="O70" s="179" t="str">
        <f t="shared" ca="1" si="24"/>
        <v/>
      </c>
      <c r="P70" s="179" t="str">
        <f t="shared" ca="1" si="34"/>
        <v/>
      </c>
      <c r="Q70" s="190" t="str">
        <f ca="1">IF($Q$60="BS 8002",Input!K133,Input!L133)</f>
        <v/>
      </c>
      <c r="R70" s="179"/>
      <c r="S70" s="179"/>
      <c r="T70" s="179"/>
      <c r="U70" s="186" t="str">
        <f t="shared" ca="1" si="25"/>
        <v/>
      </c>
      <c r="V70" s="186" t="str">
        <f t="shared" ca="1" si="30"/>
        <v/>
      </c>
      <c r="W70" s="179"/>
      <c r="X70" s="179"/>
      <c r="Y70" s="179"/>
      <c r="Z70" s="186" t="str">
        <f t="shared" ca="1" si="32"/>
        <v/>
      </c>
      <c r="AA70" s="179"/>
      <c r="AB70" s="179"/>
      <c r="AC70" s="179"/>
      <c r="AD70" s="1"/>
      <c r="AE70" s="1"/>
      <c r="AF70" s="1"/>
      <c r="AG70" s="1"/>
      <c r="AH70" s="109"/>
      <c r="AJ70" s="278">
        <f t="shared" ca="1" si="33"/>
        <v>0</v>
      </c>
      <c r="AK70" s="278">
        <f t="shared" ca="1" si="26"/>
        <v>0</v>
      </c>
      <c r="AL70" s="1"/>
      <c r="AM70" s="278">
        <f t="shared" ca="1" si="35"/>
        <v>-2.86</v>
      </c>
    </row>
    <row r="71" spans="1:39" ht="14.25" x14ac:dyDescent="0.2">
      <c r="A71" s="214" t="str">
        <f ca="1">Input!A134</f>
        <v/>
      </c>
      <c r="B71" s="141" t="str">
        <f ca="1">Input!B134</f>
        <v/>
      </c>
      <c r="C71" s="215" t="str">
        <f ca="1">Input!C134</f>
        <v/>
      </c>
      <c r="D71" s="142" t="str">
        <f ca="1">Input!D134</f>
        <v/>
      </c>
      <c r="E71" s="141" t="str">
        <f t="shared" ca="1" si="27"/>
        <v/>
      </c>
      <c r="F71" s="191" t="str">
        <f ca="1">Input!E134</f>
        <v/>
      </c>
      <c r="G71" s="141" t="str">
        <f ca="1">Input!F134</f>
        <v/>
      </c>
      <c r="H71" s="141" t="str">
        <f ca="1">Input!G134</f>
        <v/>
      </c>
      <c r="I71" s="141" t="str">
        <f ca="1">Input!H134</f>
        <v/>
      </c>
      <c r="J71" s="141" t="str">
        <f ca="1">Input!I134</f>
        <v/>
      </c>
      <c r="K71" s="191" t="str">
        <f t="shared" ca="1" si="21"/>
        <v/>
      </c>
      <c r="L71" s="141" t="str">
        <f t="shared" ca="1" si="22"/>
        <v/>
      </c>
      <c r="M71" s="141" t="str">
        <f t="shared" ca="1" si="23"/>
        <v/>
      </c>
      <c r="N71" s="141" t="str">
        <f t="shared" ca="1" si="28"/>
        <v/>
      </c>
      <c r="O71" s="141" t="str">
        <f t="shared" ca="1" si="24"/>
        <v/>
      </c>
      <c r="P71" s="141" t="str">
        <f t="shared" ca="1" si="34"/>
        <v/>
      </c>
      <c r="Q71" s="191" t="str">
        <f ca="1">IF($Q$60="BS 8002",Input!K134,Input!L134)</f>
        <v/>
      </c>
      <c r="R71" s="141" t="str">
        <f t="shared" ca="1" si="29"/>
        <v/>
      </c>
      <c r="S71" s="148" t="str">
        <f ca="1">IF(R71="","",IF(R71=0,0,$B$16-D70+F71*((Q70+2*Q71)/(Q70+Q71))/3))</f>
        <v/>
      </c>
      <c r="T71" s="149" t="str">
        <f ca="1">IF(D71&lt;$B$17,IF(R71="","",R71*S71),"")</f>
        <v/>
      </c>
      <c r="U71" s="148" t="str">
        <f t="shared" ca="1" si="25"/>
        <v/>
      </c>
      <c r="V71" s="148" t="str">
        <f t="shared" ca="1" si="30"/>
        <v/>
      </c>
      <c r="W71" s="148" t="str">
        <f t="shared" ca="1" si="31"/>
        <v/>
      </c>
      <c r="X71" s="148" t="str">
        <f ca="1">IF(W71="","",$B$16-D70+F71*((V70+2*V71)/(V70+V71))/3)</f>
        <v/>
      </c>
      <c r="Y71" s="149" t="str">
        <f ca="1">IF(D71&lt;$B$16,IF(W71="","",W71*X71),"")</f>
        <v/>
      </c>
      <c r="Z71" s="148" t="str">
        <f t="shared" ca="1" si="32"/>
        <v/>
      </c>
      <c r="AA71" s="150" t="str">
        <f ca="1">IF(C71="U",(Z70+Z71)*F71/2,"")</f>
        <v/>
      </c>
      <c r="AB71" s="150" t="str">
        <f ca="1">IF(AA71="","",$B$16-D70+F71*((Z70+2*Z71)/(Z70+Z71))/3)</f>
        <v/>
      </c>
      <c r="AC71" s="152" t="str">
        <f ca="1">IF(D71&lt;$B$16,IF(AA71="","",AA71*AB71),"")</f>
        <v/>
      </c>
      <c r="AD71" s="1"/>
      <c r="AE71" s="1"/>
      <c r="AF71" s="1"/>
      <c r="AG71" s="1"/>
      <c r="AH71" s="109"/>
      <c r="AJ71" s="278">
        <f t="shared" ca="1" si="33"/>
        <v>0</v>
      </c>
      <c r="AK71" s="278">
        <f t="shared" ca="1" si="26"/>
        <v>0</v>
      </c>
      <c r="AL71" s="1"/>
      <c r="AM71" s="278">
        <f t="shared" ca="1" si="35"/>
        <v>-10.36</v>
      </c>
    </row>
    <row r="72" spans="1:39" ht="14.25" x14ac:dyDescent="0.2">
      <c r="A72" s="216" t="str">
        <f ca="1">Input!A135</f>
        <v/>
      </c>
      <c r="B72" s="154" t="str">
        <f ca="1">Input!B135</f>
        <v/>
      </c>
      <c r="C72" s="217" t="str">
        <f ca="1">Input!C135</f>
        <v/>
      </c>
      <c r="D72" s="155" t="str">
        <f ca="1">Input!D135</f>
        <v/>
      </c>
      <c r="E72" s="154" t="str">
        <f t="shared" ca="1" si="27"/>
        <v/>
      </c>
      <c r="F72" s="193" t="str">
        <f ca="1">Input!E135</f>
        <v/>
      </c>
      <c r="G72" s="154" t="str">
        <f ca="1">Input!F135</f>
        <v/>
      </c>
      <c r="H72" s="154" t="str">
        <f ca="1">Input!G135</f>
        <v/>
      </c>
      <c r="I72" s="154" t="str">
        <f ca="1">Input!H135</f>
        <v/>
      </c>
      <c r="J72" s="154" t="str">
        <f ca="1">Input!I135</f>
        <v/>
      </c>
      <c r="K72" s="193" t="str">
        <f t="shared" ca="1" si="21"/>
        <v/>
      </c>
      <c r="L72" s="154" t="str">
        <f t="shared" ca="1" si="22"/>
        <v/>
      </c>
      <c r="M72" s="154" t="str">
        <f t="shared" ca="1" si="23"/>
        <v/>
      </c>
      <c r="N72" s="154" t="str">
        <f t="shared" ca="1" si="28"/>
        <v/>
      </c>
      <c r="O72" s="154" t="str">
        <f t="shared" ca="1" si="24"/>
        <v/>
      </c>
      <c r="P72" s="154" t="str">
        <f t="shared" ca="1" si="34"/>
        <v/>
      </c>
      <c r="Q72" s="193" t="str">
        <f ca="1">IF($Q$60="BS 8002",Input!K135,Input!L135)</f>
        <v/>
      </c>
      <c r="R72" s="154"/>
      <c r="S72" s="154"/>
      <c r="T72" s="154"/>
      <c r="U72" s="161" t="str">
        <f t="shared" ca="1" si="25"/>
        <v/>
      </c>
      <c r="V72" s="161" t="str">
        <f t="shared" ca="1" si="30"/>
        <v/>
      </c>
      <c r="W72" s="154"/>
      <c r="X72" s="154"/>
      <c r="Y72" s="154"/>
      <c r="Z72" s="161" t="str">
        <f t="shared" ca="1" si="32"/>
        <v/>
      </c>
      <c r="AA72" s="154"/>
      <c r="AB72" s="154"/>
      <c r="AC72" s="154"/>
      <c r="AD72" s="1"/>
      <c r="AE72" s="1"/>
      <c r="AF72" s="1"/>
      <c r="AG72" s="1"/>
      <c r="AH72" s="109"/>
      <c r="AJ72" s="278">
        <f t="shared" ca="1" si="33"/>
        <v>0</v>
      </c>
      <c r="AK72" s="278">
        <f t="shared" ca="1" si="26"/>
        <v>0</v>
      </c>
      <c r="AL72" s="1"/>
      <c r="AM72" s="278">
        <f t="shared" ca="1" si="35"/>
        <v>-10.36</v>
      </c>
    </row>
    <row r="73" spans="1:39" ht="14.25" x14ac:dyDescent="0.2">
      <c r="A73" s="218" t="str">
        <f ca="1">Input!A136</f>
        <v/>
      </c>
      <c r="B73" s="166" t="str">
        <f ca="1">Input!B136</f>
        <v/>
      </c>
      <c r="C73" s="219" t="str">
        <f ca="1">Input!C136</f>
        <v/>
      </c>
      <c r="D73" s="167" t="str">
        <f ca="1">Input!D136</f>
        <v/>
      </c>
      <c r="E73" s="166" t="str">
        <f t="shared" ca="1" si="27"/>
        <v/>
      </c>
      <c r="F73" s="194" t="str">
        <f ca="1">Input!E136</f>
        <v/>
      </c>
      <c r="G73" s="166" t="str">
        <f ca="1">Input!F136</f>
        <v/>
      </c>
      <c r="H73" s="166" t="str">
        <f ca="1">Input!G136</f>
        <v/>
      </c>
      <c r="I73" s="166" t="str">
        <f ca="1">Input!H136</f>
        <v/>
      </c>
      <c r="J73" s="166" t="str">
        <f ca="1">Input!I136</f>
        <v/>
      </c>
      <c r="K73" s="194" t="str">
        <f t="shared" ca="1" si="21"/>
        <v/>
      </c>
      <c r="L73" s="166" t="str">
        <f t="shared" ca="1" si="22"/>
        <v/>
      </c>
      <c r="M73" s="166" t="str">
        <f t="shared" ca="1" si="23"/>
        <v/>
      </c>
      <c r="N73" s="166" t="str">
        <f t="shared" ca="1" si="28"/>
        <v/>
      </c>
      <c r="O73" s="166" t="str">
        <f t="shared" ca="1" si="24"/>
        <v/>
      </c>
      <c r="P73" s="166" t="str">
        <f t="shared" ca="1" si="34"/>
        <v/>
      </c>
      <c r="Q73" s="194" t="str">
        <f ca="1">IF($Q$60="BS 8002",Input!K136,Input!L136)</f>
        <v/>
      </c>
      <c r="R73" s="166" t="str">
        <f t="shared" ca="1" si="29"/>
        <v/>
      </c>
      <c r="S73" s="173" t="str">
        <f ca="1">IF(R73="","",IF(R73=0,0,$B$16-D72+F73*((Q72+2*Q73)/(Q72+Q73))/3))</f>
        <v/>
      </c>
      <c r="T73" s="174" t="str">
        <f ca="1">IF(D73&lt;$B$17,IF(R73="","",R73*S73),"")</f>
        <v/>
      </c>
      <c r="U73" s="173" t="str">
        <f t="shared" ca="1" si="25"/>
        <v/>
      </c>
      <c r="V73" s="173" t="str">
        <f t="shared" ca="1" si="30"/>
        <v/>
      </c>
      <c r="W73" s="173" t="str">
        <f t="shared" ca="1" si="31"/>
        <v/>
      </c>
      <c r="X73" s="173" t="str">
        <f ca="1">IF(W73="","",$B$16-D72+F73*((V72+2*V73)/(V72+V73))/3)</f>
        <v/>
      </c>
      <c r="Y73" s="174" t="str">
        <f ca="1">IF(D73&lt;$B$16,IF(W73="","",W73*X73),"")</f>
        <v/>
      </c>
      <c r="Z73" s="173" t="str">
        <f t="shared" ca="1" si="32"/>
        <v/>
      </c>
      <c r="AA73" s="175" t="str">
        <f ca="1">IF(C73="U",(Z72+Z73)*F73/2,"")</f>
        <v/>
      </c>
      <c r="AB73" s="175" t="str">
        <f ca="1">IF(AA73="","",$B$16-D72+F73*((Z72+2*Z73)/(Z72+Z73))/3)</f>
        <v/>
      </c>
      <c r="AC73" s="177" t="str">
        <f ca="1">IF(D73&lt;$B$16,IF(AA73="","",AA73*AB73),"")</f>
        <v/>
      </c>
      <c r="AD73" s="1"/>
      <c r="AE73" s="1"/>
      <c r="AF73" s="1"/>
      <c r="AG73" s="1"/>
      <c r="AH73" s="109"/>
      <c r="AJ73" s="278">
        <f t="shared" ca="1" si="33"/>
        <v>0</v>
      </c>
      <c r="AK73" s="278">
        <f t="shared" ca="1" si="26"/>
        <v>0</v>
      </c>
      <c r="AL73" s="1"/>
      <c r="AM73" s="278">
        <f t="shared" ca="1" si="35"/>
        <v>-11.95</v>
      </c>
    </row>
    <row r="74" spans="1:39" ht="14.25" x14ac:dyDescent="0.2">
      <c r="A74" s="220">
        <f ca="1">Input!A137</f>
        <v>5</v>
      </c>
      <c r="B74" s="179" t="str">
        <f ca="1">Input!B137</f>
        <v>CI2</v>
      </c>
      <c r="C74" s="221" t="str">
        <f ca="1">Input!C137</f>
        <v>U</v>
      </c>
      <c r="D74" s="180">
        <f ca="1">Input!D137</f>
        <v>-11.95</v>
      </c>
      <c r="E74" s="179">
        <f t="shared" ca="1" si="27"/>
        <v>0</v>
      </c>
      <c r="F74" s="190">
        <f ca="1">Input!E137</f>
        <v>0</v>
      </c>
      <c r="G74" s="179">
        <f ca="1">Input!F137</f>
        <v>19</v>
      </c>
      <c r="H74" s="179">
        <f ca="1">Input!G137</f>
        <v>0</v>
      </c>
      <c r="I74" s="179">
        <f ca="1">Input!H137</f>
        <v>0</v>
      </c>
      <c r="J74" s="179">
        <f ca="1">Input!I137</f>
        <v>50</v>
      </c>
      <c r="K74" s="190">
        <f t="shared" ca="1" si="21"/>
        <v>0</v>
      </c>
      <c r="L74" s="179">
        <f t="shared" ca="1" si="22"/>
        <v>0</v>
      </c>
      <c r="M74" s="179">
        <f t="shared" ca="1" si="23"/>
        <v>50</v>
      </c>
      <c r="N74" s="184">
        <f t="shared" ca="1" si="28"/>
        <v>1</v>
      </c>
      <c r="O74" s="184">
        <f t="shared" ca="1" si="24"/>
        <v>2.4494897427831779</v>
      </c>
      <c r="P74" s="179">
        <f t="shared" ca="1" si="34"/>
        <v>0</v>
      </c>
      <c r="Q74" s="222">
        <f ca="1">IF($Q$60="BS 8002",Input!K137,Input!L137)</f>
        <v>0</v>
      </c>
      <c r="R74" s="179"/>
      <c r="S74" s="179"/>
      <c r="T74" s="179"/>
      <c r="U74" s="186" t="str">
        <f t="shared" ca="1" si="25"/>
        <v/>
      </c>
      <c r="V74" s="186" t="str">
        <f t="shared" ca="1" si="30"/>
        <v/>
      </c>
      <c r="W74" s="179"/>
      <c r="X74" s="179"/>
      <c r="Y74" s="179"/>
      <c r="Z74" s="186">
        <f t="shared" ca="1" si="32"/>
        <v>122.4744871391589</v>
      </c>
      <c r="AA74" s="179"/>
      <c r="AB74" s="179"/>
      <c r="AC74" s="179"/>
      <c r="AD74" s="1"/>
      <c r="AE74" s="1"/>
      <c r="AF74" s="1"/>
      <c r="AG74" s="1"/>
      <c r="AH74" s="109"/>
      <c r="AJ74" s="278">
        <f t="shared" ca="1" si="33"/>
        <v>122.4744871391589</v>
      </c>
      <c r="AK74" s="278">
        <f t="shared" ca="1" si="26"/>
        <v>0</v>
      </c>
      <c r="AL74" s="1"/>
      <c r="AM74" s="278">
        <f t="shared" ca="1" si="35"/>
        <v>-11.95</v>
      </c>
    </row>
    <row r="75" spans="1:39" ht="14.25" x14ac:dyDescent="0.2">
      <c r="A75" s="214">
        <f ca="1">Input!A138</f>
        <v>5</v>
      </c>
      <c r="B75" s="141" t="str">
        <f ca="1">Input!B138</f>
        <v>CI2</v>
      </c>
      <c r="C75" s="215" t="str">
        <f ca="1">Input!C138</f>
        <v>U</v>
      </c>
      <c r="D75" s="142">
        <f ca="1">Input!D138</f>
        <v>-14.36</v>
      </c>
      <c r="E75" s="141">
        <f t="shared" ca="1" si="27"/>
        <v>2.41</v>
      </c>
      <c r="F75" s="191">
        <f ca="1">Input!E138</f>
        <v>2.41</v>
      </c>
      <c r="G75" s="141">
        <f ca="1">Input!F138</f>
        <v>19</v>
      </c>
      <c r="H75" s="141">
        <f ca="1">Input!G138</f>
        <v>0</v>
      </c>
      <c r="I75" s="141">
        <f ca="1">Input!H138</f>
        <v>0</v>
      </c>
      <c r="J75" s="141">
        <f ca="1">Input!I138</f>
        <v>50</v>
      </c>
      <c r="K75" s="191">
        <f t="shared" ca="1" si="21"/>
        <v>0</v>
      </c>
      <c r="L75" s="141">
        <f t="shared" ca="1" si="22"/>
        <v>0</v>
      </c>
      <c r="M75" s="141">
        <f t="shared" ca="1" si="23"/>
        <v>50</v>
      </c>
      <c r="N75" s="146">
        <f t="shared" ca="1" si="28"/>
        <v>1</v>
      </c>
      <c r="O75" s="146">
        <f t="shared" ca="1" si="24"/>
        <v>2.4494897427831779</v>
      </c>
      <c r="P75" s="141">
        <f t="shared" ca="1" si="34"/>
        <v>45.790000000000006</v>
      </c>
      <c r="Q75" s="223">
        <f ca="1">IF($Q$60="BS 8002",Input!K138,Input!L138)</f>
        <v>34.097269180754232</v>
      </c>
      <c r="R75" s="141" t="str">
        <f t="shared" ca="1" si="29"/>
        <v/>
      </c>
      <c r="S75" s="148" t="str">
        <f ca="1">IF(R75="","",IF(R75=0,0,$B$16-D74+F75*((Q74+2*Q75)/(Q74+Q75))/3))</f>
        <v/>
      </c>
      <c r="T75" s="149" t="str">
        <f ca="1">IF(D75&lt;$B$17,IF(R75="","",R75*S75),"")</f>
        <v/>
      </c>
      <c r="U75" s="148" t="str">
        <f t="shared" ca="1" si="25"/>
        <v/>
      </c>
      <c r="V75" s="148" t="str">
        <f t="shared" ca="1" si="30"/>
        <v/>
      </c>
      <c r="W75" s="148" t="str">
        <f t="shared" ca="1" si="31"/>
        <v/>
      </c>
      <c r="X75" s="148" t="str">
        <f ca="1">IF(W75="","",$B$16-D74+F75*((V74+2*V75)/(V74+V75))/3)</f>
        <v/>
      </c>
      <c r="Y75" s="149" t="str">
        <f ca="1">IF(D75&lt;$B$16,IF(W75="","",W75*X75),"")</f>
        <v/>
      </c>
      <c r="Z75" s="148">
        <f t="shared" ca="1" si="32"/>
        <v>168.26448713915892</v>
      </c>
      <c r="AA75" s="150">
        <f ca="1">IF(C75="U",(Z74+Z75)*F75/2,"")</f>
        <v>350.34046400537301</v>
      </c>
      <c r="AB75" s="150">
        <f ca="1">IF(AA75="","",$B$16-D74+F75*((Z74+2*Z75)/(Z74+Z75))/3)</f>
        <v>10.758260581806482</v>
      </c>
      <c r="AC75" s="152">
        <f ca="1">IF(D75&lt;$B$16,IF(AA75="","",AA75*AB75),"")</f>
        <v>3769.0540041207969</v>
      </c>
      <c r="AD75" s="1"/>
      <c r="AE75" s="1"/>
      <c r="AF75" s="1"/>
      <c r="AG75" s="1"/>
      <c r="AH75" s="109"/>
      <c r="AJ75" s="278">
        <f t="shared" ca="1" si="33"/>
        <v>168.26448713915892</v>
      </c>
      <c r="AK75" s="278">
        <f t="shared" ca="1" si="26"/>
        <v>0</v>
      </c>
      <c r="AL75" s="1"/>
      <c r="AM75" s="278">
        <f t="shared" ca="1" si="35"/>
        <v>-14.36</v>
      </c>
    </row>
    <row r="76" spans="1:39" ht="14.25" x14ac:dyDescent="0.2">
      <c r="A76" s="216">
        <f ca="1">Input!A139</f>
        <v>6</v>
      </c>
      <c r="B76" s="154" t="str">
        <f ca="1">Input!B139</f>
        <v>SM</v>
      </c>
      <c r="C76" s="217" t="str">
        <f ca="1">Input!C139</f>
        <v>D</v>
      </c>
      <c r="D76" s="155">
        <f ca="1">Input!D139</f>
        <v>-14.36</v>
      </c>
      <c r="E76" s="154">
        <f t="shared" ca="1" si="27"/>
        <v>2.41</v>
      </c>
      <c r="F76" s="193">
        <f ca="1">Input!E139</f>
        <v>0</v>
      </c>
      <c r="G76" s="154">
        <f ca="1">Input!F139</f>
        <v>20</v>
      </c>
      <c r="H76" s="154">
        <f ca="1">Input!G139</f>
        <v>0</v>
      </c>
      <c r="I76" s="154">
        <f ca="1">Input!H139</f>
        <v>33.1</v>
      </c>
      <c r="J76" s="154">
        <f ca="1">Input!I139</f>
        <v>0</v>
      </c>
      <c r="K76" s="193">
        <f t="shared" ca="1" si="21"/>
        <v>0</v>
      </c>
      <c r="L76" s="154">
        <f t="shared" ca="1" si="22"/>
        <v>33.1</v>
      </c>
      <c r="M76" s="154">
        <f t="shared" ca="1" si="23"/>
        <v>0</v>
      </c>
      <c r="N76" s="159">
        <f t="shared" ca="1" si="28"/>
        <v>6.1986026587400067</v>
      </c>
      <c r="O76" s="159">
        <f t="shared" ca="1" si="24"/>
        <v>6.0984929246855764</v>
      </c>
      <c r="P76" s="154">
        <f t="shared" ca="1" si="34"/>
        <v>45.790000000000006</v>
      </c>
      <c r="Q76" s="224">
        <f ca="1">IF($Q$60="BS 8002",Input!K139,Input!L139)</f>
        <v>34.097269180754232</v>
      </c>
      <c r="R76" s="154"/>
      <c r="S76" s="154"/>
      <c r="T76" s="154"/>
      <c r="U76" s="161">
        <f t="shared" ca="1" si="25"/>
        <v>11.692730819245774</v>
      </c>
      <c r="V76" s="161">
        <f t="shared" ca="1" si="30"/>
        <v>72.47859234410808</v>
      </c>
      <c r="W76" s="154"/>
      <c r="X76" s="154"/>
      <c r="Y76" s="154"/>
      <c r="Z76" s="161" t="str">
        <f t="shared" ca="1" si="32"/>
        <v/>
      </c>
      <c r="AA76" s="154"/>
      <c r="AB76" s="154"/>
      <c r="AC76" s="154"/>
      <c r="AD76" s="1"/>
      <c r="AE76" s="1"/>
      <c r="AF76" s="1"/>
      <c r="AG76" s="1"/>
      <c r="AH76" s="109"/>
      <c r="AJ76" s="278">
        <f t="shared" ca="1" si="33"/>
        <v>72.47859234410808</v>
      </c>
      <c r="AK76" s="278">
        <f t="shared" ca="1" si="26"/>
        <v>34.097269180754232</v>
      </c>
      <c r="AL76" s="1"/>
      <c r="AM76" s="278">
        <f t="shared" ca="1" si="35"/>
        <v>-14.36</v>
      </c>
    </row>
    <row r="77" spans="1:39" ht="14.25" x14ac:dyDescent="0.2">
      <c r="A77" s="218">
        <f ca="1">Input!A140</f>
        <v>6</v>
      </c>
      <c r="B77" s="166" t="str">
        <f ca="1">Input!B140</f>
        <v>SM</v>
      </c>
      <c r="C77" s="219" t="str">
        <f ca="1">Input!C140</f>
        <v>D</v>
      </c>
      <c r="D77" s="167">
        <f ca="1">Input!D140</f>
        <v>-16.36</v>
      </c>
      <c r="E77" s="166">
        <f t="shared" ca="1" si="27"/>
        <v>4.41</v>
      </c>
      <c r="F77" s="194">
        <f ca="1">Input!E140</f>
        <v>2</v>
      </c>
      <c r="G77" s="166">
        <f ca="1">Input!F140</f>
        <v>20</v>
      </c>
      <c r="H77" s="166">
        <f ca="1">Input!G140</f>
        <v>0</v>
      </c>
      <c r="I77" s="166">
        <f ca="1">Input!H140</f>
        <v>33.1</v>
      </c>
      <c r="J77" s="166">
        <f ca="1">Input!I140</f>
        <v>0</v>
      </c>
      <c r="K77" s="194">
        <f t="shared" ca="1" si="21"/>
        <v>0</v>
      </c>
      <c r="L77" s="166">
        <f t="shared" ca="1" si="22"/>
        <v>33.1</v>
      </c>
      <c r="M77" s="166">
        <f t="shared" ca="1" si="23"/>
        <v>0</v>
      </c>
      <c r="N77" s="171">
        <f t="shared" ca="1" si="28"/>
        <v>6.1986026587400067</v>
      </c>
      <c r="O77" s="171">
        <f t="shared" ca="1" si="24"/>
        <v>6.0984929246855764</v>
      </c>
      <c r="P77" s="166">
        <f t="shared" ca="1" si="34"/>
        <v>85.79</v>
      </c>
      <c r="Q77" s="225">
        <f ca="1">IF($Q$60="BS 8002",Input!K140,Input!L140)</f>
        <v>62.393758127438232</v>
      </c>
      <c r="R77" s="175">
        <f t="shared" ca="1" si="29"/>
        <v>96.491027308192457</v>
      </c>
      <c r="S77" s="173">
        <f ca="1">IF(R77="","",IF(R77=0,0,$B$16-D76+F77*((Q76+2*Q77)/(Q76+Q77))/3))</f>
        <v>12.997751710654935</v>
      </c>
      <c r="T77" s="174">
        <f ca="1">IF(D77&lt;$B$17,IF(R77="","",R77*S77),"")</f>
        <v>1254.1664152579106</v>
      </c>
      <c r="U77" s="173">
        <f t="shared" ca="1" si="25"/>
        <v>23.396241872561774</v>
      </c>
      <c r="V77" s="173">
        <f t="shared" ca="1" si="30"/>
        <v>145.02400707578568</v>
      </c>
      <c r="W77" s="173">
        <f t="shared" ca="1" si="31"/>
        <v>217.50259941989376</v>
      </c>
      <c r="X77" s="173">
        <f ca="1">IF(W77="","",$B$16-D76+F77*((V76+2*V77)/(V76+V77))/3)</f>
        <v>13.011179383488081</v>
      </c>
      <c r="Y77" s="174">
        <f ca="1">IF(D77&lt;$B$16,IF(W77="","",W77*X77),"")</f>
        <v>2829.9653374271884</v>
      </c>
      <c r="Z77" s="173" t="str">
        <f t="shared" ca="1" si="32"/>
        <v/>
      </c>
      <c r="AA77" s="175" t="str">
        <f ca="1">IF(C77="U",(Z76+Z77)*F77/2,"")</f>
        <v/>
      </c>
      <c r="AB77" s="175" t="str">
        <f ca="1">IF(AA77="","",$B$16-D76+F77*((Z76+2*Z77)/(Z76+Z77))/3)</f>
        <v/>
      </c>
      <c r="AC77" s="177" t="str">
        <f ca="1">IF(D77&lt;$B$16,IF(AA77="","",AA77*AB77),"")</f>
        <v/>
      </c>
      <c r="AD77" s="1"/>
      <c r="AE77" s="1"/>
      <c r="AF77" s="1"/>
      <c r="AG77" s="1"/>
      <c r="AH77" s="109"/>
      <c r="AJ77" s="278">
        <f t="shared" ca="1" si="33"/>
        <v>145.02400707578568</v>
      </c>
      <c r="AK77" s="278">
        <f t="shared" ca="1" si="26"/>
        <v>62.393758127438232</v>
      </c>
      <c r="AL77" s="1"/>
      <c r="AM77" s="278">
        <f t="shared" ca="1" si="35"/>
        <v>-16.36</v>
      </c>
    </row>
    <row r="78" spans="1:39" ht="14.25" x14ac:dyDescent="0.2">
      <c r="A78" s="220">
        <f ca="1">Input!A141</f>
        <v>7</v>
      </c>
      <c r="B78" s="179" t="str">
        <f ca="1">Input!B141</f>
        <v>GV</v>
      </c>
      <c r="C78" s="221" t="str">
        <f ca="1">Input!C141</f>
        <v>D</v>
      </c>
      <c r="D78" s="180">
        <f ca="1">Input!D141</f>
        <v>-16.36</v>
      </c>
      <c r="E78" s="179">
        <f t="shared" ca="1" si="27"/>
        <v>4.41</v>
      </c>
      <c r="F78" s="190">
        <f ca="1">Input!E141</f>
        <v>0</v>
      </c>
      <c r="G78" s="179">
        <f ca="1">Input!F141</f>
        <v>20</v>
      </c>
      <c r="H78" s="179">
        <f ca="1">Input!G141</f>
        <v>0</v>
      </c>
      <c r="I78" s="179">
        <f ca="1">Input!H141</f>
        <v>39</v>
      </c>
      <c r="J78" s="179">
        <f ca="1">Input!I141</f>
        <v>0</v>
      </c>
      <c r="K78" s="190">
        <f t="shared" ca="1" si="21"/>
        <v>0</v>
      </c>
      <c r="L78" s="179">
        <f t="shared" ca="1" si="22"/>
        <v>39</v>
      </c>
      <c r="M78" s="179">
        <f t="shared" ca="1" si="23"/>
        <v>0</v>
      </c>
      <c r="N78" s="184">
        <f t="shared" ca="1" si="28"/>
        <v>9.9423052999999975</v>
      </c>
      <c r="O78" s="184">
        <f t="shared" ca="1" si="24"/>
        <v>7.7235893080872691</v>
      </c>
      <c r="P78" s="179">
        <f t="shared" ca="1" si="34"/>
        <v>85.79</v>
      </c>
      <c r="Q78" s="222">
        <f ca="1">IF($Q$60="BS 8002",Input!K141,Input!L141)</f>
        <v>62.393758127438232</v>
      </c>
      <c r="R78" s="179"/>
      <c r="S78" s="179"/>
      <c r="T78" s="179"/>
      <c r="U78" s="186">
        <f t="shared" ca="1" si="25"/>
        <v>23.396241872561774</v>
      </c>
      <c r="V78" s="186">
        <f t="shared" ca="1" si="30"/>
        <v>232.61257956965278</v>
      </c>
      <c r="W78" s="179"/>
      <c r="X78" s="179"/>
      <c r="Y78" s="179"/>
      <c r="Z78" s="186" t="str">
        <f t="shared" ca="1" si="32"/>
        <v/>
      </c>
      <c r="AA78" s="179"/>
      <c r="AB78" s="179"/>
      <c r="AC78" s="179"/>
      <c r="AD78" s="1"/>
      <c r="AE78" s="1"/>
      <c r="AF78" s="1"/>
      <c r="AG78" s="1"/>
      <c r="AH78" s="109"/>
      <c r="AJ78" s="278">
        <f t="shared" ca="1" si="33"/>
        <v>232.61257956965278</v>
      </c>
      <c r="AK78" s="278">
        <f t="shared" ca="1" si="26"/>
        <v>62.393758127438232</v>
      </c>
      <c r="AL78" s="1"/>
      <c r="AM78" s="278">
        <f t="shared" ca="1" si="35"/>
        <v>-16.36</v>
      </c>
    </row>
    <row r="79" spans="1:39" ht="14.25" x14ac:dyDescent="0.2">
      <c r="A79" s="214">
        <f ca="1">Input!A142</f>
        <v>7</v>
      </c>
      <c r="B79" s="141" t="str">
        <f ca="1">Input!B142</f>
        <v>GV</v>
      </c>
      <c r="C79" s="215" t="str">
        <f ca="1">Input!C142</f>
        <v>D</v>
      </c>
      <c r="D79" s="142">
        <f ca="1">Input!D142</f>
        <v>-23.2</v>
      </c>
      <c r="E79" s="141">
        <f t="shared" ca="1" si="27"/>
        <v>11.25</v>
      </c>
      <c r="F79" s="191">
        <f ca="1">Input!E142</f>
        <v>6.84</v>
      </c>
      <c r="G79" s="141">
        <f ca="1">Input!F142</f>
        <v>20</v>
      </c>
      <c r="H79" s="141">
        <f ca="1">Input!G142</f>
        <v>0</v>
      </c>
      <c r="I79" s="141">
        <f ca="1">Input!H142</f>
        <v>39</v>
      </c>
      <c r="J79" s="141">
        <f ca="1">Input!I142</f>
        <v>0</v>
      </c>
      <c r="K79" s="191">
        <f t="shared" ca="1" si="21"/>
        <v>0</v>
      </c>
      <c r="L79" s="141">
        <f t="shared" ca="1" si="22"/>
        <v>39</v>
      </c>
      <c r="M79" s="141">
        <f t="shared" ca="1" si="23"/>
        <v>0</v>
      </c>
      <c r="N79" s="146">
        <f t="shared" ca="1" si="28"/>
        <v>9.9423052999999975</v>
      </c>
      <c r="O79" s="146">
        <f t="shared" ca="1" si="24"/>
        <v>7.7235893080872691</v>
      </c>
      <c r="P79" s="141">
        <f t="shared" ca="1" si="34"/>
        <v>222.59000000000003</v>
      </c>
      <c r="Q79" s="223">
        <f ca="1">IF($Q$60="BS 8002",Input!K142,Input!L142)</f>
        <v>159.16775032509753</v>
      </c>
      <c r="R79" s="150">
        <f t="shared" ca="1" si="29"/>
        <v>757.7403589076722</v>
      </c>
      <c r="S79" s="148">
        <f ca="1">IF(R79="","",IF(R79=0,0,$B$16-D78+F79*((Q78+2*Q79)/(Q78+Q79))/3))</f>
        <v>17.817931034482758</v>
      </c>
      <c r="T79" s="149">
        <f ca="1">IF(D79&lt;$B$17,IF(R79="","",R79*S79),"")</f>
        <v>13501.365457061116</v>
      </c>
      <c r="U79" s="148">
        <f t="shared" ca="1" si="25"/>
        <v>63.422249674902503</v>
      </c>
      <c r="V79" s="148">
        <f t="shared" ca="1" si="30"/>
        <v>630.56336908070625</v>
      </c>
      <c r="W79" s="148">
        <f t="shared" ca="1" si="31"/>
        <v>2952.0617443842279</v>
      </c>
      <c r="X79" s="148">
        <f ca="1">IF(W79="","",$B$16-D78+F79*((V78+2*V79)/(V78+V79))/3)</f>
        <v>17.845575232664832</v>
      </c>
      <c r="Y79" s="149">
        <f ca="1">IF(D79&lt;$B$16,IF(W79="","",W79*X79),"")</f>
        <v>52681.239950880517</v>
      </c>
      <c r="Z79" s="148" t="str">
        <f t="shared" ca="1" si="32"/>
        <v/>
      </c>
      <c r="AA79" s="150" t="str">
        <f ca="1">IF(C79="U",(Z78+Z79)*F79/2,"")</f>
        <v/>
      </c>
      <c r="AB79" s="150" t="str">
        <f ca="1">IF(AA79="","",$B$16-D78+F79*((Z78+2*Z79)/(Z78+Z79))/3)</f>
        <v/>
      </c>
      <c r="AC79" s="152" t="str">
        <f ca="1">IF(D79&lt;$B$16,IF(AA79="","",AA79*AB79),"")</f>
        <v/>
      </c>
      <c r="AD79" s="1"/>
      <c r="AE79" s="1"/>
      <c r="AF79" s="1"/>
      <c r="AG79" s="1"/>
      <c r="AH79" s="109"/>
      <c r="AJ79" s="278">
        <f t="shared" ca="1" si="33"/>
        <v>630.56336908070625</v>
      </c>
      <c r="AK79" s="278">
        <f t="shared" ca="1" si="26"/>
        <v>159.16775032509753</v>
      </c>
      <c r="AL79" s="1"/>
      <c r="AM79" s="278">
        <f t="shared" ca="1" si="35"/>
        <v>-23.2</v>
      </c>
    </row>
    <row r="80" spans="1:39" ht="14.25" x14ac:dyDescent="0.2">
      <c r="A80" s="216" t="str">
        <f ca="1">Input!A143</f>
        <v/>
      </c>
      <c r="B80" s="154" t="str">
        <f ca="1">Input!B143</f>
        <v/>
      </c>
      <c r="C80" s="217" t="str">
        <f ca="1">Input!C143</f>
        <v/>
      </c>
      <c r="D80" s="155" t="str">
        <f ca="1">Input!D143</f>
        <v/>
      </c>
      <c r="E80" s="154" t="str">
        <f t="shared" ca="1" si="27"/>
        <v/>
      </c>
      <c r="F80" s="193" t="str">
        <f ca="1">Input!E143</f>
        <v/>
      </c>
      <c r="G80" s="154" t="str">
        <f ca="1">Input!F143</f>
        <v/>
      </c>
      <c r="H80" s="154" t="str">
        <f ca="1">Input!G143</f>
        <v/>
      </c>
      <c r="I80" s="154" t="str">
        <f ca="1">Input!H143</f>
        <v/>
      </c>
      <c r="J80" s="154" t="str">
        <f ca="1">Input!I143</f>
        <v/>
      </c>
      <c r="K80" s="193" t="str">
        <f t="shared" ca="1" si="21"/>
        <v/>
      </c>
      <c r="L80" s="154" t="str">
        <f t="shared" ca="1" si="22"/>
        <v/>
      </c>
      <c r="M80" s="154" t="str">
        <f t="shared" ca="1" si="23"/>
        <v/>
      </c>
      <c r="N80" s="159" t="str">
        <f t="shared" ca="1" si="28"/>
        <v/>
      </c>
      <c r="O80" s="159" t="str">
        <f t="shared" ca="1" si="24"/>
        <v/>
      </c>
      <c r="P80" s="154" t="str">
        <f t="shared" ca="1" si="34"/>
        <v/>
      </c>
      <c r="Q80" s="224" t="str">
        <f ca="1">IF($Q$60="BS 8002",Input!K143,Input!L143)</f>
        <v/>
      </c>
      <c r="R80" s="154"/>
      <c r="S80" s="154"/>
      <c r="T80" s="154"/>
      <c r="U80" s="161" t="str">
        <f t="shared" ca="1" si="25"/>
        <v/>
      </c>
      <c r="V80" s="161" t="str">
        <f t="shared" ca="1" si="30"/>
        <v/>
      </c>
      <c r="W80" s="154"/>
      <c r="X80" s="154"/>
      <c r="Y80" s="154"/>
      <c r="Z80" s="161" t="str">
        <f t="shared" ca="1" si="32"/>
        <v/>
      </c>
      <c r="AA80" s="154"/>
      <c r="AB80" s="154"/>
      <c r="AC80" s="154"/>
      <c r="AD80" s="1"/>
      <c r="AE80" s="1"/>
      <c r="AF80" s="1"/>
      <c r="AG80" s="1"/>
      <c r="AH80" s="109"/>
      <c r="AJ80" s="278">
        <f t="shared" ca="1" si="33"/>
        <v>0</v>
      </c>
      <c r="AK80" s="278">
        <f t="shared" ca="1" si="26"/>
        <v>0</v>
      </c>
      <c r="AL80" s="1"/>
      <c r="AM80" s="278">
        <f t="shared" ca="1" si="35"/>
        <v>-23.2</v>
      </c>
    </row>
    <row r="81" spans="1:39" ht="14.25" x14ac:dyDescent="0.2">
      <c r="A81" s="218" t="str">
        <f ca="1">Input!A144</f>
        <v/>
      </c>
      <c r="B81" s="166" t="str">
        <f ca="1">Input!B144</f>
        <v/>
      </c>
      <c r="C81" s="219" t="str">
        <f ca="1">Input!C144</f>
        <v/>
      </c>
      <c r="D81" s="167" t="str">
        <f ca="1">Input!D144</f>
        <v/>
      </c>
      <c r="E81" s="166" t="str">
        <f t="shared" ca="1" si="27"/>
        <v/>
      </c>
      <c r="F81" s="194" t="str">
        <f ca="1">Input!E144</f>
        <v/>
      </c>
      <c r="G81" s="166" t="str">
        <f ca="1">Input!F144</f>
        <v/>
      </c>
      <c r="H81" s="166" t="str">
        <f ca="1">Input!G144</f>
        <v/>
      </c>
      <c r="I81" s="166" t="str">
        <f ca="1">Input!H144</f>
        <v/>
      </c>
      <c r="J81" s="166" t="str">
        <f ca="1">Input!I144</f>
        <v/>
      </c>
      <c r="K81" s="194" t="str">
        <f t="shared" ca="1" si="21"/>
        <v/>
      </c>
      <c r="L81" s="166" t="str">
        <f t="shared" ca="1" si="22"/>
        <v/>
      </c>
      <c r="M81" s="166" t="str">
        <f t="shared" ca="1" si="23"/>
        <v/>
      </c>
      <c r="N81" s="171" t="str">
        <f t="shared" ca="1" si="28"/>
        <v/>
      </c>
      <c r="O81" s="171" t="str">
        <f t="shared" ca="1" si="24"/>
        <v/>
      </c>
      <c r="P81" s="166" t="str">
        <f t="shared" ca="1" si="34"/>
        <v/>
      </c>
      <c r="Q81" s="225" t="str">
        <f ca="1">IF($Q$60="BS 8002",Input!K144,Input!L144)</f>
        <v/>
      </c>
      <c r="R81" s="175" t="str">
        <f t="shared" ca="1" si="29"/>
        <v/>
      </c>
      <c r="S81" s="173" t="str">
        <f ca="1">IF(R81="","",IF(R81=0,0,$B$16-D80+F81*((Q80+2*Q81)/(Q80+Q81))/3))</f>
        <v/>
      </c>
      <c r="T81" s="174" t="str">
        <f ca="1">IF(D81&lt;$B$17,IF(R81="","",R81*S81),"")</f>
        <v/>
      </c>
      <c r="U81" s="173" t="str">
        <f t="shared" ca="1" si="25"/>
        <v/>
      </c>
      <c r="V81" s="173" t="str">
        <f t="shared" ca="1" si="30"/>
        <v/>
      </c>
      <c r="W81" s="173" t="str">
        <f t="shared" ca="1" si="31"/>
        <v/>
      </c>
      <c r="X81" s="173" t="str">
        <f ca="1">IF(W81="","",$B$16-D80+F81*((V80+2*V81)/(V80+V81))/3)</f>
        <v/>
      </c>
      <c r="Y81" s="174" t="str">
        <f ca="1">IF(D81&lt;$B$16,IF(W81="","",W81*X81),"")</f>
        <v/>
      </c>
      <c r="Z81" s="173" t="str">
        <f t="shared" ca="1" si="32"/>
        <v/>
      </c>
      <c r="AA81" s="175" t="str">
        <f ca="1">IF(C81="U",(Z80+Z81)*F81/2,"")</f>
        <v/>
      </c>
      <c r="AB81" s="175" t="str">
        <f ca="1">IF(AA81="","",$B$16-D80+F81*((Z80+2*Z81)/(Z80+Z81))/3)</f>
        <v/>
      </c>
      <c r="AC81" s="177" t="str">
        <f ca="1">IF(D81&lt;$B$16,IF(AA81="","",AA81*AB81),"")</f>
        <v/>
      </c>
      <c r="AD81" s="1"/>
      <c r="AE81" s="1"/>
      <c r="AF81" s="1"/>
      <c r="AG81" s="1"/>
      <c r="AH81" s="109"/>
      <c r="AJ81" s="278">
        <f t="shared" ca="1" si="33"/>
        <v>0</v>
      </c>
      <c r="AK81" s="278">
        <f t="shared" ca="1" si="26"/>
        <v>0</v>
      </c>
      <c r="AL81" s="1"/>
      <c r="AM81" s="278">
        <f t="shared" ca="1" si="35"/>
        <v>-23.2</v>
      </c>
    </row>
    <row r="82" spans="1:39" ht="14.25" x14ac:dyDescent="0.2">
      <c r="A82" s="220" t="str">
        <f ca="1">Input!A145</f>
        <v/>
      </c>
      <c r="B82" s="179" t="str">
        <f ca="1">Input!B145</f>
        <v/>
      </c>
      <c r="C82" s="221" t="str">
        <f ca="1">Input!C145</f>
        <v/>
      </c>
      <c r="D82" s="180" t="str">
        <f ca="1">Input!D145</f>
        <v/>
      </c>
      <c r="E82" s="179" t="str">
        <f t="shared" ca="1" si="27"/>
        <v/>
      </c>
      <c r="F82" s="190" t="str">
        <f ca="1">Input!E145</f>
        <v/>
      </c>
      <c r="G82" s="179" t="str">
        <f ca="1">Input!F145</f>
        <v/>
      </c>
      <c r="H82" s="179" t="str">
        <f ca="1">Input!G145</f>
        <v/>
      </c>
      <c r="I82" s="179" t="str">
        <f ca="1">Input!H145</f>
        <v/>
      </c>
      <c r="J82" s="179" t="str">
        <f ca="1">Input!I145</f>
        <v/>
      </c>
      <c r="K82" s="190" t="str">
        <f t="shared" ca="1" si="21"/>
        <v/>
      </c>
      <c r="L82" s="179" t="str">
        <f t="shared" ca="1" si="22"/>
        <v/>
      </c>
      <c r="M82" s="179" t="str">
        <f t="shared" ca="1" si="23"/>
        <v/>
      </c>
      <c r="N82" s="179" t="str">
        <f t="shared" ca="1" si="28"/>
        <v/>
      </c>
      <c r="O82" s="179" t="str">
        <f t="shared" ca="1" si="24"/>
        <v/>
      </c>
      <c r="P82" s="179" t="str">
        <f t="shared" ca="1" si="34"/>
        <v/>
      </c>
      <c r="Q82" s="190" t="str">
        <f ca="1">IF($Q$60="BS 8002",Input!K145,Input!L145)</f>
        <v/>
      </c>
      <c r="R82" s="179"/>
      <c r="S82" s="179"/>
      <c r="T82" s="179"/>
      <c r="U82" s="186" t="str">
        <f t="shared" ca="1" si="25"/>
        <v/>
      </c>
      <c r="V82" s="186" t="str">
        <f t="shared" ca="1" si="30"/>
        <v/>
      </c>
      <c r="W82" s="179"/>
      <c r="X82" s="179"/>
      <c r="Y82" s="179"/>
      <c r="Z82" s="186" t="str">
        <f t="shared" ca="1" si="32"/>
        <v/>
      </c>
      <c r="AA82" s="179"/>
      <c r="AB82" s="179"/>
      <c r="AC82" s="179"/>
      <c r="AD82" s="1"/>
      <c r="AE82" s="1"/>
      <c r="AF82" s="1"/>
      <c r="AG82" s="1"/>
      <c r="AH82" s="109"/>
      <c r="AJ82" s="278">
        <f t="shared" ca="1" si="33"/>
        <v>0</v>
      </c>
      <c r="AK82" s="278">
        <f t="shared" ca="1" si="26"/>
        <v>0</v>
      </c>
      <c r="AL82" s="1"/>
      <c r="AM82" s="278">
        <f t="shared" ca="1" si="35"/>
        <v>-23.2</v>
      </c>
    </row>
    <row r="83" spans="1:39" ht="14.25" x14ac:dyDescent="0.2">
      <c r="A83" s="214" t="str">
        <f ca="1">Input!A146</f>
        <v/>
      </c>
      <c r="B83" s="141" t="str">
        <f ca="1">Input!B146</f>
        <v/>
      </c>
      <c r="C83" s="215" t="str">
        <f ca="1">Input!C146</f>
        <v/>
      </c>
      <c r="D83" s="142" t="str">
        <f ca="1">Input!D146</f>
        <v/>
      </c>
      <c r="E83" s="141" t="str">
        <f t="shared" ca="1" si="27"/>
        <v/>
      </c>
      <c r="F83" s="191" t="str">
        <f ca="1">Input!E146</f>
        <v/>
      </c>
      <c r="G83" s="141" t="str">
        <f ca="1">Input!F146</f>
        <v/>
      </c>
      <c r="H83" s="141" t="str">
        <f ca="1">Input!G146</f>
        <v/>
      </c>
      <c r="I83" s="141" t="str">
        <f ca="1">Input!H146</f>
        <v/>
      </c>
      <c r="J83" s="141" t="str">
        <f ca="1">Input!I146</f>
        <v/>
      </c>
      <c r="K83" s="191" t="str">
        <f t="shared" ca="1" si="21"/>
        <v/>
      </c>
      <c r="L83" s="141" t="str">
        <f t="shared" ca="1" si="22"/>
        <v/>
      </c>
      <c r="M83" s="141" t="str">
        <f t="shared" ca="1" si="23"/>
        <v/>
      </c>
      <c r="N83" s="141" t="str">
        <f t="shared" ca="1" si="28"/>
        <v/>
      </c>
      <c r="O83" s="141" t="str">
        <f t="shared" ca="1" si="24"/>
        <v/>
      </c>
      <c r="P83" s="141" t="str">
        <f t="shared" ca="1" si="34"/>
        <v/>
      </c>
      <c r="Q83" s="191" t="str">
        <f ca="1">IF($Q$60="BS 8002",Input!K146,Input!L146)</f>
        <v/>
      </c>
      <c r="R83" s="141" t="str">
        <f t="shared" ca="1" si="29"/>
        <v/>
      </c>
      <c r="S83" s="148" t="str">
        <f ca="1">IF(R83="","",IF(R83=0,0,$B$16-D82+F83*((Q82+2*Q83)/(Q82+Q83))/3))</f>
        <v/>
      </c>
      <c r="T83" s="149" t="str">
        <f ca="1">IF(D83&lt;$B$17,IF(R83="","",R83*S83),"")</f>
        <v/>
      </c>
      <c r="U83" s="148" t="str">
        <f t="shared" ca="1" si="25"/>
        <v/>
      </c>
      <c r="V83" s="148" t="str">
        <f t="shared" ca="1" si="30"/>
        <v/>
      </c>
      <c r="W83" s="148" t="str">
        <f t="shared" ca="1" si="31"/>
        <v/>
      </c>
      <c r="X83" s="148" t="str">
        <f ca="1">IF(W83="","",$B$16-D82+F83*((V82+2*V83)/(V82+V83))/3)</f>
        <v/>
      </c>
      <c r="Y83" s="149" t="str">
        <f ca="1">IF(D83&lt;$B$16,IF(W83="","",W83*X83),"")</f>
        <v/>
      </c>
      <c r="Z83" s="148" t="str">
        <f t="shared" ca="1" si="32"/>
        <v/>
      </c>
      <c r="AA83" s="150" t="str">
        <f ca="1">IF(C83="U",(Z82+Z83)*F83/2,"")</f>
        <v/>
      </c>
      <c r="AB83" s="150" t="str">
        <f ca="1">IF(AA83="","",$B$16-D82+F83*((Z82+2*Z83)/(Z82+Z83))/3)</f>
        <v/>
      </c>
      <c r="AC83" s="152" t="str">
        <f ca="1">IF(D83&lt;$B$16,IF(AA83="","",AA83*AB83),"")</f>
        <v/>
      </c>
      <c r="AD83" s="1"/>
      <c r="AE83" s="1"/>
      <c r="AF83" s="1"/>
      <c r="AG83" s="1"/>
      <c r="AH83" s="109"/>
      <c r="AJ83" s="278">
        <f t="shared" ca="1" si="33"/>
        <v>0</v>
      </c>
      <c r="AK83" s="278">
        <f t="shared" ca="1" si="26"/>
        <v>0</v>
      </c>
      <c r="AL83" s="1"/>
      <c r="AM83" s="278">
        <f t="shared" ca="1" si="35"/>
        <v>-23.2</v>
      </c>
    </row>
    <row r="84" spans="1:39" ht="14.25" x14ac:dyDescent="0.2">
      <c r="A84" s="216" t="str">
        <f ca="1">Input!A147</f>
        <v/>
      </c>
      <c r="B84" s="154" t="str">
        <f ca="1">Input!B147</f>
        <v/>
      </c>
      <c r="C84" s="217" t="str">
        <f ca="1">Input!C147</f>
        <v/>
      </c>
      <c r="D84" s="155" t="str">
        <f ca="1">Input!D147</f>
        <v/>
      </c>
      <c r="E84" s="154" t="str">
        <f t="shared" ca="1" si="27"/>
        <v/>
      </c>
      <c r="F84" s="193" t="str">
        <f ca="1">Input!E147</f>
        <v/>
      </c>
      <c r="G84" s="154" t="str">
        <f ca="1">Input!F147</f>
        <v/>
      </c>
      <c r="H84" s="154" t="str">
        <f ca="1">Input!G147</f>
        <v/>
      </c>
      <c r="I84" s="154" t="str">
        <f ca="1">Input!H147</f>
        <v/>
      </c>
      <c r="J84" s="154" t="str">
        <f ca="1">Input!I147</f>
        <v/>
      </c>
      <c r="K84" s="193" t="str">
        <f t="shared" ca="1" si="21"/>
        <v/>
      </c>
      <c r="L84" s="154" t="str">
        <f t="shared" ca="1" si="22"/>
        <v/>
      </c>
      <c r="M84" s="154" t="str">
        <f t="shared" ca="1" si="23"/>
        <v/>
      </c>
      <c r="N84" s="154" t="str">
        <f t="shared" ca="1" si="28"/>
        <v/>
      </c>
      <c r="O84" s="154" t="str">
        <f t="shared" ca="1" si="24"/>
        <v/>
      </c>
      <c r="P84" s="154" t="str">
        <f t="shared" ca="1" si="34"/>
        <v/>
      </c>
      <c r="Q84" s="193" t="str">
        <f ca="1">IF($Q$60="BS 8002",Input!K147,Input!L147)</f>
        <v/>
      </c>
      <c r="R84" s="154"/>
      <c r="S84" s="154"/>
      <c r="T84" s="154"/>
      <c r="U84" s="161" t="str">
        <f t="shared" ca="1" si="25"/>
        <v/>
      </c>
      <c r="V84" s="161" t="str">
        <f t="shared" ca="1" si="30"/>
        <v/>
      </c>
      <c r="W84" s="154"/>
      <c r="X84" s="154"/>
      <c r="Y84" s="154"/>
      <c r="Z84" s="161" t="str">
        <f t="shared" ca="1" si="32"/>
        <v/>
      </c>
      <c r="AA84" s="154"/>
      <c r="AB84" s="154"/>
      <c r="AC84" s="154"/>
      <c r="AD84" s="1"/>
      <c r="AE84" s="1"/>
      <c r="AF84" s="1"/>
      <c r="AG84" s="1"/>
      <c r="AH84" s="109"/>
      <c r="AJ84" s="278">
        <f t="shared" ca="1" si="33"/>
        <v>0</v>
      </c>
      <c r="AK84" s="278">
        <f t="shared" ca="1" si="26"/>
        <v>0</v>
      </c>
      <c r="AL84" s="1"/>
      <c r="AM84" s="278">
        <f t="shared" ca="1" si="35"/>
        <v>-23.2</v>
      </c>
    </row>
    <row r="85" spans="1:39" ht="14.25" x14ac:dyDescent="0.2">
      <c r="A85" s="218" t="str">
        <f ca="1">Input!A148</f>
        <v/>
      </c>
      <c r="B85" s="166" t="str">
        <f ca="1">Input!B148</f>
        <v/>
      </c>
      <c r="C85" s="219" t="str">
        <f ca="1">Input!C148</f>
        <v/>
      </c>
      <c r="D85" s="167" t="str">
        <f ca="1">Input!D148</f>
        <v/>
      </c>
      <c r="E85" s="166" t="str">
        <f t="shared" ca="1" si="27"/>
        <v/>
      </c>
      <c r="F85" s="194" t="str">
        <f ca="1">Input!E148</f>
        <v/>
      </c>
      <c r="G85" s="166" t="str">
        <f ca="1">Input!F148</f>
        <v/>
      </c>
      <c r="H85" s="166" t="str">
        <f ca="1">Input!G148</f>
        <v/>
      </c>
      <c r="I85" s="166" t="str">
        <f ca="1">Input!H148</f>
        <v/>
      </c>
      <c r="J85" s="166" t="str">
        <f ca="1">Input!I148</f>
        <v/>
      </c>
      <c r="K85" s="194" t="str">
        <f t="shared" ca="1" si="21"/>
        <v/>
      </c>
      <c r="L85" s="166" t="str">
        <f t="shared" ca="1" si="22"/>
        <v/>
      </c>
      <c r="M85" s="166" t="str">
        <f t="shared" ca="1" si="23"/>
        <v/>
      </c>
      <c r="N85" s="166" t="str">
        <f t="shared" ca="1" si="28"/>
        <v/>
      </c>
      <c r="O85" s="166" t="str">
        <f t="shared" ca="1" si="24"/>
        <v/>
      </c>
      <c r="P85" s="166" t="str">
        <f t="shared" ca="1" si="34"/>
        <v/>
      </c>
      <c r="Q85" s="194" t="str">
        <f ca="1">IF($Q$60="BS 8002",Input!K148,Input!L148)</f>
        <v/>
      </c>
      <c r="R85" s="166" t="str">
        <f t="shared" ca="1" si="29"/>
        <v/>
      </c>
      <c r="S85" s="173" t="str">
        <f ca="1">IF(R85="","",IF(R85=0,0,$B$16-D84+F85*((Q84+2*Q85)/(Q84+Q85))/3))</f>
        <v/>
      </c>
      <c r="T85" s="174" t="str">
        <f ca="1">IF(D85&lt;$B$17,IF(R85="","",R85*S85),"")</f>
        <v/>
      </c>
      <c r="U85" s="173" t="str">
        <f t="shared" ca="1" si="25"/>
        <v/>
      </c>
      <c r="V85" s="173" t="str">
        <f t="shared" ca="1" si="30"/>
        <v/>
      </c>
      <c r="W85" s="173" t="str">
        <f t="shared" ca="1" si="31"/>
        <v/>
      </c>
      <c r="X85" s="173" t="str">
        <f ca="1">IF(W85="","",$B$16-D84+F85*((V84+2*V85)/(V84+V85))/3)</f>
        <v/>
      </c>
      <c r="Y85" s="174" t="str">
        <f ca="1">IF(D85&lt;$B$16,IF(W85="","",W85*X85),"")</f>
        <v/>
      </c>
      <c r="Z85" s="173" t="str">
        <f t="shared" ca="1" si="32"/>
        <v/>
      </c>
      <c r="AA85" s="175" t="str">
        <f ca="1">IF(C85="U",(Z84+Z85)*F85/2,"")</f>
        <v/>
      </c>
      <c r="AB85" s="175" t="str">
        <f ca="1">IF(AA85="","",$B$16-D84+F85*((Z84+2*Z85)/(Z84+Z85))/3)</f>
        <v/>
      </c>
      <c r="AC85" s="177" t="str">
        <f ca="1">IF(D85&lt;$B$16,IF(AA85="","",AA85*AB85),"")</f>
        <v/>
      </c>
      <c r="AD85" s="1"/>
      <c r="AE85" s="1"/>
      <c r="AF85" s="1"/>
      <c r="AG85" s="1"/>
      <c r="AH85" s="109"/>
      <c r="AJ85" s="278">
        <f t="shared" ca="1" si="33"/>
        <v>0</v>
      </c>
      <c r="AK85" s="278">
        <f t="shared" ca="1" si="26"/>
        <v>0</v>
      </c>
      <c r="AL85" s="1"/>
      <c r="AM85" s="278">
        <f t="shared" ca="1" si="35"/>
        <v>-23.2</v>
      </c>
    </row>
    <row r="86" spans="1:39" ht="14.25" x14ac:dyDescent="0.2">
      <c r="A86" s="220" t="str">
        <f ca="1">Input!A149</f>
        <v/>
      </c>
      <c r="B86" s="179" t="str">
        <f ca="1">Input!B149</f>
        <v/>
      </c>
      <c r="C86" s="221" t="str">
        <f ca="1">Input!C149</f>
        <v/>
      </c>
      <c r="D86" s="180" t="str">
        <f ca="1">Input!D149</f>
        <v/>
      </c>
      <c r="E86" s="179" t="str">
        <f t="shared" ca="1" si="27"/>
        <v/>
      </c>
      <c r="F86" s="190" t="str">
        <f ca="1">Input!E149</f>
        <v/>
      </c>
      <c r="G86" s="179" t="str">
        <f ca="1">Input!F149</f>
        <v/>
      </c>
      <c r="H86" s="179" t="str">
        <f ca="1">Input!G149</f>
        <v/>
      </c>
      <c r="I86" s="179" t="str">
        <f ca="1">Input!H149</f>
        <v/>
      </c>
      <c r="J86" s="179" t="str">
        <f ca="1">Input!I149</f>
        <v/>
      </c>
      <c r="K86" s="190" t="str">
        <f t="shared" ca="1" si="21"/>
        <v/>
      </c>
      <c r="L86" s="179" t="str">
        <f t="shared" ca="1" si="22"/>
        <v/>
      </c>
      <c r="M86" s="179" t="str">
        <f t="shared" ca="1" si="23"/>
        <v/>
      </c>
      <c r="N86" s="179" t="str">
        <f t="shared" ca="1" si="28"/>
        <v/>
      </c>
      <c r="O86" s="179" t="str">
        <f t="shared" ca="1" si="24"/>
        <v/>
      </c>
      <c r="P86" s="179" t="str">
        <f t="shared" ca="1" si="34"/>
        <v/>
      </c>
      <c r="Q86" s="190" t="str">
        <f ca="1">IF($Q$60="BS 8002",Input!K149,Input!L149)</f>
        <v/>
      </c>
      <c r="R86" s="179"/>
      <c r="S86" s="179"/>
      <c r="T86" s="179"/>
      <c r="U86" s="186" t="str">
        <f t="shared" ca="1" si="25"/>
        <v/>
      </c>
      <c r="V86" s="186" t="str">
        <f t="shared" ca="1" si="30"/>
        <v/>
      </c>
      <c r="W86" s="179"/>
      <c r="X86" s="179"/>
      <c r="Y86" s="179"/>
      <c r="Z86" s="186" t="str">
        <f t="shared" ca="1" si="32"/>
        <v/>
      </c>
      <c r="AA86" s="179"/>
      <c r="AB86" s="179"/>
      <c r="AC86" s="179"/>
      <c r="AD86" s="1"/>
      <c r="AE86" s="1"/>
      <c r="AF86" s="1"/>
      <c r="AG86" s="1"/>
      <c r="AH86" s="109"/>
      <c r="AJ86" s="278">
        <f t="shared" ca="1" si="33"/>
        <v>0</v>
      </c>
      <c r="AK86" s="278">
        <f t="shared" ca="1" si="26"/>
        <v>0</v>
      </c>
      <c r="AL86" s="1"/>
      <c r="AM86" s="278">
        <f t="shared" ca="1" si="35"/>
        <v>-23.2</v>
      </c>
    </row>
    <row r="87" spans="1:39" ht="14.25" x14ac:dyDescent="0.2">
      <c r="A87" s="214" t="str">
        <f ca="1">Input!A150</f>
        <v/>
      </c>
      <c r="B87" s="141" t="str">
        <f ca="1">Input!B150</f>
        <v/>
      </c>
      <c r="C87" s="215" t="str">
        <f ca="1">Input!C150</f>
        <v/>
      </c>
      <c r="D87" s="142" t="str">
        <f ca="1">Input!D150</f>
        <v/>
      </c>
      <c r="E87" s="141" t="str">
        <f t="shared" ca="1" si="27"/>
        <v/>
      </c>
      <c r="F87" s="191" t="str">
        <f ca="1">Input!E150</f>
        <v/>
      </c>
      <c r="G87" s="141" t="str">
        <f ca="1">Input!F150</f>
        <v/>
      </c>
      <c r="H87" s="141" t="str">
        <f ca="1">Input!G150</f>
        <v/>
      </c>
      <c r="I87" s="141" t="str">
        <f ca="1">Input!H150</f>
        <v/>
      </c>
      <c r="J87" s="141" t="str">
        <f ca="1">Input!I150</f>
        <v/>
      </c>
      <c r="K87" s="191" t="str">
        <f t="shared" ca="1" si="21"/>
        <v/>
      </c>
      <c r="L87" s="141" t="str">
        <f t="shared" ca="1" si="22"/>
        <v/>
      </c>
      <c r="M87" s="141" t="str">
        <f t="shared" ca="1" si="23"/>
        <v/>
      </c>
      <c r="N87" s="141" t="str">
        <f t="shared" ca="1" si="28"/>
        <v/>
      </c>
      <c r="O87" s="141" t="str">
        <f t="shared" ca="1" si="24"/>
        <v/>
      </c>
      <c r="P87" s="141" t="str">
        <f t="shared" ca="1" si="34"/>
        <v/>
      </c>
      <c r="Q87" s="191" t="str">
        <f ca="1">IF($Q$60="BS 8002",Input!K150,Input!L150)</f>
        <v/>
      </c>
      <c r="R87" s="141" t="str">
        <f t="shared" ca="1" si="29"/>
        <v/>
      </c>
      <c r="S87" s="148" t="str">
        <f ca="1">IF(R87="","",IF(R87=0,0,$B$16-D86+F87*((Q86+2*Q87)/(Q86+Q87))/3))</f>
        <v/>
      </c>
      <c r="T87" s="149" t="str">
        <f ca="1">IF(D87&lt;$B$17,IF(R87="","",R87*S87),"")</f>
        <v/>
      </c>
      <c r="U87" s="148" t="str">
        <f t="shared" ca="1" si="25"/>
        <v/>
      </c>
      <c r="V87" s="148" t="str">
        <f t="shared" ca="1" si="30"/>
        <v/>
      </c>
      <c r="W87" s="148" t="str">
        <f t="shared" ca="1" si="31"/>
        <v/>
      </c>
      <c r="X87" s="148" t="str">
        <f ca="1">IF(W87="","",$B$16-D86+F87*((V86+2*V87)/(V86+V87))/3)</f>
        <v/>
      </c>
      <c r="Y87" s="149" t="str">
        <f ca="1">IF(D87&lt;$B$16,IF(W87="","",W87*X87),"")</f>
        <v/>
      </c>
      <c r="Z87" s="148" t="str">
        <f t="shared" ca="1" si="32"/>
        <v/>
      </c>
      <c r="AA87" s="150" t="str">
        <f ca="1">IF(C87="U",(Z86+Z87)*F87/2,"")</f>
        <v/>
      </c>
      <c r="AB87" s="150" t="str">
        <f ca="1">IF(AA87="","",$B$16-D86+F87*((Z86+2*Z87)/(Z86+Z87))/3)</f>
        <v/>
      </c>
      <c r="AC87" s="152" t="str">
        <f ca="1">IF(D87&lt;$B$16,IF(AA87="","",AA87*AB87),"")</f>
        <v/>
      </c>
      <c r="AD87" s="1"/>
      <c r="AE87" s="1"/>
      <c r="AF87" s="1"/>
      <c r="AG87" s="1"/>
      <c r="AH87" s="109"/>
      <c r="AJ87" s="278">
        <f t="shared" ca="1" si="33"/>
        <v>0</v>
      </c>
      <c r="AK87" s="278">
        <f t="shared" ca="1" si="26"/>
        <v>0</v>
      </c>
      <c r="AL87" s="1"/>
      <c r="AM87" s="278">
        <f t="shared" ca="1" si="35"/>
        <v>-23.2</v>
      </c>
    </row>
    <row r="88" spans="1:39" ht="14.25" x14ac:dyDescent="0.2">
      <c r="A88" s="216" t="str">
        <f ca="1">Input!A151</f>
        <v/>
      </c>
      <c r="B88" s="154" t="str">
        <f ca="1">Input!B151</f>
        <v/>
      </c>
      <c r="C88" s="217" t="str">
        <f ca="1">Input!C151</f>
        <v/>
      </c>
      <c r="D88" s="155" t="str">
        <f ca="1">Input!D151</f>
        <v/>
      </c>
      <c r="E88" s="154" t="str">
        <f t="shared" ca="1" si="27"/>
        <v/>
      </c>
      <c r="F88" s="193" t="str">
        <f ca="1">Input!E151</f>
        <v/>
      </c>
      <c r="G88" s="154" t="str">
        <f ca="1">Input!F151</f>
        <v/>
      </c>
      <c r="H88" s="154" t="str">
        <f ca="1">Input!G151</f>
        <v/>
      </c>
      <c r="I88" s="154" t="str">
        <f ca="1">Input!H151</f>
        <v/>
      </c>
      <c r="J88" s="154" t="str">
        <f ca="1">Input!I151</f>
        <v/>
      </c>
      <c r="K88" s="193" t="str">
        <f t="shared" ca="1" si="21"/>
        <v/>
      </c>
      <c r="L88" s="154" t="str">
        <f t="shared" ca="1" si="22"/>
        <v/>
      </c>
      <c r="M88" s="154" t="str">
        <f t="shared" ca="1" si="23"/>
        <v/>
      </c>
      <c r="N88" s="154" t="str">
        <f t="shared" ca="1" si="28"/>
        <v/>
      </c>
      <c r="O88" s="154" t="str">
        <f t="shared" ca="1" si="24"/>
        <v/>
      </c>
      <c r="P88" s="154" t="str">
        <f t="shared" ca="1" si="34"/>
        <v/>
      </c>
      <c r="Q88" s="193" t="str">
        <f ca="1">IF($Q$60="BS 8002",Input!K151,Input!L151)</f>
        <v/>
      </c>
      <c r="R88" s="154"/>
      <c r="S88" s="154"/>
      <c r="T88" s="154"/>
      <c r="U88" s="161" t="str">
        <f t="shared" ca="1" si="25"/>
        <v/>
      </c>
      <c r="V88" s="161" t="str">
        <f t="shared" ca="1" si="30"/>
        <v/>
      </c>
      <c r="W88" s="154"/>
      <c r="X88" s="154"/>
      <c r="Y88" s="154"/>
      <c r="Z88" s="161" t="str">
        <f t="shared" ca="1" si="32"/>
        <v/>
      </c>
      <c r="AA88" s="154"/>
      <c r="AB88" s="154"/>
      <c r="AC88" s="154"/>
      <c r="AD88" s="1"/>
      <c r="AE88" s="1"/>
      <c r="AF88" s="1"/>
      <c r="AG88" s="1"/>
      <c r="AH88" s="109"/>
      <c r="AJ88" s="278">
        <f t="shared" ca="1" si="33"/>
        <v>0</v>
      </c>
      <c r="AK88" s="278">
        <f t="shared" ca="1" si="26"/>
        <v>0</v>
      </c>
      <c r="AL88" s="1"/>
      <c r="AM88" s="278">
        <f t="shared" ca="1" si="35"/>
        <v>-23.2</v>
      </c>
    </row>
    <row r="89" spans="1:39" ht="14.25" x14ac:dyDescent="0.2">
      <c r="A89" s="218" t="str">
        <f ca="1">Input!A152</f>
        <v/>
      </c>
      <c r="B89" s="166" t="str">
        <f ca="1">Input!B152</f>
        <v/>
      </c>
      <c r="C89" s="219" t="str">
        <f ca="1">Input!C152</f>
        <v/>
      </c>
      <c r="D89" s="167" t="str">
        <f ca="1">Input!D152</f>
        <v/>
      </c>
      <c r="E89" s="166" t="str">
        <f t="shared" ca="1" si="27"/>
        <v/>
      </c>
      <c r="F89" s="194" t="str">
        <f ca="1">Input!E152</f>
        <v/>
      </c>
      <c r="G89" s="166" t="str">
        <f ca="1">Input!F152</f>
        <v/>
      </c>
      <c r="H89" s="166" t="str">
        <f ca="1">Input!G152</f>
        <v/>
      </c>
      <c r="I89" s="166" t="str">
        <f ca="1">Input!H152</f>
        <v/>
      </c>
      <c r="J89" s="166" t="str">
        <f ca="1">Input!I152</f>
        <v/>
      </c>
      <c r="K89" s="194" t="str">
        <f t="shared" ca="1" si="21"/>
        <v/>
      </c>
      <c r="L89" s="166" t="str">
        <f t="shared" ca="1" si="22"/>
        <v/>
      </c>
      <c r="M89" s="166" t="str">
        <f t="shared" ca="1" si="23"/>
        <v/>
      </c>
      <c r="N89" s="166" t="str">
        <f t="shared" ca="1" si="28"/>
        <v/>
      </c>
      <c r="O89" s="166" t="str">
        <f t="shared" ca="1" si="24"/>
        <v/>
      </c>
      <c r="P89" s="166" t="str">
        <f t="shared" ca="1" si="34"/>
        <v/>
      </c>
      <c r="Q89" s="194" t="str">
        <f ca="1">IF($Q$60="BS 8002",Input!K152,Input!L152)</f>
        <v/>
      </c>
      <c r="R89" s="166" t="str">
        <f t="shared" ca="1" si="29"/>
        <v/>
      </c>
      <c r="S89" s="173" t="str">
        <f ca="1">IF(R89="","",IF(R89=0,0,$B$16-D88+F89*((Q88+2*Q89)/(Q88+Q89))/3))</f>
        <v/>
      </c>
      <c r="T89" s="174" t="str">
        <f ca="1">IF(D89&lt;$B$17,IF(R89="","",R89*S89),"")</f>
        <v/>
      </c>
      <c r="U89" s="173" t="str">
        <f t="shared" ca="1" si="25"/>
        <v/>
      </c>
      <c r="V89" s="173" t="str">
        <f t="shared" ca="1" si="30"/>
        <v/>
      </c>
      <c r="W89" s="173" t="str">
        <f t="shared" ca="1" si="31"/>
        <v/>
      </c>
      <c r="X89" s="173" t="str">
        <f ca="1">IF(W89="","",$B$16-D88+F89*((V88+2*V89)/(V88+V89))/3)</f>
        <v/>
      </c>
      <c r="Y89" s="174" t="str">
        <f ca="1">IF(D89&lt;$B$16,IF(W89="","",W89*X89),"")</f>
        <v/>
      </c>
      <c r="Z89" s="173" t="str">
        <f t="shared" ca="1" si="32"/>
        <v/>
      </c>
      <c r="AA89" s="175" t="str">
        <f ca="1">IF(C89="U",(Z88+Z89)*F89/2,"")</f>
        <v/>
      </c>
      <c r="AB89" s="175" t="str">
        <f ca="1">IF(AA89="","",$B$16-D88+F89*((Z88+2*Z89)/(Z88+Z89))/3)</f>
        <v/>
      </c>
      <c r="AC89" s="177" t="str">
        <f ca="1">IF(D89&lt;$B$16,IF(AA89="","",AA89*AB89),"")</f>
        <v/>
      </c>
      <c r="AD89" s="1"/>
      <c r="AE89" s="1"/>
      <c r="AF89" s="1"/>
      <c r="AG89" s="1"/>
      <c r="AH89" s="109"/>
      <c r="AJ89" s="278">
        <f t="shared" ca="1" si="33"/>
        <v>0</v>
      </c>
      <c r="AK89" s="278">
        <f t="shared" ca="1" si="26"/>
        <v>0</v>
      </c>
      <c r="AL89" s="1"/>
      <c r="AM89" s="278">
        <f t="shared" ca="1" si="35"/>
        <v>-23.2</v>
      </c>
    </row>
    <row r="90" spans="1:39" ht="14.25" x14ac:dyDescent="0.2">
      <c r="A90" s="220" t="str">
        <f ca="1">Input!A153</f>
        <v/>
      </c>
      <c r="B90" s="179" t="str">
        <f ca="1">Input!B153</f>
        <v/>
      </c>
      <c r="C90" s="221" t="str">
        <f ca="1">Input!C153</f>
        <v/>
      </c>
      <c r="D90" s="180" t="str">
        <f ca="1">Input!D153</f>
        <v/>
      </c>
      <c r="E90" s="179" t="str">
        <f t="shared" ca="1" si="27"/>
        <v/>
      </c>
      <c r="F90" s="190" t="str">
        <f ca="1">Input!E153</f>
        <v/>
      </c>
      <c r="G90" s="179" t="str">
        <f ca="1">Input!F153</f>
        <v/>
      </c>
      <c r="H90" s="179" t="str">
        <f ca="1">Input!G153</f>
        <v/>
      </c>
      <c r="I90" s="179" t="str">
        <f ca="1">Input!H153</f>
        <v/>
      </c>
      <c r="J90" s="179" t="str">
        <f ca="1">Input!I153</f>
        <v/>
      </c>
      <c r="K90" s="190" t="str">
        <f t="shared" ca="1" si="21"/>
        <v/>
      </c>
      <c r="L90" s="179" t="str">
        <f t="shared" ca="1" si="22"/>
        <v/>
      </c>
      <c r="M90" s="179" t="str">
        <f t="shared" ca="1" si="23"/>
        <v/>
      </c>
      <c r="N90" s="179" t="str">
        <f t="shared" ca="1" si="28"/>
        <v/>
      </c>
      <c r="O90" s="179" t="str">
        <f t="shared" ca="1" si="24"/>
        <v/>
      </c>
      <c r="P90" s="179" t="str">
        <f t="shared" ca="1" si="34"/>
        <v/>
      </c>
      <c r="Q90" s="190" t="str">
        <f ca="1">IF($Q$60="BS 8002",Input!K153,Input!L153)</f>
        <v/>
      </c>
      <c r="R90" s="179"/>
      <c r="S90" s="179"/>
      <c r="T90" s="179"/>
      <c r="U90" s="186" t="str">
        <f t="shared" ca="1" si="25"/>
        <v/>
      </c>
      <c r="V90" s="186" t="str">
        <f t="shared" ca="1" si="30"/>
        <v/>
      </c>
      <c r="W90" s="179"/>
      <c r="X90" s="179"/>
      <c r="Y90" s="179"/>
      <c r="Z90" s="186" t="str">
        <f t="shared" ca="1" si="32"/>
        <v/>
      </c>
      <c r="AA90" s="179"/>
      <c r="AB90" s="179"/>
      <c r="AC90" s="179"/>
      <c r="AD90" s="1"/>
      <c r="AE90" s="1"/>
      <c r="AF90" s="1"/>
      <c r="AG90" s="1"/>
      <c r="AH90" s="109"/>
      <c r="AJ90" s="278">
        <f t="shared" ca="1" si="33"/>
        <v>0</v>
      </c>
      <c r="AK90" s="278">
        <f t="shared" ca="1" si="26"/>
        <v>0</v>
      </c>
      <c r="AL90" s="1"/>
      <c r="AM90" s="278">
        <f t="shared" ca="1" si="35"/>
        <v>-23.2</v>
      </c>
    </row>
    <row r="91" spans="1:39" ht="14.25" x14ac:dyDescent="0.2">
      <c r="A91" s="214" t="str">
        <f ca="1">Input!A154</f>
        <v/>
      </c>
      <c r="B91" s="141" t="str">
        <f ca="1">Input!B154</f>
        <v/>
      </c>
      <c r="C91" s="215" t="str">
        <f ca="1">Input!C154</f>
        <v/>
      </c>
      <c r="D91" s="142" t="str">
        <f ca="1">Input!D154</f>
        <v/>
      </c>
      <c r="E91" s="141" t="str">
        <f t="shared" ca="1" si="27"/>
        <v/>
      </c>
      <c r="F91" s="191" t="str">
        <f ca="1">Input!E154</f>
        <v/>
      </c>
      <c r="G91" s="141" t="str">
        <f ca="1">Input!F154</f>
        <v/>
      </c>
      <c r="H91" s="141" t="str">
        <f ca="1">Input!G154</f>
        <v/>
      </c>
      <c r="I91" s="141" t="str">
        <f ca="1">Input!H154</f>
        <v/>
      </c>
      <c r="J91" s="141" t="str">
        <f ca="1">Input!I154</f>
        <v/>
      </c>
      <c r="K91" s="191" t="str">
        <f t="shared" ca="1" si="21"/>
        <v/>
      </c>
      <c r="L91" s="141" t="str">
        <f t="shared" ca="1" si="22"/>
        <v/>
      </c>
      <c r="M91" s="141" t="str">
        <f t="shared" ca="1" si="23"/>
        <v/>
      </c>
      <c r="N91" s="141" t="str">
        <f t="shared" ca="1" si="28"/>
        <v/>
      </c>
      <c r="O91" s="141" t="str">
        <f t="shared" ca="1" si="24"/>
        <v/>
      </c>
      <c r="P91" s="141" t="str">
        <f t="shared" ca="1" si="34"/>
        <v/>
      </c>
      <c r="Q91" s="191" t="str">
        <f ca="1">IF($Q$60="BS 8002",Input!K154,Input!L154)</f>
        <v/>
      </c>
      <c r="R91" s="141" t="str">
        <f t="shared" ca="1" si="29"/>
        <v/>
      </c>
      <c r="S91" s="148" t="str">
        <f ca="1">IF(R91="","",IF(R91=0,0,$B$16-D90+F91*((Q90+2*Q91)/(Q90+Q91))/3))</f>
        <v/>
      </c>
      <c r="T91" s="149" t="str">
        <f ca="1">IF(D91&lt;$B$17,IF(R91="","",R91*S91),"")</f>
        <v/>
      </c>
      <c r="U91" s="148" t="str">
        <f t="shared" ca="1" si="25"/>
        <v/>
      </c>
      <c r="V91" s="148" t="str">
        <f t="shared" ca="1" si="30"/>
        <v/>
      </c>
      <c r="W91" s="148" t="str">
        <f t="shared" ca="1" si="31"/>
        <v/>
      </c>
      <c r="X91" s="148" t="str">
        <f ca="1">IF(W91="","",$B$16-D90+F91*((V90+2*V91)/(V90+V91))/3)</f>
        <v/>
      </c>
      <c r="Y91" s="149" t="str">
        <f ca="1">IF(D91&lt;$B$16,IF(W91="","",W91*X91),"")</f>
        <v/>
      </c>
      <c r="Z91" s="148" t="str">
        <f t="shared" ca="1" si="32"/>
        <v/>
      </c>
      <c r="AA91" s="150" t="str">
        <f ca="1">IF(C91="U",(Z90+Z91)*F91/2,"")</f>
        <v/>
      </c>
      <c r="AB91" s="150" t="str">
        <f ca="1">IF(AA91="","",$B$16-D90+F91*((Z90+2*Z91)/(Z90+Z91))/3)</f>
        <v/>
      </c>
      <c r="AC91" s="152" t="str">
        <f ca="1">IF(D91&lt;$B$16,IF(AA91="","",AA91*AB91),"")</f>
        <v/>
      </c>
      <c r="AD91" s="1"/>
      <c r="AE91" s="1"/>
      <c r="AF91" s="1"/>
      <c r="AG91" s="1"/>
      <c r="AH91" s="109"/>
      <c r="AJ91" s="278">
        <f t="shared" ca="1" si="33"/>
        <v>0</v>
      </c>
      <c r="AK91" s="278">
        <f t="shared" ca="1" si="26"/>
        <v>0</v>
      </c>
      <c r="AL91" s="1"/>
      <c r="AM91" s="278">
        <f t="shared" ca="1" si="35"/>
        <v>-23.2</v>
      </c>
    </row>
    <row r="92" spans="1:39" ht="14.25" x14ac:dyDescent="0.2">
      <c r="A92" s="216" t="str">
        <f ca="1">Input!A155</f>
        <v/>
      </c>
      <c r="B92" s="154" t="str">
        <f ca="1">Input!B155</f>
        <v/>
      </c>
      <c r="C92" s="217" t="str">
        <f ca="1">Input!C155</f>
        <v/>
      </c>
      <c r="D92" s="155" t="str">
        <f ca="1">Input!D155</f>
        <v/>
      </c>
      <c r="E92" s="154" t="str">
        <f t="shared" ca="1" si="27"/>
        <v/>
      </c>
      <c r="F92" s="193" t="str">
        <f ca="1">Input!E155</f>
        <v/>
      </c>
      <c r="G92" s="154" t="str">
        <f ca="1">Input!F155</f>
        <v/>
      </c>
      <c r="H92" s="154" t="str">
        <f ca="1">Input!G155</f>
        <v/>
      </c>
      <c r="I92" s="154" t="str">
        <f ca="1">Input!H155</f>
        <v/>
      </c>
      <c r="J92" s="154" t="str">
        <f ca="1">Input!I155</f>
        <v/>
      </c>
      <c r="K92" s="193" t="str">
        <f t="shared" ca="1" si="21"/>
        <v/>
      </c>
      <c r="L92" s="154" t="str">
        <f t="shared" ca="1" si="22"/>
        <v/>
      </c>
      <c r="M92" s="154" t="str">
        <f t="shared" ca="1" si="23"/>
        <v/>
      </c>
      <c r="N92" s="154" t="str">
        <f t="shared" ca="1" si="28"/>
        <v/>
      </c>
      <c r="O92" s="154" t="str">
        <f t="shared" ca="1" si="24"/>
        <v/>
      </c>
      <c r="P92" s="154" t="str">
        <f t="shared" ca="1" si="34"/>
        <v/>
      </c>
      <c r="Q92" s="193" t="str">
        <f ca="1">IF($Q$60="BS 8002",Input!K155,Input!L155)</f>
        <v/>
      </c>
      <c r="R92" s="154"/>
      <c r="S92" s="154"/>
      <c r="T92" s="154"/>
      <c r="U92" s="161" t="str">
        <f t="shared" ca="1" si="25"/>
        <v/>
      </c>
      <c r="V92" s="161" t="str">
        <f t="shared" ca="1" si="30"/>
        <v/>
      </c>
      <c r="W92" s="154"/>
      <c r="X92" s="154"/>
      <c r="Y92" s="154"/>
      <c r="Z92" s="161" t="str">
        <f t="shared" ca="1" si="32"/>
        <v/>
      </c>
      <c r="AA92" s="154"/>
      <c r="AB92" s="154"/>
      <c r="AC92" s="154"/>
      <c r="AD92" s="1"/>
      <c r="AE92" s="1"/>
      <c r="AF92" s="1"/>
      <c r="AG92" s="1"/>
      <c r="AH92" s="109"/>
      <c r="AJ92" s="278">
        <f t="shared" ca="1" si="33"/>
        <v>0</v>
      </c>
      <c r="AK92" s="278">
        <f t="shared" ca="1" si="26"/>
        <v>0</v>
      </c>
      <c r="AL92" s="1"/>
      <c r="AM92" s="278">
        <f t="shared" ca="1" si="35"/>
        <v>-23.2</v>
      </c>
    </row>
    <row r="93" spans="1:39" ht="14.25" x14ac:dyDescent="0.2">
      <c r="A93" s="218" t="str">
        <f ca="1">Input!A156</f>
        <v/>
      </c>
      <c r="B93" s="166" t="str">
        <f ca="1">Input!B156</f>
        <v/>
      </c>
      <c r="C93" s="219" t="str">
        <f ca="1">Input!C156</f>
        <v/>
      </c>
      <c r="D93" s="167" t="str">
        <f ca="1">Input!D156</f>
        <v/>
      </c>
      <c r="E93" s="166" t="str">
        <f t="shared" ca="1" si="27"/>
        <v/>
      </c>
      <c r="F93" s="194" t="str">
        <f ca="1">Input!E156</f>
        <v/>
      </c>
      <c r="G93" s="166" t="str">
        <f ca="1">Input!F156</f>
        <v/>
      </c>
      <c r="H93" s="166" t="str">
        <f ca="1">Input!G156</f>
        <v/>
      </c>
      <c r="I93" s="166" t="str">
        <f ca="1">Input!H156</f>
        <v/>
      </c>
      <c r="J93" s="166" t="str">
        <f ca="1">Input!I156</f>
        <v/>
      </c>
      <c r="K93" s="194" t="str">
        <f t="shared" ca="1" si="21"/>
        <v/>
      </c>
      <c r="L93" s="166" t="str">
        <f t="shared" ca="1" si="22"/>
        <v/>
      </c>
      <c r="M93" s="166" t="str">
        <f t="shared" ca="1" si="23"/>
        <v/>
      </c>
      <c r="N93" s="166" t="str">
        <f t="shared" ca="1" si="28"/>
        <v/>
      </c>
      <c r="O93" s="166" t="str">
        <f t="shared" ca="1" si="24"/>
        <v/>
      </c>
      <c r="P93" s="166" t="str">
        <f t="shared" ca="1" si="34"/>
        <v/>
      </c>
      <c r="Q93" s="194" t="str">
        <f ca="1">IF($Q$60="BS 8002",Input!K156,Input!L156)</f>
        <v/>
      </c>
      <c r="R93" s="166" t="str">
        <f t="shared" ca="1" si="29"/>
        <v/>
      </c>
      <c r="S93" s="173" t="str">
        <f ca="1">IF(R93="","",IF(R93=0,0,$B$16-D92+F93*((Q92+2*Q93)/(Q92+Q93))/3))</f>
        <v/>
      </c>
      <c r="T93" s="174" t="str">
        <f ca="1">IF(D93&lt;$B$17,IF(R93="","",R93*S93),"")</f>
        <v/>
      </c>
      <c r="U93" s="173" t="str">
        <f t="shared" ca="1" si="25"/>
        <v/>
      </c>
      <c r="V93" s="173" t="str">
        <f t="shared" ca="1" si="30"/>
        <v/>
      </c>
      <c r="W93" s="173" t="str">
        <f t="shared" ca="1" si="31"/>
        <v/>
      </c>
      <c r="X93" s="173" t="str">
        <f ca="1">IF(W93="","",$B$16-D92+F93*((V92+2*V93)/(V92+V93))/3)</f>
        <v/>
      </c>
      <c r="Y93" s="174" t="str">
        <f ca="1">IF(D93&lt;$B$16,IF(W93="","",W93*X93),"")</f>
        <v/>
      </c>
      <c r="Z93" s="173" t="str">
        <f t="shared" ca="1" si="32"/>
        <v/>
      </c>
      <c r="AA93" s="175" t="str">
        <f ca="1">IF(C93="U",(Z92+Z93)*F93/2,"")</f>
        <v/>
      </c>
      <c r="AB93" s="175" t="str">
        <f ca="1">IF(AA93="","",$B$16-D92+F93*((Z92+2*Z93)/(Z92+Z93))/3)</f>
        <v/>
      </c>
      <c r="AC93" s="177" t="str">
        <f ca="1">IF(D93&lt;$B$16,IF(AA93="","",AA93*AB93),"")</f>
        <v/>
      </c>
      <c r="AD93" s="1"/>
      <c r="AE93" s="1"/>
      <c r="AF93" s="1"/>
      <c r="AG93" s="1"/>
      <c r="AH93" s="109"/>
      <c r="AJ93" s="278">
        <f t="shared" ca="1" si="33"/>
        <v>0</v>
      </c>
      <c r="AK93" s="278">
        <f t="shared" ca="1" si="26"/>
        <v>0</v>
      </c>
      <c r="AL93" s="1"/>
      <c r="AM93" s="278">
        <f t="shared" ca="1" si="35"/>
        <v>-23.2</v>
      </c>
    </row>
    <row r="94" spans="1:39" ht="14.25" x14ac:dyDescent="0.2">
      <c r="A94" s="220" t="str">
        <f ca="1">Input!A157</f>
        <v/>
      </c>
      <c r="B94" s="179" t="str">
        <f ca="1">Input!B157</f>
        <v/>
      </c>
      <c r="C94" s="221" t="str">
        <f ca="1">Input!C157</f>
        <v/>
      </c>
      <c r="D94" s="180" t="str">
        <f ca="1">Input!D157</f>
        <v/>
      </c>
      <c r="E94" s="179" t="str">
        <f t="shared" ca="1" si="27"/>
        <v/>
      </c>
      <c r="F94" s="190" t="str">
        <f ca="1">Input!E157</f>
        <v/>
      </c>
      <c r="G94" s="179" t="str">
        <f ca="1">Input!F157</f>
        <v/>
      </c>
      <c r="H94" s="179" t="str">
        <f ca="1">Input!G157</f>
        <v/>
      </c>
      <c r="I94" s="179" t="str">
        <f ca="1">Input!H157</f>
        <v/>
      </c>
      <c r="J94" s="179" t="str">
        <f ca="1">Input!I157</f>
        <v/>
      </c>
      <c r="K94" s="190" t="str">
        <f t="shared" ca="1" si="21"/>
        <v/>
      </c>
      <c r="L94" s="179" t="str">
        <f t="shared" ca="1" si="22"/>
        <v/>
      </c>
      <c r="M94" s="179" t="str">
        <f t="shared" ca="1" si="23"/>
        <v/>
      </c>
      <c r="N94" s="179" t="str">
        <f t="shared" ca="1" si="28"/>
        <v/>
      </c>
      <c r="O94" s="179" t="str">
        <f t="shared" ca="1" si="24"/>
        <v/>
      </c>
      <c r="P94" s="179" t="str">
        <f t="shared" ca="1" si="34"/>
        <v/>
      </c>
      <c r="Q94" s="190" t="str">
        <f ca="1">IF($Q$60="BS 8002",Input!K157,Input!L157)</f>
        <v/>
      </c>
      <c r="R94" s="179"/>
      <c r="S94" s="179"/>
      <c r="T94" s="179"/>
      <c r="U94" s="186" t="str">
        <f t="shared" ca="1" si="25"/>
        <v/>
      </c>
      <c r="V94" s="186" t="str">
        <f t="shared" ca="1" si="30"/>
        <v/>
      </c>
      <c r="W94" s="179"/>
      <c r="X94" s="179"/>
      <c r="Y94" s="179"/>
      <c r="Z94" s="186" t="str">
        <f t="shared" ca="1" si="32"/>
        <v/>
      </c>
      <c r="AA94" s="179"/>
      <c r="AB94" s="179"/>
      <c r="AC94" s="179"/>
      <c r="AD94" s="1"/>
      <c r="AE94" s="1"/>
      <c r="AF94" s="1"/>
      <c r="AG94" s="1"/>
      <c r="AH94" s="109"/>
      <c r="AJ94" s="278">
        <f t="shared" ca="1" si="33"/>
        <v>0</v>
      </c>
      <c r="AK94" s="278">
        <f t="shared" ca="1" si="26"/>
        <v>0</v>
      </c>
      <c r="AL94" s="1"/>
      <c r="AM94" s="278">
        <f t="shared" ca="1" si="35"/>
        <v>-23.2</v>
      </c>
    </row>
    <row r="95" spans="1:39" ht="14.25" x14ac:dyDescent="0.2">
      <c r="A95" s="214" t="str">
        <f ca="1">Input!A158</f>
        <v/>
      </c>
      <c r="B95" s="141" t="str">
        <f ca="1">Input!B158</f>
        <v/>
      </c>
      <c r="C95" s="215" t="str">
        <f ca="1">Input!C158</f>
        <v/>
      </c>
      <c r="D95" s="142" t="str">
        <f ca="1">Input!D158</f>
        <v/>
      </c>
      <c r="E95" s="141" t="str">
        <f t="shared" ca="1" si="27"/>
        <v/>
      </c>
      <c r="F95" s="191" t="str">
        <f ca="1">Input!E158</f>
        <v/>
      </c>
      <c r="G95" s="141" t="str">
        <f ca="1">Input!F158</f>
        <v/>
      </c>
      <c r="H95" s="141" t="str">
        <f ca="1">Input!G158</f>
        <v/>
      </c>
      <c r="I95" s="141" t="str">
        <f ca="1">Input!H158</f>
        <v/>
      </c>
      <c r="J95" s="141" t="str">
        <f ca="1">Input!I158</f>
        <v/>
      </c>
      <c r="K95" s="191" t="str">
        <f t="shared" ca="1" si="21"/>
        <v/>
      </c>
      <c r="L95" s="141" t="str">
        <f t="shared" ca="1" si="22"/>
        <v/>
      </c>
      <c r="M95" s="141" t="str">
        <f t="shared" ca="1" si="23"/>
        <v/>
      </c>
      <c r="N95" s="141" t="str">
        <f t="shared" ca="1" si="28"/>
        <v/>
      </c>
      <c r="O95" s="141" t="str">
        <f t="shared" ca="1" si="24"/>
        <v/>
      </c>
      <c r="P95" s="141" t="str">
        <f t="shared" ca="1" si="34"/>
        <v/>
      </c>
      <c r="Q95" s="191" t="str">
        <f ca="1">IF($Q$60="BS 8002",Input!K158,Input!L158)</f>
        <v/>
      </c>
      <c r="R95" s="141" t="str">
        <f t="shared" ca="1" si="29"/>
        <v/>
      </c>
      <c r="S95" s="148" t="str">
        <f ca="1">IF(R95="","",IF(R95=0,0,$B$16-D94+F95*((Q94+2*Q95)/(Q94+Q95))/3))</f>
        <v/>
      </c>
      <c r="T95" s="149" t="str">
        <f ca="1">IF(D95&lt;$B$17,IF(R95="","",R95*S95),"")</f>
        <v/>
      </c>
      <c r="U95" s="148" t="str">
        <f t="shared" ca="1" si="25"/>
        <v/>
      </c>
      <c r="V95" s="148" t="str">
        <f t="shared" ca="1" si="30"/>
        <v/>
      </c>
      <c r="W95" s="148" t="str">
        <f t="shared" ca="1" si="31"/>
        <v/>
      </c>
      <c r="X95" s="148" t="str">
        <f ca="1">IF(W95="","",$B$16-D94+F95*((V94+2*V95)/(V94+V95))/3)</f>
        <v/>
      </c>
      <c r="Y95" s="149" t="str">
        <f ca="1">IF(D95&lt;$B$16,IF(W95="","",W95*X95),"")</f>
        <v/>
      </c>
      <c r="Z95" s="148" t="str">
        <f t="shared" ca="1" si="32"/>
        <v/>
      </c>
      <c r="AA95" s="150" t="str">
        <f ca="1">IF(C95="U",(Z94+Z95)*F95/2,"")</f>
        <v/>
      </c>
      <c r="AB95" s="150" t="str">
        <f ca="1">IF(AA95="","",$B$16-D94+F95*((Z94+2*Z95)/(Z94+Z95))/3)</f>
        <v/>
      </c>
      <c r="AC95" s="152" t="str">
        <f ca="1">IF(D95&lt;$B$16,IF(AA95="","",AA95*AB95),"")</f>
        <v/>
      </c>
      <c r="AD95" s="1"/>
      <c r="AE95" s="1"/>
      <c r="AF95" s="1"/>
      <c r="AG95" s="1"/>
      <c r="AH95" s="109"/>
      <c r="AJ95" s="278">
        <f t="shared" ca="1" si="33"/>
        <v>0</v>
      </c>
      <c r="AK95" s="278">
        <f t="shared" ca="1" si="26"/>
        <v>0</v>
      </c>
      <c r="AL95" s="1"/>
      <c r="AM95" s="278">
        <f t="shared" ca="1" si="35"/>
        <v>-23.2</v>
      </c>
    </row>
    <row r="96" spans="1:39" ht="14.25" x14ac:dyDescent="0.2">
      <c r="A96" s="216" t="str">
        <f ca="1">Input!A159</f>
        <v/>
      </c>
      <c r="B96" s="154" t="str">
        <f ca="1">Input!B159</f>
        <v/>
      </c>
      <c r="C96" s="217" t="str">
        <f ca="1">Input!C159</f>
        <v/>
      </c>
      <c r="D96" s="155" t="str">
        <f ca="1">Input!D159</f>
        <v/>
      </c>
      <c r="E96" s="154" t="str">
        <f t="shared" ca="1" si="27"/>
        <v/>
      </c>
      <c r="F96" s="193" t="str">
        <f ca="1">Input!E159</f>
        <v/>
      </c>
      <c r="G96" s="154" t="str">
        <f ca="1">Input!F159</f>
        <v/>
      </c>
      <c r="H96" s="154" t="str">
        <f ca="1">Input!G159</f>
        <v/>
      </c>
      <c r="I96" s="154" t="str">
        <f ca="1">Input!H159</f>
        <v/>
      </c>
      <c r="J96" s="154" t="str">
        <f ca="1">Input!I159</f>
        <v/>
      </c>
      <c r="K96" s="193" t="str">
        <f t="shared" ca="1" si="21"/>
        <v/>
      </c>
      <c r="L96" s="154" t="str">
        <f t="shared" ca="1" si="22"/>
        <v/>
      </c>
      <c r="M96" s="154" t="str">
        <f t="shared" ca="1" si="23"/>
        <v/>
      </c>
      <c r="N96" s="154" t="str">
        <f t="shared" ca="1" si="28"/>
        <v/>
      </c>
      <c r="O96" s="154" t="str">
        <f t="shared" ca="1" si="24"/>
        <v/>
      </c>
      <c r="P96" s="154" t="str">
        <f t="shared" ca="1" si="34"/>
        <v/>
      </c>
      <c r="Q96" s="193" t="str">
        <f ca="1">IF($Q$60="BS 8002",Input!K159,Input!L159)</f>
        <v/>
      </c>
      <c r="R96" s="154"/>
      <c r="S96" s="154"/>
      <c r="T96" s="154"/>
      <c r="U96" s="161" t="str">
        <f t="shared" ca="1" si="25"/>
        <v/>
      </c>
      <c r="V96" s="161" t="str">
        <f t="shared" ca="1" si="30"/>
        <v/>
      </c>
      <c r="W96" s="154"/>
      <c r="X96" s="154"/>
      <c r="Y96" s="154"/>
      <c r="Z96" s="161" t="str">
        <f t="shared" ca="1" si="32"/>
        <v/>
      </c>
      <c r="AA96" s="154"/>
      <c r="AB96" s="154"/>
      <c r="AC96" s="154"/>
      <c r="AD96" s="1"/>
      <c r="AE96" s="1"/>
      <c r="AF96" s="1"/>
      <c r="AG96" s="1"/>
      <c r="AH96" s="109"/>
      <c r="AJ96" s="278">
        <f t="shared" ca="1" si="33"/>
        <v>0</v>
      </c>
      <c r="AK96" s="278">
        <f t="shared" ca="1" si="26"/>
        <v>0</v>
      </c>
      <c r="AL96" s="1"/>
      <c r="AM96" s="278">
        <f t="shared" ca="1" si="35"/>
        <v>-23.2</v>
      </c>
    </row>
    <row r="97" spans="1:39" ht="14.25" x14ac:dyDescent="0.2">
      <c r="A97" s="226" t="str">
        <f ca="1">Input!A160</f>
        <v/>
      </c>
      <c r="B97" s="197" t="str">
        <f ca="1">Input!B160</f>
        <v/>
      </c>
      <c r="C97" s="227" t="str">
        <f ca="1">Input!C160</f>
        <v/>
      </c>
      <c r="D97" s="198" t="str">
        <f ca="1">Input!D160</f>
        <v/>
      </c>
      <c r="E97" s="197" t="str">
        <f t="shared" ca="1" si="27"/>
        <v/>
      </c>
      <c r="F97" s="202" t="str">
        <f ca="1">Input!E160</f>
        <v/>
      </c>
      <c r="G97" s="197" t="str">
        <f ca="1">Input!F160</f>
        <v/>
      </c>
      <c r="H97" s="197" t="str">
        <f ca="1">Input!G160</f>
        <v/>
      </c>
      <c r="I97" s="197" t="str">
        <f ca="1">Input!H160</f>
        <v/>
      </c>
      <c r="J97" s="197" t="str">
        <f ca="1">Input!I160</f>
        <v/>
      </c>
      <c r="K97" s="202" t="str">
        <f t="shared" ca="1" si="21"/>
        <v/>
      </c>
      <c r="L97" s="197" t="str">
        <f t="shared" ca="1" si="22"/>
        <v/>
      </c>
      <c r="M97" s="197" t="str">
        <f t="shared" ca="1" si="23"/>
        <v/>
      </c>
      <c r="N97" s="197" t="str">
        <f t="shared" ca="1" si="28"/>
        <v/>
      </c>
      <c r="O97" s="197" t="str">
        <f t="shared" ca="1" si="24"/>
        <v/>
      </c>
      <c r="P97" s="197" t="str">
        <f t="shared" ca="1" si="34"/>
        <v/>
      </c>
      <c r="Q97" s="202" t="str">
        <f ca="1">IF($Q$60="BS 8002",Input!K160,Input!L160)</f>
        <v/>
      </c>
      <c r="R97" s="197" t="str">
        <f t="shared" ca="1" si="29"/>
        <v/>
      </c>
      <c r="S97" s="203" t="str">
        <f ca="1">IF(R97="","",IF(R97=0,0,$B$16-D96+F97*((Q96+2*Q97)/(Q96+Q97))/3))</f>
        <v/>
      </c>
      <c r="T97" s="204" t="str">
        <f ca="1">IF(D97&lt;$B$17,IF(R97="","",R97*S97),"")</f>
        <v/>
      </c>
      <c r="U97" s="203" t="str">
        <f t="shared" ca="1" si="25"/>
        <v/>
      </c>
      <c r="V97" s="203" t="str">
        <f t="shared" ca="1" si="30"/>
        <v/>
      </c>
      <c r="W97" s="203" t="str">
        <f t="shared" ca="1" si="31"/>
        <v/>
      </c>
      <c r="X97" s="203" t="str">
        <f ca="1">IF(W97="","",$B$16-D96+F97*((V96+2*V97)/(V96+V97))/3)</f>
        <v/>
      </c>
      <c r="Y97" s="204" t="str">
        <f ca="1">IF(D97&lt;$B$16,IF(W97="","",W97*X97),"")</f>
        <v/>
      </c>
      <c r="Z97" s="203" t="str">
        <f t="shared" ca="1" si="32"/>
        <v/>
      </c>
      <c r="AA97" s="206" t="str">
        <f ca="1">IF(C97="U",(Z96+Z97)*F97/2,"")</f>
        <v/>
      </c>
      <c r="AB97" s="206" t="str">
        <f ca="1">IF(AA97="","",$B$16-D96+F97*((Z96+2*Z97)/(Z96+Z97))/3)</f>
        <v/>
      </c>
      <c r="AC97" s="228" t="str">
        <f ca="1">IF(D97&lt;$B$16,IF(AA97="","",AA97*AB97),"")</f>
        <v/>
      </c>
      <c r="AD97" s="1"/>
      <c r="AE97" s="1"/>
      <c r="AF97" s="1"/>
      <c r="AG97" s="1"/>
      <c r="AH97" s="109"/>
      <c r="AJ97" s="84">
        <f t="shared" ca="1" si="33"/>
        <v>0</v>
      </c>
      <c r="AK97" s="84">
        <f t="shared" ca="1" si="26"/>
        <v>0</v>
      </c>
      <c r="AL97" s="1"/>
      <c r="AM97" s="84">
        <f t="shared" ca="1" si="35"/>
        <v>-23.2</v>
      </c>
    </row>
    <row r="98" spans="1:39" ht="14.25" x14ac:dyDescent="0.2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07" t="s">
        <v>66</v>
      </c>
      <c r="T98" s="210">
        <f ca="1">SUM(T62:T97)</f>
        <v>14755.531872319027</v>
      </c>
      <c r="U98" s="1"/>
      <c r="V98" s="1"/>
      <c r="W98" s="1"/>
      <c r="X98" s="107" t="s">
        <v>67</v>
      </c>
      <c r="Y98" s="210">
        <f ca="1">SUM(Y62:Y97)</f>
        <v>55511.205288307705</v>
      </c>
      <c r="Z98" s="1"/>
      <c r="AA98" s="1"/>
      <c r="AB98" s="107" t="s">
        <v>67</v>
      </c>
      <c r="AC98" s="210">
        <f ca="1">SUM(AC62:AC97)</f>
        <v>3769.0540041207969</v>
      </c>
      <c r="AD98" s="1"/>
      <c r="AE98" s="1"/>
      <c r="AF98" s="1"/>
      <c r="AG98" s="1"/>
      <c r="AH98" s="109"/>
      <c r="AJ98" s="1"/>
      <c r="AK98" s="1"/>
      <c r="AL98" s="1"/>
      <c r="AM98" s="1"/>
    </row>
    <row r="99" spans="1:39" x14ac:dyDescent="0.2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07"/>
      <c r="T99" s="103"/>
      <c r="U99" s="1"/>
      <c r="V99" s="1"/>
      <c r="W99" s="1"/>
      <c r="X99" s="107"/>
      <c r="Y99" s="103"/>
      <c r="Z99" s="1"/>
      <c r="AA99" s="1"/>
      <c r="AB99" s="107"/>
      <c r="AC99" s="103"/>
      <c r="AD99" s="1"/>
      <c r="AE99" s="1"/>
      <c r="AF99" s="1"/>
      <c r="AG99" s="1"/>
      <c r="AH99" s="109"/>
      <c r="AJ99" s="1"/>
      <c r="AK99" s="1"/>
      <c r="AL99" s="1"/>
      <c r="AM99" s="1"/>
    </row>
    <row r="100" spans="1:39" x14ac:dyDescent="0.2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07"/>
      <c r="T100" s="103"/>
      <c r="U100" s="1"/>
      <c r="V100" s="1"/>
      <c r="W100" s="1"/>
      <c r="X100" s="107"/>
      <c r="Y100" s="103"/>
      <c r="Z100" s="1"/>
      <c r="AA100" s="1"/>
      <c r="AB100" s="107"/>
      <c r="AC100" s="103"/>
      <c r="AD100" s="1"/>
      <c r="AE100" s="1"/>
      <c r="AF100" s="1"/>
      <c r="AG100" s="1"/>
      <c r="AH100" s="109"/>
    </row>
    <row r="101" spans="1:39" x14ac:dyDescent="0.2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09"/>
    </row>
    <row r="102" spans="1:39" ht="13.5" thickBot="1" x14ac:dyDescent="0.2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14"/>
    </row>
    <row r="103" spans="1:39" ht="13.5" thickTop="1" x14ac:dyDescent="0.2">
      <c r="A103" s="4" t="s">
        <v>129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108"/>
    </row>
    <row r="104" spans="1:39" x14ac:dyDescent="0.2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09"/>
    </row>
    <row r="105" spans="1:39" x14ac:dyDescent="0.2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09"/>
    </row>
    <row r="106" spans="1:39" x14ac:dyDescent="0.2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09"/>
    </row>
    <row r="107" spans="1:39" ht="13.5" thickBo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09"/>
    </row>
    <row r="108" spans="1:39" ht="15.75" thickTop="1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"/>
      <c r="O108" s="323" t="s">
        <v>122</v>
      </c>
      <c r="P108" s="1"/>
      <c r="Q108" s="1"/>
      <c r="R108" s="316"/>
      <c r="S108" s="317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09"/>
    </row>
    <row r="109" spans="1:39" ht="15.75" x14ac:dyDescent="0.25">
      <c r="A109" s="325" t="s">
        <v>121</v>
      </c>
      <c r="B109" s="120"/>
      <c r="C109" s="6"/>
      <c r="D109" s="7"/>
      <c r="E109" s="7"/>
      <c r="F109" s="7"/>
      <c r="G109" s="120"/>
      <c r="H109" s="120"/>
      <c r="I109" s="6"/>
      <c r="J109" s="1"/>
      <c r="K109" s="1"/>
      <c r="L109" s="1"/>
      <c r="M109" s="1"/>
      <c r="N109" s="1"/>
      <c r="O109" s="314" t="s">
        <v>123</v>
      </c>
      <c r="P109" s="315" t="s">
        <v>128</v>
      </c>
      <c r="Q109" s="315"/>
      <c r="R109" s="316"/>
      <c r="S109" s="319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09"/>
    </row>
    <row r="110" spans="1:39" ht="15.75" x14ac:dyDescent="0.25">
      <c r="A110" s="325" t="s">
        <v>117</v>
      </c>
      <c r="B110" s="120"/>
      <c r="C110" s="6"/>
      <c r="D110" s="7"/>
      <c r="E110" s="7"/>
      <c r="F110" s="7"/>
      <c r="G110" s="120" t="s">
        <v>34</v>
      </c>
      <c r="H110" s="120">
        <v>2</v>
      </c>
      <c r="I110" s="96"/>
      <c r="J110" s="1"/>
      <c r="K110" s="1"/>
      <c r="L110" s="1"/>
      <c r="M110" s="1"/>
      <c r="N110" s="1"/>
      <c r="O110" s="314" t="s">
        <v>124</v>
      </c>
      <c r="P110" s="315" t="s">
        <v>125</v>
      </c>
      <c r="Q110" s="315"/>
      <c r="R110" s="316"/>
      <c r="S110" s="32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09"/>
    </row>
    <row r="111" spans="1:39" ht="15.75" x14ac:dyDescent="0.25">
      <c r="A111" s="121"/>
      <c r="B111" s="120"/>
      <c r="C111" s="6"/>
      <c r="D111" s="7"/>
      <c r="E111" s="7"/>
      <c r="F111" s="7"/>
      <c r="G111" s="120"/>
      <c r="H111" s="338"/>
      <c r="I111" s="340"/>
      <c r="J111" s="1"/>
      <c r="K111" s="1"/>
      <c r="L111" s="1"/>
      <c r="M111" s="1"/>
      <c r="N111" s="1"/>
      <c r="O111" s="314" t="s">
        <v>126</v>
      </c>
      <c r="P111" s="315" t="s">
        <v>127</v>
      </c>
      <c r="Q111" s="320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09"/>
    </row>
    <row r="112" spans="1:39" ht="16.5" thickBot="1" x14ac:dyDescent="0.3">
      <c r="A112" s="119"/>
      <c r="B112" s="120"/>
      <c r="C112" s="6"/>
      <c r="D112" s="7"/>
      <c r="E112" s="7"/>
      <c r="F112" s="7"/>
      <c r="G112" s="120"/>
      <c r="H112" s="120"/>
      <c r="I112" s="9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09"/>
    </row>
    <row r="113" spans="1:34" x14ac:dyDescent="0.2">
      <c r="A113" s="32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09"/>
    </row>
    <row r="114" spans="1:34" ht="18" x14ac:dyDescent="0.25">
      <c r="A114" s="125" t="s">
        <v>118</v>
      </c>
      <c r="B114" s="1"/>
      <c r="C114" s="1"/>
      <c r="D114" s="1"/>
      <c r="E114" s="1"/>
      <c r="F114" s="1"/>
      <c r="G114" s="1"/>
      <c r="H114" s="1"/>
      <c r="I114" s="122" t="s">
        <v>79</v>
      </c>
      <c r="J114" s="123">
        <f ca="1">J18</f>
        <v>1.5307158232949509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09"/>
    </row>
    <row r="115" spans="1:34" x14ac:dyDescent="0.2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09"/>
    </row>
    <row r="116" spans="1:34" x14ac:dyDescent="0.2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09"/>
    </row>
    <row r="117" spans="1:34" x14ac:dyDescent="0.2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09"/>
    </row>
    <row r="118" spans="1:34" x14ac:dyDescent="0.2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09"/>
    </row>
    <row r="119" spans="1:34" x14ac:dyDescent="0.2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09"/>
    </row>
    <row r="120" spans="1:34" x14ac:dyDescent="0.2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09"/>
    </row>
    <row r="121" spans="1:34" x14ac:dyDescent="0.2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09"/>
    </row>
    <row r="122" spans="1:34" x14ac:dyDescent="0.2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09"/>
    </row>
    <row r="123" spans="1:34" x14ac:dyDescent="0.2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09"/>
    </row>
    <row r="124" spans="1:34" x14ac:dyDescent="0.2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09"/>
    </row>
    <row r="125" spans="1:34" x14ac:dyDescent="0.2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09"/>
    </row>
    <row r="126" spans="1:34" x14ac:dyDescent="0.2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09"/>
    </row>
    <row r="127" spans="1:34" x14ac:dyDescent="0.2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09"/>
    </row>
    <row r="128" spans="1:34" x14ac:dyDescent="0.2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09"/>
    </row>
    <row r="129" spans="1:34" x14ac:dyDescent="0.2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09"/>
    </row>
    <row r="130" spans="1:34" x14ac:dyDescent="0.2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09"/>
    </row>
    <row r="131" spans="1:34" x14ac:dyDescent="0.2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09"/>
    </row>
    <row r="132" spans="1:34" x14ac:dyDescent="0.2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09"/>
    </row>
    <row r="133" spans="1:34" x14ac:dyDescent="0.2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09"/>
    </row>
    <row r="134" spans="1:34" x14ac:dyDescent="0.2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09"/>
    </row>
    <row r="135" spans="1:34" x14ac:dyDescent="0.2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09"/>
    </row>
    <row r="136" spans="1:34" x14ac:dyDescent="0.2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09"/>
    </row>
    <row r="137" spans="1:34" x14ac:dyDescent="0.2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09"/>
    </row>
    <row r="138" spans="1:34" x14ac:dyDescent="0.2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09"/>
    </row>
    <row r="139" spans="1:34" x14ac:dyDescent="0.2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09"/>
    </row>
    <row r="140" spans="1:34" x14ac:dyDescent="0.2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09"/>
    </row>
    <row r="141" spans="1:34" x14ac:dyDescent="0.2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09"/>
    </row>
    <row r="142" spans="1:34" x14ac:dyDescent="0.2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09"/>
    </row>
    <row r="143" spans="1:34" x14ac:dyDescent="0.2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09"/>
    </row>
    <row r="144" spans="1:34" x14ac:dyDescent="0.2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09"/>
    </row>
    <row r="145" spans="1:34" x14ac:dyDescent="0.2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09"/>
    </row>
    <row r="146" spans="1:34" x14ac:dyDescent="0.2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09"/>
    </row>
    <row r="147" spans="1:34" x14ac:dyDescent="0.2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09"/>
    </row>
    <row r="148" spans="1:34" x14ac:dyDescent="0.2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09"/>
    </row>
    <row r="149" spans="1:34" x14ac:dyDescent="0.2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09"/>
    </row>
    <row r="150" spans="1:34" x14ac:dyDescent="0.2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09"/>
    </row>
    <row r="151" spans="1:34" x14ac:dyDescent="0.2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09"/>
    </row>
    <row r="152" spans="1:34" x14ac:dyDescent="0.2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09"/>
    </row>
    <row r="153" spans="1:34" x14ac:dyDescent="0.2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09"/>
    </row>
    <row r="154" spans="1:34" x14ac:dyDescent="0.2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09"/>
    </row>
    <row r="155" spans="1:34" x14ac:dyDescent="0.2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09"/>
    </row>
    <row r="156" spans="1:34" x14ac:dyDescent="0.2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09"/>
    </row>
    <row r="157" spans="1:34" x14ac:dyDescent="0.2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09"/>
    </row>
    <row r="158" spans="1:34" x14ac:dyDescent="0.2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09"/>
    </row>
    <row r="159" spans="1:34" x14ac:dyDescent="0.2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09"/>
    </row>
    <row r="160" spans="1:34" x14ac:dyDescent="0.2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09"/>
    </row>
    <row r="161" spans="1:34" x14ac:dyDescent="0.2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09"/>
    </row>
    <row r="162" spans="1:34" x14ac:dyDescent="0.2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09"/>
    </row>
    <row r="163" spans="1:34" x14ac:dyDescent="0.2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09"/>
    </row>
    <row r="164" spans="1:34" x14ac:dyDescent="0.2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09"/>
    </row>
    <row r="165" spans="1:34" x14ac:dyDescent="0.2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09"/>
    </row>
    <row r="166" spans="1:34" x14ac:dyDescent="0.2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09"/>
    </row>
    <row r="167" spans="1:34" x14ac:dyDescent="0.2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09"/>
    </row>
    <row r="168" spans="1:34" x14ac:dyDescent="0.2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09"/>
    </row>
    <row r="169" spans="1:34" x14ac:dyDescent="0.2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09"/>
    </row>
    <row r="170" spans="1:34" x14ac:dyDescent="0.2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09"/>
    </row>
    <row r="171" spans="1:34" x14ac:dyDescent="0.2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09"/>
    </row>
    <row r="172" spans="1:34" x14ac:dyDescent="0.2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09"/>
    </row>
    <row r="173" spans="1:34" x14ac:dyDescent="0.2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09"/>
    </row>
    <row r="174" spans="1:34" x14ac:dyDescent="0.2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09"/>
    </row>
    <row r="175" spans="1:34" x14ac:dyDescent="0.2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09"/>
    </row>
    <row r="176" spans="1:34" x14ac:dyDescent="0.2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09"/>
    </row>
    <row r="177" spans="1:34" x14ac:dyDescent="0.2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09"/>
    </row>
    <row r="178" spans="1:34" x14ac:dyDescent="0.2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09"/>
    </row>
    <row r="179" spans="1:34" x14ac:dyDescent="0.2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09"/>
    </row>
    <row r="180" spans="1:34" x14ac:dyDescent="0.2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09"/>
    </row>
    <row r="181" spans="1:34" x14ac:dyDescent="0.2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09"/>
    </row>
    <row r="182" spans="1:34" x14ac:dyDescent="0.2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09"/>
    </row>
    <row r="183" spans="1:34" x14ac:dyDescent="0.2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09"/>
    </row>
    <row r="184" spans="1:34" x14ac:dyDescent="0.2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09"/>
    </row>
    <row r="185" spans="1:34" x14ac:dyDescent="0.2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09"/>
    </row>
    <row r="186" spans="1:34" x14ac:dyDescent="0.2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09"/>
    </row>
    <row r="187" spans="1:34" x14ac:dyDescent="0.2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09"/>
    </row>
    <row r="188" spans="1:34" ht="13.5" thickBot="1" x14ac:dyDescent="0.2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14"/>
    </row>
    <row r="189" spans="1:34" ht="13.5" thickTop="1" x14ac:dyDescent="0.2"/>
  </sheetData>
  <sheetProtection algorithmName="SHA-512" hashValue="PHxutftvgOJSr8bmoTnnRjmu4m1cQz3MiG7P+4c77hDfJ6oP4KVxnwV43TIFm1BzjzcyM1lnUjwt9Vt6/UFCgg==" saltValue="nOSKJK1t1ZLQD9WJNgezmg==" spinCount="100000" sheet="1" scenarios="1"/>
  <mergeCells count="2">
    <mergeCell ref="H8:I8"/>
    <mergeCell ref="H111:I111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34" fitToHeight="2" orientation="landscape" r:id="rId1"/>
  <rowBreaks count="1" manualBreakCount="1">
    <brk id="102" max="3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Input</vt:lpstr>
      <vt:lpstr>Calc</vt:lpstr>
      <vt:lpstr>Beha</vt:lpstr>
      <vt:lpstr>cu</vt:lpstr>
      <vt:lpstr>DraC</vt:lpstr>
      <vt:lpstr>DraPhi</vt:lpstr>
      <vt:lpstr>Level</vt:lpstr>
      <vt:lpstr>Calc!Print_Area</vt:lpstr>
      <vt:lpstr>Input!Print_Area</vt:lpstr>
      <vt:lpstr>Soil</vt:lpstr>
      <vt:lpstr>Thick</vt:lpstr>
      <vt:lpstr>Unit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IPC</dc:creator>
  <cp:lastModifiedBy>punlop</cp:lastModifiedBy>
  <cp:lastPrinted>2014-07-18T09:08:48Z</cp:lastPrinted>
  <dcterms:created xsi:type="dcterms:W3CDTF">2011-09-22T08:37:21Z</dcterms:created>
  <dcterms:modified xsi:type="dcterms:W3CDTF">2014-07-18T09:08:57Z</dcterms:modified>
</cp:coreProperties>
</file>