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30" windowWidth="9315" windowHeight="6960" tabRatio="837"/>
  </bookViews>
  <sheets>
    <sheet name="Table of Contents" sheetId="25" r:id="rId1"/>
    <sheet name="Array Basics" sheetId="44" r:id="rId2"/>
    <sheet name="Single-Cell Formulas" sheetId="58" r:id="rId3"/>
    <sheet name="Multi-Cell Formulas" sheetId="56" r:id="rId4"/>
    <sheet name="GA County Populations" sheetId="60" r:id="rId5"/>
    <sheet name="Array Constants" sheetId="57" r:id="rId6"/>
    <sheet name="Array Data Aggregation" sheetId="55" r:id="rId7"/>
    <sheet name="Wine Consumption" sheetId="63" r:id="rId8"/>
    <sheet name="Incoming Work" sheetId="64" r:id="rId9"/>
  </sheets>
  <definedNames>
    <definedName name="_xlnm._FilterDatabase" localSheetId="7" hidden="1">'Wine Consumption'!$A$1:$C$82</definedName>
    <definedName name="MONTHS">{"Jan";"Feb";"Mar";"Apr";"May";"Jun";"Jul";"Aug";"Sep";"Oct";"Nov";"Dec"}</definedName>
    <definedName name="SALES_ACTUAL">'Array Constants'!$C$56:$F$56</definedName>
    <definedName name="SALES_TARGETS">{5000,7000,10000,11000}</definedName>
  </definedNames>
  <calcPr calcId="145621"/>
</workbook>
</file>

<file path=xl/calcChain.xml><?xml version="1.0" encoding="utf-8"?>
<calcChain xmlns="http://schemas.openxmlformats.org/spreadsheetml/2006/main">
  <c r="C39" i="55" l="1" a="1"/>
  <c r="C39" i="55" s="1"/>
  <c r="B12" i="25" l="1"/>
  <c r="B28" i="57" a="1"/>
  <c r="B28" i="57" s="1"/>
  <c r="C23" i="57" a="1"/>
  <c r="D23" i="57" s="1"/>
  <c r="C57" i="57" a="1"/>
  <c r="C57" i="57" s="1"/>
  <c r="C25" i="57" a="1"/>
  <c r="D9" i="57" a="1"/>
  <c r="D29" i="57" l="1"/>
  <c r="D28" i="57"/>
  <c r="E29" i="57"/>
  <c r="E28" i="57"/>
  <c r="C29" i="57"/>
  <c r="C28" i="57"/>
  <c r="B29" i="57"/>
  <c r="C25" i="57"/>
  <c r="G25" i="57"/>
  <c r="D25" i="57"/>
  <c r="F25" i="57"/>
  <c r="E25" i="57"/>
  <c r="C23" i="57"/>
  <c r="F23" i="57"/>
  <c r="E23" i="57"/>
  <c r="G23" i="57"/>
  <c r="D9" i="57"/>
  <c r="D13" i="57"/>
  <c r="D17" i="57"/>
  <c r="D10" i="57"/>
  <c r="D14" i="57"/>
  <c r="D18" i="57"/>
  <c r="D12" i="57"/>
  <c r="D16" i="57"/>
  <c r="D20" i="57"/>
  <c r="D11" i="57"/>
  <c r="D15" i="57"/>
  <c r="D19" i="57"/>
  <c r="F57" i="57"/>
  <c r="E57" i="57"/>
  <c r="D57" i="57"/>
  <c r="B11" i="25"/>
  <c r="D124" i="55"/>
  <c r="D123" i="55"/>
  <c r="D122" i="55"/>
  <c r="D121" i="55"/>
  <c r="D120" i="55"/>
  <c r="D119" i="55"/>
  <c r="D118" i="55"/>
  <c r="D117" i="55"/>
  <c r="D116" i="55"/>
  <c r="D115" i="55"/>
  <c r="D114" i="55"/>
  <c r="D113" i="55"/>
  <c r="D112" i="55"/>
  <c r="D111" i="55"/>
  <c r="D110" i="55"/>
  <c r="D109" i="55"/>
  <c r="D108" i="55"/>
  <c r="D107" i="55"/>
  <c r="D106" i="55"/>
  <c r="D105" i="55"/>
  <c r="D104" i="55"/>
  <c r="D103" i="55"/>
  <c r="D102" i="55"/>
  <c r="D101" i="55"/>
  <c r="C361" i="64"/>
  <c r="C359" i="64"/>
  <c r="C358" i="64"/>
  <c r="C357" i="64"/>
  <c r="C168" i="64"/>
  <c r="C349" i="64"/>
  <c r="C348" i="64"/>
  <c r="C162" i="64"/>
  <c r="C345" i="64"/>
  <c r="C347" i="64"/>
  <c r="C161" i="64"/>
  <c r="C346" i="64"/>
  <c r="C158" i="64"/>
  <c r="C152" i="64"/>
  <c r="C341" i="64"/>
  <c r="C333" i="64"/>
  <c r="C327" i="64"/>
  <c r="C325" i="64"/>
  <c r="C149" i="64"/>
  <c r="C150" i="64"/>
  <c r="C132" i="64"/>
  <c r="C129" i="64"/>
  <c r="C130" i="64"/>
  <c r="C124" i="64"/>
  <c r="C302" i="64"/>
  <c r="C111" i="64"/>
  <c r="C292" i="64"/>
  <c r="C289" i="64"/>
  <c r="C102" i="64"/>
  <c r="C98" i="64"/>
  <c r="C97" i="64"/>
  <c r="C281" i="64"/>
  <c r="C277" i="64"/>
  <c r="C90" i="64"/>
  <c r="C88" i="64"/>
  <c r="C84" i="64"/>
  <c r="C78" i="64"/>
  <c r="C262" i="64"/>
  <c r="C76" i="64"/>
  <c r="C256" i="64"/>
  <c r="C255" i="64"/>
  <c r="C251" i="64"/>
  <c r="C64" i="64"/>
  <c r="C68" i="64"/>
  <c r="C243" i="64"/>
  <c r="C61" i="64"/>
  <c r="C63" i="64"/>
  <c r="C241" i="64"/>
  <c r="C52" i="64"/>
  <c r="C56" i="64"/>
  <c r="C50" i="64"/>
  <c r="C230" i="64"/>
  <c r="C45" i="64"/>
  <c r="C47" i="64"/>
  <c r="C214" i="64"/>
  <c r="C215" i="64"/>
  <c r="C42" i="64"/>
  <c r="C44" i="64"/>
  <c r="C210" i="64"/>
  <c r="C30" i="64"/>
  <c r="C197" i="64"/>
  <c r="C21" i="64"/>
  <c r="C19" i="64"/>
  <c r="C20" i="64"/>
  <c r="C12" i="64"/>
  <c r="C185" i="64"/>
  <c r="C2" i="64"/>
  <c r="E124" i="55" s="1" a="1"/>
  <c r="E124" i="55" s="1"/>
  <c r="C182" i="64"/>
  <c r="C4" i="64"/>
  <c r="C181" i="64"/>
  <c r="C180" i="64"/>
  <c r="C365" i="64"/>
  <c r="C364" i="64"/>
  <c r="C353" i="64"/>
  <c r="C166" i="64"/>
  <c r="C351" i="64"/>
  <c r="C164" i="64"/>
  <c r="C156" i="64"/>
  <c r="C160" i="64"/>
  <c r="C154" i="64"/>
  <c r="C337" i="64"/>
  <c r="C338" i="64"/>
  <c r="C336" i="64"/>
  <c r="C329" i="64"/>
  <c r="C323" i="64"/>
  <c r="C143" i="64"/>
  <c r="C142" i="64"/>
  <c r="C141" i="64"/>
  <c r="C136" i="64"/>
  <c r="C314" i="64"/>
  <c r="C316" i="64"/>
  <c r="C311" i="64"/>
  <c r="C131" i="64"/>
  <c r="C127" i="64"/>
  <c r="C306" i="64"/>
  <c r="C304" i="64"/>
  <c r="C300" i="64"/>
  <c r="C298" i="64"/>
  <c r="C109" i="64"/>
  <c r="C293" i="64"/>
  <c r="C290" i="64"/>
  <c r="C287" i="64"/>
  <c r="C95" i="64"/>
  <c r="C278" i="64"/>
  <c r="C92" i="64"/>
  <c r="C276" i="64"/>
  <c r="C275" i="64"/>
  <c r="C89" i="64"/>
  <c r="C273" i="64"/>
  <c r="C270" i="64"/>
  <c r="C83" i="64"/>
  <c r="C80" i="64"/>
  <c r="C71" i="64"/>
  <c r="C67" i="64"/>
  <c r="C69" i="64"/>
  <c r="C249" i="64"/>
  <c r="C66" i="64"/>
  <c r="C245" i="64"/>
  <c r="C58" i="64"/>
  <c r="C239" i="64"/>
  <c r="C55" i="64"/>
  <c r="C53" i="64"/>
  <c r="C232" i="64"/>
  <c r="C227" i="64"/>
  <c r="C223" i="64"/>
  <c r="C219" i="64"/>
  <c r="C213" i="64"/>
  <c r="C206" i="64"/>
  <c r="C37" i="64"/>
  <c r="C207" i="64"/>
  <c r="C32" i="64"/>
  <c r="C202" i="64"/>
  <c r="C198" i="64"/>
  <c r="C25" i="64"/>
  <c r="C22" i="64"/>
  <c r="C17" i="64"/>
  <c r="C18" i="64"/>
  <c r="C183" i="64"/>
  <c r="C8" i="64"/>
  <c r="C178" i="64"/>
  <c r="C177" i="64"/>
  <c r="C175" i="64"/>
  <c r="C171" i="64"/>
  <c r="C173" i="64"/>
  <c r="C360" i="64"/>
  <c r="C170" i="64"/>
  <c r="C354" i="64"/>
  <c r="C350" i="64"/>
  <c r="C165" i="64"/>
  <c r="C163" i="64"/>
  <c r="C343" i="64"/>
  <c r="C332" i="64"/>
  <c r="C148" i="64"/>
  <c r="C326" i="64"/>
  <c r="C324" i="64"/>
  <c r="C322" i="64"/>
  <c r="C146" i="64"/>
  <c r="C328" i="64"/>
  <c r="C147" i="64"/>
  <c r="C318" i="64"/>
  <c r="C144" i="64"/>
  <c r="C137" i="64"/>
  <c r="C135" i="64"/>
  <c r="C313" i="64"/>
  <c r="C310" i="64"/>
  <c r="C309" i="64"/>
  <c r="C307" i="64"/>
  <c r="C305" i="64"/>
  <c r="C120" i="64"/>
  <c r="C121" i="64"/>
  <c r="C112" i="64"/>
  <c r="C299" i="64"/>
  <c r="C296" i="64"/>
  <c r="C110" i="64"/>
  <c r="C291" i="64"/>
  <c r="C106" i="64"/>
  <c r="C104" i="64"/>
  <c r="C105" i="64"/>
  <c r="C100" i="64"/>
  <c r="C286" i="64"/>
  <c r="C284" i="64"/>
  <c r="C279" i="64"/>
  <c r="C93" i="64"/>
  <c r="C91" i="64"/>
  <c r="C87" i="64"/>
  <c r="C274" i="64"/>
  <c r="C272" i="64"/>
  <c r="C268" i="64"/>
  <c r="C269" i="64"/>
  <c r="C81" i="64"/>
  <c r="C79" i="64"/>
  <c r="C263" i="64"/>
  <c r="C261" i="64"/>
  <c r="C74" i="64"/>
  <c r="C75" i="64"/>
  <c r="C254" i="64"/>
  <c r="C73" i="64"/>
  <c r="C70" i="64"/>
  <c r="C250" i="64"/>
  <c r="C248" i="64"/>
  <c r="C65" i="64"/>
  <c r="C247" i="64"/>
  <c r="C236" i="64"/>
  <c r="C240" i="64"/>
  <c r="C238" i="64"/>
  <c r="C57" i="64"/>
  <c r="C233" i="64"/>
  <c r="C54" i="64"/>
  <c r="C225" i="64"/>
  <c r="C228" i="64"/>
  <c r="C46" i="64"/>
  <c r="C209" i="64"/>
  <c r="C38" i="64"/>
  <c r="C208" i="64"/>
  <c r="C205" i="64"/>
  <c r="C34" i="64"/>
  <c r="C203" i="64"/>
  <c r="C31" i="64"/>
  <c r="C200" i="64"/>
  <c r="C26" i="64"/>
  <c r="C201" i="64"/>
  <c r="C195" i="64"/>
  <c r="C196" i="64"/>
  <c r="C192" i="64"/>
  <c r="C16" i="64"/>
  <c r="C11" i="64"/>
  <c r="C3" i="64"/>
  <c r="C6" i="64"/>
  <c r="C184" i="64"/>
  <c r="C179" i="64"/>
  <c r="C174" i="64"/>
  <c r="C363" i="64"/>
  <c r="C172" i="64"/>
  <c r="C356" i="64"/>
  <c r="C167" i="64"/>
  <c r="C355" i="64"/>
  <c r="C352" i="64"/>
  <c r="C155" i="64"/>
  <c r="C159" i="64"/>
  <c r="C334" i="64"/>
  <c r="C340" i="64"/>
  <c r="C321" i="64"/>
  <c r="C145" i="64"/>
  <c r="C317" i="64"/>
  <c r="C319" i="64"/>
  <c r="C138" i="64"/>
  <c r="C133" i="64"/>
  <c r="C315" i="64"/>
  <c r="C312" i="64"/>
  <c r="C123" i="64"/>
  <c r="C126" i="64"/>
  <c r="C301" i="64"/>
  <c r="C119" i="64"/>
  <c r="C117" i="64"/>
  <c r="C303" i="64"/>
  <c r="C118" i="64"/>
  <c r="C114" i="64"/>
  <c r="C113" i="64"/>
  <c r="C115" i="64"/>
  <c r="C295" i="64"/>
  <c r="C294" i="64"/>
  <c r="C107" i="64"/>
  <c r="C288" i="64"/>
  <c r="C99" i="64"/>
  <c r="C94" i="64"/>
  <c r="C86" i="64"/>
  <c r="C271" i="64"/>
  <c r="C85" i="64"/>
  <c r="C265" i="64"/>
  <c r="C266" i="64"/>
  <c r="C260" i="64"/>
  <c r="C252" i="64"/>
  <c r="C72" i="64"/>
  <c r="C237" i="64"/>
  <c r="C49" i="64"/>
  <c r="C226" i="64"/>
  <c r="C222" i="64"/>
  <c r="C220" i="64"/>
  <c r="C217" i="64"/>
  <c r="C43" i="64"/>
  <c r="C216" i="64"/>
  <c r="C41" i="64"/>
  <c r="C212" i="64"/>
  <c r="C39" i="64"/>
  <c r="C40" i="64"/>
  <c r="C204" i="64"/>
  <c r="C35" i="64"/>
  <c r="C33" i="64"/>
  <c r="C28" i="64"/>
  <c r="C29" i="64"/>
  <c r="C199" i="64"/>
  <c r="C13" i="64"/>
  <c r="C15" i="64"/>
  <c r="C14" i="64"/>
  <c r="C186" i="64"/>
  <c r="C5" i="64"/>
  <c r="C7" i="64"/>
  <c r="C176" i="64"/>
  <c r="C362" i="64"/>
  <c r="C169" i="64"/>
  <c r="C157" i="64"/>
  <c r="C153" i="64"/>
  <c r="C344" i="64"/>
  <c r="C342" i="64"/>
  <c r="C339" i="64"/>
  <c r="C335" i="64"/>
  <c r="C151" i="64"/>
  <c r="C330" i="64"/>
  <c r="C331" i="64"/>
  <c r="C320" i="64"/>
  <c r="C140" i="64"/>
  <c r="C139" i="64"/>
  <c r="C134" i="64"/>
  <c r="C128" i="64"/>
  <c r="C125" i="64"/>
  <c r="C308" i="64"/>
  <c r="C122" i="64"/>
  <c r="C116" i="64"/>
  <c r="C297" i="64"/>
  <c r="C108" i="64"/>
  <c r="C103" i="64"/>
  <c r="C101" i="64"/>
  <c r="C96" i="64"/>
  <c r="C285" i="64"/>
  <c r="C282" i="64"/>
  <c r="C283" i="64"/>
  <c r="C280" i="64"/>
  <c r="C82" i="64"/>
  <c r="C267" i="64"/>
  <c r="C77" i="64"/>
  <c r="C264" i="64"/>
  <c r="C259" i="64"/>
  <c r="C258" i="64"/>
  <c r="C257" i="64"/>
  <c r="C253" i="64"/>
  <c r="C246" i="64"/>
  <c r="C62" i="64"/>
  <c r="C244" i="64"/>
  <c r="C60" i="64"/>
  <c r="C242" i="64"/>
  <c r="C235" i="64"/>
  <c r="C234" i="64"/>
  <c r="C59" i="64"/>
  <c r="C51" i="64"/>
  <c r="C231" i="64"/>
  <c r="C229" i="64"/>
  <c r="C221" i="64"/>
  <c r="C48" i="64"/>
  <c r="C224" i="64"/>
  <c r="C218" i="64"/>
  <c r="C211" i="64"/>
  <c r="C36" i="64"/>
  <c r="C27" i="64"/>
  <c r="C24" i="64"/>
  <c r="C23" i="64"/>
  <c r="C194" i="64"/>
  <c r="C193" i="64"/>
  <c r="C10" i="64"/>
  <c r="C191" i="64"/>
  <c r="C190" i="64"/>
  <c r="C9" i="64"/>
  <c r="C189" i="64"/>
  <c r="C188" i="64"/>
  <c r="C187" i="64"/>
  <c r="E76" i="55" a="1"/>
  <c r="E76" i="55" s="1"/>
  <c r="E101" i="55" l="1" a="1"/>
  <c r="E101" i="55" s="1"/>
  <c r="E105" i="55" a="1"/>
  <c r="E105" i="55" s="1"/>
  <c r="E109" i="55" a="1"/>
  <c r="E109" i="55" s="1"/>
  <c r="E113" i="55" a="1"/>
  <c r="E113" i="55" s="1"/>
  <c r="E117" i="55" a="1"/>
  <c r="E117" i="55" s="1"/>
  <c r="E121" i="55" a="1"/>
  <c r="E121" i="55" s="1"/>
  <c r="E102" i="55" a="1"/>
  <c r="E102" i="55" s="1"/>
  <c r="E106" i="55" a="1"/>
  <c r="E106" i="55" s="1"/>
  <c r="E110" i="55" a="1"/>
  <c r="E110" i="55" s="1"/>
  <c r="E114" i="55" a="1"/>
  <c r="E114" i="55" s="1"/>
  <c r="E118" i="55" a="1"/>
  <c r="E118" i="55" s="1"/>
  <c r="E122" i="55" a="1"/>
  <c r="E122" i="55" s="1"/>
  <c r="E103" i="55" a="1"/>
  <c r="E103" i="55" s="1"/>
  <c r="E107" i="55" a="1"/>
  <c r="E107" i="55" s="1"/>
  <c r="E111" i="55" a="1"/>
  <c r="E111" i="55" s="1"/>
  <c r="E115" i="55" a="1"/>
  <c r="E115" i="55" s="1"/>
  <c r="E119" i="55" a="1"/>
  <c r="E119" i="55" s="1"/>
  <c r="E123" i="55" a="1"/>
  <c r="E123" i="55" s="1"/>
  <c r="E104" i="55" a="1"/>
  <c r="E104" i="55" s="1"/>
  <c r="E108" i="55" a="1"/>
  <c r="E108" i="55" s="1"/>
  <c r="E112" i="55" a="1"/>
  <c r="E112" i="55" s="1"/>
  <c r="E116" i="55" a="1"/>
  <c r="E116" i="55" s="1"/>
  <c r="E120" i="55" a="1"/>
  <c r="E120" i="55" s="1"/>
  <c r="B10" i="25"/>
  <c r="C50" i="55" a="1"/>
  <c r="C50" i="55" s="1"/>
  <c r="C54" i="55" a="1"/>
  <c r="C54" i="55" s="1"/>
  <c r="C53" i="55" a="1"/>
  <c r="C53" i="55" s="1"/>
  <c r="C47" i="55" a="1"/>
  <c r="C47" i="55" s="1"/>
  <c r="C62" i="55" a="1"/>
  <c r="C69" i="55" a="1"/>
  <c r="C69" i="55" l="1"/>
  <c r="C62" i="55"/>
  <c r="C55" i="55"/>
  <c r="C33" i="55" l="1" a="1"/>
  <c r="C33" i="55" s="1"/>
  <c r="C36" i="55" a="1"/>
  <c r="C36" i="55" s="1"/>
  <c r="F24" i="55" l="1" a="1"/>
  <c r="F24" i="55" s="1"/>
  <c r="F25" i="55" s="1" a="1"/>
  <c r="F23" i="55" a="1"/>
  <c r="F23" i="55" s="1"/>
  <c r="C24" i="55" a="1"/>
  <c r="C24" i="55" s="1"/>
  <c r="C23" i="55" a="1"/>
  <c r="C23" i="55" s="1"/>
  <c r="F25" i="55" l="1"/>
  <c r="B37" i="57" a="1"/>
  <c r="B37" i="57" s="1"/>
  <c r="C24" i="57" a="1"/>
  <c r="C24" i="57" s="1"/>
  <c r="C9" i="57" a="1"/>
  <c r="C9" i="57" s="1"/>
  <c r="B9" i="57" a="1"/>
  <c r="B9" i="57" s="1"/>
  <c r="F24" i="57" l="1"/>
  <c r="E24" i="57"/>
  <c r="D24" i="57"/>
  <c r="G24" i="57"/>
  <c r="B44" i="57"/>
  <c r="B38" i="57"/>
  <c r="B48" i="57"/>
  <c r="B40" i="57"/>
  <c r="B47" i="57"/>
  <c r="B43" i="57"/>
  <c r="B39" i="57"/>
  <c r="B46" i="57"/>
  <c r="B42" i="57"/>
  <c r="B45" i="57"/>
  <c r="B41" i="57"/>
  <c r="C12" i="57"/>
  <c r="C11" i="57"/>
  <c r="C10" i="57"/>
  <c r="B20" i="57"/>
  <c r="B12" i="57"/>
  <c r="B19" i="57"/>
  <c r="B14" i="57"/>
  <c r="B10" i="57"/>
  <c r="B16" i="57"/>
  <c r="B15" i="57"/>
  <c r="B11" i="57"/>
  <c r="B18" i="57"/>
  <c r="B17" i="57"/>
  <c r="B13" i="57"/>
  <c r="B9" i="25"/>
  <c r="B8" i="25"/>
  <c r="F29" i="56" a="1"/>
  <c r="F29" i="56" s="1"/>
  <c r="F8" i="56" a="1"/>
  <c r="F9" i="56" s="1"/>
  <c r="G8" i="56" a="1"/>
  <c r="G8" i="56" s="1"/>
  <c r="C81" i="56" a="1"/>
  <c r="F31" i="56" l="1"/>
  <c r="F32" i="56"/>
  <c r="F30" i="56"/>
  <c r="C81" i="56"/>
  <c r="C85" i="56"/>
  <c r="C89" i="56"/>
  <c r="C93" i="56"/>
  <c r="C97" i="56"/>
  <c r="C101" i="56"/>
  <c r="C105" i="56"/>
  <c r="C109" i="56"/>
  <c r="C113" i="56"/>
  <c r="C117" i="56"/>
  <c r="C82" i="56"/>
  <c r="C86" i="56"/>
  <c r="C90" i="56"/>
  <c r="C94" i="56"/>
  <c r="C98" i="56"/>
  <c r="C102" i="56"/>
  <c r="C106" i="56"/>
  <c r="C110" i="56"/>
  <c r="C114" i="56"/>
  <c r="C118" i="56"/>
  <c r="C84" i="56"/>
  <c r="C88" i="56"/>
  <c r="C92" i="56"/>
  <c r="C96" i="56"/>
  <c r="C100" i="56"/>
  <c r="C104" i="56"/>
  <c r="C108" i="56"/>
  <c r="C112" i="56"/>
  <c r="C116" i="56"/>
  <c r="C120" i="56"/>
  <c r="C83" i="56"/>
  <c r="C87" i="56"/>
  <c r="C91" i="56"/>
  <c r="C95" i="56"/>
  <c r="C99" i="56"/>
  <c r="C103" i="56"/>
  <c r="C107" i="56"/>
  <c r="C111" i="56"/>
  <c r="C115" i="56"/>
  <c r="C119" i="56"/>
  <c r="F16" i="56"/>
  <c r="F12" i="56"/>
  <c r="F8" i="56"/>
  <c r="F19" i="56"/>
  <c r="F15" i="56"/>
  <c r="F11" i="56"/>
  <c r="F18" i="56"/>
  <c r="F10" i="56"/>
  <c r="F14" i="56"/>
  <c r="F17" i="56"/>
  <c r="F13" i="56"/>
  <c r="G14" i="56"/>
  <c r="G19" i="56"/>
  <c r="G11" i="56"/>
  <c r="G13" i="56"/>
  <c r="G9" i="56"/>
  <c r="G15" i="56"/>
  <c r="G18" i="56"/>
  <c r="G10" i="56"/>
  <c r="G17" i="56"/>
  <c r="G16" i="56"/>
  <c r="G12" i="56"/>
  <c r="C41" i="56" a="1"/>
  <c r="C44" i="56" s="1"/>
  <c r="C50" i="58" a="1"/>
  <c r="C50" i="58" s="1"/>
  <c r="C74" i="58"/>
  <c r="C73" i="58"/>
  <c r="C72" i="58"/>
  <c r="C71" i="58"/>
  <c r="C70" i="58"/>
  <c r="C69" i="58"/>
  <c r="C68" i="58"/>
  <c r="C67" i="58"/>
  <c r="C66" i="58"/>
  <c r="C65" i="58"/>
  <c r="C64" i="58"/>
  <c r="C63" i="58"/>
  <c r="C62" i="58"/>
  <c r="C61" i="58"/>
  <c r="C60" i="58"/>
  <c r="C59" i="58"/>
  <c r="C58" i="58"/>
  <c r="C57" i="58"/>
  <c r="C56" i="58"/>
  <c r="C55" i="58"/>
  <c r="B120" i="56" l="1"/>
  <c r="C47" i="56"/>
  <c r="C43" i="56"/>
  <c r="C46" i="56"/>
  <c r="C50" i="56"/>
  <c r="C42" i="56"/>
  <c r="C49" i="56"/>
  <c r="C45" i="56"/>
  <c r="C41" i="56"/>
  <c r="C48" i="56"/>
  <c r="C25" i="55" a="1"/>
  <c r="C25" i="55" s="1"/>
  <c r="B44" i="56" l="1"/>
  <c r="C61" i="56" a="1"/>
  <c r="C61" i="56" s="1"/>
  <c r="B81" i="56"/>
  <c r="B43" i="56" l="1"/>
  <c r="B49" i="56"/>
  <c r="B48" i="56"/>
  <c r="C67" i="56"/>
  <c r="C63" i="56"/>
  <c r="B63" i="56" s="1"/>
  <c r="C68" i="56"/>
  <c r="B68" i="56" s="1"/>
  <c r="C70" i="56"/>
  <c r="C66" i="56"/>
  <c r="B66" i="56" s="1"/>
  <c r="C62" i="56"/>
  <c r="C64" i="56"/>
  <c r="B64" i="56" s="1"/>
  <c r="C69" i="56"/>
  <c r="C65" i="56"/>
  <c r="B116" i="56"/>
  <c r="B108" i="56"/>
  <c r="B100" i="56"/>
  <c r="B92" i="56"/>
  <c r="B84" i="56"/>
  <c r="B119" i="56"/>
  <c r="B115" i="56"/>
  <c r="B107" i="56"/>
  <c r="B103" i="56"/>
  <c r="B99" i="56"/>
  <c r="B95" i="56"/>
  <c r="B91" i="56"/>
  <c r="B83" i="56"/>
  <c r="B118" i="56"/>
  <c r="B114" i="56"/>
  <c r="B110" i="56"/>
  <c r="B106" i="56"/>
  <c r="B102" i="56"/>
  <c r="B98" i="56"/>
  <c r="B94" i="56"/>
  <c r="B90" i="56"/>
  <c r="B86" i="56"/>
  <c r="B82" i="56"/>
  <c r="B112" i="56"/>
  <c r="B104" i="56"/>
  <c r="B96" i="56"/>
  <c r="B88" i="56"/>
  <c r="B111" i="56"/>
  <c r="B87" i="56"/>
  <c r="B117" i="56"/>
  <c r="B113" i="56"/>
  <c r="B109" i="56"/>
  <c r="B105" i="56"/>
  <c r="B101" i="56"/>
  <c r="B97" i="56"/>
  <c r="B93" i="56"/>
  <c r="B89" i="56"/>
  <c r="B85" i="56"/>
  <c r="B67" i="56"/>
  <c r="B69" i="56"/>
  <c r="B70" i="56"/>
  <c r="B65" i="56"/>
  <c r="B47" i="56"/>
  <c r="B50" i="56"/>
  <c r="B46" i="56"/>
  <c r="B42" i="56"/>
  <c r="B45" i="56"/>
  <c r="C72" i="56" l="1"/>
  <c r="C73" i="56" s="1"/>
  <c r="C122" i="56"/>
  <c r="C123" i="56" s="1"/>
  <c r="B62" i="56"/>
  <c r="C52" i="56"/>
  <c r="C53" i="56" s="1"/>
  <c r="B41" i="56"/>
  <c r="B61" i="56"/>
  <c r="B7" i="25"/>
  <c r="C22" i="58" a="1"/>
  <c r="C22" i="58" s="1"/>
  <c r="C11" i="58" a="1"/>
  <c r="C11" i="58" s="1"/>
  <c r="B6" i="25"/>
  <c r="F63" i="44" a="1"/>
  <c r="F63" i="44" s="1"/>
  <c r="AE48" i="44" a="1"/>
  <c r="AE48" i="44" s="1"/>
  <c r="P48" i="44" a="1"/>
  <c r="P48" i="44" s="1"/>
  <c r="R44" i="44" a="1"/>
  <c r="R44" i="44" s="1"/>
  <c r="J44" i="44" a="1"/>
  <c r="J44" i="44" s="1"/>
  <c r="D20" i="44" a="1"/>
  <c r="D20" i="44" s="1"/>
  <c r="E8" i="44" a="1"/>
  <c r="E8" i="44" s="1"/>
  <c r="B5" i="25"/>
  <c r="C23" i="58"/>
  <c r="C30" i="58" l="1" a="1"/>
  <c r="C30" i="58" s="1"/>
  <c r="N72" i="44"/>
  <c r="J72" i="44"/>
  <c r="F72" i="44"/>
  <c r="L71" i="44"/>
  <c r="H71" i="44"/>
  <c r="N70" i="44"/>
  <c r="J70" i="44"/>
  <c r="F70" i="44"/>
  <c r="L69" i="44"/>
  <c r="H69" i="44"/>
  <c r="N68" i="44"/>
  <c r="J68" i="44"/>
  <c r="F68" i="44"/>
  <c r="L67" i="44"/>
  <c r="H67" i="44"/>
  <c r="N66" i="44"/>
  <c r="J66" i="44"/>
  <c r="F66" i="44"/>
  <c r="L65" i="44"/>
  <c r="H65" i="44"/>
  <c r="N64" i="44"/>
  <c r="J64" i="44"/>
  <c r="F64" i="44"/>
  <c r="L63" i="44"/>
  <c r="H63" i="44"/>
  <c r="O72" i="44"/>
  <c r="K72" i="44"/>
  <c r="G72" i="44"/>
  <c r="M71" i="44"/>
  <c r="I71" i="44"/>
  <c r="O70" i="44"/>
  <c r="K70" i="44"/>
  <c r="G70" i="44"/>
  <c r="M69" i="44"/>
  <c r="I69" i="44"/>
  <c r="O68" i="44"/>
  <c r="K68" i="44"/>
  <c r="G68" i="44"/>
  <c r="M67" i="44"/>
  <c r="I67" i="44"/>
  <c r="O66" i="44"/>
  <c r="K66" i="44"/>
  <c r="G66" i="44"/>
  <c r="M65" i="44"/>
  <c r="I65" i="44"/>
  <c r="O64" i="44"/>
  <c r="K64" i="44"/>
  <c r="G64" i="44"/>
  <c r="M63" i="44"/>
  <c r="I63" i="44"/>
  <c r="M72" i="44"/>
  <c r="I72" i="44"/>
  <c r="O71" i="44"/>
  <c r="K71" i="44"/>
  <c r="G71" i="44"/>
  <c r="M70" i="44"/>
  <c r="I70" i="44"/>
  <c r="O69" i="44"/>
  <c r="K69" i="44"/>
  <c r="G69" i="44"/>
  <c r="M68" i="44"/>
  <c r="I68" i="44"/>
  <c r="O67" i="44"/>
  <c r="K67" i="44"/>
  <c r="G67" i="44"/>
  <c r="M66" i="44"/>
  <c r="I66" i="44"/>
  <c r="O65" i="44"/>
  <c r="K65" i="44"/>
  <c r="G65" i="44"/>
  <c r="M64" i="44"/>
  <c r="I64" i="44"/>
  <c r="O63" i="44"/>
  <c r="K63" i="44"/>
  <c r="G63" i="44"/>
  <c r="L72" i="44"/>
  <c r="H72" i="44"/>
  <c r="N71" i="44"/>
  <c r="J71" i="44"/>
  <c r="F71" i="44"/>
  <c r="L70" i="44"/>
  <c r="H70" i="44"/>
  <c r="N69" i="44"/>
  <c r="J69" i="44"/>
  <c r="F69" i="44"/>
  <c r="L68" i="44"/>
  <c r="H68" i="44"/>
  <c r="N67" i="44"/>
  <c r="J67" i="44"/>
  <c r="F67" i="44"/>
  <c r="L66" i="44"/>
  <c r="H66" i="44"/>
  <c r="N65" i="44"/>
  <c r="J65" i="44"/>
  <c r="F65" i="44"/>
  <c r="L64" i="44"/>
  <c r="H64" i="44"/>
  <c r="N63" i="44"/>
  <c r="J63" i="44"/>
  <c r="AH50" i="44"/>
  <c r="AH48" i="44"/>
  <c r="AG50" i="44"/>
  <c r="AF50" i="44"/>
  <c r="AF49" i="44"/>
  <c r="AF48" i="44"/>
  <c r="AH49" i="44"/>
  <c r="AG49" i="44"/>
  <c r="AG48" i="44"/>
  <c r="AE50" i="44"/>
  <c r="AE49" i="44"/>
  <c r="S49" i="44"/>
  <c r="R50" i="44"/>
  <c r="R49" i="44"/>
  <c r="R48" i="44"/>
  <c r="Q50" i="44"/>
  <c r="Q49" i="44"/>
  <c r="Q48" i="44"/>
  <c r="S50" i="44"/>
  <c r="S48" i="44"/>
  <c r="P50" i="44"/>
  <c r="P49" i="44"/>
  <c r="R46" i="44"/>
  <c r="R45" i="44"/>
  <c r="J46" i="44"/>
  <c r="J45" i="44"/>
  <c r="E14" i="44"/>
  <c r="E10" i="44"/>
  <c r="E18" i="44"/>
  <c r="E15" i="44"/>
  <c r="E11" i="44"/>
  <c r="E17" i="44"/>
  <c r="E13" i="44"/>
  <c r="E9" i="44"/>
  <c r="E16" i="44"/>
  <c r="E12" i="44"/>
  <c r="D13" i="25"/>
</calcChain>
</file>

<file path=xl/sharedStrings.xml><?xml version="1.0" encoding="utf-8"?>
<sst xmlns="http://schemas.openxmlformats.org/spreadsheetml/2006/main" count="804" uniqueCount="378">
  <si>
    <t>Goal</t>
  </si>
  <si>
    <t>Description</t>
  </si>
  <si>
    <t>Worksheet</t>
  </si>
  <si>
    <t>Number of Examples</t>
  </si>
  <si>
    <t>Table of Contents - Practical Application Workbook for Module 2.7 (Working with Arrays)</t>
  </si>
  <si>
    <t>Price</t>
  </si>
  <si>
    <t>Item</t>
  </si>
  <si>
    <t>Qty</t>
  </si>
  <si>
    <t>Cost</t>
  </si>
  <si>
    <t>541-11</t>
  </si>
  <si>
    <t>630-4</t>
  </si>
  <si>
    <t>631-10</t>
  </si>
  <si>
    <t>583-4</t>
  </si>
  <si>
    <t>518-1</t>
  </si>
  <si>
    <t>660-4</t>
  </si>
  <si>
    <t>606-3</t>
  </si>
  <si>
    <t>520-4</t>
  </si>
  <si>
    <t>513-1</t>
  </si>
  <si>
    <t>673-4</t>
  </si>
  <si>
    <t>511-4</t>
  </si>
  <si>
    <t>Example 1. Entering a Single-Cell and Multi-Cell Array Formula</t>
  </si>
  <si>
    <t>Total</t>
  </si>
  <si>
    <t>Calculate the extended cost for each item and the order total.</t>
  </si>
  <si>
    <t>Order Total</t>
  </si>
  <si>
    <r>
      <rPr>
        <b/>
        <sz val="9"/>
        <color theme="1"/>
        <rFont val="Calibri"/>
        <family val="2"/>
        <scheme val="minor"/>
      </rPr>
      <t>Note:</t>
    </r>
    <r>
      <rPr>
        <sz val="9"/>
        <color theme="1"/>
        <rFont val="Calibri"/>
        <family val="2"/>
        <scheme val="minor"/>
      </rPr>
      <t xml:space="preserve"> Remember when entering multi-cell array formulas you have to select the range where the results will be before you enter the formula.</t>
    </r>
  </si>
  <si>
    <t>Build a multiplication table for 1x1 to 10x10.</t>
  </si>
  <si>
    <t>10x10 Times Table</t>
  </si>
  <si>
    <t>Sum</t>
  </si>
  <si>
    <t>Example 2. Reviewing the Rules</t>
  </si>
  <si>
    <t>1-D
(Vertical Array)</t>
  </si>
  <si>
    <t>1-D (Horizontal Array)</t>
  </si>
  <si>
    <r>
      <rPr>
        <b/>
        <sz val="9"/>
        <color theme="1"/>
        <rFont val="Calibri"/>
        <family val="2"/>
        <scheme val="minor"/>
      </rPr>
      <t>Tip:</t>
    </r>
    <r>
      <rPr>
        <sz val="9"/>
        <color theme="1"/>
        <rFont val="Calibri"/>
        <family val="2"/>
        <scheme val="minor"/>
      </rPr>
      <t xml:space="preserve"> You can think of the Array formulas as a shorthand notation for writing formulas. Using F9 to evaluate what's going on, can help you better understand your formulas.</t>
    </r>
  </si>
  <si>
    <t>Carry out the instructions below on the data in the first example.</t>
  </si>
  <si>
    <t>Try to delete the formula from cell E17.</t>
  </si>
  <si>
    <t>Edit the formula for the extended cost to add 10% to the extended cost.</t>
  </si>
  <si>
    <t>Try to copy the value from cell B18 and paste it over cell E18.</t>
  </si>
  <si>
    <t>Try to insert a new row after row 13.</t>
  </si>
  <si>
    <t>When you try to insert a new row in the array range, you'll notice that you cannot do this because you would be changing the array.</t>
  </si>
  <si>
    <t>If you try to make this change, without pressing CSE, you'll get an error stating that you cannot change part of an array. Notice that you can change the formula by editing a single cell in the range, you just have to press CSE to lock in the change. When you do this, all the cells in the array range will be updated to the new formula.</t>
  </si>
  <si>
    <t>When you try to paste over a single cell in the array range, you'll notice that Excel recognizes you are trying to change part of the array and get the same, "cannot delete part of an array formula" error message. Note, you can paste over an array formula, but you'd have to paste of the entire array formula.</t>
  </si>
  <si>
    <t>X</t>
  </si>
  <si>
    <t>=</t>
  </si>
  <si>
    <t>+</t>
  </si>
  <si>
    <t>Example 3. Math and Same Size Arrays</t>
  </si>
  <si>
    <t>Demo 1: 1-D Array</t>
  </si>
  <si>
    <t>Demo 2: 2-D Array</t>
  </si>
  <si>
    <t>When you try to delete this, you'll notice that you cannot delete part of an array formula. To delete a multi-cell array formula, you have to delete the entire array range.</t>
  </si>
  <si>
    <t xml:space="preserve">Understand how same size arrays are added and multiplied. </t>
  </si>
  <si>
    <t>Example 4. Array Multiplication Demo</t>
  </si>
  <si>
    <t>teamtreehouse.com is a great place to learn to code.</t>
  </si>
  <si>
    <t>YouTube is a great place to explore new talent.</t>
  </si>
  <si>
    <t>xLessentials.com is a great place to learn practical Excel Skills.</t>
  </si>
  <si>
    <t># of Chars:</t>
  </si>
  <si>
    <t>Example 1. Returning Arrays with Built in Functions - How Many Characters?</t>
  </si>
  <si>
    <t>Determine the total number of characters in the range of strings below.</t>
  </si>
  <si>
    <t>Value:</t>
  </si>
  <si>
    <t>Being a formula master in Excel makes me more efficient at my job.</t>
  </si>
  <si>
    <t>Array formulas are often called CSE formulas because you have to press CTRL+SHIFT+ENTER to enter them.</t>
  </si>
  <si>
    <t>xLEssentials.com help me become and Excel Wizard!</t>
  </si>
  <si>
    <t>Find the shortest string from the list of string below and display its value.</t>
  </si>
  <si>
    <t>Example 3. Finding the Largest Value</t>
  </si>
  <si>
    <t>Example 2. Finding the Smallest Value</t>
  </si>
  <si>
    <t>Values</t>
  </si>
  <si>
    <t>Sales</t>
  </si>
  <si>
    <t>Agent</t>
  </si>
  <si>
    <t>Sales Winner:</t>
  </si>
  <si>
    <t>Sales Contest Results</t>
  </si>
  <si>
    <t>Winifred Bates</t>
  </si>
  <si>
    <t>Olga Barber</t>
  </si>
  <si>
    <t>Simon Clark</t>
  </si>
  <si>
    <t>Anita Wong</t>
  </si>
  <si>
    <t>Boyd Hughes</t>
  </si>
  <si>
    <t>Willie Horton</t>
  </si>
  <si>
    <t>Dwight Ramos</t>
  </si>
  <si>
    <t>Marcia Daniels</t>
  </si>
  <si>
    <t>Kenneth Shaw</t>
  </si>
  <si>
    <t>Adrian Norman</t>
  </si>
  <si>
    <t>Find the winner of the sales contest. (Agent with the most Sales)</t>
  </si>
  <si>
    <t>Working with Single-Cell Formulas to Solve some Common Problems.</t>
  </si>
  <si>
    <t>Arrays Intro: Rules, Single-cell vs. Multi-cell formulas, Array Math.</t>
  </si>
  <si>
    <t>Fulton</t>
  </si>
  <si>
    <t>Gwinnett</t>
  </si>
  <si>
    <t>Cobb</t>
  </si>
  <si>
    <t>Dekalb</t>
  </si>
  <si>
    <t>Chatham</t>
  </si>
  <si>
    <t>Clayton</t>
  </si>
  <si>
    <t>Cherokee</t>
  </si>
  <si>
    <t>Henry</t>
  </si>
  <si>
    <t>Richmond</t>
  </si>
  <si>
    <t>Muscogee</t>
  </si>
  <si>
    <t>Forsyth</t>
  </si>
  <si>
    <t>Hall</t>
  </si>
  <si>
    <t>Bibb</t>
  </si>
  <si>
    <t>Houston</t>
  </si>
  <si>
    <t>Paulding</t>
  </si>
  <si>
    <t>Douglas</t>
  </si>
  <si>
    <t>Columbia</t>
  </si>
  <si>
    <t>Coweta</t>
  </si>
  <si>
    <t>Clarke</t>
  </si>
  <si>
    <t>Lowndes</t>
  </si>
  <si>
    <t>Carroll</t>
  </si>
  <si>
    <t>Fayette</t>
  </si>
  <si>
    <t>Whitfield</t>
  </si>
  <si>
    <t>Newton</t>
  </si>
  <si>
    <t>Bartow</t>
  </si>
  <si>
    <t>Floyd</t>
  </si>
  <si>
    <t>Dougherty</t>
  </si>
  <si>
    <t>Rockdale</t>
  </si>
  <si>
    <t>Walton</t>
  </si>
  <si>
    <t>Glynn</t>
  </si>
  <si>
    <t>Bulloch</t>
  </si>
  <si>
    <t>Barrow</t>
  </si>
  <si>
    <t>Walker</t>
  </si>
  <si>
    <t>Troup</t>
  </si>
  <si>
    <t>Catoosa</t>
  </si>
  <si>
    <t>Liberty</t>
  </si>
  <si>
    <t>Spalding</t>
  </si>
  <si>
    <t>Jackson</t>
  </si>
  <si>
    <t>Gordon</t>
  </si>
  <si>
    <t>Effingham</t>
  </si>
  <si>
    <t>Camden</t>
  </si>
  <si>
    <t>Laurens</t>
  </si>
  <si>
    <t>Colquitt</t>
  </si>
  <si>
    <t>Baldwin</t>
  </si>
  <si>
    <t>Thomas</t>
  </si>
  <si>
    <t>Habersham</t>
  </si>
  <si>
    <t>Coffee</t>
  </si>
  <si>
    <t>Polk</t>
  </si>
  <si>
    <t>Tift</t>
  </si>
  <si>
    <t>Murray</t>
  </si>
  <si>
    <t>Ware</t>
  </si>
  <si>
    <t>Oconee</t>
  </si>
  <si>
    <t>Harris</t>
  </si>
  <si>
    <t>Bryan</t>
  </si>
  <si>
    <t>Sumter</t>
  </si>
  <si>
    <t>Lumpkin</t>
  </si>
  <si>
    <t>Wayne</t>
  </si>
  <si>
    <t>Pickens</t>
  </si>
  <si>
    <t>Lee</t>
  </si>
  <si>
    <t>Jones</t>
  </si>
  <si>
    <t>Haralson</t>
  </si>
  <si>
    <t>Gilmer</t>
  </si>
  <si>
    <t>Madison</t>
  </si>
  <si>
    <t>White</t>
  </si>
  <si>
    <t>Decatur</t>
  </si>
  <si>
    <t>Peach</t>
  </si>
  <si>
    <t>Toombs</t>
  </si>
  <si>
    <t>Monroe</t>
  </si>
  <si>
    <t>Upson</t>
  </si>
  <si>
    <t>Stephens</t>
  </si>
  <si>
    <t>Chattooga</t>
  </si>
  <si>
    <t>Hart</t>
  </si>
  <si>
    <t>Tattnall</t>
  </si>
  <si>
    <t>Grady</t>
  </si>
  <si>
    <t>Fannin</t>
  </si>
  <si>
    <t>Butts</t>
  </si>
  <si>
    <t>Crisp</t>
  </si>
  <si>
    <t>Mitchell</t>
  </si>
  <si>
    <t>Burke</t>
  </si>
  <si>
    <t>Emanuel</t>
  </si>
  <si>
    <t>Dawson</t>
  </si>
  <si>
    <t>Franklin</t>
  </si>
  <si>
    <t>Mcduffie</t>
  </si>
  <si>
    <t>Union</t>
  </si>
  <si>
    <t>Meriwether</t>
  </si>
  <si>
    <t>Worth</t>
  </si>
  <si>
    <t>Dodge</t>
  </si>
  <si>
    <t>Putnam</t>
  </si>
  <si>
    <t>Washington</t>
  </si>
  <si>
    <t>Elbert</t>
  </si>
  <si>
    <t>Berrien</t>
  </si>
  <si>
    <t>Pierce</t>
  </si>
  <si>
    <t>Brantley</t>
  </si>
  <si>
    <t>Appling</t>
  </si>
  <si>
    <t>Banks</t>
  </si>
  <si>
    <t>Lamar</t>
  </si>
  <si>
    <t>Morgan</t>
  </si>
  <si>
    <t>Pike</t>
  </si>
  <si>
    <t>Ben Hill</t>
  </si>
  <si>
    <t>Cook</t>
  </si>
  <si>
    <t>Jefferson</t>
  </si>
  <si>
    <t>Dade</t>
  </si>
  <si>
    <t>Telfair</t>
  </si>
  <si>
    <t>Rabun</t>
  </si>
  <si>
    <t>Greene</t>
  </si>
  <si>
    <t>Long</t>
  </si>
  <si>
    <t>Brooks</t>
  </si>
  <si>
    <t>Jeff Davis</t>
  </si>
  <si>
    <t>Oglethorpe</t>
  </si>
  <si>
    <t>Dooly</t>
  </si>
  <si>
    <t>Screven</t>
  </si>
  <si>
    <t>Macon</t>
  </si>
  <si>
    <t>Mcintosh</t>
  </si>
  <si>
    <t>Jasper</t>
  </si>
  <si>
    <t>Charlton</t>
  </si>
  <si>
    <t>Bleckley</t>
  </si>
  <si>
    <t>Crawford</t>
  </si>
  <si>
    <t>Chattahoochee</t>
  </si>
  <si>
    <t>Pulaski</t>
  </si>
  <si>
    <t>Heard</t>
  </si>
  <si>
    <t>Bacon</t>
  </si>
  <si>
    <t>Candler</t>
  </si>
  <si>
    <t>Evans</t>
  </si>
  <si>
    <t>Towns</t>
  </si>
  <si>
    <t>Early</t>
  </si>
  <si>
    <t>Lanier</t>
  </si>
  <si>
    <t>Wilkes</t>
  </si>
  <si>
    <t>Johnson</t>
  </si>
  <si>
    <t>Irwin</t>
  </si>
  <si>
    <t>Wilkinson</t>
  </si>
  <si>
    <t>Terrell</t>
  </si>
  <si>
    <t>Wilcox</t>
  </si>
  <si>
    <t>Hancock</t>
  </si>
  <si>
    <t>Montgomery</t>
  </si>
  <si>
    <t>Seminole</t>
  </si>
  <si>
    <t>Jenkins</t>
  </si>
  <si>
    <t>Marion</t>
  </si>
  <si>
    <t>Twiggs</t>
  </si>
  <si>
    <t>Taylor</t>
  </si>
  <si>
    <t>Turner</t>
  </si>
  <si>
    <t>Atkinson</t>
  </si>
  <si>
    <t>Wheeler</t>
  </si>
  <si>
    <t>Lincoln</t>
  </si>
  <si>
    <t>Randolph</t>
  </si>
  <si>
    <t>Treutlen</t>
  </si>
  <si>
    <t>Clinch</t>
  </si>
  <si>
    <t>Talbot</t>
  </si>
  <si>
    <t>Calhoun</t>
  </si>
  <si>
    <t>Miller</t>
  </si>
  <si>
    <t>Stewart</t>
  </si>
  <si>
    <t>Warren</t>
  </si>
  <si>
    <t>Schley</t>
  </si>
  <si>
    <t>Echols</t>
  </si>
  <si>
    <t>Baker</t>
  </si>
  <si>
    <t>Clay</t>
  </si>
  <si>
    <t>Glascock</t>
  </si>
  <si>
    <t>Webster</t>
  </si>
  <si>
    <t>Quitman</t>
  </si>
  <si>
    <t>Taliaferro</t>
  </si>
  <si>
    <t>Population</t>
  </si>
  <si>
    <t>County</t>
  </si>
  <si>
    <t>Population of GA Counties</t>
  </si>
  <si>
    <t>Accounts for</t>
  </si>
  <si>
    <t>Find the 10 largest counties in GA using the data on the "GA County Populations" worksheet. Display their name along with their population.</t>
  </si>
  <si>
    <t>Find the 10 smallest counties in GA using the data on the "GA County Populations" worksheet. Display their name along with their population.</t>
  </si>
  <si>
    <t>Find the 40 smallest counties in GA using the data on the "GA County Populations" worksheet. Display their name along with their population.</t>
  </si>
  <si>
    <t>Range</t>
  </si>
  <si>
    <t>Frequency</t>
  </si>
  <si>
    <t>Chart Text</t>
  </si>
  <si>
    <t>Region</t>
  </si>
  <si>
    <t>Deals</t>
  </si>
  <si>
    <t>Billy</t>
  </si>
  <si>
    <t>US</t>
  </si>
  <si>
    <t>Justine</t>
  </si>
  <si>
    <t>Darrel</t>
  </si>
  <si>
    <t>Hope</t>
  </si>
  <si>
    <t>UK</t>
  </si>
  <si>
    <t>Margret</t>
  </si>
  <si>
    <t>Lacy</t>
  </si>
  <si>
    <t>Ashley</t>
  </si>
  <si>
    <t>Ravi</t>
  </si>
  <si>
    <t>Ayo</t>
  </si>
  <si>
    <t>Jennifer</t>
  </si>
  <si>
    <t>Kobe</t>
  </si>
  <si>
    <t>Min If</t>
  </si>
  <si>
    <t>Max If</t>
  </si>
  <si>
    <t>Row</t>
  </si>
  <si>
    <t>Mod(nth)</t>
  </si>
  <si>
    <t>Nth Value</t>
  </si>
  <si>
    <t>Build a tool to sum every nth value.</t>
  </si>
  <si>
    <t>March</t>
  </si>
  <si>
    <t>April</t>
  </si>
  <si>
    <t>May</t>
  </si>
  <si>
    <t>June</t>
  </si>
  <si>
    <t>July</t>
  </si>
  <si>
    <t>August</t>
  </si>
  <si>
    <t>October</t>
  </si>
  <si>
    <t>Example 4. Summing Every nth Value - Understanding the Modulus</t>
  </si>
  <si>
    <t>Month</t>
  </si>
  <si>
    <t>January</t>
  </si>
  <si>
    <t>February</t>
  </si>
  <si>
    <t>September</t>
  </si>
  <si>
    <t>November</t>
  </si>
  <si>
    <t>December</t>
  </si>
  <si>
    <t>Web Orders</t>
  </si>
  <si>
    <t>Avg Order Value</t>
  </si>
  <si>
    <t>Monthly
Users</t>
  </si>
  <si>
    <t>Orders per 100 Users</t>
  </si>
  <si>
    <t>Example 1. Some Basic Multi-Cell Calculations</t>
  </si>
  <si>
    <t>Build a tool that calculates the "orders per 100 users" and "average order value" metrics for each month.</t>
  </si>
  <si>
    <t>List 1</t>
  </si>
  <si>
    <t>List 2</t>
  </si>
  <si>
    <t>Calculation</t>
  </si>
  <si>
    <t>Example 2. Clarifying - Range Position can be Different</t>
  </si>
  <si>
    <t>Understand that the position does not have to line up.</t>
  </si>
  <si>
    <t>Working with Multi-Cell Formulas to Solve some Common Problems.</t>
  </si>
  <si>
    <t>Working with Array Constants to Solve some Common Problems.</t>
  </si>
  <si>
    <t>Date</t>
  </si>
  <si>
    <t>Example 1. Entering Simple Array Constants</t>
  </si>
  <si>
    <t>Numbers</t>
  </si>
  <si>
    <t>Text</t>
  </si>
  <si>
    <t>Number</t>
  </si>
  <si>
    <t>Understand how to use named array constants.</t>
  </si>
  <si>
    <t>Months</t>
  </si>
  <si>
    <r>
      <t>Note:</t>
    </r>
    <r>
      <rPr>
        <sz val="9"/>
        <color theme="1"/>
        <rFont val="Calibri"/>
        <family val="2"/>
        <scheme val="minor"/>
      </rPr>
      <t xml:space="preserve"> Using the </t>
    </r>
    <r>
      <rPr>
        <u/>
        <sz val="9"/>
        <color theme="1"/>
        <rFont val="Calibri"/>
        <family val="2"/>
        <scheme val="minor"/>
      </rPr>
      <t>indirect()</t>
    </r>
    <r>
      <rPr>
        <sz val="9"/>
        <color theme="1"/>
        <rFont val="Calibri"/>
        <family val="2"/>
        <scheme val="minor"/>
      </rPr>
      <t xml:space="preserve"> function with row() and column() prevents the values from changing when new rows or columns are inserted. Therefore, when you are using the row() and column() function to generate a list of static numbers, you should get into the habit of combining them with the indirect() function to make your worksheets more stable.</t>
    </r>
  </si>
  <si>
    <r>
      <t>Note:</t>
    </r>
    <r>
      <rPr>
        <sz val="10"/>
        <color theme="1"/>
        <rFont val="Calibri"/>
        <family val="2"/>
        <scheme val="minor"/>
      </rPr>
      <t xml:space="preserve"> When entering array constants, you have to surround them in curly brackets </t>
    </r>
    <r>
      <rPr>
        <b/>
        <u/>
        <sz val="10"/>
        <color theme="1"/>
        <rFont val="Calibri"/>
        <family val="2"/>
        <scheme val="minor"/>
      </rPr>
      <t>and</t>
    </r>
    <r>
      <rPr>
        <sz val="10"/>
        <color theme="1"/>
        <rFont val="Calibri"/>
        <family val="2"/>
        <scheme val="minor"/>
      </rPr>
      <t xml:space="preserve"> use CSE (CTRL+SHIFT+ENTER). Also, ";" and "," characters are used to control the row and column layout.</t>
    </r>
  </si>
  <si>
    <t>Example 1. A formula for Minif and Maxif</t>
  </si>
  <si>
    <t xml:space="preserve">Build a tool that allows users to find the max and min sales for a given region. Then expand it to also restrict the data set on the number of deals. </t>
  </si>
  <si>
    <r>
      <t>Note:</t>
    </r>
    <r>
      <rPr>
        <sz val="10"/>
        <color theme="1"/>
        <rFont val="Calibri"/>
        <family val="2"/>
        <scheme val="minor"/>
      </rPr>
      <t xml:space="preserve"> Excel does not have a built in functions for minif / maxif or minifs / maxifs like it does for the sum, average, and count aggregations functions. However, you can use array formulas to help you solve these problems.</t>
    </r>
  </si>
  <si>
    <t>Year</t>
  </si>
  <si>
    <t>http://www.wineinstitute.org/resources/statistics/article86</t>
  </si>
  <si>
    <t>Source:</t>
  </si>
  <si>
    <t>Count:</t>
  </si>
  <si>
    <t>Total Wine per Resident (gallon)</t>
  </si>
  <si>
    <t>Total Wine Gallons (millions)</t>
  </si>
  <si>
    <t>Using the data contained in the worksheet "Wine Consumption", answer the questions below.</t>
  </si>
  <si>
    <r>
      <t xml:space="preserve">Find the number of years that had a total wine consumption under 0.5 gallons/resident </t>
    </r>
    <r>
      <rPr>
        <b/>
        <i/>
        <u/>
        <sz val="11"/>
        <color theme="0" tint="-4.9989318521683403E-2"/>
        <rFont val="Calibri"/>
        <family val="2"/>
        <scheme val="minor"/>
      </rPr>
      <t>OR</t>
    </r>
    <r>
      <rPr>
        <b/>
        <i/>
        <sz val="11"/>
        <color theme="1"/>
        <rFont val="Calibri"/>
        <family val="2"/>
        <scheme val="minor"/>
      </rPr>
      <t xml:space="preserve"> over 1 gallon per resident. </t>
    </r>
    <r>
      <rPr>
        <b/>
        <i/>
        <sz val="11"/>
        <color theme="0"/>
        <rFont val="Calibri"/>
        <family val="2"/>
        <scheme val="minor"/>
      </rPr>
      <t>(OR Condition "+" - Mutually Exclusive, i.e. a single year can't have a wine consumption that is less than &lt;0.5 and &gt;1)</t>
    </r>
  </si>
  <si>
    <t>Example 2. Testing Multiple Conditions - Understanding "+" vs. "*"</t>
  </si>
  <si>
    <r>
      <t>Note</t>
    </r>
    <r>
      <rPr>
        <sz val="10"/>
        <color theme="1"/>
        <rFont val="Calibri"/>
        <family val="2"/>
        <scheme val="minor"/>
      </rPr>
      <t>: When using array formulas to count values, its helpful to use the "sum" function instead of the "count" function.  Formulas can be written such that each time each time a record meets a tested condition, a 1 is returned. The sum function can be used to add up the number of "1s" returned and, therefore, count the number of rows that meet the tested condition(s).</t>
    </r>
  </si>
  <si>
    <r>
      <t xml:space="preserve">Find the number of years that had a total wine consumption greater than 0.5 gallons/resident </t>
    </r>
    <r>
      <rPr>
        <b/>
        <i/>
        <u/>
        <sz val="11"/>
        <color theme="0" tint="-4.9989318521683403E-2"/>
        <rFont val="Calibri"/>
        <family val="2"/>
        <scheme val="minor"/>
      </rPr>
      <t>AND</t>
    </r>
    <r>
      <rPr>
        <b/>
        <i/>
        <sz val="11"/>
        <color theme="0" tint="-4.9989318521683403E-2"/>
        <rFont val="Calibri"/>
        <family val="2"/>
        <scheme val="minor"/>
      </rPr>
      <t xml:space="preserve"> </t>
    </r>
    <r>
      <rPr>
        <b/>
        <i/>
        <sz val="11"/>
        <color theme="1"/>
        <rFont val="Calibri"/>
        <family val="2"/>
        <scheme val="minor"/>
      </rPr>
      <t xml:space="preserve">less than 1 gallons/resident. </t>
    </r>
    <r>
      <rPr>
        <b/>
        <i/>
        <sz val="11"/>
        <color theme="0"/>
        <rFont val="Calibri"/>
        <family val="2"/>
        <scheme val="minor"/>
      </rPr>
      <t>(AND Condition "*")</t>
    </r>
    <r>
      <rPr>
        <b/>
        <i/>
        <sz val="11"/>
        <rFont val="Calibri"/>
        <family val="2"/>
        <scheme val="minor"/>
      </rPr>
      <t xml:space="preserve"> </t>
    </r>
  </si>
  <si>
    <t>Total:</t>
  </si>
  <si>
    <t>Avg:</t>
  </si>
  <si>
    <t>Min:</t>
  </si>
  <si>
    <t>Max:</t>
  </si>
  <si>
    <t>Range:</t>
  </si>
  <si>
    <t>Example 3. Testing Multiple Conditions - Using Other Aggregation Functions - The Trick is in the "IF"</t>
  </si>
  <si>
    <r>
      <rPr>
        <b/>
        <sz val="10"/>
        <color theme="1"/>
        <rFont val="Calibri"/>
        <family val="2"/>
        <scheme val="minor"/>
      </rPr>
      <t>Note:</t>
    </r>
    <r>
      <rPr>
        <sz val="10"/>
        <color theme="1"/>
        <rFont val="Calibri"/>
        <family val="2"/>
        <scheme val="minor"/>
      </rPr>
      <t xml:space="preserve"> Array addition "+" and multiplication "*" are used test more than one condition. Array addition performs an "OR" test (at least one condition is true), while array multiplication performs an "AND" test (all conditions are true).
When we test conditions against a data set, the resulting array flags the rows that meet our criteria. We can then use that array to help us conditionally aggregate our data.</t>
    </r>
  </si>
  <si>
    <t>Example 3. Returning the nth Largest Items from a List</t>
  </si>
  <si>
    <t>Expanding Data Aggregation Capabilities with Arrays.</t>
  </si>
  <si>
    <t>Example 4. Aggregating the nth Largest Items</t>
  </si>
  <si>
    <t>Example 5. Aggregating the nth Smallest Items</t>
  </si>
  <si>
    <t>Using the data contained in the worksheet "GA County Populations", find the total population of the 10 largest counties.</t>
  </si>
  <si>
    <t>Using the data contained in the worksheet "GA County Populations", find the total population of the 50 smallest counties.</t>
  </si>
  <si>
    <t>Low</t>
  </si>
  <si>
    <t>Up</t>
  </si>
  <si>
    <t>Count</t>
  </si>
  <si>
    <t>Count the number of dates below that are in May.</t>
  </si>
  <si>
    <t>Time</t>
  </si>
  <si>
    <t>email</t>
  </si>
  <si>
    <t>phone</t>
  </si>
  <si>
    <t>Mode</t>
  </si>
  <si>
    <t>Work Type</t>
  </si>
  <si>
    <t>Example 7. Putting it Together to Build a Histogram</t>
  </si>
  <si>
    <t>Using the data in worksheet "Incoming Work", build a histogram that shows the distribution of incoming request by hour (i.e., the number of inbound emails and calls by hour of the day). Give the user functionality to report on emails, phone calls, or both.</t>
  </si>
  <si>
    <t>ALL</t>
  </si>
  <si>
    <r>
      <t xml:space="preserve">For the years that had a total wine consumption greater than 0.5 gallons/resident </t>
    </r>
    <r>
      <rPr>
        <b/>
        <i/>
        <u/>
        <sz val="11"/>
        <color theme="9" tint="-0.249977111117893"/>
        <rFont val="Calibri"/>
        <family val="2"/>
        <scheme val="minor"/>
      </rPr>
      <t>AND</t>
    </r>
    <r>
      <rPr>
        <b/>
        <i/>
        <sz val="11"/>
        <color theme="0" tint="-4.9989318521683403E-2"/>
        <rFont val="Calibri"/>
        <family val="2"/>
        <scheme val="minor"/>
      </rPr>
      <t xml:space="preserve"> </t>
    </r>
    <r>
      <rPr>
        <b/>
        <i/>
        <sz val="11"/>
        <color theme="1"/>
        <rFont val="Calibri"/>
        <family val="2"/>
        <scheme val="minor"/>
      </rPr>
      <t>less than 1 gallons/resident</t>
    </r>
    <r>
      <rPr>
        <b/>
        <i/>
        <sz val="11"/>
        <rFont val="Calibri"/>
        <family val="2"/>
        <scheme val="minor"/>
      </rPr>
      <t xml:space="preserve">, calculate the </t>
    </r>
    <r>
      <rPr>
        <b/>
        <i/>
        <u/>
        <sz val="11"/>
        <color theme="9" tint="-0.249977111117893"/>
        <rFont val="Calibri"/>
        <family val="2"/>
        <scheme val="minor"/>
      </rPr>
      <t>total wine gallons consumed</t>
    </r>
    <r>
      <rPr>
        <b/>
        <i/>
        <sz val="11"/>
        <rFont val="Calibri"/>
        <family val="2"/>
        <scheme val="minor"/>
      </rPr>
      <t>.</t>
    </r>
  </si>
  <si>
    <t>Quarter</t>
  </si>
  <si>
    <t>Q1</t>
  </si>
  <si>
    <t>Q2</t>
  </si>
  <si>
    <t>Q3</t>
  </si>
  <si>
    <t>Q4</t>
  </si>
  <si>
    <t>Understand how to enter an array constant.</t>
  </si>
  <si>
    <t>Auto #</t>
  </si>
  <si>
    <t>Creating a table.</t>
  </si>
  <si>
    <t>Creating a vertical (column) list.</t>
  </si>
  <si>
    <t>Creating a horizontal (row) list.</t>
  </si>
  <si>
    <t>A dataset used in the "Multi-Cell Formulas" examples.</t>
  </si>
  <si>
    <t>A dataset used in the "Array Data Aggregation" examples.</t>
  </si>
  <si>
    <t>Example 2. Generating Common Lists with Named Array Constants</t>
  </si>
  <si>
    <t>Example 3. Making Formulas Easier to Read with Named Array Constants</t>
  </si>
  <si>
    <t>Understand how to use named array constants in calculations.</t>
  </si>
  <si>
    <r>
      <rPr>
        <b/>
        <sz val="9"/>
        <color theme="1"/>
        <rFont val="Calibri"/>
        <family val="2"/>
        <scheme val="minor"/>
      </rPr>
      <t>Note:</t>
    </r>
    <r>
      <rPr>
        <sz val="9"/>
        <color theme="1"/>
        <rFont val="Calibri"/>
        <family val="2"/>
        <scheme val="minor"/>
      </rPr>
      <t xml:space="preserve"> Using named array constants can help add context to calculations.</t>
    </r>
  </si>
  <si>
    <r>
      <rPr>
        <b/>
        <sz val="9"/>
        <color theme="1"/>
        <rFont val="Calibri"/>
        <family val="2"/>
        <scheme val="minor"/>
      </rPr>
      <t>Note:</t>
    </r>
    <r>
      <rPr>
        <sz val="9"/>
        <color theme="1"/>
        <rFont val="Calibri"/>
        <family val="2"/>
        <scheme val="minor"/>
      </rPr>
      <t xml:space="preserve"> Any time you have a list of values that you are going to be using over and over again, storing them as a named array constant can be helpful.</t>
    </r>
  </si>
  <si>
    <t>Delta - Target</t>
  </si>
  <si>
    <t>Address:</t>
  </si>
  <si>
    <t>Example 4. Returning the nth Smallest Items from a List</t>
  </si>
  <si>
    <t>Example 5. Returning the nth Items from a List when N is Large</t>
  </si>
  <si>
    <r>
      <t>Note:</t>
    </r>
    <r>
      <rPr>
        <sz val="10"/>
        <color theme="1"/>
        <rFont val="Calibri"/>
        <family val="2"/>
        <scheme val="minor"/>
      </rPr>
      <t xml:space="preserve"> Histograms are frequently used in business to help visualize the frequency that data occurs in given ranges (or buckets). Common examples include: displaying the frequency by time interval (like above), or displaying the frequency by sales bucket (e.g. how many sales were between 0-$500, $500-$1000, etc.). This concept can be extended to many use cases.</t>
    </r>
  </si>
  <si>
    <r>
      <t xml:space="preserve">For the years that had a total wine consumption under 0.5 gallons/resident </t>
    </r>
    <r>
      <rPr>
        <b/>
        <i/>
        <u/>
        <sz val="11"/>
        <color theme="9" tint="-0.249977111117893"/>
        <rFont val="Calibri"/>
        <family val="2"/>
        <scheme val="minor"/>
      </rPr>
      <t>OR</t>
    </r>
    <r>
      <rPr>
        <b/>
        <i/>
        <sz val="11"/>
        <color theme="1"/>
        <rFont val="Calibri"/>
        <family val="2"/>
        <scheme val="minor"/>
      </rPr>
      <t xml:space="preserve"> over 1 gallon per resident</t>
    </r>
    <r>
      <rPr>
        <b/>
        <i/>
        <sz val="11"/>
        <rFont val="Calibri"/>
        <family val="2"/>
        <scheme val="minor"/>
      </rPr>
      <t xml:space="preserve">, calculate the </t>
    </r>
    <r>
      <rPr>
        <b/>
        <i/>
        <u/>
        <sz val="11"/>
        <color theme="9" tint="-0.249977111117893"/>
        <rFont val="Calibri"/>
        <family val="2"/>
        <scheme val="minor"/>
      </rPr>
      <t>average</t>
    </r>
    <r>
      <rPr>
        <b/>
        <i/>
        <sz val="11"/>
        <rFont val="Calibri"/>
        <family val="2"/>
        <scheme val="minor"/>
      </rPr>
      <t xml:space="preserve"> annually wine consumption (gallons/resident).</t>
    </r>
  </si>
  <si>
    <r>
      <t xml:space="preserve">Note: </t>
    </r>
    <r>
      <rPr>
        <sz val="10"/>
        <color theme="1"/>
        <rFont val="Calibri"/>
        <family val="2"/>
        <scheme val="minor"/>
      </rPr>
      <t xml:space="preserve">When we perform the tests here, we get a result array that contains either "1" or "0". The "1s" denote the rows that meet our criteria. When we wrap that array inside of an </t>
    </r>
    <r>
      <rPr>
        <b/>
        <u/>
        <sz val="10"/>
        <color theme="1"/>
        <rFont val="Calibri"/>
        <family val="2"/>
        <scheme val="minor"/>
      </rPr>
      <t>if()</t>
    </r>
    <r>
      <rPr>
        <sz val="10"/>
        <color theme="1"/>
        <rFont val="Calibri"/>
        <family val="2"/>
        <scheme val="minor"/>
      </rPr>
      <t xml:space="preserve"> function, we can turn the "0s" into FALSE. The average function will ignore the FALSE values and perform its calculation on the numeric values.</t>
    </r>
    <r>
      <rPr>
        <b/>
        <sz val="10"/>
        <color theme="1"/>
        <rFont val="Calibri"/>
        <family val="2"/>
        <scheme val="minor"/>
      </rPr>
      <t xml:space="preserve"> Using the if() function like this is key to being able to get the values we're interested in.</t>
    </r>
  </si>
  <si>
    <t>Example 6. Expanding Capabilities with the Unary Operator (--)</t>
  </si>
  <si>
    <r>
      <t>Note:</t>
    </r>
    <r>
      <rPr>
        <sz val="10"/>
        <color theme="1"/>
        <rFont val="Calibri"/>
        <family val="2"/>
        <scheme val="minor"/>
      </rPr>
      <t xml:space="preserve"> When we add or multiply arrays together, Excel automatically converts the true / false values into 1s and 0s. However, when we want to perform a count with only one condition, we have to use the unary operator "--" to convert the results of the logical test from TRUE and FALSE to 1s and 0s. If we don't do this, the sum will come back as 0.</t>
    </r>
  </si>
  <si>
    <t>Incoming Timestamp</t>
  </si>
  <si>
    <r>
      <t>Note:</t>
    </r>
    <r>
      <rPr>
        <sz val="9"/>
        <color theme="1"/>
        <rFont val="Calibri"/>
        <family val="2"/>
        <scheme val="minor"/>
      </rPr>
      <t xml:space="preserve"> When the arrays are the same size, the math operations are pretty simple as above. However, </t>
    </r>
    <r>
      <rPr>
        <u/>
        <sz val="9"/>
        <color theme="1"/>
        <rFont val="Calibri"/>
        <family val="2"/>
        <scheme val="minor"/>
      </rPr>
      <t>when the arrays are not the same size, the math calculations become much more complicated and might not work as you expect.</t>
    </r>
    <r>
      <rPr>
        <sz val="9"/>
        <color theme="1"/>
        <rFont val="Calibri"/>
        <family val="2"/>
        <scheme val="minor"/>
      </rPr>
      <t xml:space="preserve"> Luckily, you'll most be often working with arrays that are the same size when writing array formulas in practice. I just wanted to call this out, in case you are trying to perform these calculations on arrays that are not the same size.
Lastly, it is worth mentioning that there is a difference between the multiplication we are doing above and matrix multiplication.  Excel does allow you to perform mathematical calculations on matrices (linear algebra), such as solving systems of linear equations. While this is not the focus of the course you can find plenty of information online for this topic.</t>
    </r>
  </si>
  <si>
    <t>BENELUX</t>
  </si>
  <si>
    <t>MX</t>
  </si>
  <si>
    <r>
      <t xml:space="preserve">Find the number of years that had a total wine consumption over 1.5 gallons/resident </t>
    </r>
    <r>
      <rPr>
        <b/>
        <i/>
        <u/>
        <sz val="11"/>
        <color theme="0" tint="-4.9989318521683403E-2"/>
        <rFont val="Calibri"/>
        <family val="2"/>
        <scheme val="minor"/>
      </rPr>
      <t>OR</t>
    </r>
    <r>
      <rPr>
        <b/>
        <i/>
        <sz val="11"/>
        <color theme="1"/>
        <rFont val="Calibri"/>
        <family val="2"/>
        <scheme val="minor"/>
      </rPr>
      <t xml:space="preserve"> where more than 350 million total gallons were sold. </t>
    </r>
    <r>
      <rPr>
        <b/>
        <i/>
        <sz val="11"/>
        <color theme="0" tint="-4.9989318521683403E-2"/>
        <rFont val="Calibri"/>
        <family val="2"/>
        <scheme val="minor"/>
      </rPr>
      <t>(OR Condition "+" - Not Mutually Exclusive, i.e., a single year could have a wine consumption of over 1.5 gallons/resident and more than 350 gallons could have been sold.)</t>
    </r>
  </si>
  <si>
    <r>
      <t xml:space="preserve">For the years that had a total wine consumption between 0.5 </t>
    </r>
    <r>
      <rPr>
        <b/>
        <i/>
        <u/>
        <sz val="11"/>
        <color theme="9" tint="-0.249977111117893"/>
        <rFont val="Calibri"/>
        <family val="2"/>
        <scheme val="minor"/>
      </rPr>
      <t>AND</t>
    </r>
    <r>
      <rPr>
        <b/>
        <i/>
        <sz val="11"/>
        <color theme="9" tint="-0.249977111117893"/>
        <rFont val="Calibri"/>
        <family val="2"/>
        <scheme val="minor"/>
      </rPr>
      <t xml:space="preserve"> </t>
    </r>
    <r>
      <rPr>
        <b/>
        <i/>
        <sz val="11"/>
        <color theme="1"/>
        <rFont val="Calibri"/>
        <family val="2"/>
        <scheme val="minor"/>
      </rPr>
      <t>1.1 gallons/resident</t>
    </r>
    <r>
      <rPr>
        <b/>
        <i/>
        <sz val="11"/>
        <rFont val="Calibri"/>
        <family val="2"/>
        <scheme val="minor"/>
      </rPr>
      <t xml:space="preserve">, calculate the </t>
    </r>
    <r>
      <rPr>
        <b/>
        <i/>
        <u/>
        <sz val="11"/>
        <color theme="9" tint="-0.249977111117893"/>
        <rFont val="Calibri"/>
        <family val="2"/>
        <scheme val="minor"/>
      </rPr>
      <t>range</t>
    </r>
    <r>
      <rPr>
        <b/>
        <i/>
        <sz val="11"/>
        <rFont val="Calibri"/>
        <family val="2"/>
        <scheme val="minor"/>
      </rPr>
      <t xml:space="preserve"> of annually wine consumption (gallons/resident).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</si>
</sst>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quot;$&quot;#,##0.00"/>
    <numFmt numFmtId="165" formatCode="&quot;$&quot;#,##0"/>
    <numFmt numFmtId="166" formatCode="[$-F400]h:mm:ss\ AM/PM"/>
    <numFmt numFmtId="167" formatCode="mm/dd/yyyy\ &quot;@&quot;\ hh:mm:ss\ AM/PM\ "/>
    <numFmt numFmtId="168" formatCode="[Green]0.0%;[Red]\-0.0%;[Black]&quot;-&quot;"/>
  </numFmts>
  <fonts count="49" x14ac:knownFonts="1">
    <font>
      <sz val="11"/>
      <color theme="1"/>
      <name val="Calibri"/>
      <family val="2"/>
      <scheme val="minor"/>
    </font>
    <font>
      <b/>
      <sz val="11"/>
      <color theme="0"/>
      <name val="Calibri"/>
      <family val="2"/>
      <scheme val="minor"/>
    </font>
    <font>
      <b/>
      <sz val="11"/>
      <color theme="1"/>
      <name val="Calibri"/>
      <family val="2"/>
      <scheme val="minor"/>
    </font>
    <font>
      <b/>
      <i/>
      <sz val="11"/>
      <color theme="0"/>
      <name val="Calibri"/>
      <family val="2"/>
      <scheme val="minor"/>
    </font>
    <font>
      <sz val="11"/>
      <name val="Calibri"/>
      <family val="2"/>
      <scheme val="minor"/>
    </font>
    <font>
      <sz val="11"/>
      <color theme="1"/>
      <name val="Calibri"/>
      <family val="2"/>
      <scheme val="minor"/>
    </font>
    <font>
      <sz val="10"/>
      <name val="Arial"/>
      <family val="2"/>
    </font>
    <font>
      <sz val="7"/>
      <name val="Times New Roman"/>
      <family val="1"/>
    </font>
    <font>
      <sz val="8"/>
      <color theme="1"/>
      <name val="Times New Roman"/>
      <family val="2"/>
    </font>
    <font>
      <sz val="10"/>
      <name val="MS Sans Serif"/>
      <family val="2"/>
    </font>
    <font>
      <sz val="10"/>
      <color theme="1"/>
      <name val="Arial"/>
      <family val="2"/>
    </font>
    <font>
      <b/>
      <sz val="14"/>
      <color theme="1" tint="0.249977111117893"/>
      <name val="Calibri"/>
      <family val="2"/>
      <scheme val="minor"/>
    </font>
    <font>
      <u/>
      <sz val="11"/>
      <color theme="10"/>
      <name val="Calibri"/>
      <family val="2"/>
      <scheme val="minor"/>
    </font>
    <font>
      <b/>
      <i/>
      <sz val="11"/>
      <color theme="1"/>
      <name val="Calibri"/>
      <family val="2"/>
      <scheme val="minor"/>
    </font>
    <font>
      <sz val="8"/>
      <name val="Times New Roman"/>
      <family val="1"/>
    </font>
    <font>
      <b/>
      <sz val="14"/>
      <color theme="3" tint="-0.249977111117893"/>
      <name val="Calibri"/>
      <family val="2"/>
      <scheme val="minor"/>
    </font>
    <font>
      <i/>
      <sz val="11"/>
      <color theme="3" tint="-0.249977111117893"/>
      <name val="Calibri"/>
      <family val="2"/>
      <scheme val="minor"/>
    </font>
    <font>
      <sz val="11"/>
      <color theme="0"/>
      <name val="Calibri"/>
      <family val="2"/>
      <scheme val="minor"/>
    </font>
    <font>
      <sz val="9"/>
      <color theme="1"/>
      <name val="Calibri"/>
      <family val="2"/>
      <scheme val="minor"/>
    </font>
    <font>
      <b/>
      <sz val="9"/>
      <color theme="1"/>
      <name val="Calibri"/>
      <family val="2"/>
      <scheme val="minor"/>
    </font>
    <font>
      <i/>
      <sz val="11"/>
      <color theme="1"/>
      <name val="Calibri"/>
      <family val="2"/>
      <scheme val="minor"/>
    </font>
    <font>
      <b/>
      <sz val="14"/>
      <color theme="9" tint="-0.249977111117893"/>
      <name val="Calibri"/>
      <family val="2"/>
      <scheme val="minor"/>
    </font>
    <font>
      <i/>
      <sz val="11"/>
      <color theme="9" tint="-0.249977111117893"/>
      <name val="Calibri"/>
      <family val="2"/>
      <scheme val="minor"/>
    </font>
    <font>
      <i/>
      <sz val="11"/>
      <color theme="0"/>
      <name val="Calibri"/>
      <family val="2"/>
      <scheme val="minor"/>
    </font>
    <font>
      <b/>
      <i/>
      <sz val="11"/>
      <name val="Calibri"/>
      <family val="2"/>
      <scheme val="minor"/>
    </font>
    <font>
      <b/>
      <sz val="14"/>
      <color theme="6" tint="-0.249977111117893"/>
      <name val="Calibri"/>
      <family val="2"/>
      <scheme val="minor"/>
    </font>
    <font>
      <i/>
      <sz val="11"/>
      <color theme="6" tint="-0.249977111117893"/>
      <name val="Calibri"/>
      <family val="2"/>
      <scheme val="minor"/>
    </font>
    <font>
      <u/>
      <sz val="9"/>
      <color theme="1"/>
      <name val="Calibri"/>
      <family val="2"/>
      <scheme val="minor"/>
    </font>
    <font>
      <b/>
      <sz val="14"/>
      <color theme="7" tint="-0.249977111117893"/>
      <name val="Calibri"/>
      <family val="2"/>
      <scheme val="minor"/>
    </font>
    <font>
      <i/>
      <sz val="11"/>
      <color theme="7" tint="-0.249977111117893"/>
      <name val="Calibri"/>
      <family val="2"/>
      <scheme val="minor"/>
    </font>
    <font>
      <i/>
      <sz val="11"/>
      <color theme="1" tint="0.249977111117893"/>
      <name val="Calibri"/>
      <family val="2"/>
      <scheme val="minor"/>
    </font>
    <font>
      <b/>
      <sz val="14"/>
      <color theme="8" tint="-0.249977111117893"/>
      <name val="Calibri"/>
      <family val="2"/>
      <scheme val="minor"/>
    </font>
    <font>
      <b/>
      <sz val="14"/>
      <color theme="5" tint="-0.249977111117893"/>
      <name val="Calibri"/>
      <family val="2"/>
      <scheme val="minor"/>
    </font>
    <font>
      <i/>
      <sz val="11"/>
      <color theme="8" tint="-0.249977111117893"/>
      <name val="Calibri"/>
      <family val="2"/>
      <scheme val="minor"/>
    </font>
    <font>
      <i/>
      <sz val="11"/>
      <color theme="5" tint="-0.249977111117893"/>
      <name val="Calibri"/>
      <family val="2"/>
      <scheme val="minor"/>
    </font>
    <font>
      <b/>
      <sz val="10"/>
      <color theme="1"/>
      <name val="Calibri"/>
      <family val="2"/>
      <scheme val="minor"/>
    </font>
    <font>
      <sz val="10"/>
      <color theme="1"/>
      <name val="Calibri"/>
      <family val="2"/>
      <scheme val="minor"/>
    </font>
    <font>
      <b/>
      <u/>
      <sz val="10"/>
      <color theme="1"/>
      <name val="Calibri"/>
      <family val="2"/>
      <scheme val="minor"/>
    </font>
    <font>
      <b/>
      <sz val="18"/>
      <color theme="1" tint="0.249977111117893"/>
      <name val="Calibri"/>
      <family val="2"/>
      <scheme val="minor"/>
    </font>
    <font>
      <b/>
      <i/>
      <u/>
      <sz val="11"/>
      <color rgb="FFFF0000"/>
      <name val="Calibri"/>
      <family val="2"/>
      <scheme val="minor"/>
    </font>
    <font>
      <b/>
      <sz val="10"/>
      <color rgb="FF000000"/>
      <name val="Arial"/>
      <family val="2"/>
    </font>
    <font>
      <sz val="10"/>
      <color rgb="FF000000"/>
      <name val="Arial"/>
      <family val="2"/>
    </font>
    <font>
      <b/>
      <i/>
      <u/>
      <sz val="11"/>
      <color theme="0" tint="-4.9989318521683403E-2"/>
      <name val="Calibri"/>
      <family val="2"/>
      <scheme val="minor"/>
    </font>
    <font>
      <b/>
      <i/>
      <sz val="11"/>
      <color theme="0" tint="-4.9989318521683403E-2"/>
      <name val="Calibri"/>
      <family val="2"/>
      <scheme val="minor"/>
    </font>
    <font>
      <b/>
      <sz val="11"/>
      <name val="Calibri"/>
      <family val="2"/>
      <scheme val="minor"/>
    </font>
    <font>
      <b/>
      <sz val="11"/>
      <color theme="9" tint="-0.249977111117893"/>
      <name val="Calibri"/>
      <family val="2"/>
      <scheme val="minor"/>
    </font>
    <font>
      <b/>
      <i/>
      <sz val="11"/>
      <color theme="1" tint="0.249977111117893"/>
      <name val="Calibri"/>
      <family val="2"/>
      <scheme val="minor"/>
    </font>
    <font>
      <b/>
      <i/>
      <u/>
      <sz val="11"/>
      <color theme="9" tint="-0.249977111117893"/>
      <name val="Calibri"/>
      <family val="2"/>
      <scheme val="minor"/>
    </font>
    <font>
      <b/>
      <i/>
      <sz val="11"/>
      <color theme="9" tint="-0.249977111117893"/>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3" tint="-0.249977111117893"/>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rgb="FFFFFFFF"/>
        <bgColor indexed="64"/>
      </patternFill>
    </fill>
    <fill>
      <patternFill patternType="solid">
        <fgColor rgb="FFCCCCCC"/>
        <bgColor indexed="64"/>
      </patternFill>
    </fill>
    <fill>
      <patternFill patternType="solid">
        <fgColor rgb="FFFFFFCC"/>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39997558519241921"/>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auto="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rgb="FF666666"/>
      </top>
      <bottom style="thick">
        <color rgb="FF666666"/>
      </bottom>
      <diagonal/>
    </border>
    <border>
      <left/>
      <right/>
      <top style="medium">
        <color rgb="FF666666"/>
      </top>
      <bottom style="medium">
        <color rgb="FF666666"/>
      </bottom>
      <diagonal/>
    </border>
  </borders>
  <cellStyleXfs count="86">
    <xf numFmtId="0" fontId="0"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7" fillId="0" borderId="0"/>
    <xf numFmtId="0" fontId="8" fillId="0" borderId="0"/>
    <xf numFmtId="0" fontId="10" fillId="0" borderId="0"/>
    <xf numFmtId="0" fontId="9" fillId="0" borderId="0"/>
    <xf numFmtId="0" fontId="12"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8" fillId="0" borderId="0"/>
    <xf numFmtId="0" fontId="8" fillId="0" borderId="0"/>
    <xf numFmtId="0" fontId="8" fillId="0" borderId="0"/>
    <xf numFmtId="0" fontId="14"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14"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14" fillId="0" borderId="0"/>
    <xf numFmtId="0" fontId="8" fillId="0" borderId="0"/>
    <xf numFmtId="0" fontId="8" fillId="0" borderId="0"/>
    <xf numFmtId="0" fontId="8" fillId="0" borderId="0"/>
    <xf numFmtId="0" fontId="8" fillId="0" borderId="0"/>
    <xf numFmtId="0" fontId="7" fillId="0" borderId="0"/>
    <xf numFmtId="0" fontId="9" fillId="0" borderId="0"/>
    <xf numFmtId="0" fontId="14" fillId="0" borderId="0"/>
    <xf numFmtId="0" fontId="14" fillId="0" borderId="0"/>
    <xf numFmtId="0" fontId="9" fillId="0" borderId="0"/>
    <xf numFmtId="0" fontId="9" fillId="0" borderId="0"/>
    <xf numFmtId="9" fontId="9"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240">
    <xf numFmtId="0" fontId="0" fillId="0" borderId="0" xfId="0"/>
    <xf numFmtId="0" fontId="2" fillId="2" borderId="0" xfId="0" applyFont="1" applyFill="1"/>
    <xf numFmtId="0" fontId="0" fillId="2" borderId="0" xfId="0" applyFill="1"/>
    <xf numFmtId="0" fontId="0" fillId="2" borderId="0" xfId="0" applyFill="1" applyAlignment="1">
      <alignment horizontal="center"/>
    </xf>
    <xf numFmtId="0" fontId="4" fillId="2" borderId="0" xfId="0" applyFont="1" applyFill="1"/>
    <xf numFmtId="0" fontId="11" fillId="2" borderId="0" xfId="0" applyFont="1" applyFill="1"/>
    <xf numFmtId="0" fontId="0" fillId="2" borderId="8" xfId="0" applyFill="1" applyBorder="1" applyAlignment="1">
      <alignment horizontal="center"/>
    </xf>
    <xf numFmtId="0" fontId="1" fillId="3" borderId="3" xfId="0" applyFont="1" applyFill="1" applyBorder="1" applyAlignment="1">
      <alignment horizontal="center"/>
    </xf>
    <xf numFmtId="0" fontId="1" fillId="3" borderId="1" xfId="0" applyFont="1" applyFill="1" applyBorder="1"/>
    <xf numFmtId="0" fontId="1" fillId="3" borderId="2" xfId="0" applyFont="1" applyFill="1" applyBorder="1"/>
    <xf numFmtId="0" fontId="0" fillId="2" borderId="10" xfId="0" applyFill="1" applyBorder="1"/>
    <xf numFmtId="0" fontId="0" fillId="2" borderId="11" xfId="0" applyFill="1" applyBorder="1" applyAlignment="1">
      <alignment horizontal="center"/>
    </xf>
    <xf numFmtId="0" fontId="0" fillId="2" borderId="5" xfId="0" applyFill="1" applyBorder="1"/>
    <xf numFmtId="0" fontId="0" fillId="2" borderId="7" xfId="0" applyFill="1" applyBorder="1"/>
    <xf numFmtId="0" fontId="12" fillId="2" borderId="9" xfId="16" applyFill="1" applyBorder="1"/>
    <xf numFmtId="0" fontId="12" fillId="2" borderId="6" xfId="16" applyFill="1" applyBorder="1"/>
    <xf numFmtId="0" fontId="4" fillId="2" borderId="0" xfId="16" applyFont="1" applyFill="1"/>
    <xf numFmtId="0" fontId="13" fillId="2" borderId="0" xfId="0" applyFont="1" applyFill="1" applyAlignment="1">
      <alignment horizontal="center"/>
    </xf>
    <xf numFmtId="0" fontId="0" fillId="2" borderId="12" xfId="0" applyFill="1" applyBorder="1" applyAlignment="1">
      <alignment horizontal="center"/>
    </xf>
    <xf numFmtId="0" fontId="3" fillId="4" borderId="0" xfId="0" applyFont="1" applyFill="1"/>
    <xf numFmtId="0" fontId="15" fillId="2" borderId="0" xfId="0" applyFont="1" applyFill="1"/>
    <xf numFmtId="0" fontId="16" fillId="2" borderId="0" xfId="0" applyFont="1" applyFill="1"/>
    <xf numFmtId="0" fontId="0" fillId="2" borderId="13" xfId="0" applyFill="1" applyBorder="1" applyAlignment="1">
      <alignment horizontal="center"/>
    </xf>
    <xf numFmtId="0" fontId="13" fillId="2" borderId="0" xfId="0" applyFont="1" applyFill="1"/>
    <xf numFmtId="0" fontId="0" fillId="2" borderId="14" xfId="0" applyFill="1" applyBorder="1" applyAlignment="1">
      <alignment horizontal="center"/>
    </xf>
    <xf numFmtId="0" fontId="0" fillId="2" borderId="0"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1" fillId="4" borderId="19" xfId="0" applyFont="1" applyFill="1" applyBorder="1" applyAlignment="1">
      <alignment horizontal="center"/>
    </xf>
    <xf numFmtId="0" fontId="1" fillId="4" borderId="20" xfId="0" applyFont="1" applyFill="1" applyBorder="1" applyAlignment="1">
      <alignment horizontal="center"/>
    </xf>
    <xf numFmtId="0" fontId="1" fillId="4" borderId="21" xfId="0" applyFont="1" applyFill="1" applyBorder="1" applyAlignment="1">
      <alignment horizontal="center"/>
    </xf>
    <xf numFmtId="0" fontId="0" fillId="2" borderId="22" xfId="0" applyFill="1" applyBorder="1" applyAlignment="1">
      <alignment horizontal="center"/>
    </xf>
    <xf numFmtId="164" fontId="0" fillId="2" borderId="23" xfId="0" applyNumberFormat="1" applyFill="1" applyBorder="1" applyAlignment="1">
      <alignment horizontal="center"/>
    </xf>
    <xf numFmtId="0" fontId="0" fillId="2" borderId="23" xfId="0" applyFill="1" applyBorder="1" applyAlignment="1">
      <alignment horizontal="center"/>
    </xf>
    <xf numFmtId="0" fontId="0" fillId="2" borderId="24" xfId="0" applyFill="1" applyBorder="1" applyAlignment="1">
      <alignment horizontal="center"/>
    </xf>
    <xf numFmtId="0" fontId="0" fillId="2" borderId="4" xfId="0" applyFill="1" applyBorder="1" applyAlignment="1">
      <alignment horizontal="center"/>
    </xf>
    <xf numFmtId="164" fontId="0" fillId="2" borderId="5" xfId="0" applyNumberFormat="1" applyFill="1" applyBorder="1" applyAlignment="1">
      <alignment horizontal="center"/>
    </xf>
    <xf numFmtId="0" fontId="0" fillId="2" borderId="5" xfId="0" applyFill="1" applyBorder="1" applyAlignment="1">
      <alignment horizontal="center"/>
    </xf>
    <xf numFmtId="0" fontId="0" fillId="2" borderId="25" xfId="0" applyFill="1" applyBorder="1" applyAlignment="1">
      <alignment horizontal="center"/>
    </xf>
    <xf numFmtId="0" fontId="0" fillId="2" borderId="6" xfId="0" applyFill="1" applyBorder="1" applyAlignment="1">
      <alignment horizontal="center"/>
    </xf>
    <xf numFmtId="164" fontId="0" fillId="2" borderId="7" xfId="0" applyNumberFormat="1" applyFill="1" applyBorder="1" applyAlignment="1">
      <alignment horizontal="center"/>
    </xf>
    <xf numFmtId="0" fontId="0" fillId="2" borderId="7" xfId="0" applyFill="1" applyBorder="1" applyAlignment="1">
      <alignment horizontal="center"/>
    </xf>
    <xf numFmtId="0" fontId="18" fillId="2" borderId="0" xfId="0" applyFont="1" applyFill="1" applyAlignment="1">
      <alignment vertical="center" wrapText="1"/>
    </xf>
    <xf numFmtId="0" fontId="0" fillId="2" borderId="13" xfId="0" applyFill="1" applyBorder="1" applyAlignment="1">
      <alignment horizontal="center" vertical="center"/>
    </xf>
    <xf numFmtId="0" fontId="20" fillId="2" borderId="0" xfId="0" applyFont="1" applyFill="1"/>
    <xf numFmtId="0" fontId="21" fillId="2" borderId="0" xfId="0" applyFont="1" applyFill="1"/>
    <xf numFmtId="0" fontId="3" fillId="10" borderId="0" xfId="0" applyFont="1" applyFill="1"/>
    <xf numFmtId="0" fontId="22" fillId="2" borderId="0" xfId="0" applyFont="1" applyFill="1"/>
    <xf numFmtId="0" fontId="0" fillId="2" borderId="0" xfId="0" applyFill="1" applyAlignment="1"/>
    <xf numFmtId="0" fontId="24" fillId="2" borderId="0" xfId="0" applyFont="1" applyFill="1"/>
    <xf numFmtId="0" fontId="25" fillId="2" borderId="0" xfId="0" applyFont="1" applyFill="1"/>
    <xf numFmtId="0" fontId="3" fillId="12" borderId="0" xfId="0" applyFont="1" applyFill="1"/>
    <xf numFmtId="0" fontId="26" fillId="2" borderId="0" xfId="0" applyFont="1" applyFill="1"/>
    <xf numFmtId="0" fontId="28" fillId="2" borderId="0" xfId="0" applyFont="1" applyFill="1"/>
    <xf numFmtId="0" fontId="3" fillId="13" borderId="0" xfId="0" applyFont="1" applyFill="1"/>
    <xf numFmtId="0" fontId="29" fillId="2" borderId="0" xfId="0" applyFont="1" applyFill="1"/>
    <xf numFmtId="0" fontId="18" fillId="6" borderId="13" xfId="0" applyFont="1" applyFill="1" applyBorder="1" applyAlignment="1">
      <alignment horizontal="center"/>
    </xf>
    <xf numFmtId="0" fontId="0" fillId="6" borderId="0" xfId="0" applyFill="1"/>
    <xf numFmtId="0" fontId="2" fillId="6" borderId="0" xfId="0" quotePrefix="1" applyFont="1" applyFill="1" applyAlignment="1">
      <alignment horizontal="center"/>
    </xf>
    <xf numFmtId="0" fontId="0" fillId="6" borderId="0" xfId="0" quotePrefix="1" applyFont="1" applyFill="1" applyAlignment="1">
      <alignment horizontal="center"/>
    </xf>
    <xf numFmtId="0" fontId="0" fillId="6" borderId="13" xfId="0" applyFill="1" applyBorder="1" applyAlignment="1">
      <alignment horizontal="center"/>
    </xf>
    <xf numFmtId="0" fontId="0" fillId="11" borderId="13" xfId="0" applyFill="1" applyBorder="1" applyAlignment="1">
      <alignment horizontal="center" vertical="center"/>
    </xf>
    <xf numFmtId="0" fontId="0" fillId="11" borderId="0" xfId="0" applyFill="1"/>
    <xf numFmtId="0" fontId="0" fillId="11" borderId="13" xfId="0" applyFill="1" applyBorder="1" applyAlignment="1">
      <alignment horizontal="center"/>
    </xf>
    <xf numFmtId="0" fontId="0" fillId="11" borderId="0" xfId="0" applyFill="1" applyBorder="1" applyAlignment="1">
      <alignment horizontal="center"/>
    </xf>
    <xf numFmtId="0" fontId="0" fillId="11" borderId="0" xfId="0" applyFill="1" applyAlignment="1">
      <alignment horizontal="center"/>
    </xf>
    <xf numFmtId="0" fontId="2" fillId="11" borderId="0" xfId="0" quotePrefix="1" applyFont="1" applyFill="1" applyAlignment="1">
      <alignment horizontal="center"/>
    </xf>
    <xf numFmtId="0" fontId="18" fillId="11" borderId="13" xfId="0" applyFont="1" applyFill="1" applyBorder="1" applyAlignment="1">
      <alignment horizontal="center"/>
    </xf>
    <xf numFmtId="0" fontId="0" fillId="11" borderId="0" xfId="0" applyFont="1" applyFill="1" applyAlignment="1">
      <alignment horizontal="center"/>
    </xf>
    <xf numFmtId="0" fontId="0" fillId="11" borderId="0" xfId="0" quotePrefix="1" applyFont="1" applyFill="1" applyAlignment="1">
      <alignment horizontal="center"/>
    </xf>
    <xf numFmtId="0" fontId="0" fillId="6" borderId="13" xfId="0" applyFill="1" applyBorder="1" applyAlignment="1">
      <alignment horizontal="center" vertical="center"/>
    </xf>
    <xf numFmtId="0" fontId="0" fillId="6" borderId="0" xfId="0" applyFill="1" applyBorder="1" applyAlignment="1">
      <alignment horizontal="center"/>
    </xf>
    <xf numFmtId="0" fontId="0" fillId="6" borderId="0" xfId="0" quotePrefix="1" applyFill="1" applyAlignment="1">
      <alignment horizontal="center"/>
    </xf>
    <xf numFmtId="0" fontId="19" fillId="2" borderId="2" xfId="0" applyFont="1" applyFill="1" applyBorder="1" applyAlignment="1">
      <alignment vertical="center" wrapText="1"/>
    </xf>
    <xf numFmtId="0" fontId="19" fillId="2" borderId="0" xfId="0" applyFont="1" applyFill="1" applyBorder="1" applyAlignment="1">
      <alignment vertical="center" wrapText="1"/>
    </xf>
    <xf numFmtId="0" fontId="2" fillId="2" borderId="21" xfId="0" applyFont="1" applyFill="1" applyBorder="1" applyAlignment="1">
      <alignment horizontal="center"/>
    </xf>
    <xf numFmtId="0" fontId="3" fillId="3" borderId="0" xfId="0" applyFont="1" applyFill="1"/>
    <xf numFmtId="0" fontId="30" fillId="2" borderId="0" xfId="0" applyFont="1" applyFill="1"/>
    <xf numFmtId="0" fontId="1" fillId="3" borderId="19" xfId="0" applyFont="1" applyFill="1" applyBorder="1"/>
    <xf numFmtId="0" fontId="0" fillId="2" borderId="21" xfId="0" applyFill="1" applyBorder="1" applyAlignment="1">
      <alignment horizontal="center"/>
    </xf>
    <xf numFmtId="0" fontId="0" fillId="2" borderId="10" xfId="0" applyFill="1" applyBorder="1" applyAlignment="1">
      <alignment horizontal="left"/>
    </xf>
    <xf numFmtId="0" fontId="0" fillId="2" borderId="5" xfId="0" applyFill="1" applyBorder="1" applyAlignment="1">
      <alignment horizontal="left"/>
    </xf>
    <xf numFmtId="0" fontId="0" fillId="2" borderId="26" xfId="0" applyFill="1" applyBorder="1" applyAlignment="1">
      <alignment horizontal="left"/>
    </xf>
    <xf numFmtId="165" fontId="0" fillId="2" borderId="10" xfId="84" applyNumberFormat="1" applyFont="1" applyFill="1" applyBorder="1" applyAlignment="1">
      <alignment horizontal="center"/>
    </xf>
    <xf numFmtId="165" fontId="0" fillId="2" borderId="5" xfId="84" applyNumberFormat="1" applyFont="1" applyFill="1" applyBorder="1" applyAlignment="1">
      <alignment horizontal="center"/>
    </xf>
    <xf numFmtId="165" fontId="0" fillId="2" borderId="26" xfId="84" applyNumberFormat="1" applyFont="1" applyFill="1" applyBorder="1" applyAlignment="1">
      <alignment horizontal="center"/>
    </xf>
    <xf numFmtId="0" fontId="31" fillId="2" borderId="0" xfId="0" applyFont="1" applyFill="1"/>
    <xf numFmtId="3" fontId="0" fillId="2" borderId="0" xfId="0" applyNumberFormat="1" applyFill="1"/>
    <xf numFmtId="0" fontId="0" fillId="2" borderId="14" xfId="0" applyFill="1" applyBorder="1"/>
    <xf numFmtId="0" fontId="0" fillId="2" borderId="16" xfId="0" applyFill="1" applyBorder="1"/>
    <xf numFmtId="0" fontId="1" fillId="10" borderId="1" xfId="0" applyFont="1" applyFill="1" applyBorder="1"/>
    <xf numFmtId="0" fontId="1" fillId="10" borderId="3" xfId="0" applyFont="1" applyFill="1" applyBorder="1"/>
    <xf numFmtId="3" fontId="0" fillId="2" borderId="15" xfId="0" applyNumberFormat="1" applyFill="1" applyBorder="1"/>
    <xf numFmtId="3" fontId="0" fillId="2" borderId="18" xfId="0" applyNumberFormat="1" applyFill="1" applyBorder="1"/>
    <xf numFmtId="3" fontId="13" fillId="2" borderId="3" xfId="0" applyNumberFormat="1" applyFont="1" applyFill="1" applyBorder="1"/>
    <xf numFmtId="0" fontId="3" fillId="10" borderId="1" xfId="0" applyFont="1" applyFill="1" applyBorder="1" applyAlignment="1">
      <alignment horizontal="right"/>
    </xf>
    <xf numFmtId="0" fontId="3" fillId="10" borderId="16" xfId="0" applyFont="1" applyFill="1" applyBorder="1" applyAlignment="1">
      <alignment horizontal="right"/>
    </xf>
    <xf numFmtId="0" fontId="32" fillId="2" borderId="0" xfId="0" applyFont="1" applyFill="1"/>
    <xf numFmtId="0" fontId="33" fillId="2" borderId="0" xfId="0" applyFont="1" applyFill="1"/>
    <xf numFmtId="10" fontId="13" fillId="2" borderId="18" xfId="85" applyNumberFormat="1" applyFont="1" applyFill="1" applyBorder="1"/>
    <xf numFmtId="0" fontId="0" fillId="2" borderId="0" xfId="0" applyFill="1" applyBorder="1"/>
    <xf numFmtId="165" fontId="0" fillId="2" borderId="23" xfId="0" applyNumberFormat="1" applyFill="1" applyBorder="1" applyAlignment="1">
      <alignment horizontal="center"/>
    </xf>
    <xf numFmtId="165" fontId="0" fillId="2" borderId="5" xfId="0" applyNumberFormat="1" applyFill="1" applyBorder="1" applyAlignment="1">
      <alignment horizontal="center"/>
    </xf>
    <xf numFmtId="165" fontId="0" fillId="2" borderId="7" xfId="0" applyNumberFormat="1" applyFill="1" applyBorder="1" applyAlignment="1">
      <alignment horizontal="center"/>
    </xf>
    <xf numFmtId="0" fontId="0" fillId="2" borderId="3" xfId="0" applyFill="1" applyBorder="1" applyAlignment="1">
      <alignment horizontal="center"/>
    </xf>
    <xf numFmtId="165" fontId="0" fillId="2" borderId="3" xfId="0" applyNumberFormat="1" applyFill="1" applyBorder="1" applyAlignment="1">
      <alignment horizontal="center"/>
    </xf>
    <xf numFmtId="165" fontId="0" fillId="2" borderId="15" xfId="0" applyNumberFormat="1" applyFill="1" applyBorder="1" applyAlignment="1">
      <alignment horizontal="center"/>
    </xf>
    <xf numFmtId="165" fontId="0" fillId="2" borderId="18" xfId="0" applyNumberFormat="1" applyFill="1" applyBorder="1" applyAlignment="1">
      <alignment horizontal="center"/>
    </xf>
    <xf numFmtId="0" fontId="3" fillId="7" borderId="0" xfId="0" applyFont="1" applyFill="1"/>
    <xf numFmtId="0" fontId="1" fillId="7" borderId="19" xfId="0" applyFont="1" applyFill="1" applyBorder="1" applyAlignment="1">
      <alignment horizontal="center"/>
    </xf>
    <xf numFmtId="0" fontId="34" fillId="2" borderId="0" xfId="0" applyFont="1" applyFill="1"/>
    <xf numFmtId="3" fontId="0" fillId="2" borderId="21" xfId="0" applyNumberFormat="1" applyFill="1" applyBorder="1" applyAlignment="1">
      <alignment horizontal="center"/>
    </xf>
    <xf numFmtId="0" fontId="0" fillId="2" borderId="9" xfId="0" applyFill="1" applyBorder="1"/>
    <xf numFmtId="3" fontId="0" fillId="2" borderId="10" xfId="0" applyNumberFormat="1" applyFill="1" applyBorder="1" applyAlignment="1">
      <alignment horizontal="center"/>
    </xf>
    <xf numFmtId="165" fontId="0" fillId="2" borderId="10" xfId="0" applyNumberFormat="1" applyFill="1" applyBorder="1" applyAlignment="1">
      <alignment horizontal="center"/>
    </xf>
    <xf numFmtId="0" fontId="0" fillId="2" borderId="4" xfId="0" applyFill="1" applyBorder="1"/>
    <xf numFmtId="3" fontId="0" fillId="2" borderId="5" xfId="0" applyNumberFormat="1" applyFill="1" applyBorder="1" applyAlignment="1">
      <alignment horizontal="center"/>
    </xf>
    <xf numFmtId="0" fontId="0" fillId="2" borderId="6" xfId="0" applyFill="1" applyBorder="1"/>
    <xf numFmtId="3" fontId="0" fillId="2" borderId="7" xfId="0" applyNumberFormat="1" applyFill="1" applyBorder="1" applyAlignment="1">
      <alignment horizontal="center"/>
    </xf>
    <xf numFmtId="0" fontId="0" fillId="2" borderId="29" xfId="0" applyFill="1" applyBorder="1" applyAlignment="1">
      <alignment horizontal="center"/>
    </xf>
    <xf numFmtId="0" fontId="0" fillId="2" borderId="27" xfId="0" applyFill="1" applyBorder="1" applyAlignment="1">
      <alignment horizontal="center"/>
    </xf>
    <xf numFmtId="0" fontId="1" fillId="3" borderId="0" xfId="0" applyFont="1" applyFill="1"/>
    <xf numFmtId="14" fontId="0" fillId="2" borderId="0" xfId="0" applyNumberFormat="1" applyFill="1"/>
    <xf numFmtId="0" fontId="2" fillId="2" borderId="0" xfId="0" applyFont="1" applyFill="1" applyAlignment="1">
      <alignment horizontal="center"/>
    </xf>
    <xf numFmtId="0" fontId="0" fillId="2" borderId="29" xfId="0" applyFill="1" applyBorder="1"/>
    <xf numFmtId="0" fontId="0" fillId="2" borderId="27" xfId="0" applyFill="1" applyBorder="1"/>
    <xf numFmtId="0" fontId="35" fillId="2" borderId="0" xfId="0" applyFont="1" applyFill="1" applyAlignment="1">
      <alignment vertical="center" wrapText="1"/>
    </xf>
    <xf numFmtId="0" fontId="38" fillId="2" borderId="0" xfId="0" applyFont="1" applyFill="1"/>
    <xf numFmtId="0" fontId="39" fillId="2" borderId="0" xfId="0" applyFont="1" applyFill="1"/>
    <xf numFmtId="0" fontId="1" fillId="4" borderId="19" xfId="0" applyFont="1" applyFill="1" applyBorder="1"/>
    <xf numFmtId="0" fontId="1" fillId="4" borderId="1" xfId="0" applyFont="1" applyFill="1" applyBorder="1"/>
    <xf numFmtId="0" fontId="1" fillId="4" borderId="14" xfId="0" applyFont="1" applyFill="1" applyBorder="1"/>
    <xf numFmtId="0" fontId="1" fillId="4" borderId="16" xfId="0" applyFont="1" applyFill="1" applyBorder="1"/>
    <xf numFmtId="0" fontId="1" fillId="2" borderId="0" xfId="0" applyFont="1" applyFill="1" applyBorder="1"/>
    <xf numFmtId="0" fontId="0" fillId="2" borderId="0" xfId="0" applyFill="1" applyAlignment="1">
      <alignment vertical="center" wrapText="1"/>
    </xf>
    <xf numFmtId="0" fontId="40" fillId="15" borderId="30" xfId="0" applyFont="1" applyFill="1" applyBorder="1" applyAlignment="1">
      <alignment horizontal="left" vertical="center" wrapText="1"/>
    </xf>
    <xf numFmtId="0" fontId="40" fillId="15" borderId="31" xfId="0" applyFont="1" applyFill="1" applyBorder="1" applyAlignment="1">
      <alignment horizontal="left" vertical="center" wrapText="1"/>
    </xf>
    <xf numFmtId="0" fontId="40" fillId="15" borderId="0" xfId="0" applyFont="1" applyFill="1" applyBorder="1" applyAlignment="1">
      <alignment horizontal="left" vertical="center" wrapText="1"/>
    </xf>
    <xf numFmtId="0" fontId="0" fillId="0" borderId="0" xfId="0" applyAlignment="1">
      <alignment vertical="center"/>
    </xf>
    <xf numFmtId="2" fontId="41" fillId="14" borderId="31" xfId="0" applyNumberFormat="1" applyFont="1" applyFill="1" applyBorder="1" applyAlignment="1">
      <alignment horizontal="center" vertical="center" wrapText="1"/>
    </xf>
    <xf numFmtId="2" fontId="41" fillId="16" borderId="31" xfId="0" applyNumberFormat="1" applyFont="1" applyFill="1" applyBorder="1" applyAlignment="1">
      <alignment horizontal="center" vertical="center" wrapText="1"/>
    </xf>
    <xf numFmtId="0" fontId="41" fillId="14" borderId="31" xfId="0" applyFont="1" applyFill="1" applyBorder="1" applyAlignment="1">
      <alignment horizontal="center" vertical="center" wrapText="1"/>
    </xf>
    <xf numFmtId="0" fontId="41" fillId="16" borderId="31" xfId="0" applyFont="1" applyFill="1" applyBorder="1" applyAlignment="1">
      <alignment horizontal="center" vertical="center" wrapText="1"/>
    </xf>
    <xf numFmtId="0" fontId="40" fillId="15" borderId="30" xfId="0" applyFont="1" applyFill="1" applyBorder="1" applyAlignment="1">
      <alignment horizontal="center" vertical="center" wrapText="1"/>
    </xf>
    <xf numFmtId="0" fontId="29" fillId="2" borderId="0" xfId="0" applyFont="1" applyFill="1" applyAlignment="1">
      <alignment wrapText="1"/>
    </xf>
    <xf numFmtId="0" fontId="36" fillId="2" borderId="0" xfId="0" applyFont="1" applyFill="1" applyAlignment="1">
      <alignment vertical="top" wrapText="1"/>
    </xf>
    <xf numFmtId="3" fontId="0" fillId="2" borderId="15" xfId="0" applyNumberFormat="1" applyFill="1" applyBorder="1" applyAlignment="1">
      <alignment horizontal="left"/>
    </xf>
    <xf numFmtId="0" fontId="0" fillId="2" borderId="15" xfId="0" applyFill="1" applyBorder="1" applyAlignment="1">
      <alignment horizontal="left"/>
    </xf>
    <xf numFmtId="0" fontId="0" fillId="2" borderId="18" xfId="0" applyFill="1" applyBorder="1" applyAlignment="1">
      <alignment horizontal="left"/>
    </xf>
    <xf numFmtId="2" fontId="0" fillId="8" borderId="10" xfId="0" applyNumberFormat="1" applyFill="1" applyBorder="1" applyAlignment="1">
      <alignment horizontal="center"/>
    </xf>
    <xf numFmtId="164" fontId="0" fillId="8" borderId="11" xfId="0" applyNumberFormat="1" applyFill="1" applyBorder="1" applyAlignment="1">
      <alignment horizontal="center"/>
    </xf>
    <xf numFmtId="2" fontId="0" fillId="8" borderId="5" xfId="0" applyNumberFormat="1" applyFill="1" applyBorder="1" applyAlignment="1">
      <alignment horizontal="center"/>
    </xf>
    <xf numFmtId="164" fontId="0" fillId="8" borderId="25" xfId="0" applyNumberFormat="1" applyFill="1" applyBorder="1" applyAlignment="1">
      <alignment horizontal="center"/>
    </xf>
    <xf numFmtId="2" fontId="0" fillId="8" borderId="7" xfId="0" applyNumberFormat="1" applyFill="1" applyBorder="1" applyAlignment="1">
      <alignment horizontal="center"/>
    </xf>
    <xf numFmtId="164" fontId="0" fillId="8" borderId="8" xfId="0" applyNumberFormat="1" applyFill="1" applyBorder="1" applyAlignment="1">
      <alignment horizontal="center"/>
    </xf>
    <xf numFmtId="0" fontId="3" fillId="2" borderId="0" xfId="0" applyFont="1" applyFill="1"/>
    <xf numFmtId="3" fontId="2" fillId="2" borderId="21" xfId="0" applyNumberFormat="1" applyFont="1" applyFill="1" applyBorder="1"/>
    <xf numFmtId="0" fontId="1" fillId="12" borderId="19" xfId="0" applyFont="1" applyFill="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21" xfId="0" applyFont="1" applyFill="1" applyBorder="1" applyAlignment="1">
      <alignment horizontal="center"/>
    </xf>
    <xf numFmtId="0" fontId="0" fillId="18" borderId="24" xfId="0" applyFill="1" applyBorder="1" applyAlignment="1">
      <alignment horizontal="center"/>
    </xf>
    <xf numFmtId="0" fontId="0" fillId="18" borderId="25" xfId="0" applyFill="1" applyBorder="1" applyAlignment="1">
      <alignment horizontal="center"/>
    </xf>
    <xf numFmtId="0" fontId="0" fillId="18" borderId="8" xfId="0" applyFill="1" applyBorder="1" applyAlignment="1">
      <alignment horizontal="center"/>
    </xf>
    <xf numFmtId="164" fontId="13" fillId="18" borderId="21" xfId="0" applyNumberFormat="1" applyFont="1" applyFill="1" applyBorder="1"/>
    <xf numFmtId="0" fontId="45" fillId="2" borderId="0" xfId="0" applyFont="1" applyFill="1"/>
    <xf numFmtId="0" fontId="1" fillId="13" borderId="13" xfId="0" applyFont="1" applyFill="1" applyBorder="1" applyAlignment="1">
      <alignment horizontal="center" wrapText="1"/>
    </xf>
    <xf numFmtId="0" fontId="1" fillId="10" borderId="0" xfId="0" applyFont="1" applyFill="1"/>
    <xf numFmtId="0" fontId="17" fillId="7" borderId="19" xfId="0" applyFont="1" applyFill="1" applyBorder="1"/>
    <xf numFmtId="0" fontId="1" fillId="7" borderId="0" xfId="0" applyFont="1" applyFill="1" applyBorder="1" applyAlignment="1">
      <alignment horizontal="center"/>
    </xf>
    <xf numFmtId="0" fontId="1" fillId="3" borderId="19" xfId="0" applyFont="1" applyFill="1" applyBorder="1" applyAlignment="1">
      <alignment horizontal="center"/>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xf numFmtId="0" fontId="1" fillId="3" borderId="1" xfId="0" applyFont="1" applyFill="1" applyBorder="1" applyAlignment="1">
      <alignment wrapText="1"/>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1" fillId="7" borderId="28" xfId="0" applyFont="1" applyFill="1" applyBorder="1" applyAlignment="1">
      <alignment horizontal="center"/>
    </xf>
    <xf numFmtId="0" fontId="1" fillId="4" borderId="3" xfId="0" applyFont="1" applyFill="1" applyBorder="1"/>
    <xf numFmtId="0" fontId="3" fillId="4" borderId="1" xfId="0" applyFont="1" applyFill="1" applyBorder="1" applyAlignment="1">
      <alignment horizontal="right"/>
    </xf>
    <xf numFmtId="0" fontId="3" fillId="4" borderId="16" xfId="0" applyFont="1" applyFill="1" applyBorder="1" applyAlignment="1">
      <alignment horizontal="right"/>
    </xf>
    <xf numFmtId="0" fontId="1" fillId="13" borderId="1" xfId="0" applyFont="1" applyFill="1" applyBorder="1"/>
    <xf numFmtId="0" fontId="1" fillId="13" borderId="3" xfId="0" applyFont="1" applyFill="1" applyBorder="1"/>
    <xf numFmtId="0" fontId="3" fillId="13" borderId="1" xfId="0" applyFont="1" applyFill="1" applyBorder="1" applyAlignment="1">
      <alignment horizontal="right"/>
    </xf>
    <xf numFmtId="0" fontId="3" fillId="13" borderId="16" xfId="0" applyFont="1" applyFill="1" applyBorder="1" applyAlignment="1">
      <alignment horizontal="right"/>
    </xf>
    <xf numFmtId="0" fontId="46" fillId="2" borderId="0" xfId="0" applyFont="1" applyFill="1"/>
    <xf numFmtId="0" fontId="26" fillId="2" borderId="0" xfId="0" applyFont="1" applyFill="1" applyAlignment="1"/>
    <xf numFmtId="0" fontId="1" fillId="12" borderId="0" xfId="0" applyFont="1" applyFill="1"/>
    <xf numFmtId="0" fontId="44" fillId="2" borderId="0" xfId="0" applyFont="1" applyFill="1" applyAlignment="1">
      <alignment horizontal="center"/>
    </xf>
    <xf numFmtId="0" fontId="22" fillId="2" borderId="0" xfId="0" applyFont="1" applyFill="1" applyAlignment="1"/>
    <xf numFmtId="2" fontId="44" fillId="2" borderId="0" xfId="0" applyNumberFormat="1" applyFont="1" applyFill="1" applyAlignment="1">
      <alignment horizontal="center"/>
    </xf>
    <xf numFmtId="0" fontId="30" fillId="2" borderId="0" xfId="0" applyFont="1" applyFill="1" applyAlignment="1"/>
    <xf numFmtId="0" fontId="16" fillId="2" borderId="0" xfId="0" applyFont="1" applyFill="1" applyAlignment="1"/>
    <xf numFmtId="14" fontId="0" fillId="2" borderId="29" xfId="0" applyNumberFormat="1" applyFill="1" applyBorder="1" applyAlignment="1">
      <alignment horizontal="left"/>
    </xf>
    <xf numFmtId="14" fontId="0" fillId="2" borderId="27" xfId="0" applyNumberFormat="1" applyFill="1" applyBorder="1" applyAlignment="1">
      <alignment horizontal="left"/>
    </xf>
    <xf numFmtId="0" fontId="1" fillId="12" borderId="19" xfId="0" applyFont="1" applyFill="1" applyBorder="1"/>
    <xf numFmtId="0" fontId="20" fillId="2" borderId="0" xfId="0" applyFont="1" applyFill="1" applyAlignment="1">
      <alignment horizontal="left" indent="1"/>
    </xf>
    <xf numFmtId="166" fontId="0" fillId="2" borderId="0" xfId="0" applyNumberFormat="1" applyFill="1"/>
    <xf numFmtId="167" fontId="0" fillId="2" borderId="0" xfId="0" applyNumberFormat="1" applyFill="1"/>
    <xf numFmtId="0" fontId="1" fillId="13" borderId="28" xfId="0" applyFont="1" applyFill="1" applyBorder="1" applyAlignment="1">
      <alignment horizontal="left"/>
    </xf>
    <xf numFmtId="0" fontId="1" fillId="13" borderId="19" xfId="0" applyFont="1" applyFill="1" applyBorder="1"/>
    <xf numFmtId="14" fontId="0" fillId="5" borderId="29" xfId="0" applyNumberFormat="1" applyFill="1" applyBorder="1" applyAlignment="1">
      <alignment horizontal="left"/>
    </xf>
    <xf numFmtId="18" fontId="0" fillId="2" borderId="0" xfId="0" applyNumberFormat="1" applyFill="1"/>
    <xf numFmtId="0" fontId="1" fillId="7" borderId="20" xfId="0" applyFont="1" applyFill="1" applyBorder="1" applyAlignment="1">
      <alignment horizontal="center"/>
    </xf>
    <xf numFmtId="0" fontId="1" fillId="7" borderId="21" xfId="0" applyFont="1" applyFill="1" applyBorder="1" applyAlignment="1">
      <alignment horizontal="center"/>
    </xf>
    <xf numFmtId="0" fontId="1" fillId="3" borderId="0" xfId="0" applyFont="1" applyFill="1" applyAlignment="1">
      <alignment horizontal="center"/>
    </xf>
    <xf numFmtId="168" fontId="2" fillId="3" borderId="0" xfId="85" applyNumberFormat="1" applyFont="1" applyFill="1" applyBorder="1" applyAlignment="1">
      <alignment horizontal="center"/>
    </xf>
    <xf numFmtId="0" fontId="1" fillId="10" borderId="0" xfId="0" applyFont="1" applyFill="1" applyBorder="1"/>
    <xf numFmtId="0" fontId="1" fillId="10" borderId="0" xfId="0" applyFont="1" applyFill="1" applyBorder="1" applyAlignment="1">
      <alignment horizontal="center"/>
    </xf>
    <xf numFmtId="0" fontId="1" fillId="10" borderId="0" xfId="0" applyFont="1" applyFill="1" applyBorder="1" applyAlignment="1">
      <alignment horizontal="left"/>
    </xf>
    <xf numFmtId="0" fontId="48" fillId="2" borderId="0" xfId="0" applyFont="1" applyFill="1"/>
    <xf numFmtId="165" fontId="0" fillId="2" borderId="13" xfId="0" applyNumberFormat="1" applyFill="1" applyBorder="1" applyAlignment="1">
      <alignment horizontal="center"/>
    </xf>
    <xf numFmtId="0" fontId="1" fillId="10" borderId="13" xfId="0" applyFont="1" applyFill="1" applyBorder="1" applyAlignment="1">
      <alignment horizontal="center"/>
    </xf>
    <xf numFmtId="0" fontId="1" fillId="4" borderId="28" xfId="0" applyFont="1" applyFill="1" applyBorder="1"/>
    <xf numFmtId="0" fontId="1" fillId="3" borderId="0" xfId="0" applyFont="1" applyFill="1" applyBorder="1" applyAlignment="1">
      <alignment horizontal="left"/>
    </xf>
    <xf numFmtId="9" fontId="1" fillId="3" borderId="0" xfId="85" applyFont="1" applyFill="1" applyBorder="1" applyAlignment="1">
      <alignment horizontal="center"/>
    </xf>
    <xf numFmtId="165" fontId="1" fillId="3" borderId="0" xfId="0" applyNumberFormat="1" applyFont="1" applyFill="1" applyBorder="1" applyAlignment="1">
      <alignment horizontal="center"/>
    </xf>
    <xf numFmtId="18" fontId="0" fillId="2" borderId="13" xfId="0" applyNumberFormat="1" applyFill="1" applyBorder="1" applyAlignment="1">
      <alignment horizontal="center"/>
    </xf>
    <xf numFmtId="0" fontId="3" fillId="12" borderId="19" xfId="0" applyFont="1" applyFill="1" applyBorder="1" applyAlignment="1">
      <alignment horizontal="center"/>
    </xf>
    <xf numFmtId="0" fontId="3" fillId="12" borderId="20" xfId="0" applyFont="1" applyFill="1" applyBorder="1" applyAlignment="1">
      <alignment horizontal="center"/>
    </xf>
    <xf numFmtId="0" fontId="18" fillId="9" borderId="0" xfId="0" applyFont="1" applyFill="1" applyAlignment="1">
      <alignment horizontal="left" vertical="center" wrapText="1" indent="1"/>
    </xf>
    <xf numFmtId="0" fontId="18" fillId="9" borderId="0" xfId="0" applyFont="1" applyFill="1" applyAlignment="1">
      <alignment horizontal="left" wrapText="1" indent="1"/>
    </xf>
    <xf numFmtId="0" fontId="23" fillId="4" borderId="0" xfId="0" applyFont="1" applyFill="1" applyAlignment="1">
      <alignment horizontal="left" vertical="center" wrapText="1"/>
    </xf>
    <xf numFmtId="0" fontId="1" fillId="13" borderId="19" xfId="0" applyFont="1" applyFill="1" applyBorder="1" applyAlignment="1">
      <alignment horizontal="center" vertical="center" wrapText="1"/>
    </xf>
    <xf numFmtId="0" fontId="1" fillId="13" borderId="21" xfId="0" applyFont="1" applyFill="1" applyBorder="1" applyAlignment="1">
      <alignment horizontal="center" vertical="center" wrapText="1"/>
    </xf>
    <xf numFmtId="0" fontId="3" fillId="13" borderId="19" xfId="0" applyFont="1" applyFill="1" applyBorder="1" applyAlignment="1">
      <alignment horizontal="center"/>
    </xf>
    <xf numFmtId="0" fontId="3" fillId="13" borderId="20" xfId="0" applyFont="1" applyFill="1" applyBorder="1" applyAlignment="1">
      <alignment horizontal="center"/>
    </xf>
    <xf numFmtId="0" fontId="3" fillId="13" borderId="21" xfId="0" applyFont="1" applyFill="1" applyBorder="1" applyAlignment="1">
      <alignment horizontal="center"/>
    </xf>
    <xf numFmtId="0" fontId="19" fillId="8" borderId="0" xfId="0" applyFont="1" applyFill="1" applyAlignment="1">
      <alignment horizontal="left" vertical="center" wrapText="1"/>
    </xf>
    <xf numFmtId="0" fontId="1" fillId="7" borderId="0" xfId="0" applyFont="1" applyFill="1" applyAlignment="1">
      <alignment horizontal="center"/>
    </xf>
    <xf numFmtId="0" fontId="19" fillId="9" borderId="0" xfId="0" applyFont="1" applyFill="1" applyBorder="1" applyAlignment="1">
      <alignment horizontal="left" vertical="center" wrapText="1"/>
    </xf>
    <xf numFmtId="0" fontId="18" fillId="9" borderId="0" xfId="0" applyFont="1" applyFill="1" applyAlignment="1">
      <alignment horizontal="left" vertical="center" wrapText="1"/>
    </xf>
    <xf numFmtId="0" fontId="35" fillId="9" borderId="0" xfId="0" applyFont="1" applyFill="1" applyAlignment="1">
      <alignment horizontal="left" vertical="center" wrapText="1"/>
    </xf>
    <xf numFmtId="0" fontId="34" fillId="2" borderId="0" xfId="0" applyFont="1" applyFill="1" applyAlignment="1">
      <alignment horizontal="left" vertical="center" wrapText="1"/>
    </xf>
    <xf numFmtId="0" fontId="13" fillId="19" borderId="0" xfId="0" applyFont="1" applyFill="1" applyBorder="1" applyAlignment="1">
      <alignment horizontal="left" vertical="center" wrapText="1"/>
    </xf>
    <xf numFmtId="0" fontId="13" fillId="19" borderId="0" xfId="0" applyFont="1" applyFill="1" applyAlignment="1">
      <alignment horizontal="left" vertical="center" wrapText="1"/>
    </xf>
    <xf numFmtId="0" fontId="36" fillId="9" borderId="0" xfId="0" applyFont="1" applyFill="1" applyAlignment="1">
      <alignment horizontal="left" vertical="top" wrapText="1"/>
    </xf>
    <xf numFmtId="0" fontId="13" fillId="17" borderId="0" xfId="0" applyFont="1" applyFill="1" applyAlignment="1">
      <alignment horizontal="left" vertical="center" wrapText="1"/>
    </xf>
    <xf numFmtId="0" fontId="13" fillId="17" borderId="0" xfId="0" applyFont="1" applyFill="1" applyBorder="1" applyAlignment="1">
      <alignment horizontal="left" vertical="center" wrapText="1"/>
    </xf>
  </cellXfs>
  <cellStyles count="86">
    <cellStyle name="Currency" xfId="84" builtinId="4"/>
    <cellStyle name="Hyperlink" xfId="16" builtinId="8"/>
    <cellStyle name="Normal" xfId="0" builtinId="0"/>
    <cellStyle name="Normal 10" xfId="17"/>
    <cellStyle name="Normal 11" xfId="18"/>
    <cellStyle name="Normal 12" xfId="19"/>
    <cellStyle name="Normal 13" xfId="20"/>
    <cellStyle name="Normal 14" xfId="21"/>
    <cellStyle name="Normal 15" xfId="22"/>
    <cellStyle name="Normal 16" xfId="23"/>
    <cellStyle name="Normal 17" xfId="24"/>
    <cellStyle name="Normal 18" xfId="25"/>
    <cellStyle name="Normal 19" xfId="26"/>
    <cellStyle name="Normal 2" xfId="2"/>
    <cellStyle name="Normal 2 2" xfId="12"/>
    <cellStyle name="Normal 2 2 2" xfId="27"/>
    <cellStyle name="Normal 2 3" xfId="14"/>
    <cellStyle name="Normal 2 3 2" xfId="29"/>
    <cellStyle name="Normal 2 3 3" xfId="30"/>
    <cellStyle name="Normal 2 3 4" xfId="31"/>
    <cellStyle name="Normal 2 3 5" xfId="32"/>
    <cellStyle name="Normal 2 3 6" xfId="28"/>
    <cellStyle name="Normal 2 4" xfId="33"/>
    <cellStyle name="Normal 2 5" xfId="34"/>
    <cellStyle name="Normal 20" xfId="35"/>
    <cellStyle name="Normal 21" xfId="36"/>
    <cellStyle name="Normal 22" xfId="37"/>
    <cellStyle name="Normal 23" xfId="38"/>
    <cellStyle name="Normal 24" xfId="39"/>
    <cellStyle name="Normal 25" xfId="40"/>
    <cellStyle name="Normal 26" xfId="41"/>
    <cellStyle name="Normal 27" xfId="42"/>
    <cellStyle name="Normal 28" xfId="43"/>
    <cellStyle name="Normal 29" xfId="44"/>
    <cellStyle name="Normal 3" xfId="3"/>
    <cellStyle name="Normal 3 2" xfId="4"/>
    <cellStyle name="Normal 3 2 2" xfId="45"/>
    <cellStyle name="Normal 3 3" xfId="13"/>
    <cellStyle name="Normal 3 4" xfId="15"/>
    <cellStyle name="Normal 30" xfId="46"/>
    <cellStyle name="Normal 31" xfId="47"/>
    <cellStyle name="Normal 32" xfId="48"/>
    <cellStyle name="Normal 33" xfId="49"/>
    <cellStyle name="Normal 34" xfId="50"/>
    <cellStyle name="Normal 35" xfId="51"/>
    <cellStyle name="Normal 36" xfId="52"/>
    <cellStyle name="Normal 37" xfId="53"/>
    <cellStyle name="Normal 38" xfId="54"/>
    <cellStyle name="Normal 39" xfId="55"/>
    <cellStyle name="Normal 4" xfId="5"/>
    <cellStyle name="Normal 4 2" xfId="6"/>
    <cellStyle name="Normal 4 2 2" xfId="7"/>
    <cellStyle name="Normal 4 2 3" xfId="57"/>
    <cellStyle name="Normal 4 3" xfId="8"/>
    <cellStyle name="Normal 4 3 2" xfId="58"/>
    <cellStyle name="Normal 4 4" xfId="59"/>
    <cellStyle name="Normal 4 5" xfId="56"/>
    <cellStyle name="Normal 40" xfId="60"/>
    <cellStyle name="Normal 41" xfId="61"/>
    <cellStyle name="Normal 42" xfId="62"/>
    <cellStyle name="Normal 43" xfId="63"/>
    <cellStyle name="Normal 44" xfId="64"/>
    <cellStyle name="Normal 45" xfId="65"/>
    <cellStyle name="Normal 46" xfId="66"/>
    <cellStyle name="Normal 47" xfId="67"/>
    <cellStyle name="Normal 48" xfId="68"/>
    <cellStyle name="Normal 49" xfId="69"/>
    <cellStyle name="Normal 5" xfId="9"/>
    <cellStyle name="Normal 5 2" xfId="10"/>
    <cellStyle name="Normal 5 3" xfId="70"/>
    <cellStyle name="Normal 50" xfId="71"/>
    <cellStyle name="Normal 50 2" xfId="72"/>
    <cellStyle name="Normal 51" xfId="73"/>
    <cellStyle name="Normal 51 2" xfId="74"/>
    <cellStyle name="Normal 51 3" xfId="75"/>
    <cellStyle name="Normal 51 4" xfId="76"/>
    <cellStyle name="Normal 52" xfId="77"/>
    <cellStyle name="Normal 6" xfId="11"/>
    <cellStyle name="Normal 6 2" xfId="78"/>
    <cellStyle name="Normal 7" xfId="1"/>
    <cellStyle name="Normal 7 2" xfId="80"/>
    <cellStyle name="Normal 7 3" xfId="79"/>
    <cellStyle name="Normal 8" xfId="81"/>
    <cellStyle name="Normal 9" xfId="82"/>
    <cellStyle name="Percent" xfId="85" builtinId="5"/>
    <cellStyle name="Percent 2" xfId="83"/>
  </cellStyles>
  <dxfs count="0"/>
  <tableStyles count="0" defaultTableStyle="TableStyleMedium2" defaultPivotStyle="PivotStyleLight16"/>
  <colors>
    <mruColors>
      <color rgb="FF4976A2"/>
      <color rgb="FF056744"/>
      <color rgb="FF2A9670"/>
      <color rgb="FF995E08"/>
      <color rgb="FFDF723E"/>
      <color rgb="FF0C3863"/>
      <color rgb="FFFF9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lumMod val="95000"/>
                  </a:schemeClr>
                </a:solidFill>
              </a:defRPr>
            </a:pPr>
            <a:r>
              <a:rPr lang="en-US">
                <a:solidFill>
                  <a:schemeClr val="bg1">
                    <a:lumMod val="95000"/>
                  </a:schemeClr>
                </a:solidFill>
              </a:rPr>
              <a:t>Distribution</a:t>
            </a:r>
            <a:r>
              <a:rPr lang="en-US" baseline="0">
                <a:solidFill>
                  <a:schemeClr val="bg1">
                    <a:lumMod val="95000"/>
                  </a:schemeClr>
                </a:solidFill>
              </a:rPr>
              <a:t> of Incoming Work</a:t>
            </a:r>
            <a:endParaRPr lang="en-US">
              <a:solidFill>
                <a:schemeClr val="bg1">
                  <a:lumMod val="95000"/>
                </a:schemeClr>
              </a:solidFill>
            </a:endParaRPr>
          </a:p>
        </c:rich>
      </c:tx>
      <c:overlay val="0"/>
    </c:title>
    <c:autoTitleDeleted val="0"/>
    <c:plotArea>
      <c:layout/>
      <c:barChart>
        <c:barDir val="col"/>
        <c:grouping val="clustered"/>
        <c:varyColors val="0"/>
        <c:ser>
          <c:idx val="0"/>
          <c:order val="0"/>
          <c:tx>
            <c:strRef>
              <c:f>'Array Data Aggregation'!$E$100</c:f>
              <c:strCache>
                <c:ptCount val="1"/>
                <c:pt idx="0">
                  <c:v>Frequency</c:v>
                </c:pt>
              </c:strCache>
            </c:strRef>
          </c:tx>
          <c:spPr>
            <a:solidFill>
              <a:schemeClr val="accent2"/>
            </a:solidFill>
          </c:spPr>
          <c:invertIfNegative val="0"/>
          <c:cat>
            <c:strRef>
              <c:f>'Array Data Aggregation'!$D$101:$D$124</c:f>
              <c:strCache>
                <c:ptCount val="24"/>
                <c:pt idx="0">
                  <c:v>12a-01a</c:v>
                </c:pt>
                <c:pt idx="1">
                  <c:v>01a-02a</c:v>
                </c:pt>
                <c:pt idx="2">
                  <c:v>02a-03a</c:v>
                </c:pt>
                <c:pt idx="3">
                  <c:v>03a-04a</c:v>
                </c:pt>
                <c:pt idx="4">
                  <c:v>04a-05a</c:v>
                </c:pt>
                <c:pt idx="5">
                  <c:v>05a-06a</c:v>
                </c:pt>
                <c:pt idx="6">
                  <c:v>06a-07a</c:v>
                </c:pt>
                <c:pt idx="7">
                  <c:v>07a-08a</c:v>
                </c:pt>
                <c:pt idx="8">
                  <c:v>08a-09a</c:v>
                </c:pt>
                <c:pt idx="9">
                  <c:v>09a-10a</c:v>
                </c:pt>
                <c:pt idx="10">
                  <c:v>10a-11a</c:v>
                </c:pt>
                <c:pt idx="11">
                  <c:v>11a-12p</c:v>
                </c:pt>
                <c:pt idx="12">
                  <c:v>12p-01p</c:v>
                </c:pt>
                <c:pt idx="13">
                  <c:v>01p-02p</c:v>
                </c:pt>
                <c:pt idx="14">
                  <c:v>02p-03p</c:v>
                </c:pt>
                <c:pt idx="15">
                  <c:v>03p-04p</c:v>
                </c:pt>
                <c:pt idx="16">
                  <c:v>04p-05p</c:v>
                </c:pt>
                <c:pt idx="17">
                  <c:v>05p-06p</c:v>
                </c:pt>
                <c:pt idx="18">
                  <c:v>06p-07p</c:v>
                </c:pt>
                <c:pt idx="19">
                  <c:v>07p-08p</c:v>
                </c:pt>
                <c:pt idx="20">
                  <c:v>08p-09p</c:v>
                </c:pt>
                <c:pt idx="21">
                  <c:v>09p-10p</c:v>
                </c:pt>
                <c:pt idx="22">
                  <c:v>10p-11p</c:v>
                </c:pt>
                <c:pt idx="23">
                  <c:v>11p-12a</c:v>
                </c:pt>
              </c:strCache>
            </c:strRef>
          </c:cat>
          <c:val>
            <c:numRef>
              <c:f>'Array Data Aggregation'!$E$101:$E$124</c:f>
              <c:numCache>
                <c:formatCode>General</c:formatCode>
                <c:ptCount val="24"/>
                <c:pt idx="0">
                  <c:v>8</c:v>
                </c:pt>
                <c:pt idx="1">
                  <c:v>3</c:v>
                </c:pt>
                <c:pt idx="2">
                  <c:v>1</c:v>
                </c:pt>
                <c:pt idx="3">
                  <c:v>0</c:v>
                </c:pt>
                <c:pt idx="4">
                  <c:v>0</c:v>
                </c:pt>
                <c:pt idx="5">
                  <c:v>0</c:v>
                </c:pt>
                <c:pt idx="6">
                  <c:v>18</c:v>
                </c:pt>
                <c:pt idx="7">
                  <c:v>14</c:v>
                </c:pt>
                <c:pt idx="8">
                  <c:v>27</c:v>
                </c:pt>
                <c:pt idx="9">
                  <c:v>29</c:v>
                </c:pt>
                <c:pt idx="10">
                  <c:v>38</c:v>
                </c:pt>
                <c:pt idx="11">
                  <c:v>18</c:v>
                </c:pt>
                <c:pt idx="12">
                  <c:v>19</c:v>
                </c:pt>
                <c:pt idx="13">
                  <c:v>15</c:v>
                </c:pt>
                <c:pt idx="14">
                  <c:v>20</c:v>
                </c:pt>
                <c:pt idx="15">
                  <c:v>29</c:v>
                </c:pt>
                <c:pt idx="16">
                  <c:v>36</c:v>
                </c:pt>
                <c:pt idx="17">
                  <c:v>7</c:v>
                </c:pt>
                <c:pt idx="18">
                  <c:v>37</c:v>
                </c:pt>
                <c:pt idx="19">
                  <c:v>22</c:v>
                </c:pt>
                <c:pt idx="20">
                  <c:v>11</c:v>
                </c:pt>
                <c:pt idx="21">
                  <c:v>1</c:v>
                </c:pt>
                <c:pt idx="22">
                  <c:v>3</c:v>
                </c:pt>
                <c:pt idx="23">
                  <c:v>7</c:v>
                </c:pt>
              </c:numCache>
            </c:numRef>
          </c:val>
        </c:ser>
        <c:dLbls>
          <c:showLegendKey val="0"/>
          <c:showVal val="0"/>
          <c:showCatName val="0"/>
          <c:showSerName val="0"/>
          <c:showPercent val="0"/>
          <c:showBubbleSize val="0"/>
        </c:dLbls>
        <c:gapWidth val="150"/>
        <c:axId val="127240448"/>
        <c:axId val="139902976"/>
      </c:barChart>
      <c:catAx>
        <c:axId val="127240448"/>
        <c:scaling>
          <c:orientation val="minMax"/>
        </c:scaling>
        <c:delete val="0"/>
        <c:axPos val="b"/>
        <c:majorTickMark val="out"/>
        <c:minorTickMark val="none"/>
        <c:tickLblPos val="nextTo"/>
        <c:txPr>
          <a:bodyPr/>
          <a:lstStyle/>
          <a:p>
            <a:pPr>
              <a:defRPr>
                <a:solidFill>
                  <a:schemeClr val="bg1">
                    <a:lumMod val="95000"/>
                  </a:schemeClr>
                </a:solidFill>
              </a:defRPr>
            </a:pPr>
            <a:endParaRPr lang="en-US"/>
          </a:p>
        </c:txPr>
        <c:crossAx val="139902976"/>
        <c:crosses val="autoZero"/>
        <c:auto val="1"/>
        <c:lblAlgn val="ctr"/>
        <c:lblOffset val="100"/>
        <c:tickLblSkip val="1"/>
        <c:noMultiLvlLbl val="0"/>
      </c:catAx>
      <c:valAx>
        <c:axId val="139902976"/>
        <c:scaling>
          <c:orientation val="minMax"/>
          <c:max val="40"/>
          <c:min val="0"/>
        </c:scaling>
        <c:delete val="0"/>
        <c:axPos val="l"/>
        <c:majorGridlines/>
        <c:numFmt formatCode="General" sourceLinked="1"/>
        <c:majorTickMark val="out"/>
        <c:minorTickMark val="none"/>
        <c:tickLblPos val="nextTo"/>
        <c:txPr>
          <a:bodyPr/>
          <a:lstStyle/>
          <a:p>
            <a:pPr>
              <a:defRPr>
                <a:solidFill>
                  <a:schemeClr val="bg1">
                    <a:lumMod val="95000"/>
                  </a:schemeClr>
                </a:solidFill>
              </a:defRPr>
            </a:pPr>
            <a:endParaRPr lang="en-US"/>
          </a:p>
        </c:txPr>
        <c:crossAx val="127240448"/>
        <c:crosses val="autoZero"/>
        <c:crossBetween val="between"/>
        <c:majorUnit val="5"/>
        <c:minorUnit val="1"/>
      </c:valAx>
      <c:spPr>
        <a:solidFill>
          <a:schemeClr val="tx1">
            <a:lumMod val="75000"/>
            <a:lumOff val="25000"/>
          </a:schemeClr>
        </a:solidFill>
      </c:spPr>
    </c:plotArea>
    <c:plotVisOnly val="1"/>
    <c:dispBlanksAs val="gap"/>
    <c:showDLblsOverMax val="0"/>
  </c:chart>
  <c:spPr>
    <a:solidFill>
      <a:schemeClr val="tx1">
        <a:lumMod val="75000"/>
        <a:lumOff val="25000"/>
      </a:schemeClr>
    </a:solid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57150</xdr:colOff>
      <xdr:row>99</xdr:row>
      <xdr:rowOff>9524</xdr:rowOff>
    </xdr:from>
    <xdr:to>
      <xdr:col>13</xdr:col>
      <xdr:colOff>57150</xdr:colOff>
      <xdr:row>113</xdr:row>
      <xdr:rowOff>95249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1:F13"/>
  <sheetViews>
    <sheetView showGridLines="0" showRowColHeaders="0" tabSelected="1" workbookViewId="0"/>
  </sheetViews>
  <sheetFormatPr defaultRowHeight="15" x14ac:dyDescent="0.25"/>
  <cols>
    <col min="1" max="1" width="2.7109375" style="2" customWidth="1"/>
    <col min="2" max="2" width="33.85546875" style="2" customWidth="1"/>
    <col min="3" max="3" width="62.7109375" style="2" customWidth="1"/>
    <col min="4" max="4" width="19.7109375" style="3" bestFit="1" customWidth="1"/>
    <col min="5" max="5" width="9.140625" style="2"/>
    <col min="6" max="6" width="9.140625" style="4"/>
    <col min="7" max="16384" width="9.140625" style="2"/>
  </cols>
  <sheetData>
    <row r="1" spans="2:6" ht="6" customHeight="1" x14ac:dyDescent="0.25">
      <c r="F1" s="2"/>
    </row>
    <row r="2" spans="2:6" ht="18.75" x14ac:dyDescent="0.3">
      <c r="B2" s="5" t="s">
        <v>4</v>
      </c>
      <c r="F2" s="2"/>
    </row>
    <row r="3" spans="2:6" ht="6.75" customHeight="1" x14ac:dyDescent="0.25"/>
    <row r="4" spans="2:6" x14ac:dyDescent="0.25">
      <c r="B4" s="8" t="s">
        <v>2</v>
      </c>
      <c r="C4" s="9" t="s">
        <v>1</v>
      </c>
      <c r="D4" s="7" t="s">
        <v>3</v>
      </c>
      <c r="E4" s="1"/>
    </row>
    <row r="5" spans="2:6" x14ac:dyDescent="0.25">
      <c r="B5" s="14" t="str">
        <f>HYPERLINK("#'Array Basics'!A1","Array Basics")</f>
        <v>Array Basics</v>
      </c>
      <c r="C5" s="10" t="s">
        <v>79</v>
      </c>
      <c r="D5" s="11">
        <v>4</v>
      </c>
      <c r="F5" s="16"/>
    </row>
    <row r="6" spans="2:6" x14ac:dyDescent="0.25">
      <c r="B6" s="14" t="str">
        <f>HYPERLINK("#'Single-Cell Formulas'!A1","Single-Cell Formulas")</f>
        <v>Single-Cell Formulas</v>
      </c>
      <c r="C6" s="12" t="s">
        <v>78</v>
      </c>
      <c r="D6" s="18">
        <v>4</v>
      </c>
      <c r="F6" s="16"/>
    </row>
    <row r="7" spans="2:6" x14ac:dyDescent="0.25">
      <c r="B7" s="14" t="str">
        <f>HYPERLINK("#'Multi-Cell Formulas'!A1","Multi-Cell Formulas")</f>
        <v>Multi-Cell Formulas</v>
      </c>
      <c r="C7" s="12" t="s">
        <v>295</v>
      </c>
      <c r="D7" s="18">
        <v>5</v>
      </c>
    </row>
    <row r="8" spans="2:6" x14ac:dyDescent="0.25">
      <c r="B8" s="14" t="str">
        <f>HYPERLINK("#'GA County Populations'!A1","GA County Populations")</f>
        <v>GA County Populations</v>
      </c>
      <c r="C8" s="12" t="s">
        <v>356</v>
      </c>
      <c r="D8" s="18">
        <v>0</v>
      </c>
    </row>
    <row r="9" spans="2:6" x14ac:dyDescent="0.25">
      <c r="B9" s="14" t="str">
        <f>HYPERLINK("#'Array Constants'!A1","Array Constants")</f>
        <v>Array Constants</v>
      </c>
      <c r="C9" s="12" t="s">
        <v>296</v>
      </c>
      <c r="D9" s="18">
        <v>3</v>
      </c>
    </row>
    <row r="10" spans="2:6" x14ac:dyDescent="0.25">
      <c r="B10" s="14" t="str">
        <f>HYPERLINK("#'Array Data Aggregation'!A1","Array Data Aggregation")</f>
        <v>Array Data Aggregation</v>
      </c>
      <c r="C10" s="12" t="s">
        <v>328</v>
      </c>
      <c r="D10" s="18">
        <v>7</v>
      </c>
    </row>
    <row r="11" spans="2:6" x14ac:dyDescent="0.25">
      <c r="B11" s="14" t="str">
        <f>HYPERLINK("#'Wine Consumption'!A1","Wine Consumption")</f>
        <v>Wine Consumption</v>
      </c>
      <c r="C11" s="12" t="s">
        <v>357</v>
      </c>
      <c r="D11" s="18">
        <v>0</v>
      </c>
    </row>
    <row r="12" spans="2:6" x14ac:dyDescent="0.25">
      <c r="B12" s="15" t="str">
        <f>HYPERLINK("#'Incoming Work'!A1","Incoming Work")</f>
        <v>Incoming Work</v>
      </c>
      <c r="C12" s="13" t="s">
        <v>357</v>
      </c>
      <c r="D12" s="6">
        <v>0</v>
      </c>
    </row>
    <row r="13" spans="2:6" x14ac:dyDescent="0.25">
      <c r="D13" s="17">
        <f>SUM(D5:D12)</f>
        <v>23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tint="-0.89999084444715716"/>
  </sheetPr>
  <dimension ref="A2:AH76"/>
  <sheetViews>
    <sheetView workbookViewId="0"/>
  </sheetViews>
  <sheetFormatPr defaultRowHeight="15" x14ac:dyDescent="0.25"/>
  <cols>
    <col min="1" max="1" width="3.7109375" style="2" customWidth="1"/>
    <col min="2" max="2" width="11.85546875" style="2" customWidth="1"/>
    <col min="3" max="3" width="6.28515625" style="2" customWidth="1"/>
    <col min="4" max="4" width="9.7109375" style="2" bestFit="1" customWidth="1"/>
    <col min="5" max="5" width="7" style="2" bestFit="1" customWidth="1"/>
    <col min="6" max="34" width="4" style="2" customWidth="1"/>
    <col min="35" max="16384" width="9.140625" style="2"/>
  </cols>
  <sheetData>
    <row r="2" spans="2:17" ht="18.75" x14ac:dyDescent="0.3">
      <c r="B2" s="51" t="s">
        <v>20</v>
      </c>
    </row>
    <row r="4" spans="2:17" x14ac:dyDescent="0.25">
      <c r="B4" s="52" t="s">
        <v>0</v>
      </c>
    </row>
    <row r="5" spans="2:17" x14ac:dyDescent="0.25">
      <c r="B5" s="53" t="s">
        <v>22</v>
      </c>
    </row>
    <row r="7" spans="2:17" x14ac:dyDescent="0.25">
      <c r="B7" s="158" t="s">
        <v>6</v>
      </c>
      <c r="C7" s="159" t="s">
        <v>5</v>
      </c>
      <c r="D7" s="160" t="s">
        <v>7</v>
      </c>
      <c r="E7" s="161" t="s">
        <v>8</v>
      </c>
    </row>
    <row r="8" spans="2:17" x14ac:dyDescent="0.25">
      <c r="B8" s="32" t="s">
        <v>9</v>
      </c>
      <c r="C8" s="33">
        <v>42.44</v>
      </c>
      <c r="D8" s="34">
        <v>14</v>
      </c>
      <c r="E8" s="162">
        <f t="array" ref="E8:E18">(C8:C18*D8:D18)*1.2</f>
        <v>712.99199999999996</v>
      </c>
    </row>
    <row r="9" spans="2:17" ht="15" customHeight="1" x14ac:dyDescent="0.25">
      <c r="B9" s="36" t="s">
        <v>10</v>
      </c>
      <c r="C9" s="37">
        <v>34.74</v>
      </c>
      <c r="D9" s="38">
        <v>13</v>
      </c>
      <c r="E9" s="163">
        <v>541.94399999999996</v>
      </c>
      <c r="G9" s="221" t="s">
        <v>24</v>
      </c>
      <c r="H9" s="221"/>
      <c r="I9" s="221"/>
      <c r="J9" s="221"/>
      <c r="K9" s="221"/>
      <c r="L9" s="221"/>
      <c r="M9" s="221"/>
      <c r="N9" s="221"/>
      <c r="O9" s="221"/>
      <c r="P9" s="43"/>
      <c r="Q9" s="43"/>
    </row>
    <row r="10" spans="2:17" x14ac:dyDescent="0.25">
      <c r="B10" s="36" t="s">
        <v>11</v>
      </c>
      <c r="C10" s="37">
        <v>87.81</v>
      </c>
      <c r="D10" s="38">
        <v>1</v>
      </c>
      <c r="E10" s="163">
        <v>105.372</v>
      </c>
      <c r="G10" s="221"/>
      <c r="H10" s="221"/>
      <c r="I10" s="221"/>
      <c r="J10" s="221"/>
      <c r="K10" s="221"/>
      <c r="L10" s="221"/>
      <c r="M10" s="221"/>
      <c r="N10" s="221"/>
      <c r="O10" s="221"/>
      <c r="P10" s="43"/>
      <c r="Q10" s="43"/>
    </row>
    <row r="11" spans="2:17" x14ac:dyDescent="0.25">
      <c r="B11" s="36" t="s">
        <v>12</v>
      </c>
      <c r="C11" s="37">
        <v>49.31</v>
      </c>
      <c r="D11" s="38">
        <v>9</v>
      </c>
      <c r="E11" s="163">
        <v>532.548</v>
      </c>
      <c r="G11" s="221"/>
      <c r="H11" s="221"/>
      <c r="I11" s="221"/>
      <c r="J11" s="221"/>
      <c r="K11" s="221"/>
      <c r="L11" s="221"/>
      <c r="M11" s="221"/>
      <c r="N11" s="221"/>
      <c r="O11" s="221"/>
      <c r="P11" s="43"/>
      <c r="Q11" s="43"/>
    </row>
    <row r="12" spans="2:17" x14ac:dyDescent="0.25">
      <c r="B12" s="36" t="s">
        <v>13</v>
      </c>
      <c r="C12" s="37">
        <v>52.98</v>
      </c>
      <c r="D12" s="38">
        <v>5</v>
      </c>
      <c r="E12" s="163">
        <v>317.87999999999994</v>
      </c>
      <c r="G12" s="221"/>
      <c r="H12" s="221"/>
      <c r="I12" s="221"/>
      <c r="J12" s="221"/>
      <c r="K12" s="221"/>
      <c r="L12" s="221"/>
      <c r="M12" s="221"/>
      <c r="N12" s="221"/>
      <c r="O12" s="221"/>
      <c r="P12" s="43"/>
      <c r="Q12" s="43"/>
    </row>
    <row r="13" spans="2:17" x14ac:dyDescent="0.25">
      <c r="B13" s="36" t="s">
        <v>14</v>
      </c>
      <c r="C13" s="37">
        <v>41.71</v>
      </c>
      <c r="D13" s="38">
        <v>5</v>
      </c>
      <c r="E13" s="163">
        <v>250.26</v>
      </c>
    </row>
    <row r="14" spans="2:17" x14ac:dyDescent="0.25">
      <c r="B14" s="36" t="s">
        <v>15</v>
      </c>
      <c r="C14" s="37">
        <v>57.92</v>
      </c>
      <c r="D14" s="38">
        <v>2</v>
      </c>
      <c r="E14" s="163">
        <v>139.00800000000001</v>
      </c>
    </row>
    <row r="15" spans="2:17" x14ac:dyDescent="0.25">
      <c r="B15" s="36" t="s">
        <v>16</v>
      </c>
      <c r="C15" s="37">
        <v>93.87</v>
      </c>
      <c r="D15" s="38">
        <v>4</v>
      </c>
      <c r="E15" s="163">
        <v>450.57600000000002</v>
      </c>
    </row>
    <row r="16" spans="2:17" x14ac:dyDescent="0.25">
      <c r="B16" s="36" t="s">
        <v>17</v>
      </c>
      <c r="C16" s="37">
        <v>28.9</v>
      </c>
      <c r="D16" s="38">
        <v>10</v>
      </c>
      <c r="E16" s="163">
        <v>346.8</v>
      </c>
    </row>
    <row r="17" spans="1:15" x14ac:dyDescent="0.25">
      <c r="B17" s="36" t="s">
        <v>18</v>
      </c>
      <c r="C17" s="37">
        <v>34.99</v>
      </c>
      <c r="D17" s="38">
        <v>3</v>
      </c>
      <c r="E17" s="163">
        <v>125.964</v>
      </c>
    </row>
    <row r="18" spans="1:15" ht="15" customHeight="1" x14ac:dyDescent="0.25">
      <c r="B18" s="40" t="s">
        <v>19</v>
      </c>
      <c r="C18" s="41">
        <v>40.39</v>
      </c>
      <c r="D18" s="42">
        <v>8</v>
      </c>
      <c r="E18" s="164">
        <v>387.74399999999997</v>
      </c>
      <c r="G18" s="222" t="s">
        <v>31</v>
      </c>
      <c r="H18" s="222"/>
      <c r="I18" s="222"/>
      <c r="J18" s="222"/>
      <c r="K18" s="222"/>
      <c r="L18" s="222"/>
      <c r="M18" s="222"/>
      <c r="N18" s="222"/>
      <c r="O18" s="222"/>
    </row>
    <row r="19" spans="1:15" ht="20.25" customHeight="1" x14ac:dyDescent="0.25">
      <c r="G19" s="222"/>
      <c r="H19" s="222"/>
      <c r="I19" s="222"/>
      <c r="J19" s="222"/>
      <c r="K19" s="222"/>
      <c r="L19" s="222"/>
      <c r="M19" s="222"/>
      <c r="N19" s="222"/>
      <c r="O19" s="222"/>
    </row>
    <row r="20" spans="1:15" x14ac:dyDescent="0.25">
      <c r="B20" s="219" t="s">
        <v>23</v>
      </c>
      <c r="C20" s="220"/>
      <c r="D20" s="165">
        <f t="array" ref="D20">SUM(C8:C18*D8:D18)</f>
        <v>3259.24</v>
      </c>
      <c r="G20" s="222"/>
      <c r="H20" s="222"/>
      <c r="I20" s="222"/>
      <c r="J20" s="222"/>
      <c r="K20" s="222"/>
      <c r="L20" s="222"/>
      <c r="M20" s="222"/>
      <c r="N20" s="222"/>
      <c r="O20" s="222"/>
    </row>
    <row r="22" spans="1:15" ht="18.75" x14ac:dyDescent="0.3">
      <c r="B22" s="20" t="s">
        <v>28</v>
      </c>
    </row>
    <row r="24" spans="1:15" x14ac:dyDescent="0.25">
      <c r="B24" s="19" t="s">
        <v>0</v>
      </c>
    </row>
    <row r="25" spans="1:15" x14ac:dyDescent="0.25">
      <c r="B25" s="21" t="s">
        <v>32</v>
      </c>
    </row>
    <row r="27" spans="1:15" x14ac:dyDescent="0.25">
      <c r="B27" s="50" t="s">
        <v>34</v>
      </c>
    </row>
    <row r="28" spans="1:15" ht="68.25" customHeight="1" x14ac:dyDescent="0.25">
      <c r="A28" s="49"/>
      <c r="B28" s="223" t="s">
        <v>38</v>
      </c>
      <c r="C28" s="223"/>
      <c r="D28" s="223"/>
      <c r="E28" s="223"/>
      <c r="F28" s="223"/>
      <c r="G28" s="223"/>
      <c r="H28" s="223"/>
      <c r="I28" s="223"/>
      <c r="J28" s="223"/>
      <c r="K28" s="223"/>
      <c r="L28" s="223"/>
      <c r="M28" s="223"/>
      <c r="N28" s="223"/>
      <c r="O28" s="223"/>
    </row>
    <row r="30" spans="1:15" x14ac:dyDescent="0.25">
      <c r="B30" s="23" t="s">
        <v>33</v>
      </c>
    </row>
    <row r="31" spans="1:15" ht="45" customHeight="1" x14ac:dyDescent="0.25">
      <c r="B31" s="223" t="s">
        <v>46</v>
      </c>
      <c r="C31" s="223"/>
      <c r="D31" s="223"/>
      <c r="E31" s="223"/>
      <c r="F31" s="223"/>
      <c r="G31" s="223"/>
      <c r="H31" s="223"/>
      <c r="I31" s="223"/>
      <c r="J31" s="223"/>
      <c r="K31" s="223"/>
      <c r="L31" s="223"/>
      <c r="M31" s="223"/>
      <c r="N31" s="223"/>
      <c r="O31" s="223"/>
    </row>
    <row r="33" spans="2:34" x14ac:dyDescent="0.25">
      <c r="B33" s="23" t="s">
        <v>35</v>
      </c>
    </row>
    <row r="34" spans="2:34" ht="64.5" customHeight="1" x14ac:dyDescent="0.25">
      <c r="B34" s="223" t="s">
        <v>39</v>
      </c>
      <c r="C34" s="223"/>
      <c r="D34" s="223"/>
      <c r="E34" s="223"/>
      <c r="F34" s="223"/>
      <c r="G34" s="223"/>
      <c r="H34" s="223"/>
      <c r="I34" s="223"/>
      <c r="J34" s="223"/>
      <c r="K34" s="223"/>
      <c r="L34" s="223"/>
      <c r="M34" s="223"/>
      <c r="N34" s="223"/>
      <c r="O34" s="223"/>
    </row>
    <row r="36" spans="2:34" x14ac:dyDescent="0.25">
      <c r="B36" s="23" t="s">
        <v>36</v>
      </c>
    </row>
    <row r="37" spans="2:34" ht="38.25" customHeight="1" x14ac:dyDescent="0.25">
      <c r="B37" s="223" t="s">
        <v>37</v>
      </c>
      <c r="C37" s="223"/>
      <c r="D37" s="223"/>
      <c r="E37" s="223"/>
      <c r="F37" s="223"/>
      <c r="G37" s="223"/>
      <c r="H37" s="223"/>
      <c r="I37" s="223"/>
      <c r="J37" s="223"/>
      <c r="K37" s="223"/>
      <c r="L37" s="223"/>
      <c r="M37" s="223"/>
      <c r="N37" s="223"/>
      <c r="O37" s="223"/>
    </row>
    <row r="39" spans="2:34" ht="18.75" x14ac:dyDescent="0.3">
      <c r="B39" s="46" t="s">
        <v>43</v>
      </c>
    </row>
    <row r="41" spans="2:34" x14ac:dyDescent="0.25">
      <c r="B41" s="47" t="s">
        <v>0</v>
      </c>
    </row>
    <row r="42" spans="2:34" x14ac:dyDescent="0.25">
      <c r="B42" s="48" t="s">
        <v>47</v>
      </c>
    </row>
    <row r="44" spans="2:34" x14ac:dyDescent="0.25">
      <c r="F44" s="68">
        <v>1</v>
      </c>
      <c r="G44" s="63"/>
      <c r="H44" s="68">
        <v>1</v>
      </c>
      <c r="I44" s="63"/>
      <c r="J44" s="64">
        <f t="array" ref="J44:J46">F44:F46*H44:H46</f>
        <v>1</v>
      </c>
      <c r="N44" s="57">
        <v>1</v>
      </c>
      <c r="O44" s="58"/>
      <c r="P44" s="57">
        <v>1</v>
      </c>
      <c r="Q44" s="58"/>
      <c r="R44" s="61">
        <f t="array" ref="R44:R46">N44:N46+P44:P46</f>
        <v>2</v>
      </c>
    </row>
    <row r="45" spans="2:34" x14ac:dyDescent="0.25">
      <c r="B45" s="166" t="s">
        <v>44</v>
      </c>
      <c r="F45" s="68">
        <v>2</v>
      </c>
      <c r="G45" s="69" t="s">
        <v>40</v>
      </c>
      <c r="H45" s="68">
        <v>2</v>
      </c>
      <c r="I45" s="70" t="s">
        <v>41</v>
      </c>
      <c r="J45" s="64">
        <v>4</v>
      </c>
      <c r="N45" s="57">
        <v>2</v>
      </c>
      <c r="O45" s="60" t="s">
        <v>42</v>
      </c>
      <c r="P45" s="57">
        <v>2</v>
      </c>
      <c r="Q45" s="60" t="s">
        <v>41</v>
      </c>
      <c r="R45" s="61">
        <v>4</v>
      </c>
    </row>
    <row r="46" spans="2:34" x14ac:dyDescent="0.25">
      <c r="B46" s="45"/>
      <c r="F46" s="68">
        <v>3</v>
      </c>
      <c r="G46" s="63"/>
      <c r="H46" s="68">
        <v>3</v>
      </c>
      <c r="I46" s="63"/>
      <c r="J46" s="64">
        <v>9</v>
      </c>
      <c r="N46" s="57">
        <v>3</v>
      </c>
      <c r="O46" s="58"/>
      <c r="P46" s="57">
        <v>3</v>
      </c>
      <c r="Q46" s="58"/>
      <c r="R46" s="61">
        <v>6</v>
      </c>
    </row>
    <row r="48" spans="2:34" x14ac:dyDescent="0.25">
      <c r="F48" s="62">
        <v>1</v>
      </c>
      <c r="G48" s="62">
        <v>2</v>
      </c>
      <c r="H48" s="62">
        <v>3</v>
      </c>
      <c r="I48" s="62">
        <v>4</v>
      </c>
      <c r="J48" s="63"/>
      <c r="K48" s="64">
        <v>12</v>
      </c>
      <c r="L48" s="64">
        <v>11</v>
      </c>
      <c r="M48" s="64">
        <v>10</v>
      </c>
      <c r="N48" s="64">
        <v>9</v>
      </c>
      <c r="O48" s="65"/>
      <c r="P48" s="64">
        <f t="array" ref="P48:S50">F48:I50*K48:N50</f>
        <v>12</v>
      </c>
      <c r="Q48" s="64">
        <v>22</v>
      </c>
      <c r="R48" s="64">
        <v>30</v>
      </c>
      <c r="S48" s="64">
        <v>36</v>
      </c>
      <c r="U48" s="71">
        <v>1</v>
      </c>
      <c r="V48" s="71">
        <v>2</v>
      </c>
      <c r="W48" s="71">
        <v>3</v>
      </c>
      <c r="X48" s="71">
        <v>4</v>
      </c>
      <c r="Y48" s="58"/>
      <c r="Z48" s="61">
        <v>12</v>
      </c>
      <c r="AA48" s="61">
        <v>11</v>
      </c>
      <c r="AB48" s="61">
        <v>10</v>
      </c>
      <c r="AC48" s="61">
        <v>9</v>
      </c>
      <c r="AD48" s="72"/>
      <c r="AE48" s="61">
        <f t="array" ref="AE48:AH50">U48:X50+Z48:AC50</f>
        <v>13</v>
      </c>
      <c r="AF48" s="61">
        <v>13</v>
      </c>
      <c r="AG48" s="61">
        <v>13</v>
      </c>
      <c r="AH48" s="61">
        <v>13</v>
      </c>
    </row>
    <row r="49" spans="2:34" x14ac:dyDescent="0.25">
      <c r="B49" s="166" t="s">
        <v>45</v>
      </c>
      <c r="F49" s="62">
        <v>5</v>
      </c>
      <c r="G49" s="62">
        <v>6</v>
      </c>
      <c r="H49" s="62">
        <v>7</v>
      </c>
      <c r="I49" s="62">
        <v>8</v>
      </c>
      <c r="J49" s="66" t="s">
        <v>40</v>
      </c>
      <c r="K49" s="64">
        <v>5</v>
      </c>
      <c r="L49" s="64">
        <v>6</v>
      </c>
      <c r="M49" s="64">
        <v>7</v>
      </c>
      <c r="N49" s="64">
        <v>8</v>
      </c>
      <c r="O49" s="67" t="s">
        <v>41</v>
      </c>
      <c r="P49" s="64">
        <v>25</v>
      </c>
      <c r="Q49" s="64">
        <v>36</v>
      </c>
      <c r="R49" s="64">
        <v>49</v>
      </c>
      <c r="S49" s="64">
        <v>64</v>
      </c>
      <c r="U49" s="71">
        <v>5</v>
      </c>
      <c r="V49" s="71">
        <v>6</v>
      </c>
      <c r="W49" s="71">
        <v>7</v>
      </c>
      <c r="X49" s="71">
        <v>8</v>
      </c>
      <c r="Y49" s="73" t="s">
        <v>42</v>
      </c>
      <c r="Z49" s="61">
        <v>5</v>
      </c>
      <c r="AA49" s="61">
        <v>6</v>
      </c>
      <c r="AB49" s="61">
        <v>7</v>
      </c>
      <c r="AC49" s="61">
        <v>8</v>
      </c>
      <c r="AD49" s="59" t="s">
        <v>41</v>
      </c>
      <c r="AE49" s="61">
        <v>10</v>
      </c>
      <c r="AF49" s="61">
        <v>12</v>
      </c>
      <c r="AG49" s="61">
        <v>14</v>
      </c>
      <c r="AH49" s="61">
        <v>16</v>
      </c>
    </row>
    <row r="50" spans="2:34" x14ac:dyDescent="0.25">
      <c r="F50" s="62">
        <v>9</v>
      </c>
      <c r="G50" s="62">
        <v>10</v>
      </c>
      <c r="H50" s="62">
        <v>11</v>
      </c>
      <c r="I50" s="62">
        <v>12</v>
      </c>
      <c r="J50" s="63"/>
      <c r="K50" s="64">
        <v>4</v>
      </c>
      <c r="L50" s="64">
        <v>3</v>
      </c>
      <c r="M50" s="64">
        <v>2</v>
      </c>
      <c r="N50" s="64">
        <v>1</v>
      </c>
      <c r="O50" s="65"/>
      <c r="P50" s="64">
        <v>36</v>
      </c>
      <c r="Q50" s="64">
        <v>30</v>
      </c>
      <c r="R50" s="64">
        <v>22</v>
      </c>
      <c r="S50" s="64">
        <v>12</v>
      </c>
      <c r="U50" s="71">
        <v>9</v>
      </c>
      <c r="V50" s="71">
        <v>10</v>
      </c>
      <c r="W50" s="71">
        <v>11</v>
      </c>
      <c r="X50" s="71">
        <v>12</v>
      </c>
      <c r="Y50" s="58"/>
      <c r="Z50" s="61">
        <v>4</v>
      </c>
      <c r="AA50" s="61">
        <v>3</v>
      </c>
      <c r="AB50" s="61">
        <v>2</v>
      </c>
      <c r="AC50" s="61">
        <v>1</v>
      </c>
      <c r="AD50" s="72"/>
      <c r="AE50" s="61">
        <v>13</v>
      </c>
      <c r="AF50" s="61">
        <v>13</v>
      </c>
      <c r="AG50" s="61">
        <v>13</v>
      </c>
      <c r="AH50" s="61">
        <v>13</v>
      </c>
    </row>
    <row r="51" spans="2:34" x14ac:dyDescent="0.25">
      <c r="K51" s="25"/>
      <c r="L51" s="25"/>
      <c r="M51" s="25"/>
      <c r="N51" s="25"/>
      <c r="O51" s="25"/>
    </row>
    <row r="52" spans="2:34" ht="110.25" customHeight="1" x14ac:dyDescent="0.25">
      <c r="B52" s="229" t="s">
        <v>373</v>
      </c>
      <c r="C52" s="229"/>
      <c r="D52" s="229"/>
      <c r="E52" s="229"/>
      <c r="F52" s="229"/>
      <c r="G52" s="229"/>
      <c r="H52" s="229"/>
      <c r="I52" s="229"/>
      <c r="J52" s="229"/>
      <c r="K52" s="229"/>
      <c r="L52" s="229"/>
      <c r="M52" s="229"/>
      <c r="N52" s="229"/>
      <c r="O52" s="229"/>
      <c r="P52" s="229"/>
      <c r="Q52" s="229"/>
      <c r="R52" s="229"/>
      <c r="S52" s="229"/>
      <c r="T52" s="229"/>
      <c r="U52" s="229"/>
      <c r="V52" s="229"/>
    </row>
    <row r="53" spans="2:34" x14ac:dyDescent="0.25">
      <c r="K53" s="25"/>
      <c r="L53" s="25"/>
      <c r="M53" s="25"/>
      <c r="N53" s="25"/>
      <c r="O53" s="25"/>
    </row>
    <row r="54" spans="2:34" ht="18.75" x14ac:dyDescent="0.3">
      <c r="B54" s="54" t="s">
        <v>48</v>
      </c>
    </row>
    <row r="56" spans="2:34" x14ac:dyDescent="0.25">
      <c r="B56" s="55" t="s">
        <v>0</v>
      </c>
    </row>
    <row r="57" spans="2:34" x14ac:dyDescent="0.25">
      <c r="B57" s="56" t="s">
        <v>25</v>
      </c>
    </row>
    <row r="60" spans="2:34" ht="45" x14ac:dyDescent="0.25">
      <c r="B60" s="167" t="s">
        <v>29</v>
      </c>
      <c r="D60" s="224" t="s">
        <v>30</v>
      </c>
      <c r="E60" s="225"/>
      <c r="F60" s="44">
        <v>1</v>
      </c>
      <c r="G60" s="44">
        <v>2</v>
      </c>
      <c r="H60" s="44">
        <v>3</v>
      </c>
      <c r="I60" s="44">
        <v>4</v>
      </c>
      <c r="J60" s="44">
        <v>5</v>
      </c>
      <c r="K60" s="44">
        <v>6</v>
      </c>
      <c r="L60" s="44">
        <v>7</v>
      </c>
      <c r="M60" s="44">
        <v>8</v>
      </c>
      <c r="N60" s="44">
        <v>9</v>
      </c>
      <c r="O60" s="44">
        <v>10</v>
      </c>
    </row>
    <row r="61" spans="2:34" ht="15" customHeight="1" x14ac:dyDescent="0.25">
      <c r="B61" s="22">
        <v>1</v>
      </c>
      <c r="D61" s="74"/>
      <c r="E61" s="74"/>
      <c r="F61" s="74"/>
      <c r="G61" s="74"/>
      <c r="H61" s="74"/>
      <c r="I61" s="74"/>
      <c r="J61" s="74"/>
      <c r="K61" s="74"/>
      <c r="L61" s="74"/>
      <c r="M61" s="74"/>
      <c r="N61" s="74"/>
      <c r="O61" s="74"/>
    </row>
    <row r="62" spans="2:34" x14ac:dyDescent="0.25">
      <c r="B62" s="22">
        <v>2</v>
      </c>
      <c r="D62" s="75"/>
      <c r="E62" s="75"/>
      <c r="F62" s="226" t="s">
        <v>26</v>
      </c>
      <c r="G62" s="227"/>
      <c r="H62" s="227"/>
      <c r="I62" s="227"/>
      <c r="J62" s="227"/>
      <c r="K62" s="227"/>
      <c r="L62" s="227"/>
      <c r="M62" s="227"/>
      <c r="N62" s="227"/>
      <c r="O62" s="228"/>
    </row>
    <row r="63" spans="2:34" x14ac:dyDescent="0.25">
      <c r="B63" s="22">
        <v>3</v>
      </c>
      <c r="D63" s="75"/>
      <c r="E63" s="75"/>
      <c r="F63" s="22">
        <f t="array" ref="F63:O72">B61:B70*F60:O60</f>
        <v>1</v>
      </c>
      <c r="G63" s="22">
        <v>2</v>
      </c>
      <c r="H63" s="22">
        <v>3</v>
      </c>
      <c r="I63" s="22">
        <v>4</v>
      </c>
      <c r="J63" s="22">
        <v>5</v>
      </c>
      <c r="K63" s="22">
        <v>6</v>
      </c>
      <c r="L63" s="22">
        <v>7</v>
      </c>
      <c r="M63" s="22">
        <v>8</v>
      </c>
      <c r="N63" s="22">
        <v>9</v>
      </c>
      <c r="O63" s="22">
        <v>10</v>
      </c>
    </row>
    <row r="64" spans="2:34" x14ac:dyDescent="0.25">
      <c r="B64" s="22">
        <v>4</v>
      </c>
      <c r="D64" s="75"/>
      <c r="E64" s="75"/>
      <c r="F64" s="22">
        <v>2</v>
      </c>
      <c r="G64" s="22">
        <v>4</v>
      </c>
      <c r="H64" s="22">
        <v>6</v>
      </c>
      <c r="I64" s="22">
        <v>8</v>
      </c>
      <c r="J64" s="22">
        <v>10</v>
      </c>
      <c r="K64" s="22">
        <v>12</v>
      </c>
      <c r="L64" s="22">
        <v>14</v>
      </c>
      <c r="M64" s="22">
        <v>16</v>
      </c>
      <c r="N64" s="22">
        <v>18</v>
      </c>
      <c r="O64" s="22">
        <v>20</v>
      </c>
    </row>
    <row r="65" spans="2:15" x14ac:dyDescent="0.25">
      <c r="B65" s="22">
        <v>5</v>
      </c>
      <c r="D65" s="75"/>
      <c r="E65" s="75"/>
      <c r="F65" s="22">
        <v>3</v>
      </c>
      <c r="G65" s="22">
        <v>6</v>
      </c>
      <c r="H65" s="22">
        <v>9</v>
      </c>
      <c r="I65" s="22">
        <v>12</v>
      </c>
      <c r="J65" s="22">
        <v>15</v>
      </c>
      <c r="K65" s="22">
        <v>18</v>
      </c>
      <c r="L65" s="22">
        <v>21</v>
      </c>
      <c r="M65" s="22">
        <v>24</v>
      </c>
      <c r="N65" s="22">
        <v>27</v>
      </c>
      <c r="O65" s="22">
        <v>30</v>
      </c>
    </row>
    <row r="66" spans="2:15" x14ac:dyDescent="0.25">
      <c r="B66" s="22">
        <v>6</v>
      </c>
      <c r="D66" s="75"/>
      <c r="E66" s="75"/>
      <c r="F66" s="22">
        <v>4</v>
      </c>
      <c r="G66" s="22">
        <v>8</v>
      </c>
      <c r="H66" s="22">
        <v>12</v>
      </c>
      <c r="I66" s="22">
        <v>16</v>
      </c>
      <c r="J66" s="22">
        <v>20</v>
      </c>
      <c r="K66" s="22">
        <v>24</v>
      </c>
      <c r="L66" s="22">
        <v>28</v>
      </c>
      <c r="M66" s="22">
        <v>32</v>
      </c>
      <c r="N66" s="22">
        <v>36</v>
      </c>
      <c r="O66" s="22">
        <v>40</v>
      </c>
    </row>
    <row r="67" spans="2:15" x14ac:dyDescent="0.25">
      <c r="B67" s="22">
        <v>7</v>
      </c>
      <c r="D67" s="75"/>
      <c r="E67" s="75"/>
      <c r="F67" s="22">
        <v>5</v>
      </c>
      <c r="G67" s="22">
        <v>10</v>
      </c>
      <c r="H67" s="22">
        <v>15</v>
      </c>
      <c r="I67" s="22">
        <v>20</v>
      </c>
      <c r="J67" s="22">
        <v>25</v>
      </c>
      <c r="K67" s="22">
        <v>30</v>
      </c>
      <c r="L67" s="22">
        <v>35</v>
      </c>
      <c r="M67" s="22">
        <v>40</v>
      </c>
      <c r="N67" s="22">
        <v>45</v>
      </c>
      <c r="O67" s="22">
        <v>50</v>
      </c>
    </row>
    <row r="68" spans="2:15" x14ac:dyDescent="0.25">
      <c r="B68" s="22">
        <v>8</v>
      </c>
      <c r="D68" s="75"/>
      <c r="E68" s="75"/>
      <c r="F68" s="22">
        <v>6</v>
      </c>
      <c r="G68" s="22">
        <v>12</v>
      </c>
      <c r="H68" s="22">
        <v>18</v>
      </c>
      <c r="I68" s="22">
        <v>24</v>
      </c>
      <c r="J68" s="22">
        <v>30</v>
      </c>
      <c r="K68" s="22">
        <v>36</v>
      </c>
      <c r="L68" s="22">
        <v>42</v>
      </c>
      <c r="M68" s="22">
        <v>48</v>
      </c>
      <c r="N68" s="22">
        <v>54</v>
      </c>
      <c r="O68" s="22">
        <v>60</v>
      </c>
    </row>
    <row r="69" spans="2:15" x14ac:dyDescent="0.25">
      <c r="B69" s="22">
        <v>9</v>
      </c>
      <c r="D69" s="75"/>
      <c r="E69" s="75"/>
      <c r="F69" s="22">
        <v>7</v>
      </c>
      <c r="G69" s="22">
        <v>14</v>
      </c>
      <c r="H69" s="22">
        <v>21</v>
      </c>
      <c r="I69" s="22">
        <v>28</v>
      </c>
      <c r="J69" s="22">
        <v>35</v>
      </c>
      <c r="K69" s="22">
        <v>42</v>
      </c>
      <c r="L69" s="22">
        <v>49</v>
      </c>
      <c r="M69" s="22">
        <v>56</v>
      </c>
      <c r="N69" s="22">
        <v>63</v>
      </c>
      <c r="O69" s="22">
        <v>70</v>
      </c>
    </row>
    <row r="70" spans="2:15" x14ac:dyDescent="0.25">
      <c r="B70" s="22">
        <v>10</v>
      </c>
      <c r="D70" s="75"/>
      <c r="E70" s="75"/>
      <c r="F70" s="22">
        <v>8</v>
      </c>
      <c r="G70" s="22">
        <v>16</v>
      </c>
      <c r="H70" s="22">
        <v>24</v>
      </c>
      <c r="I70" s="22">
        <v>32</v>
      </c>
      <c r="J70" s="22">
        <v>40</v>
      </c>
      <c r="K70" s="22">
        <v>48</v>
      </c>
      <c r="L70" s="22">
        <v>56</v>
      </c>
      <c r="M70" s="22">
        <v>64</v>
      </c>
      <c r="N70" s="22">
        <v>72</v>
      </c>
      <c r="O70" s="22">
        <v>80</v>
      </c>
    </row>
    <row r="71" spans="2:15" x14ac:dyDescent="0.25">
      <c r="F71" s="22">
        <v>9</v>
      </c>
      <c r="G71" s="22">
        <v>18</v>
      </c>
      <c r="H71" s="22">
        <v>27</v>
      </c>
      <c r="I71" s="22">
        <v>36</v>
      </c>
      <c r="J71" s="22">
        <v>45</v>
      </c>
      <c r="K71" s="22">
        <v>54</v>
      </c>
      <c r="L71" s="22">
        <v>63</v>
      </c>
      <c r="M71" s="22">
        <v>72</v>
      </c>
      <c r="N71" s="22">
        <v>81</v>
      </c>
      <c r="O71" s="22">
        <v>90</v>
      </c>
    </row>
    <row r="72" spans="2:15" x14ac:dyDescent="0.25">
      <c r="F72" s="22">
        <v>10</v>
      </c>
      <c r="G72" s="22">
        <v>20</v>
      </c>
      <c r="H72" s="22">
        <v>30</v>
      </c>
      <c r="I72" s="22">
        <v>40</v>
      </c>
      <c r="J72" s="22">
        <v>50</v>
      </c>
      <c r="K72" s="22">
        <v>60</v>
      </c>
      <c r="L72" s="22">
        <v>70</v>
      </c>
      <c r="M72" s="22">
        <v>80</v>
      </c>
      <c r="N72" s="22">
        <v>90</v>
      </c>
      <c r="O72" s="22">
        <v>100</v>
      </c>
    </row>
    <row r="75" spans="2:15" x14ac:dyDescent="0.25">
      <c r="B75" s="1"/>
    </row>
    <row r="76" spans="2:15" x14ac:dyDescent="0.25">
      <c r="B76" s="1"/>
    </row>
  </sheetData>
  <mergeCells count="10">
    <mergeCell ref="F62:O62"/>
    <mergeCell ref="B52:V52"/>
    <mergeCell ref="B31:O31"/>
    <mergeCell ref="B34:O34"/>
    <mergeCell ref="B37:O37"/>
    <mergeCell ref="B20:C20"/>
    <mergeCell ref="G9:O12"/>
    <mergeCell ref="G18:O20"/>
    <mergeCell ref="B28:O28"/>
    <mergeCell ref="D60:E6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249977111117893"/>
  </sheetPr>
  <dimension ref="B2:G75"/>
  <sheetViews>
    <sheetView workbookViewId="0"/>
  </sheetViews>
  <sheetFormatPr defaultRowHeight="15" x14ac:dyDescent="0.25"/>
  <cols>
    <col min="1" max="1" width="3.7109375" style="2" customWidth="1"/>
    <col min="2" max="2" width="13.28515625" style="2" customWidth="1"/>
    <col min="3" max="3" width="17.140625" style="2" customWidth="1"/>
    <col min="4" max="5" width="9.140625" style="2"/>
    <col min="6" max="6" width="9.7109375" style="2" customWidth="1"/>
    <col min="7" max="16384" width="9.140625" style="2"/>
  </cols>
  <sheetData>
    <row r="2" spans="2:7" ht="18.75" x14ac:dyDescent="0.3">
      <c r="B2" s="20" t="s">
        <v>53</v>
      </c>
    </row>
    <row r="4" spans="2:7" x14ac:dyDescent="0.25">
      <c r="B4" s="19" t="s">
        <v>0</v>
      </c>
    </row>
    <row r="5" spans="2:7" x14ac:dyDescent="0.25">
      <c r="B5" s="21" t="s">
        <v>54</v>
      </c>
    </row>
    <row r="7" spans="2:7" x14ac:dyDescent="0.25">
      <c r="B7" s="49" t="s">
        <v>51</v>
      </c>
      <c r="C7" s="49"/>
      <c r="D7" s="49"/>
      <c r="E7" s="49"/>
      <c r="F7" s="49"/>
      <c r="G7" s="49"/>
    </row>
    <row r="8" spans="2:7" x14ac:dyDescent="0.25">
      <c r="B8" s="49" t="s">
        <v>50</v>
      </c>
      <c r="C8" s="49"/>
      <c r="D8" s="49"/>
      <c r="E8" s="49"/>
      <c r="F8" s="49"/>
      <c r="G8" s="49"/>
    </row>
    <row r="9" spans="2:7" x14ac:dyDescent="0.25">
      <c r="B9" s="49" t="s">
        <v>49</v>
      </c>
      <c r="C9" s="49"/>
      <c r="D9" s="49"/>
      <c r="E9" s="49"/>
      <c r="F9" s="49"/>
      <c r="G9" s="49"/>
    </row>
    <row r="11" spans="2:7" x14ac:dyDescent="0.25">
      <c r="B11" s="130" t="s">
        <v>52</v>
      </c>
      <c r="C11" s="76">
        <f t="array" ref="C11">SUM(LEN(B7:B9))</f>
        <v>165</v>
      </c>
    </row>
    <row r="13" spans="2:7" ht="18.75" x14ac:dyDescent="0.3">
      <c r="B13" s="46" t="s">
        <v>61</v>
      </c>
    </row>
    <row r="15" spans="2:7" x14ac:dyDescent="0.25">
      <c r="B15" s="47" t="s">
        <v>0</v>
      </c>
    </row>
    <row r="16" spans="2:7" x14ac:dyDescent="0.25">
      <c r="B16" s="48" t="s">
        <v>59</v>
      </c>
    </row>
    <row r="18" spans="2:3" x14ac:dyDescent="0.25">
      <c r="B18" s="49" t="s">
        <v>56</v>
      </c>
    </row>
    <row r="19" spans="2:3" x14ac:dyDescent="0.25">
      <c r="B19" s="49" t="s">
        <v>57</v>
      </c>
    </row>
    <row r="20" spans="2:3" x14ac:dyDescent="0.25">
      <c r="B20" s="49" t="s">
        <v>58</v>
      </c>
    </row>
    <row r="22" spans="2:3" x14ac:dyDescent="0.25">
      <c r="B22" s="168" t="s">
        <v>364</v>
      </c>
      <c r="C22" s="2" t="str">
        <f t="array" ref="C22">ADDRESS(MAX(IF(LEN(B18:B20)=MIN(LEN(B18:B20)),ROW(B18:B20),"")),2)</f>
        <v>$B$20</v>
      </c>
    </row>
    <row r="23" spans="2:3" x14ac:dyDescent="0.25">
      <c r="B23" s="168" t="s">
        <v>55</v>
      </c>
      <c r="C23" s="2" t="str">
        <f ca="1">INDIRECT(C22)</f>
        <v>xLEssentials.com help me become and Excel Wizard!</v>
      </c>
    </row>
    <row r="25" spans="2:3" ht="18.75" x14ac:dyDescent="0.3">
      <c r="B25" s="98" t="s">
        <v>60</v>
      </c>
    </row>
    <row r="27" spans="2:3" x14ac:dyDescent="0.25">
      <c r="B27" s="109" t="s">
        <v>0</v>
      </c>
    </row>
    <row r="28" spans="2:3" x14ac:dyDescent="0.25">
      <c r="B28" s="111" t="s">
        <v>77</v>
      </c>
    </row>
    <row r="30" spans="2:3" x14ac:dyDescent="0.25">
      <c r="B30" s="169" t="s">
        <v>65</v>
      </c>
      <c r="C30" s="80" t="str">
        <f t="array" ref="C30">INDEX(C34:C43,MAX(IF(MAX(B34:B43)=B34:B43,ROW(B34:B43)-ROW(B33),0)))</f>
        <v>Kenneth Shaw</v>
      </c>
    </row>
    <row r="32" spans="2:3" x14ac:dyDescent="0.25">
      <c r="B32" s="230" t="s">
        <v>66</v>
      </c>
      <c r="C32" s="230"/>
    </row>
    <row r="33" spans="2:3" x14ac:dyDescent="0.25">
      <c r="B33" s="170" t="s">
        <v>63</v>
      </c>
      <c r="C33" s="170" t="s">
        <v>64</v>
      </c>
    </row>
    <row r="34" spans="2:3" x14ac:dyDescent="0.25">
      <c r="B34" s="84">
        <v>2060</v>
      </c>
      <c r="C34" s="81" t="s">
        <v>67</v>
      </c>
    </row>
    <row r="35" spans="2:3" x14ac:dyDescent="0.25">
      <c r="B35" s="85">
        <v>4655</v>
      </c>
      <c r="C35" s="82" t="s">
        <v>68</v>
      </c>
    </row>
    <row r="36" spans="2:3" x14ac:dyDescent="0.25">
      <c r="B36" s="85">
        <v>4609</v>
      </c>
      <c r="C36" s="82" t="s">
        <v>69</v>
      </c>
    </row>
    <row r="37" spans="2:3" x14ac:dyDescent="0.25">
      <c r="B37" s="85">
        <v>1229</v>
      </c>
      <c r="C37" s="82" t="s">
        <v>70</v>
      </c>
    </row>
    <row r="38" spans="2:3" x14ac:dyDescent="0.25">
      <c r="B38" s="85">
        <v>3541</v>
      </c>
      <c r="C38" s="82" t="s">
        <v>71</v>
      </c>
    </row>
    <row r="39" spans="2:3" x14ac:dyDescent="0.25">
      <c r="B39" s="85">
        <v>750</v>
      </c>
      <c r="C39" s="82" t="s">
        <v>72</v>
      </c>
    </row>
    <row r="40" spans="2:3" x14ac:dyDescent="0.25">
      <c r="B40" s="85">
        <v>5082</v>
      </c>
      <c r="C40" s="82" t="s">
        <v>73</v>
      </c>
    </row>
    <row r="41" spans="2:3" x14ac:dyDescent="0.25">
      <c r="B41" s="85">
        <v>4694</v>
      </c>
      <c r="C41" s="82" t="s">
        <v>74</v>
      </c>
    </row>
    <row r="42" spans="2:3" x14ac:dyDescent="0.25">
      <c r="B42" s="85">
        <v>5455</v>
      </c>
      <c r="C42" s="82" t="s">
        <v>75</v>
      </c>
    </row>
    <row r="43" spans="2:3" x14ac:dyDescent="0.25">
      <c r="B43" s="86">
        <v>2262</v>
      </c>
      <c r="C43" s="83" t="s">
        <v>76</v>
      </c>
    </row>
    <row r="45" spans="2:3" ht="18.75" x14ac:dyDescent="0.3">
      <c r="B45" s="5" t="s">
        <v>277</v>
      </c>
    </row>
    <row r="47" spans="2:3" x14ac:dyDescent="0.25">
      <c r="B47" s="77" t="s">
        <v>0</v>
      </c>
    </row>
    <row r="48" spans="2:3" x14ac:dyDescent="0.25">
      <c r="B48" s="78" t="s">
        <v>269</v>
      </c>
    </row>
    <row r="50" spans="2:6" x14ac:dyDescent="0.25">
      <c r="B50" s="171" t="s">
        <v>27</v>
      </c>
      <c r="C50" s="112">
        <f t="array" ref="C50">SUM(IF(MOD(B55:B74,C52)=0,D55:D74))</f>
        <v>4595331</v>
      </c>
    </row>
    <row r="52" spans="2:6" x14ac:dyDescent="0.25">
      <c r="B52" s="171" t="s">
        <v>268</v>
      </c>
      <c r="C52" s="80">
        <v>2</v>
      </c>
    </row>
    <row r="54" spans="2:6" x14ac:dyDescent="0.25">
      <c r="B54" s="172" t="s">
        <v>266</v>
      </c>
      <c r="C54" s="173" t="s">
        <v>267</v>
      </c>
      <c r="D54" s="174" t="s">
        <v>62</v>
      </c>
      <c r="F54" s="88"/>
    </row>
    <row r="55" spans="2:6" ht="11.25" customHeight="1" x14ac:dyDescent="0.25">
      <c r="B55" s="24">
        <v>1</v>
      </c>
      <c r="C55" s="25">
        <f t="shared" ref="C55:C74" si="0">MOD(B55,$C$52)</f>
        <v>1</v>
      </c>
      <c r="D55" s="147">
        <v>100</v>
      </c>
    </row>
    <row r="56" spans="2:6" ht="11.25" customHeight="1" x14ac:dyDescent="0.25">
      <c r="B56" s="24">
        <v>2</v>
      </c>
      <c r="C56" s="25">
        <f t="shared" si="0"/>
        <v>0</v>
      </c>
      <c r="D56" s="148">
        <v>967100</v>
      </c>
    </row>
    <row r="57" spans="2:6" ht="11.25" customHeight="1" x14ac:dyDescent="0.25">
      <c r="B57" s="24">
        <v>3</v>
      </c>
      <c r="C57" s="25">
        <f t="shared" si="0"/>
        <v>1</v>
      </c>
      <c r="D57" s="147">
        <v>200</v>
      </c>
    </row>
    <row r="58" spans="2:6" ht="11.25" customHeight="1" x14ac:dyDescent="0.25">
      <c r="B58" s="24">
        <v>4</v>
      </c>
      <c r="C58" s="25">
        <f t="shared" si="0"/>
        <v>0</v>
      </c>
      <c r="D58" s="148">
        <v>842091</v>
      </c>
    </row>
    <row r="59" spans="2:6" ht="11.25" customHeight="1" x14ac:dyDescent="0.25">
      <c r="B59" s="24">
        <v>5</v>
      </c>
      <c r="C59" s="25">
        <f t="shared" si="0"/>
        <v>1</v>
      </c>
      <c r="D59" s="147">
        <v>300</v>
      </c>
    </row>
    <row r="60" spans="2:6" ht="11.25" customHeight="1" x14ac:dyDescent="0.25">
      <c r="B60" s="24">
        <v>6</v>
      </c>
      <c r="C60" s="25">
        <f t="shared" si="0"/>
        <v>0</v>
      </c>
      <c r="D60" s="148">
        <v>708920</v>
      </c>
    </row>
    <row r="61" spans="2:6" ht="11.25" customHeight="1" x14ac:dyDescent="0.25">
      <c r="B61" s="24">
        <v>7</v>
      </c>
      <c r="C61" s="25">
        <f t="shared" si="0"/>
        <v>1</v>
      </c>
      <c r="D61" s="147">
        <v>400</v>
      </c>
    </row>
    <row r="62" spans="2:6" ht="11.25" customHeight="1" x14ac:dyDescent="0.25">
      <c r="B62" s="24">
        <v>8</v>
      </c>
      <c r="C62" s="25">
        <f t="shared" si="0"/>
        <v>0</v>
      </c>
      <c r="D62" s="148">
        <v>707185</v>
      </c>
    </row>
    <row r="63" spans="2:6" ht="11.25" customHeight="1" x14ac:dyDescent="0.25">
      <c r="B63" s="24">
        <v>9</v>
      </c>
      <c r="C63" s="25">
        <f t="shared" si="0"/>
        <v>1</v>
      </c>
      <c r="D63" s="147">
        <v>500</v>
      </c>
    </row>
    <row r="64" spans="2:6" ht="11.25" customHeight="1" x14ac:dyDescent="0.25">
      <c r="B64" s="24">
        <v>10</v>
      </c>
      <c r="C64" s="25">
        <f t="shared" si="0"/>
        <v>0</v>
      </c>
      <c r="D64" s="148">
        <v>275303</v>
      </c>
    </row>
    <row r="65" spans="2:4" ht="11.25" customHeight="1" x14ac:dyDescent="0.25">
      <c r="B65" s="24">
        <v>11</v>
      </c>
      <c r="C65" s="25">
        <f t="shared" si="0"/>
        <v>1</v>
      </c>
      <c r="D65" s="147">
        <v>600</v>
      </c>
    </row>
    <row r="66" spans="2:4" ht="11.25" customHeight="1" x14ac:dyDescent="0.25">
      <c r="B66" s="24">
        <v>12</v>
      </c>
      <c r="C66" s="25">
        <f t="shared" si="0"/>
        <v>0</v>
      </c>
      <c r="D66" s="148">
        <v>264221</v>
      </c>
    </row>
    <row r="67" spans="2:4" ht="11.25" customHeight="1" x14ac:dyDescent="0.25">
      <c r="B67" s="24">
        <v>13</v>
      </c>
      <c r="C67" s="25">
        <f t="shared" si="0"/>
        <v>1</v>
      </c>
      <c r="D67" s="147">
        <v>700</v>
      </c>
    </row>
    <row r="68" spans="2:4" ht="11.25" customHeight="1" x14ac:dyDescent="0.25">
      <c r="B68" s="24">
        <v>14</v>
      </c>
      <c r="C68" s="25">
        <f t="shared" si="0"/>
        <v>0</v>
      </c>
      <c r="D68" s="148">
        <v>221951</v>
      </c>
    </row>
    <row r="69" spans="2:4" ht="11.25" customHeight="1" x14ac:dyDescent="0.25">
      <c r="B69" s="24">
        <v>15</v>
      </c>
      <c r="C69" s="25">
        <f t="shared" si="0"/>
        <v>1</v>
      </c>
      <c r="D69" s="147">
        <v>800</v>
      </c>
    </row>
    <row r="70" spans="2:4" ht="11.25" customHeight="1" x14ac:dyDescent="0.25">
      <c r="B70" s="24">
        <v>16</v>
      </c>
      <c r="C70" s="25">
        <f t="shared" si="0"/>
        <v>0</v>
      </c>
      <c r="D70" s="148">
        <v>209069</v>
      </c>
    </row>
    <row r="71" spans="2:4" ht="11.25" customHeight="1" x14ac:dyDescent="0.25">
      <c r="B71" s="24">
        <v>17</v>
      </c>
      <c r="C71" s="25">
        <f t="shared" si="0"/>
        <v>1</v>
      </c>
      <c r="D71" s="147">
        <v>900</v>
      </c>
    </row>
    <row r="72" spans="2:4" ht="11.25" customHeight="1" x14ac:dyDescent="0.25">
      <c r="B72" s="24">
        <v>18</v>
      </c>
      <c r="C72" s="25">
        <f t="shared" si="0"/>
        <v>0</v>
      </c>
      <c r="D72" s="148">
        <v>201244</v>
      </c>
    </row>
    <row r="73" spans="2:4" ht="11.25" customHeight="1" x14ac:dyDescent="0.25">
      <c r="B73" s="24">
        <v>19</v>
      </c>
      <c r="C73" s="25">
        <f t="shared" si="0"/>
        <v>1</v>
      </c>
      <c r="D73" s="147">
        <v>1000</v>
      </c>
    </row>
    <row r="74" spans="2:4" ht="11.25" customHeight="1" x14ac:dyDescent="0.25">
      <c r="B74" s="26">
        <v>20</v>
      </c>
      <c r="C74" s="27">
        <f t="shared" si="0"/>
        <v>0</v>
      </c>
      <c r="D74" s="149">
        <v>198247</v>
      </c>
    </row>
    <row r="75" spans="2:4" x14ac:dyDescent="0.25">
      <c r="B75" s="3"/>
    </row>
  </sheetData>
  <mergeCells count="1">
    <mergeCell ref="B32:C3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499984740745262"/>
  </sheetPr>
  <dimension ref="B2:G129"/>
  <sheetViews>
    <sheetView workbookViewId="0"/>
  </sheetViews>
  <sheetFormatPr defaultRowHeight="15" x14ac:dyDescent="0.25"/>
  <cols>
    <col min="1" max="1" width="3.7109375" style="2" customWidth="1"/>
    <col min="2" max="3" width="14.140625" style="2" customWidth="1"/>
    <col min="4" max="4" width="11.42578125" style="2" customWidth="1"/>
    <col min="5" max="5" width="12.7109375" style="2" bestFit="1" customWidth="1"/>
    <col min="6" max="6" width="10.85546875" style="2" customWidth="1"/>
    <col min="7" max="7" width="10.140625" style="2" customWidth="1"/>
    <col min="8" max="16384" width="9.140625" style="2"/>
  </cols>
  <sheetData>
    <row r="2" spans="2:7" ht="18.75" x14ac:dyDescent="0.3">
      <c r="B2" s="5" t="s">
        <v>288</v>
      </c>
    </row>
    <row r="4" spans="2:7" x14ac:dyDescent="0.25">
      <c r="B4" s="77" t="s">
        <v>0</v>
      </c>
    </row>
    <row r="5" spans="2:7" x14ac:dyDescent="0.25">
      <c r="B5" s="78" t="s">
        <v>289</v>
      </c>
    </row>
    <row r="7" spans="2:7" ht="45" x14ac:dyDescent="0.25">
      <c r="B7" s="175" t="s">
        <v>278</v>
      </c>
      <c r="C7" s="176" t="s">
        <v>286</v>
      </c>
      <c r="D7" s="176" t="s">
        <v>284</v>
      </c>
      <c r="E7" s="176" t="s">
        <v>63</v>
      </c>
      <c r="F7" s="176" t="s">
        <v>287</v>
      </c>
      <c r="G7" s="177" t="s">
        <v>285</v>
      </c>
    </row>
    <row r="8" spans="2:7" x14ac:dyDescent="0.25">
      <c r="B8" s="113" t="s">
        <v>279</v>
      </c>
      <c r="C8" s="114">
        <v>862500</v>
      </c>
      <c r="D8" s="114">
        <v>57500</v>
      </c>
      <c r="E8" s="115">
        <v>233242.99999999997</v>
      </c>
      <c r="F8" s="150">
        <f t="array" ref="F8:F19">D8:D19/C8:C19*100</f>
        <v>6.666666666666667</v>
      </c>
      <c r="G8" s="151">
        <f t="array" ref="G8:G19">E8:E19/D8:D19</f>
        <v>4.0563999999999991</v>
      </c>
    </row>
    <row r="9" spans="2:7" x14ac:dyDescent="0.25">
      <c r="B9" s="116" t="s">
        <v>280</v>
      </c>
      <c r="C9" s="117">
        <v>1138500</v>
      </c>
      <c r="D9" s="117">
        <v>94875</v>
      </c>
      <c r="E9" s="103">
        <v>327736.2</v>
      </c>
      <c r="F9" s="152">
        <v>8.3333333333333321</v>
      </c>
      <c r="G9" s="153">
        <v>3.4544000000000001</v>
      </c>
    </row>
    <row r="10" spans="2:7" x14ac:dyDescent="0.25">
      <c r="B10" s="116" t="s">
        <v>270</v>
      </c>
      <c r="C10" s="117">
        <v>1628070</v>
      </c>
      <c r="D10" s="117">
        <v>122100</v>
      </c>
      <c r="E10" s="103">
        <v>188577.61065000002</v>
      </c>
      <c r="F10" s="152">
        <v>7.4996775322928384</v>
      </c>
      <c r="G10" s="153">
        <v>1.5444521756756757</v>
      </c>
    </row>
    <row r="11" spans="2:7" x14ac:dyDescent="0.25">
      <c r="B11" s="116" t="s">
        <v>271</v>
      </c>
      <c r="C11" s="117">
        <v>1986240</v>
      </c>
      <c r="D11" s="117">
        <v>182075</v>
      </c>
      <c r="E11" s="103">
        <v>141578.26768799999</v>
      </c>
      <c r="F11" s="152">
        <v>9.1668177058160154</v>
      </c>
      <c r="G11" s="153">
        <v>0.77758213751476035</v>
      </c>
    </row>
    <row r="12" spans="2:7" x14ac:dyDescent="0.25">
      <c r="B12" s="116" t="s">
        <v>272</v>
      </c>
      <c r="C12" s="117">
        <v>2840310</v>
      </c>
      <c r="D12" s="117">
        <v>236700</v>
      </c>
      <c r="E12" s="103">
        <v>360908.0572811999</v>
      </c>
      <c r="F12" s="152">
        <v>8.3335973890173953</v>
      </c>
      <c r="G12" s="153">
        <v>1.5247488689531048</v>
      </c>
    </row>
    <row r="13" spans="2:7" x14ac:dyDescent="0.25">
      <c r="B13" s="116" t="s">
        <v>273</v>
      </c>
      <c r="C13" s="117">
        <v>4459290</v>
      </c>
      <c r="D13" s="117">
        <v>445925</v>
      </c>
      <c r="E13" s="103">
        <v>939659.15755689109</v>
      </c>
      <c r="F13" s="152">
        <v>9.9999102996216891</v>
      </c>
      <c r="G13" s="153">
        <v>2.1072134496986963</v>
      </c>
    </row>
    <row r="14" spans="2:7" x14ac:dyDescent="0.25">
      <c r="B14" s="116" t="s">
        <v>274</v>
      </c>
      <c r="C14" s="117">
        <v>5217360</v>
      </c>
      <c r="D14" s="117">
        <v>434775</v>
      </c>
      <c r="E14" s="103">
        <v>1509381.0331673026</v>
      </c>
      <c r="F14" s="152">
        <v>8.333237499424996</v>
      </c>
      <c r="G14" s="153">
        <v>3.4716371299345701</v>
      </c>
    </row>
    <row r="15" spans="2:7" x14ac:dyDescent="0.25">
      <c r="B15" s="116" t="s">
        <v>275</v>
      </c>
      <c r="C15" s="117">
        <v>6260820</v>
      </c>
      <c r="D15" s="117">
        <v>521725</v>
      </c>
      <c r="E15" s="103">
        <v>1290147.7424182878</v>
      </c>
      <c r="F15" s="152">
        <v>8.333173609846634</v>
      </c>
      <c r="G15" s="153">
        <v>2.4728501459931724</v>
      </c>
    </row>
    <row r="16" spans="2:7" x14ac:dyDescent="0.25">
      <c r="B16" s="116" t="s">
        <v>281</v>
      </c>
      <c r="C16" s="117">
        <v>9391230</v>
      </c>
      <c r="D16" s="117">
        <v>704350</v>
      </c>
      <c r="E16" s="103">
        <v>900713.87073604134</v>
      </c>
      <c r="F16" s="152">
        <v>7.5000825238014617</v>
      </c>
      <c r="G16" s="153">
        <v>1.2787873510840368</v>
      </c>
    </row>
    <row r="17" spans="2:7" x14ac:dyDescent="0.25">
      <c r="B17" s="116" t="s">
        <v>276</v>
      </c>
      <c r="C17" s="117">
        <v>12678180</v>
      </c>
      <c r="D17" s="117">
        <v>1162175</v>
      </c>
      <c r="E17" s="103">
        <v>2513997.5012048315</v>
      </c>
      <c r="F17" s="152">
        <v>9.166733710990064</v>
      </c>
      <c r="G17" s="153">
        <v>2.1631832565705094</v>
      </c>
    </row>
    <row r="18" spans="2:7" x14ac:dyDescent="0.25">
      <c r="B18" s="116" t="s">
        <v>282</v>
      </c>
      <c r="C18" s="117">
        <v>15594150</v>
      </c>
      <c r="D18" s="117">
        <v>1559425</v>
      </c>
      <c r="E18" s="103">
        <v>6347444.750648248</v>
      </c>
      <c r="F18" s="152">
        <v>10.000064126611582</v>
      </c>
      <c r="G18" s="153">
        <v>4.0703751386878162</v>
      </c>
    </row>
    <row r="19" spans="2:7" x14ac:dyDescent="0.25">
      <c r="B19" s="118" t="s">
        <v>283</v>
      </c>
      <c r="C19" s="119">
        <v>22767480</v>
      </c>
      <c r="D19" s="119">
        <v>2087025</v>
      </c>
      <c r="E19" s="104">
        <v>4370215.0870551281</v>
      </c>
      <c r="F19" s="154">
        <v>9.166693020044379</v>
      </c>
      <c r="G19" s="155">
        <v>2.0939926867455485</v>
      </c>
    </row>
    <row r="21" spans="2:7" ht="18.75" x14ac:dyDescent="0.3">
      <c r="B21" s="98" t="s">
        <v>293</v>
      </c>
    </row>
    <row r="23" spans="2:7" x14ac:dyDescent="0.25">
      <c r="B23" s="109" t="s">
        <v>0</v>
      </c>
    </row>
    <row r="24" spans="2:7" x14ac:dyDescent="0.25">
      <c r="B24" s="111" t="s">
        <v>294</v>
      </c>
    </row>
    <row r="26" spans="2:7" x14ac:dyDescent="0.25">
      <c r="B26" s="178" t="s">
        <v>290</v>
      </c>
    </row>
    <row r="27" spans="2:7" x14ac:dyDescent="0.25">
      <c r="B27" s="120">
        <v>1</v>
      </c>
    </row>
    <row r="28" spans="2:7" x14ac:dyDescent="0.25">
      <c r="B28" s="120">
        <v>2</v>
      </c>
      <c r="F28" s="178" t="s">
        <v>292</v>
      </c>
    </row>
    <row r="29" spans="2:7" x14ac:dyDescent="0.25">
      <c r="B29" s="120">
        <v>3</v>
      </c>
      <c r="D29" s="178" t="s">
        <v>291</v>
      </c>
      <c r="F29" s="120">
        <f t="array" ref="F29:F32">B27:B30*D30:D33</f>
        <v>1</v>
      </c>
    </row>
    <row r="30" spans="2:7" x14ac:dyDescent="0.25">
      <c r="B30" s="121">
        <v>4</v>
      </c>
      <c r="D30" s="120">
        <v>1</v>
      </c>
      <c r="F30" s="120">
        <v>4</v>
      </c>
    </row>
    <row r="31" spans="2:7" x14ac:dyDescent="0.25">
      <c r="B31" s="25"/>
      <c r="D31" s="120">
        <v>2</v>
      </c>
      <c r="F31" s="120">
        <v>9</v>
      </c>
    </row>
    <row r="32" spans="2:7" x14ac:dyDescent="0.25">
      <c r="D32" s="120">
        <v>3</v>
      </c>
      <c r="F32" s="121">
        <v>16</v>
      </c>
    </row>
    <row r="33" spans="2:6" x14ac:dyDescent="0.25">
      <c r="D33" s="121">
        <v>4</v>
      </c>
      <c r="F33" s="25"/>
    </row>
    <row r="35" spans="2:6" ht="18.75" x14ac:dyDescent="0.3">
      <c r="B35" s="20" t="s">
        <v>327</v>
      </c>
      <c r="C35" s="46"/>
    </row>
    <row r="37" spans="2:6" x14ac:dyDescent="0.25">
      <c r="B37" s="19" t="s">
        <v>0</v>
      </c>
      <c r="C37" s="156"/>
    </row>
    <row r="38" spans="2:6" x14ac:dyDescent="0.25">
      <c r="B38" s="21" t="s">
        <v>243</v>
      </c>
      <c r="C38" s="48"/>
    </row>
    <row r="40" spans="2:6" x14ac:dyDescent="0.25">
      <c r="B40" s="131" t="s">
        <v>240</v>
      </c>
      <c r="C40" s="179" t="s">
        <v>239</v>
      </c>
    </row>
    <row r="41" spans="2:6" x14ac:dyDescent="0.25">
      <c r="B41" s="89" t="str">
        <f>INDEX('GA County Populations'!$A$3:$A$161,MATCH('Multi-Cell Formulas'!C41,'GA County Populations'!$B$3:$B$161,0))</f>
        <v>Fulton</v>
      </c>
      <c r="C41" s="93">
        <f t="array" ref="C41:C50">LARGE('GA County Populations'!B3:B161,{1;2;3;4;5;6;7;8;9;10})</f>
        <v>967100</v>
      </c>
    </row>
    <row r="42" spans="2:6" x14ac:dyDescent="0.25">
      <c r="B42" s="89" t="str">
        <f>INDEX('GA County Populations'!$A$3:$A$161,MATCH('Multi-Cell Formulas'!C42,'GA County Populations'!$B$3:$B$161,0))</f>
        <v>Gwinnett</v>
      </c>
      <c r="C42" s="93">
        <v>842091</v>
      </c>
    </row>
    <row r="43" spans="2:6" x14ac:dyDescent="0.25">
      <c r="B43" s="89" t="str">
        <f>INDEX('GA County Populations'!$A$3:$A$161,MATCH('Multi-Cell Formulas'!C43,'GA County Populations'!$B$3:$B$161,0))</f>
        <v>Cobb</v>
      </c>
      <c r="C43" s="93">
        <v>708920</v>
      </c>
    </row>
    <row r="44" spans="2:6" x14ac:dyDescent="0.25">
      <c r="B44" s="89" t="str">
        <f>INDEX('GA County Populations'!$A$3:$A$161,MATCH('Multi-Cell Formulas'!C44,'GA County Populations'!$B$3:$B$161,0))</f>
        <v>Dekalb</v>
      </c>
      <c r="C44" s="93">
        <v>707185</v>
      </c>
    </row>
    <row r="45" spans="2:6" x14ac:dyDescent="0.25">
      <c r="B45" s="89" t="str">
        <f>INDEX('GA County Populations'!$A$3:$A$161,MATCH('Multi-Cell Formulas'!C45,'GA County Populations'!$B$3:$B$161,0))</f>
        <v>Chatham</v>
      </c>
      <c r="C45" s="93">
        <v>275303</v>
      </c>
    </row>
    <row r="46" spans="2:6" x14ac:dyDescent="0.25">
      <c r="B46" s="89" t="str">
        <f>INDEX('GA County Populations'!$A$3:$A$161,MATCH('Multi-Cell Formulas'!C46,'GA County Populations'!$B$3:$B$161,0))</f>
        <v>Clayton</v>
      </c>
      <c r="C46" s="93">
        <v>264221</v>
      </c>
    </row>
    <row r="47" spans="2:6" x14ac:dyDescent="0.25">
      <c r="B47" s="89" t="str">
        <f>INDEX('GA County Populations'!$A$3:$A$161,MATCH('Multi-Cell Formulas'!C47,'GA County Populations'!$B$3:$B$161,0))</f>
        <v>Cherokee</v>
      </c>
      <c r="C47" s="93">
        <v>221951</v>
      </c>
    </row>
    <row r="48" spans="2:6" x14ac:dyDescent="0.25">
      <c r="B48" s="89" t="str">
        <f>INDEX('GA County Populations'!$A$3:$A$161,MATCH('Multi-Cell Formulas'!C48,'GA County Populations'!$B$3:$B$161,0))</f>
        <v>Henry</v>
      </c>
      <c r="C48" s="93">
        <v>209069</v>
      </c>
    </row>
    <row r="49" spans="2:3" x14ac:dyDescent="0.25">
      <c r="B49" s="89" t="str">
        <f>INDEX('GA County Populations'!$A$3:$A$161,MATCH('Multi-Cell Formulas'!C49,'GA County Populations'!$B$3:$B$161,0))</f>
        <v>Richmond</v>
      </c>
      <c r="C49" s="93">
        <v>201244</v>
      </c>
    </row>
    <row r="50" spans="2:3" x14ac:dyDescent="0.25">
      <c r="B50" s="90" t="str">
        <f>INDEX('GA County Populations'!$A$3:$A$161,MATCH('Multi-Cell Formulas'!C50,'GA County Populations'!$B$3:$B$161,0))</f>
        <v>Muscogee</v>
      </c>
      <c r="C50" s="94">
        <v>198247</v>
      </c>
    </row>
    <row r="52" spans="2:3" x14ac:dyDescent="0.25">
      <c r="B52" s="180" t="s">
        <v>21</v>
      </c>
      <c r="C52" s="95">
        <f>SUM(C41:C50)</f>
        <v>4595331</v>
      </c>
    </row>
    <row r="53" spans="2:3" x14ac:dyDescent="0.25">
      <c r="B53" s="181" t="s">
        <v>242</v>
      </c>
      <c r="C53" s="100">
        <f>C52/SUM('GA County Populations'!$B$3:$B$161)</f>
        <v>0.46381148264046873</v>
      </c>
    </row>
    <row r="55" spans="2:3" ht="18.75" x14ac:dyDescent="0.3">
      <c r="B55" s="54" t="s">
        <v>365</v>
      </c>
      <c r="C55" s="87"/>
    </row>
    <row r="57" spans="2:3" x14ac:dyDescent="0.25">
      <c r="B57" s="55" t="s">
        <v>0</v>
      </c>
      <c r="C57" s="156"/>
    </row>
    <row r="58" spans="2:3" x14ac:dyDescent="0.25">
      <c r="B58" s="56" t="s">
        <v>244</v>
      </c>
      <c r="C58" s="99"/>
    </row>
    <row r="60" spans="2:3" x14ac:dyDescent="0.25">
      <c r="B60" s="182" t="s">
        <v>240</v>
      </c>
      <c r="C60" s="183" t="s">
        <v>239</v>
      </c>
    </row>
    <row r="61" spans="2:3" x14ac:dyDescent="0.25">
      <c r="B61" s="89" t="str">
        <f>INDEX('GA County Populations'!$A$3:$A$161,MATCH('Multi-Cell Formulas'!C61,'GA County Populations'!$B$3:$B$161,0))</f>
        <v>Taliaferro</v>
      </c>
      <c r="C61" s="93">
        <f t="array" ref="C61:C70">(SMALL('GA County Populations'!B23:B181,{1;2;3;4;5;6;7;8;9;10}))</f>
        <v>1700</v>
      </c>
    </row>
    <row r="62" spans="2:3" x14ac:dyDescent="0.25">
      <c r="B62" s="89" t="str">
        <f>INDEX('GA County Populations'!$A$3:$A$161,MATCH('Multi-Cell Formulas'!C62,'GA County Populations'!$B$3:$B$161,0))</f>
        <v>Quitman</v>
      </c>
      <c r="C62" s="93">
        <v>2407</v>
      </c>
    </row>
    <row r="63" spans="2:3" x14ac:dyDescent="0.25">
      <c r="B63" s="89" t="str">
        <f>INDEX('GA County Populations'!$A$3:$A$161,MATCH('Multi-Cell Formulas'!C63,'GA County Populations'!$B$3:$B$161,0))</f>
        <v>Webster</v>
      </c>
      <c r="C63" s="93">
        <v>2744</v>
      </c>
    </row>
    <row r="64" spans="2:3" x14ac:dyDescent="0.25">
      <c r="B64" s="89" t="str">
        <f>INDEX('GA County Populations'!$A$3:$A$161,MATCH('Multi-Cell Formulas'!C64,'GA County Populations'!$B$3:$B$161,0))</f>
        <v>Glascock</v>
      </c>
      <c r="C64" s="93">
        <v>3086</v>
      </c>
    </row>
    <row r="65" spans="2:3" x14ac:dyDescent="0.25">
      <c r="B65" s="89" t="str">
        <f>INDEX('GA County Populations'!$A$3:$A$161,MATCH('Multi-Cell Formulas'!C65,'GA County Populations'!$B$3:$B$161,0))</f>
        <v>Clay</v>
      </c>
      <c r="C65" s="93">
        <v>3110</v>
      </c>
    </row>
    <row r="66" spans="2:3" x14ac:dyDescent="0.25">
      <c r="B66" s="89" t="str">
        <f>INDEX('GA County Populations'!$A$3:$A$161,MATCH('Multi-Cell Formulas'!C66,'GA County Populations'!$B$3:$B$161,0))</f>
        <v>Baker</v>
      </c>
      <c r="C66" s="93">
        <v>3342</v>
      </c>
    </row>
    <row r="67" spans="2:3" x14ac:dyDescent="0.25">
      <c r="B67" s="89" t="str">
        <f>INDEX('GA County Populations'!$A$3:$A$161,MATCH('Multi-Cell Formulas'!C67,'GA County Populations'!$B$3:$B$161,0))</f>
        <v>Echols</v>
      </c>
      <c r="C67" s="93">
        <v>4018</v>
      </c>
    </row>
    <row r="68" spans="2:3" x14ac:dyDescent="0.25">
      <c r="B68" s="89" t="str">
        <f>INDEX('GA County Populations'!$A$3:$A$161,MATCH('Multi-Cell Formulas'!C68,'GA County Populations'!$B$3:$B$161,0))</f>
        <v>Schley</v>
      </c>
      <c r="C68" s="93">
        <v>5054</v>
      </c>
    </row>
    <row r="69" spans="2:3" x14ac:dyDescent="0.25">
      <c r="B69" s="89" t="str">
        <f>INDEX('GA County Populations'!$A$3:$A$161,MATCH('Multi-Cell Formulas'!C69,'GA County Populations'!$B$3:$B$161,0))</f>
        <v>Warren</v>
      </c>
      <c r="C69" s="93">
        <v>5626</v>
      </c>
    </row>
    <row r="70" spans="2:3" x14ac:dyDescent="0.25">
      <c r="B70" s="90" t="str">
        <f>INDEX('GA County Populations'!$A$3:$A$161,MATCH('Multi-Cell Formulas'!C70,'GA County Populations'!$B$3:$B$161,0))</f>
        <v>Stewart</v>
      </c>
      <c r="C70" s="94">
        <v>5900</v>
      </c>
    </row>
    <row r="72" spans="2:3" x14ac:dyDescent="0.25">
      <c r="B72" s="184" t="s">
        <v>21</v>
      </c>
      <c r="C72" s="95">
        <f>SUM(C61:C70)</f>
        <v>36987</v>
      </c>
    </row>
    <row r="73" spans="2:3" x14ac:dyDescent="0.25">
      <c r="B73" s="185" t="s">
        <v>242</v>
      </c>
      <c r="C73" s="100">
        <f>C72/SUM('GA County Populations'!$B$3:$B$161)</f>
        <v>3.7331359391571612E-3</v>
      </c>
    </row>
    <row r="75" spans="2:3" ht="18.75" x14ac:dyDescent="0.3">
      <c r="B75" s="46" t="s">
        <v>366</v>
      </c>
      <c r="C75" s="51"/>
    </row>
    <row r="77" spans="2:3" x14ac:dyDescent="0.25">
      <c r="B77" s="47" t="s">
        <v>0</v>
      </c>
      <c r="C77" s="156"/>
    </row>
    <row r="78" spans="2:3" x14ac:dyDescent="0.25">
      <c r="B78" s="48" t="s">
        <v>245</v>
      </c>
      <c r="C78" s="53"/>
    </row>
    <row r="80" spans="2:3" x14ac:dyDescent="0.25">
      <c r="B80" s="91" t="s">
        <v>240</v>
      </c>
      <c r="C80" s="92" t="s">
        <v>239</v>
      </c>
    </row>
    <row r="81" spans="2:3" x14ac:dyDescent="0.25">
      <c r="B81" s="89" t="str">
        <f ca="1">INDEX('GA County Populations'!$A$3:$A$161,MATCH('Multi-Cell Formulas'!C81,'GA County Populations'!$B$3:$B$161,0))</f>
        <v>Taliaferro</v>
      </c>
      <c r="C81" s="93">
        <f t="array" aca="1" ref="C81:C120" ca="1">SMALL('GA County Populations'!B3:$B$161,ROW(INDIRECT("1:40")))</f>
        <v>1700</v>
      </c>
    </row>
    <row r="82" spans="2:3" x14ac:dyDescent="0.25">
      <c r="B82" s="89" t="str">
        <f ca="1">INDEX('GA County Populations'!$A$3:$A$161,MATCH('Multi-Cell Formulas'!C82,'GA County Populations'!$B$3:$B$161,0))</f>
        <v>Quitman</v>
      </c>
      <c r="C82" s="93">
        <f ca="1"/>
        <v>2407</v>
      </c>
    </row>
    <row r="83" spans="2:3" x14ac:dyDescent="0.25">
      <c r="B83" s="89" t="str">
        <f ca="1">INDEX('GA County Populations'!$A$3:$A$161,MATCH('Multi-Cell Formulas'!C83,'GA County Populations'!$B$3:$B$161,0))</f>
        <v>Webster</v>
      </c>
      <c r="C83" s="93">
        <f ca="1"/>
        <v>2744</v>
      </c>
    </row>
    <row r="84" spans="2:3" x14ac:dyDescent="0.25">
      <c r="B84" s="89" t="str">
        <f ca="1">INDEX('GA County Populations'!$A$3:$A$161,MATCH('Multi-Cell Formulas'!C84,'GA County Populations'!$B$3:$B$161,0))</f>
        <v>Glascock</v>
      </c>
      <c r="C84" s="93">
        <f ca="1"/>
        <v>3086</v>
      </c>
    </row>
    <row r="85" spans="2:3" x14ac:dyDescent="0.25">
      <c r="B85" s="89" t="str">
        <f ca="1">INDEX('GA County Populations'!$A$3:$A$161,MATCH('Multi-Cell Formulas'!C85,'GA County Populations'!$B$3:$B$161,0))</f>
        <v>Clay</v>
      </c>
      <c r="C85" s="93">
        <f ca="1"/>
        <v>3110</v>
      </c>
    </row>
    <row r="86" spans="2:3" x14ac:dyDescent="0.25">
      <c r="B86" s="89" t="str">
        <f ca="1">INDEX('GA County Populations'!$A$3:$A$161,MATCH('Multi-Cell Formulas'!C86,'GA County Populations'!$B$3:$B$161,0))</f>
        <v>Baker</v>
      </c>
      <c r="C86" s="93">
        <f ca="1"/>
        <v>3342</v>
      </c>
    </row>
    <row r="87" spans="2:3" x14ac:dyDescent="0.25">
      <c r="B87" s="89" t="str">
        <f ca="1">INDEX('GA County Populations'!$A$3:$A$161,MATCH('Multi-Cell Formulas'!C87,'GA County Populations'!$B$3:$B$161,0))</f>
        <v>Echols</v>
      </c>
      <c r="C87" s="93">
        <f ca="1"/>
        <v>4018</v>
      </c>
    </row>
    <row r="88" spans="2:3" x14ac:dyDescent="0.25">
      <c r="B88" s="89" t="str">
        <f ca="1">INDEX('GA County Populations'!$A$3:$A$161,MATCH('Multi-Cell Formulas'!C88,'GA County Populations'!$B$3:$B$161,0))</f>
        <v>Schley</v>
      </c>
      <c r="C88" s="93">
        <f ca="1"/>
        <v>5054</v>
      </c>
    </row>
    <row r="89" spans="2:3" x14ac:dyDescent="0.25">
      <c r="B89" s="89" t="str">
        <f ca="1">INDEX('GA County Populations'!$A$3:$A$161,MATCH('Multi-Cell Formulas'!C89,'GA County Populations'!$B$3:$B$161,0))</f>
        <v>Warren</v>
      </c>
      <c r="C89" s="93">
        <f ca="1"/>
        <v>5626</v>
      </c>
    </row>
    <row r="90" spans="2:3" x14ac:dyDescent="0.25">
      <c r="B90" s="89" t="str">
        <f ca="1">INDEX('GA County Populations'!$A$3:$A$161,MATCH('Multi-Cell Formulas'!C90,'GA County Populations'!$B$3:$B$161,0))</f>
        <v>Stewart</v>
      </c>
      <c r="C90" s="93">
        <f ca="1"/>
        <v>5900</v>
      </c>
    </row>
    <row r="91" spans="2:3" x14ac:dyDescent="0.25">
      <c r="B91" s="89" t="str">
        <f ca="1">INDEX('GA County Populations'!$A$3:$A$161,MATCH('Multi-Cell Formulas'!C91,'GA County Populations'!$B$3:$B$161,0))</f>
        <v>Miller</v>
      </c>
      <c r="C91" s="93">
        <f ca="1"/>
        <v>6017</v>
      </c>
    </row>
    <row r="92" spans="2:3" x14ac:dyDescent="0.25">
      <c r="B92" s="89" t="str">
        <f ca="1">INDEX('GA County Populations'!$A$3:$A$161,MATCH('Multi-Cell Formulas'!C92,'GA County Populations'!$B$3:$B$161,0))</f>
        <v>Calhoun</v>
      </c>
      <c r="C92" s="93">
        <f ca="1"/>
        <v>6549</v>
      </c>
    </row>
    <row r="93" spans="2:3" x14ac:dyDescent="0.25">
      <c r="B93" s="89" t="str">
        <f ca="1">INDEX('GA County Populations'!$A$3:$A$161,MATCH('Multi-Cell Formulas'!C93,'GA County Populations'!$B$3:$B$161,0))</f>
        <v>Talbot</v>
      </c>
      <c r="C93" s="93">
        <f ca="1"/>
        <v>6594</v>
      </c>
    </row>
    <row r="94" spans="2:3" x14ac:dyDescent="0.25">
      <c r="B94" s="89" t="str">
        <f ca="1">INDEX('GA County Populations'!$A$3:$A$161,MATCH('Multi-Cell Formulas'!C94,'GA County Populations'!$B$3:$B$161,0))</f>
        <v>Clinch</v>
      </c>
      <c r="C94" s="93">
        <f ca="1"/>
        <v>6777</v>
      </c>
    </row>
    <row r="95" spans="2:3" x14ac:dyDescent="0.25">
      <c r="B95" s="89" t="str">
        <f ca="1">INDEX('GA County Populations'!$A$3:$A$161,MATCH('Multi-Cell Formulas'!C95,'GA County Populations'!$B$3:$B$161,0))</f>
        <v>Treutlen</v>
      </c>
      <c r="C95" s="93">
        <f ca="1"/>
        <v>6781</v>
      </c>
    </row>
    <row r="96" spans="2:3" x14ac:dyDescent="0.25">
      <c r="B96" s="89" t="str">
        <f ca="1">INDEX('GA County Populations'!$A$3:$A$161,MATCH('Multi-Cell Formulas'!C96,'GA County Populations'!$B$3:$B$161,0))</f>
        <v>Randolph</v>
      </c>
      <c r="C96" s="93">
        <f ca="1"/>
        <v>7411</v>
      </c>
    </row>
    <row r="97" spans="2:3" x14ac:dyDescent="0.25">
      <c r="B97" s="89" t="str">
        <f ca="1">INDEX('GA County Populations'!$A$3:$A$161,MATCH('Multi-Cell Formulas'!C97,'GA County Populations'!$B$3:$B$161,0))</f>
        <v>Lincoln</v>
      </c>
      <c r="C97" s="93">
        <f ca="1"/>
        <v>7800</v>
      </c>
    </row>
    <row r="98" spans="2:3" x14ac:dyDescent="0.25">
      <c r="B98" s="89" t="str">
        <f ca="1">INDEX('GA County Populations'!$A$3:$A$161,MATCH('Multi-Cell Formulas'!C98,'GA County Populations'!$B$3:$B$161,0))</f>
        <v>Wheeler</v>
      </c>
      <c r="C98" s="93">
        <f ca="1"/>
        <v>7932</v>
      </c>
    </row>
    <row r="99" spans="2:3" x14ac:dyDescent="0.25">
      <c r="B99" s="89" t="str">
        <f ca="1">INDEX('GA County Populations'!$A$3:$A$161,MATCH('Multi-Cell Formulas'!C99,'GA County Populations'!$B$3:$B$161,0))</f>
        <v>Atkinson</v>
      </c>
      <c r="C99" s="93">
        <f ca="1"/>
        <v>8297</v>
      </c>
    </row>
    <row r="100" spans="2:3" x14ac:dyDescent="0.25">
      <c r="B100" s="89" t="str">
        <f ca="1">INDEX('GA County Populations'!$A$3:$A$161,MATCH('Multi-Cell Formulas'!C100,'GA County Populations'!$B$3:$B$161,0))</f>
        <v>Turner</v>
      </c>
      <c r="C100" s="93">
        <f ca="1"/>
        <v>8491</v>
      </c>
    </row>
    <row r="101" spans="2:3" x14ac:dyDescent="0.25">
      <c r="B101" s="89" t="str">
        <f ca="1">INDEX('GA County Populations'!$A$3:$A$161,MATCH('Multi-Cell Formulas'!C101,'GA County Populations'!$B$3:$B$161,0))</f>
        <v>Taylor</v>
      </c>
      <c r="C101" s="93">
        <f ca="1"/>
        <v>8505</v>
      </c>
    </row>
    <row r="102" spans="2:3" x14ac:dyDescent="0.25">
      <c r="B102" s="89" t="str">
        <f ca="1">INDEX('GA County Populations'!$A$3:$A$161,MATCH('Multi-Cell Formulas'!C102,'GA County Populations'!$B$3:$B$161,0))</f>
        <v>Twiggs</v>
      </c>
      <c r="C102" s="93">
        <f ca="1"/>
        <v>8612</v>
      </c>
    </row>
    <row r="103" spans="2:3" x14ac:dyDescent="0.25">
      <c r="B103" s="89" t="str">
        <f ca="1">INDEX('GA County Populations'!$A$3:$A$161,MATCH('Multi-Cell Formulas'!C103,'GA County Populations'!$B$3:$B$161,0))</f>
        <v>Marion</v>
      </c>
      <c r="C103" s="93">
        <f ca="1"/>
        <v>8751</v>
      </c>
    </row>
    <row r="104" spans="2:3" x14ac:dyDescent="0.25">
      <c r="B104" s="89" t="str">
        <f ca="1">INDEX('GA County Populations'!$A$3:$A$161,MATCH('Multi-Cell Formulas'!C104,'GA County Populations'!$B$3:$B$161,0))</f>
        <v>Jenkins</v>
      </c>
      <c r="C104" s="93">
        <f ca="1"/>
        <v>8794</v>
      </c>
    </row>
    <row r="105" spans="2:3" x14ac:dyDescent="0.25">
      <c r="B105" s="89" t="str">
        <f ca="1">INDEX('GA County Populations'!$A$3:$A$161,MATCH('Multi-Cell Formulas'!C105,'GA County Populations'!$B$3:$B$161,0))</f>
        <v>Seminole</v>
      </c>
      <c r="C105" s="93">
        <f ca="1"/>
        <v>8804</v>
      </c>
    </row>
    <row r="106" spans="2:3" x14ac:dyDescent="0.25">
      <c r="B106" s="89" t="str">
        <f ca="1">INDEX('GA County Populations'!$A$3:$A$161,MATCH('Multi-Cell Formulas'!C106,'GA County Populations'!$B$3:$B$161,0))</f>
        <v>Montgomery</v>
      </c>
      <c r="C106" s="93">
        <f ca="1"/>
        <v>9000</v>
      </c>
    </row>
    <row r="107" spans="2:3" x14ac:dyDescent="0.25">
      <c r="B107" s="89" t="str">
        <f ca="1">INDEX('GA County Populations'!$A$3:$A$161,MATCH('Multi-Cell Formulas'!C107,'GA County Populations'!$B$3:$B$161,0))</f>
        <v>Hancock</v>
      </c>
      <c r="C107" s="93">
        <f ca="1"/>
        <v>9043</v>
      </c>
    </row>
    <row r="108" spans="2:3" x14ac:dyDescent="0.25">
      <c r="B108" s="89" t="str">
        <f ca="1">INDEX('GA County Populations'!$A$3:$A$161,MATCH('Multi-Cell Formulas'!C108,'GA County Populations'!$B$3:$B$161,0))</f>
        <v>Wilcox</v>
      </c>
      <c r="C108" s="93">
        <f ca="1"/>
        <v>9061</v>
      </c>
    </row>
    <row r="109" spans="2:3" x14ac:dyDescent="0.25">
      <c r="B109" s="89" t="str">
        <f ca="1">INDEX('GA County Populations'!$A$3:$A$161,MATCH('Multi-Cell Formulas'!C109,'GA County Populations'!$B$3:$B$161,0))</f>
        <v>Terrell</v>
      </c>
      <c r="C109" s="93">
        <f ca="1"/>
        <v>9304</v>
      </c>
    </row>
    <row r="110" spans="2:3" x14ac:dyDescent="0.25">
      <c r="B110" s="89" t="str">
        <f ca="1">INDEX('GA County Populations'!$A$3:$A$161,MATCH('Multi-Cell Formulas'!C110,'GA County Populations'!$B$3:$B$161,0))</f>
        <v>Wilkinson</v>
      </c>
      <c r="C110" s="93">
        <f ca="1"/>
        <v>9455</v>
      </c>
    </row>
    <row r="111" spans="2:3" x14ac:dyDescent="0.25">
      <c r="B111" s="89" t="str">
        <f ca="1">INDEX('GA County Populations'!$A$3:$A$161,MATCH('Multi-Cell Formulas'!C111,'GA County Populations'!$B$3:$B$161,0))</f>
        <v>Irwin</v>
      </c>
      <c r="C111" s="93">
        <f ca="1"/>
        <v>9482</v>
      </c>
    </row>
    <row r="112" spans="2:3" x14ac:dyDescent="0.25">
      <c r="B112" s="89" t="str">
        <f ca="1">INDEX('GA County Populations'!$A$3:$A$161,MATCH('Multi-Cell Formulas'!C112,'GA County Populations'!$B$3:$B$161,0))</f>
        <v>Johnson</v>
      </c>
      <c r="C112" s="93">
        <f ca="1"/>
        <v>9850</v>
      </c>
    </row>
    <row r="113" spans="2:7" x14ac:dyDescent="0.25">
      <c r="B113" s="89" t="str">
        <f ca="1">INDEX('GA County Populations'!$A$3:$A$161,MATCH('Multi-Cell Formulas'!C113,'GA County Populations'!$B$3:$B$161,0))</f>
        <v>Wilkes</v>
      </c>
      <c r="C113" s="93">
        <f ca="1"/>
        <v>10123</v>
      </c>
    </row>
    <row r="114" spans="2:7" x14ac:dyDescent="0.25">
      <c r="B114" s="89" t="str">
        <f ca="1">INDEX('GA County Populations'!$A$3:$A$161,MATCH('Multi-Cell Formulas'!C114,'GA County Populations'!$B$3:$B$161,0))</f>
        <v>Lanier</v>
      </c>
      <c r="C114" s="93">
        <f ca="1"/>
        <v>10356</v>
      </c>
    </row>
    <row r="115" spans="2:7" x14ac:dyDescent="0.25">
      <c r="B115" s="89" t="str">
        <f ca="1">INDEX('GA County Populations'!$A$3:$A$161,MATCH('Multi-Cell Formulas'!C115,'GA County Populations'!$B$3:$B$161,0))</f>
        <v>Early</v>
      </c>
      <c r="C115" s="93">
        <f ca="1"/>
        <v>10662</v>
      </c>
    </row>
    <row r="116" spans="2:7" x14ac:dyDescent="0.25">
      <c r="B116" s="89" t="str">
        <f ca="1">INDEX('GA County Populations'!$A$3:$A$161,MATCH('Multi-Cell Formulas'!C116,'GA County Populations'!$B$3:$B$161,0))</f>
        <v>Towns</v>
      </c>
      <c r="C116" s="93">
        <f ca="1"/>
        <v>10670</v>
      </c>
    </row>
    <row r="117" spans="2:7" x14ac:dyDescent="0.25">
      <c r="B117" s="89" t="str">
        <f ca="1">INDEX('GA County Populations'!$A$3:$A$161,MATCH('Multi-Cell Formulas'!C117,'GA County Populations'!$B$3:$B$161,0))</f>
        <v>Evans</v>
      </c>
      <c r="C117" s="93">
        <f ca="1"/>
        <v>10868</v>
      </c>
    </row>
    <row r="118" spans="2:7" x14ac:dyDescent="0.25">
      <c r="B118" s="89" t="str">
        <f ca="1">INDEX('GA County Populations'!$A$3:$A$161,MATCH('Multi-Cell Formulas'!C118,'GA County Populations'!$B$3:$B$161,0))</f>
        <v>Candler</v>
      </c>
      <c r="C118" s="93">
        <f ca="1"/>
        <v>11056</v>
      </c>
    </row>
    <row r="119" spans="2:7" x14ac:dyDescent="0.25">
      <c r="B119" s="89" t="str">
        <f ca="1">INDEX('GA County Populations'!$A$3:$A$161,MATCH('Multi-Cell Formulas'!C119,'GA County Populations'!$B$3:$B$161,0))</f>
        <v>Bacon</v>
      </c>
      <c r="C119" s="93">
        <f ca="1"/>
        <v>11196</v>
      </c>
    </row>
    <row r="120" spans="2:7" x14ac:dyDescent="0.25">
      <c r="B120" s="90" t="str">
        <f ca="1">INDEX('GA County Populations'!$A$3:$A$161,MATCH('Multi-Cell Formulas'!C120,'GA County Populations'!$B$3:$B$161,0))</f>
        <v>Heard</v>
      </c>
      <c r="C120" s="94">
        <f ca="1"/>
        <v>11674</v>
      </c>
    </row>
    <row r="122" spans="2:7" x14ac:dyDescent="0.25">
      <c r="B122" s="96" t="s">
        <v>21</v>
      </c>
      <c r="C122" s="95">
        <f ca="1">SUM(C81:C120)</f>
        <v>304902</v>
      </c>
    </row>
    <row r="123" spans="2:7" x14ac:dyDescent="0.25">
      <c r="B123" s="97" t="s">
        <v>242</v>
      </c>
      <c r="C123" s="100">
        <f ca="1">C122/SUM('GA County Populations'!$B$3:$B$161)</f>
        <v>3.0774072353013136E-2</v>
      </c>
    </row>
    <row r="125" spans="2:7" ht="15" customHeight="1" x14ac:dyDescent="0.25">
      <c r="B125" s="231" t="s">
        <v>304</v>
      </c>
      <c r="C125" s="231"/>
      <c r="D125" s="231"/>
      <c r="E125" s="231"/>
      <c r="F125" s="231"/>
      <c r="G125" s="75"/>
    </row>
    <row r="126" spans="2:7" x14ac:dyDescent="0.25">
      <c r="B126" s="231"/>
      <c r="C126" s="231"/>
      <c r="D126" s="231"/>
      <c r="E126" s="231"/>
      <c r="F126" s="231"/>
      <c r="G126" s="75"/>
    </row>
    <row r="127" spans="2:7" x14ac:dyDescent="0.25">
      <c r="B127" s="231"/>
      <c r="C127" s="231"/>
      <c r="D127" s="231"/>
      <c r="E127" s="231"/>
      <c r="F127" s="231"/>
      <c r="G127" s="75"/>
    </row>
    <row r="128" spans="2:7" x14ac:dyDescent="0.25">
      <c r="B128" s="231"/>
      <c r="C128" s="231"/>
      <c r="D128" s="231"/>
      <c r="E128" s="231"/>
      <c r="F128" s="231"/>
      <c r="G128" s="75"/>
    </row>
    <row r="129" spans="2:7" x14ac:dyDescent="0.25">
      <c r="B129" s="75"/>
      <c r="C129" s="75"/>
      <c r="D129" s="75"/>
      <c r="E129" s="75"/>
      <c r="F129" s="75"/>
      <c r="G129" s="75"/>
    </row>
  </sheetData>
  <mergeCells count="1">
    <mergeCell ref="B125:F1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499984740745262"/>
  </sheetPr>
  <dimension ref="A1:B161"/>
  <sheetViews>
    <sheetView workbookViewId="0">
      <pane ySplit="2" topLeftCell="A3" activePane="bottomLeft" state="frozen"/>
      <selection pane="bottomLeft"/>
    </sheetView>
  </sheetViews>
  <sheetFormatPr defaultRowHeight="15" x14ac:dyDescent="0.25"/>
  <cols>
    <col min="1" max="1" width="12.85546875" style="2" customWidth="1"/>
    <col min="2" max="2" width="10.7109375" style="2" bestFit="1" customWidth="1"/>
    <col min="3" max="16384" width="9.140625" style="2"/>
  </cols>
  <sheetData>
    <row r="1" spans="1:2" ht="23.25" x14ac:dyDescent="0.35">
      <c r="A1" s="128" t="s">
        <v>241</v>
      </c>
    </row>
    <row r="2" spans="1:2" x14ac:dyDescent="0.25">
      <c r="A2" s="122" t="s">
        <v>240</v>
      </c>
      <c r="B2" s="122" t="s">
        <v>239</v>
      </c>
    </row>
    <row r="3" spans="1:2" x14ac:dyDescent="0.25">
      <c r="A3" s="2" t="s">
        <v>80</v>
      </c>
      <c r="B3" s="88">
        <v>967100</v>
      </c>
    </row>
    <row r="4" spans="1:2" x14ac:dyDescent="0.25">
      <c r="A4" s="2" t="s">
        <v>81</v>
      </c>
      <c r="B4" s="88">
        <v>842091</v>
      </c>
    </row>
    <row r="5" spans="1:2" x14ac:dyDescent="0.25">
      <c r="A5" s="2" t="s">
        <v>82</v>
      </c>
      <c r="B5" s="88">
        <v>708920</v>
      </c>
    </row>
    <row r="6" spans="1:2" x14ac:dyDescent="0.25">
      <c r="A6" s="2" t="s">
        <v>83</v>
      </c>
      <c r="B6" s="88">
        <v>707185</v>
      </c>
    </row>
    <row r="7" spans="1:2" x14ac:dyDescent="0.25">
      <c r="A7" s="2" t="s">
        <v>84</v>
      </c>
      <c r="B7" s="88">
        <v>275303</v>
      </c>
    </row>
    <row r="8" spans="1:2" x14ac:dyDescent="0.25">
      <c r="A8" s="2" t="s">
        <v>85</v>
      </c>
      <c r="B8" s="88">
        <v>264221</v>
      </c>
    </row>
    <row r="9" spans="1:2" x14ac:dyDescent="0.25">
      <c r="A9" s="2" t="s">
        <v>86</v>
      </c>
      <c r="B9" s="88">
        <v>221951</v>
      </c>
    </row>
    <row r="10" spans="1:2" x14ac:dyDescent="0.25">
      <c r="A10" s="2" t="s">
        <v>87</v>
      </c>
      <c r="B10" s="88">
        <v>209069</v>
      </c>
    </row>
    <row r="11" spans="1:2" x14ac:dyDescent="0.25">
      <c r="A11" s="2" t="s">
        <v>88</v>
      </c>
      <c r="B11" s="88">
        <v>201244</v>
      </c>
    </row>
    <row r="12" spans="1:2" x14ac:dyDescent="0.25">
      <c r="A12" s="2" t="s">
        <v>89</v>
      </c>
      <c r="B12" s="88">
        <v>198247</v>
      </c>
    </row>
    <row r="13" spans="1:2" x14ac:dyDescent="0.25">
      <c r="A13" s="2" t="s">
        <v>90</v>
      </c>
      <c r="B13" s="88">
        <v>189314</v>
      </c>
    </row>
    <row r="14" spans="1:2" x14ac:dyDescent="0.25">
      <c r="A14" s="2" t="s">
        <v>91</v>
      </c>
      <c r="B14" s="88">
        <v>185318</v>
      </c>
    </row>
    <row r="15" spans="1:2" x14ac:dyDescent="0.25">
      <c r="A15" s="2" t="s">
        <v>92</v>
      </c>
      <c r="B15" s="88">
        <v>155237</v>
      </c>
    </row>
    <row r="16" spans="1:2" x14ac:dyDescent="0.25">
      <c r="A16" s="2" t="s">
        <v>93</v>
      </c>
      <c r="B16" s="88">
        <v>145622</v>
      </c>
    </row>
    <row r="17" spans="1:2" x14ac:dyDescent="0.25">
      <c r="A17" s="2" t="s">
        <v>94</v>
      </c>
      <c r="B17" s="88">
        <v>145565</v>
      </c>
    </row>
    <row r="18" spans="1:2" x14ac:dyDescent="0.25">
      <c r="A18" s="2" t="s">
        <v>95</v>
      </c>
      <c r="B18" s="88">
        <v>135037</v>
      </c>
    </row>
    <row r="19" spans="1:2" x14ac:dyDescent="0.25">
      <c r="A19" s="2" t="s">
        <v>96</v>
      </c>
      <c r="B19" s="88">
        <v>132362</v>
      </c>
    </row>
    <row r="20" spans="1:2" x14ac:dyDescent="0.25">
      <c r="A20" s="2" t="s">
        <v>97</v>
      </c>
      <c r="B20" s="88">
        <v>131419</v>
      </c>
    </row>
    <row r="21" spans="1:2" x14ac:dyDescent="0.25">
      <c r="A21" s="2" t="s">
        <v>98</v>
      </c>
      <c r="B21" s="88">
        <v>119681</v>
      </c>
    </row>
    <row r="22" spans="1:2" x14ac:dyDescent="0.25">
      <c r="A22" s="2" t="s">
        <v>99</v>
      </c>
      <c r="B22" s="88">
        <v>112515</v>
      </c>
    </row>
    <row r="23" spans="1:2" x14ac:dyDescent="0.25">
      <c r="A23" s="2" t="s">
        <v>100</v>
      </c>
      <c r="B23" s="88">
        <v>111872</v>
      </c>
    </row>
    <row r="24" spans="1:2" x14ac:dyDescent="0.25">
      <c r="A24" s="2" t="s">
        <v>101</v>
      </c>
      <c r="B24" s="88">
        <v>107930</v>
      </c>
    </row>
    <row r="25" spans="1:2" x14ac:dyDescent="0.25">
      <c r="A25" s="2" t="s">
        <v>102</v>
      </c>
      <c r="B25" s="88">
        <v>103132</v>
      </c>
    </row>
    <row r="26" spans="1:2" x14ac:dyDescent="0.25">
      <c r="A26" s="2" t="s">
        <v>103</v>
      </c>
      <c r="B26" s="88">
        <v>101503</v>
      </c>
    </row>
    <row r="27" spans="1:2" x14ac:dyDescent="0.25">
      <c r="A27" s="2" t="s">
        <v>104</v>
      </c>
      <c r="B27" s="88">
        <v>100771</v>
      </c>
    </row>
    <row r="28" spans="1:2" x14ac:dyDescent="0.25">
      <c r="A28" s="2" t="s">
        <v>105</v>
      </c>
      <c r="B28" s="88">
        <v>96146</v>
      </c>
    </row>
    <row r="29" spans="1:2" x14ac:dyDescent="0.25">
      <c r="A29" s="2" t="s">
        <v>106</v>
      </c>
      <c r="B29" s="88">
        <v>93890</v>
      </c>
    </row>
    <row r="30" spans="1:2" x14ac:dyDescent="0.25">
      <c r="A30" s="2" t="s">
        <v>107</v>
      </c>
      <c r="B30" s="88">
        <v>86256</v>
      </c>
    </row>
    <row r="31" spans="1:2" x14ac:dyDescent="0.25">
      <c r="A31" s="2" t="s">
        <v>108</v>
      </c>
      <c r="B31" s="88">
        <v>85378</v>
      </c>
    </row>
    <row r="32" spans="1:2" x14ac:dyDescent="0.25">
      <c r="A32" s="2" t="s">
        <v>109</v>
      </c>
      <c r="B32" s="88">
        <v>80937</v>
      </c>
    </row>
    <row r="33" spans="1:2" x14ac:dyDescent="0.25">
      <c r="A33" s="2" t="s">
        <v>110</v>
      </c>
      <c r="B33" s="88">
        <v>71940</v>
      </c>
    </row>
    <row r="34" spans="1:2" x14ac:dyDescent="0.25">
      <c r="A34" s="2" t="s">
        <v>111</v>
      </c>
      <c r="B34" s="88">
        <v>70873</v>
      </c>
    </row>
    <row r="35" spans="1:2" x14ac:dyDescent="0.25">
      <c r="A35" s="2" t="s">
        <v>112</v>
      </c>
      <c r="B35" s="88">
        <v>68445</v>
      </c>
    </row>
    <row r="36" spans="1:2" x14ac:dyDescent="0.25">
      <c r="A36" s="2" t="s">
        <v>113</v>
      </c>
      <c r="B36" s="88">
        <v>68375</v>
      </c>
    </row>
    <row r="37" spans="1:2" x14ac:dyDescent="0.25">
      <c r="A37" s="2" t="s">
        <v>114</v>
      </c>
      <c r="B37" s="88">
        <v>64955</v>
      </c>
    </row>
    <row r="38" spans="1:2" x14ac:dyDescent="0.25">
      <c r="A38" s="2" t="s">
        <v>115</v>
      </c>
      <c r="B38" s="88">
        <v>64489</v>
      </c>
    </row>
    <row r="39" spans="1:2" x14ac:dyDescent="0.25">
      <c r="A39" s="2" t="s">
        <v>116</v>
      </c>
      <c r="B39" s="88">
        <v>63946</v>
      </c>
    </row>
    <row r="40" spans="1:2" x14ac:dyDescent="0.25">
      <c r="A40" s="2" t="s">
        <v>117</v>
      </c>
      <c r="B40" s="88">
        <v>60928</v>
      </c>
    </row>
    <row r="41" spans="1:2" x14ac:dyDescent="0.25">
      <c r="A41" s="2" t="s">
        <v>118</v>
      </c>
      <c r="B41" s="88">
        <v>55666</v>
      </c>
    </row>
    <row r="42" spans="1:2" x14ac:dyDescent="0.25">
      <c r="A42" s="2" t="s">
        <v>119</v>
      </c>
      <c r="B42" s="88">
        <v>53673</v>
      </c>
    </row>
    <row r="43" spans="1:2" x14ac:dyDescent="0.25">
      <c r="A43" s="2" t="s">
        <v>120</v>
      </c>
      <c r="B43" s="88">
        <v>51193</v>
      </c>
    </row>
    <row r="44" spans="1:2" x14ac:dyDescent="0.25">
      <c r="A44" s="2" t="s">
        <v>121</v>
      </c>
      <c r="B44" s="88">
        <v>48028</v>
      </c>
    </row>
    <row r="45" spans="1:2" x14ac:dyDescent="0.25">
      <c r="A45" s="2" t="s">
        <v>122</v>
      </c>
      <c r="B45" s="88">
        <v>45987</v>
      </c>
    </row>
    <row r="46" spans="1:2" x14ac:dyDescent="0.25">
      <c r="A46" s="2" t="s">
        <v>123</v>
      </c>
      <c r="B46" s="88">
        <v>45854</v>
      </c>
    </row>
    <row r="47" spans="1:2" x14ac:dyDescent="0.25">
      <c r="A47" s="2" t="s">
        <v>124</v>
      </c>
      <c r="B47" s="88">
        <v>44733</v>
      </c>
    </row>
    <row r="48" spans="1:2" x14ac:dyDescent="0.25">
      <c r="A48" s="2" t="s">
        <v>125</v>
      </c>
      <c r="B48" s="88">
        <v>43342</v>
      </c>
    </row>
    <row r="49" spans="1:2" x14ac:dyDescent="0.25">
      <c r="A49" s="2" t="s">
        <v>126</v>
      </c>
      <c r="B49" s="88">
        <v>42947</v>
      </c>
    </row>
    <row r="50" spans="1:2" x14ac:dyDescent="0.25">
      <c r="A50" s="2" t="s">
        <v>127</v>
      </c>
      <c r="B50" s="88">
        <v>41250</v>
      </c>
    </row>
    <row r="51" spans="1:2" x14ac:dyDescent="0.25">
      <c r="A51" s="2" t="s">
        <v>128</v>
      </c>
      <c r="B51" s="88">
        <v>40721</v>
      </c>
    </row>
    <row r="52" spans="1:2" x14ac:dyDescent="0.25">
      <c r="A52" s="2" t="s">
        <v>129</v>
      </c>
      <c r="B52" s="88">
        <v>39416</v>
      </c>
    </row>
    <row r="53" spans="1:2" x14ac:dyDescent="0.25">
      <c r="A53" s="2" t="s">
        <v>130</v>
      </c>
      <c r="B53" s="88">
        <v>35915</v>
      </c>
    </row>
    <row r="54" spans="1:2" x14ac:dyDescent="0.25">
      <c r="A54" s="2" t="s">
        <v>131</v>
      </c>
      <c r="B54" s="88">
        <v>33769</v>
      </c>
    </row>
    <row r="55" spans="1:2" x14ac:dyDescent="0.25">
      <c r="A55" s="2" t="s">
        <v>132</v>
      </c>
      <c r="B55" s="88">
        <v>32539</v>
      </c>
    </row>
    <row r="56" spans="1:2" x14ac:dyDescent="0.25">
      <c r="A56" s="2" t="s">
        <v>133</v>
      </c>
      <c r="B56" s="88">
        <v>32185</v>
      </c>
    </row>
    <row r="57" spans="1:2" x14ac:dyDescent="0.25">
      <c r="A57" s="2" t="s">
        <v>134</v>
      </c>
      <c r="B57" s="88">
        <v>31804</v>
      </c>
    </row>
    <row r="58" spans="1:2" x14ac:dyDescent="0.25">
      <c r="A58" s="2" t="s">
        <v>135</v>
      </c>
      <c r="B58" s="88">
        <v>30719</v>
      </c>
    </row>
    <row r="59" spans="1:2" x14ac:dyDescent="0.25">
      <c r="A59" s="2" t="s">
        <v>136</v>
      </c>
      <c r="B59" s="88">
        <v>30170</v>
      </c>
    </row>
    <row r="60" spans="1:2" x14ac:dyDescent="0.25">
      <c r="A60" s="2" t="s">
        <v>137</v>
      </c>
      <c r="B60" s="88">
        <v>29550</v>
      </c>
    </row>
    <row r="61" spans="1:2" x14ac:dyDescent="0.25">
      <c r="A61" s="2" t="s">
        <v>138</v>
      </c>
      <c r="B61" s="88">
        <v>28805</v>
      </c>
    </row>
    <row r="62" spans="1:2" x14ac:dyDescent="0.25">
      <c r="A62" s="2" t="s">
        <v>139</v>
      </c>
      <c r="B62" s="88">
        <v>28783</v>
      </c>
    </row>
    <row r="63" spans="1:2" x14ac:dyDescent="0.25">
      <c r="A63" s="2" t="s">
        <v>140</v>
      </c>
      <c r="B63" s="88">
        <v>28563</v>
      </c>
    </row>
    <row r="64" spans="1:2" x14ac:dyDescent="0.25">
      <c r="A64" s="2" t="s">
        <v>141</v>
      </c>
      <c r="B64" s="88">
        <v>28441</v>
      </c>
    </row>
    <row r="65" spans="1:2" x14ac:dyDescent="0.25">
      <c r="A65" s="2" t="s">
        <v>142</v>
      </c>
      <c r="B65" s="88">
        <v>28142</v>
      </c>
    </row>
    <row r="66" spans="1:2" x14ac:dyDescent="0.25">
      <c r="A66" s="2" t="s">
        <v>143</v>
      </c>
      <c r="B66" s="88">
        <v>27594</v>
      </c>
    </row>
    <row r="67" spans="1:2" x14ac:dyDescent="0.25">
      <c r="A67" s="2" t="s">
        <v>144</v>
      </c>
      <c r="B67" s="88">
        <v>27508</v>
      </c>
    </row>
    <row r="68" spans="1:2" x14ac:dyDescent="0.25">
      <c r="A68" s="2" t="s">
        <v>145</v>
      </c>
      <c r="B68" s="88">
        <v>27337</v>
      </c>
    </row>
    <row r="69" spans="1:2" x14ac:dyDescent="0.25">
      <c r="A69" s="2" t="s">
        <v>146</v>
      </c>
      <c r="B69" s="88">
        <v>27272</v>
      </c>
    </row>
    <row r="70" spans="1:2" x14ac:dyDescent="0.25">
      <c r="A70" s="2" t="s">
        <v>147</v>
      </c>
      <c r="B70" s="88">
        <v>26788</v>
      </c>
    </row>
    <row r="71" spans="1:2" x14ac:dyDescent="0.25">
      <c r="A71" s="2" t="s">
        <v>148</v>
      </c>
      <c r="B71" s="88">
        <v>26681</v>
      </c>
    </row>
    <row r="72" spans="1:2" x14ac:dyDescent="0.25">
      <c r="A72" s="2" t="s">
        <v>149</v>
      </c>
      <c r="B72" s="88">
        <v>25741</v>
      </c>
    </row>
    <row r="73" spans="1:2" x14ac:dyDescent="0.25">
      <c r="A73" s="2" t="s">
        <v>150</v>
      </c>
      <c r="B73" s="88">
        <v>25484</v>
      </c>
    </row>
    <row r="74" spans="1:2" x14ac:dyDescent="0.25">
      <c r="A74" s="2" t="s">
        <v>151</v>
      </c>
      <c r="B74" s="88">
        <v>25406</v>
      </c>
    </row>
    <row r="75" spans="1:2" x14ac:dyDescent="0.25">
      <c r="A75" s="2" t="s">
        <v>152</v>
      </c>
      <c r="B75" s="88">
        <v>25356</v>
      </c>
    </row>
    <row r="76" spans="1:2" x14ac:dyDescent="0.25">
      <c r="A76" s="2" t="s">
        <v>153</v>
      </c>
      <c r="B76" s="88">
        <v>25239</v>
      </c>
    </row>
    <row r="77" spans="1:2" x14ac:dyDescent="0.25">
      <c r="A77" s="2" t="s">
        <v>154</v>
      </c>
      <c r="B77" s="88">
        <v>23632</v>
      </c>
    </row>
    <row r="78" spans="1:2" x14ac:dyDescent="0.25">
      <c r="A78" s="2" t="s">
        <v>155</v>
      </c>
      <c r="B78" s="88">
        <v>23469</v>
      </c>
    </row>
    <row r="79" spans="1:2" x14ac:dyDescent="0.25">
      <c r="A79" s="2" t="s">
        <v>156</v>
      </c>
      <c r="B79" s="88">
        <v>23403</v>
      </c>
    </row>
    <row r="80" spans="1:2" x14ac:dyDescent="0.25">
      <c r="A80" s="2" t="s">
        <v>157</v>
      </c>
      <c r="B80" s="88">
        <v>23175</v>
      </c>
    </row>
    <row r="81" spans="1:2" x14ac:dyDescent="0.25">
      <c r="A81" s="2" t="s">
        <v>158</v>
      </c>
      <c r="B81" s="88">
        <v>23136</v>
      </c>
    </row>
    <row r="82" spans="1:2" x14ac:dyDescent="0.25">
      <c r="A82" s="2" t="s">
        <v>159</v>
      </c>
      <c r="B82" s="88">
        <v>22731</v>
      </c>
    </row>
    <row r="83" spans="1:2" x14ac:dyDescent="0.25">
      <c r="A83" s="2" t="s">
        <v>160</v>
      </c>
      <c r="B83" s="88">
        <v>22500</v>
      </c>
    </row>
    <row r="84" spans="1:2" x14ac:dyDescent="0.25">
      <c r="A84" s="2" t="s">
        <v>161</v>
      </c>
      <c r="B84" s="88">
        <v>22051</v>
      </c>
    </row>
    <row r="85" spans="1:2" x14ac:dyDescent="0.25">
      <c r="A85" s="2" t="s">
        <v>162</v>
      </c>
      <c r="B85" s="88">
        <v>21563</v>
      </c>
    </row>
    <row r="86" spans="1:2" x14ac:dyDescent="0.25">
      <c r="A86" s="2" t="s">
        <v>163</v>
      </c>
      <c r="B86" s="88">
        <v>21553</v>
      </c>
    </row>
    <row r="87" spans="1:2" x14ac:dyDescent="0.25">
      <c r="A87" s="2" t="s">
        <v>164</v>
      </c>
      <c r="B87" s="88">
        <v>21434</v>
      </c>
    </row>
    <row r="88" spans="1:2" x14ac:dyDescent="0.25">
      <c r="A88" s="2" t="s">
        <v>165</v>
      </c>
      <c r="B88" s="88">
        <v>21365</v>
      </c>
    </row>
    <row r="89" spans="1:2" x14ac:dyDescent="0.25">
      <c r="A89" s="2" t="s">
        <v>166</v>
      </c>
      <c r="B89" s="88">
        <v>21365</v>
      </c>
    </row>
    <row r="90" spans="1:2" x14ac:dyDescent="0.25">
      <c r="A90" s="2" t="s">
        <v>167</v>
      </c>
      <c r="B90" s="88">
        <v>21226</v>
      </c>
    </row>
    <row r="91" spans="1:2" x14ac:dyDescent="0.25">
      <c r="A91" s="2" t="s">
        <v>168</v>
      </c>
      <c r="B91" s="88">
        <v>20861</v>
      </c>
    </row>
    <row r="92" spans="1:2" x14ac:dyDescent="0.25">
      <c r="A92" s="2" t="s">
        <v>169</v>
      </c>
      <c r="B92" s="88">
        <v>19694</v>
      </c>
    </row>
    <row r="93" spans="1:2" x14ac:dyDescent="0.25">
      <c r="A93" s="2" t="s">
        <v>170</v>
      </c>
      <c r="B93" s="88">
        <v>19091</v>
      </c>
    </row>
    <row r="94" spans="1:2" x14ac:dyDescent="0.25">
      <c r="A94" s="2" t="s">
        <v>171</v>
      </c>
      <c r="B94" s="88">
        <v>18860</v>
      </c>
    </row>
    <row r="95" spans="1:2" x14ac:dyDescent="0.25">
      <c r="A95" s="2" t="s">
        <v>172</v>
      </c>
      <c r="B95" s="88">
        <v>18463</v>
      </c>
    </row>
    <row r="96" spans="1:2" x14ac:dyDescent="0.25">
      <c r="A96" s="2" t="s">
        <v>173</v>
      </c>
      <c r="B96" s="88">
        <v>18421</v>
      </c>
    </row>
    <row r="97" spans="1:2" x14ac:dyDescent="0.25">
      <c r="A97" s="2" t="s">
        <v>174</v>
      </c>
      <c r="B97" s="88">
        <v>18317</v>
      </c>
    </row>
    <row r="98" spans="1:2" x14ac:dyDescent="0.25">
      <c r="A98" s="2" t="s">
        <v>175</v>
      </c>
      <c r="B98" s="88">
        <v>18128</v>
      </c>
    </row>
    <row r="99" spans="1:2" x14ac:dyDescent="0.25">
      <c r="A99" s="2" t="s">
        <v>176</v>
      </c>
      <c r="B99" s="88">
        <v>17866</v>
      </c>
    </row>
    <row r="100" spans="1:2" x14ac:dyDescent="0.25">
      <c r="A100" s="2" t="s">
        <v>177</v>
      </c>
      <c r="B100" s="88">
        <v>17821</v>
      </c>
    </row>
    <row r="101" spans="1:2" x14ac:dyDescent="0.25">
      <c r="A101" s="2" t="s">
        <v>178</v>
      </c>
      <c r="B101" s="2">
        <v>17547</v>
      </c>
    </row>
    <row r="102" spans="1:2" x14ac:dyDescent="0.25">
      <c r="A102" s="2" t="s">
        <v>179</v>
      </c>
      <c r="B102" s="88">
        <v>17061</v>
      </c>
    </row>
    <row r="103" spans="1:2" x14ac:dyDescent="0.25">
      <c r="A103" s="2" t="s">
        <v>180</v>
      </c>
      <c r="B103" s="88">
        <v>16554</v>
      </c>
    </row>
    <row r="104" spans="1:2" x14ac:dyDescent="0.25">
      <c r="A104" s="2" t="s">
        <v>181</v>
      </c>
      <c r="B104" s="88">
        <v>16533</v>
      </c>
    </row>
    <row r="105" spans="1:2" x14ac:dyDescent="0.25">
      <c r="A105" s="2" t="s">
        <v>182</v>
      </c>
      <c r="B105" s="88">
        <v>16493</v>
      </c>
    </row>
    <row r="106" spans="1:2" x14ac:dyDescent="0.25">
      <c r="A106" s="2" t="s">
        <v>183</v>
      </c>
      <c r="B106" s="88">
        <v>16267</v>
      </c>
    </row>
    <row r="107" spans="1:2" x14ac:dyDescent="0.25">
      <c r="A107" s="2" t="s">
        <v>184</v>
      </c>
      <c r="B107" s="88">
        <v>16190</v>
      </c>
    </row>
    <row r="108" spans="1:2" x14ac:dyDescent="0.25">
      <c r="A108" s="2" t="s">
        <v>185</v>
      </c>
      <c r="B108" s="88">
        <v>15967</v>
      </c>
    </row>
    <row r="109" spans="1:2" x14ac:dyDescent="0.25">
      <c r="A109" s="2" t="s">
        <v>186</v>
      </c>
      <c r="B109" s="88">
        <v>15766</v>
      </c>
    </row>
    <row r="110" spans="1:2" x14ac:dyDescent="0.25">
      <c r="A110" s="2" t="s">
        <v>187</v>
      </c>
      <c r="B110" s="2">
        <v>15028</v>
      </c>
    </row>
    <row r="111" spans="1:2" x14ac:dyDescent="0.25">
      <c r="A111" s="2" t="s">
        <v>188</v>
      </c>
      <c r="B111" s="88">
        <v>14695</v>
      </c>
    </row>
    <row r="112" spans="1:2" x14ac:dyDescent="0.25">
      <c r="A112" s="2" t="s">
        <v>189</v>
      </c>
      <c r="B112" s="88">
        <v>14443</v>
      </c>
    </row>
    <row r="113" spans="1:2" x14ac:dyDescent="0.25">
      <c r="A113" s="2" t="s">
        <v>190</v>
      </c>
      <c r="B113" s="88">
        <v>14281</v>
      </c>
    </row>
    <row r="114" spans="1:2" x14ac:dyDescent="0.25">
      <c r="A114" s="2" t="s">
        <v>191</v>
      </c>
      <c r="B114" s="88">
        <v>14232</v>
      </c>
    </row>
    <row r="115" spans="1:2" x14ac:dyDescent="0.25">
      <c r="A115" s="2" t="s">
        <v>192</v>
      </c>
      <c r="B115" s="88">
        <v>14172</v>
      </c>
    </row>
    <row r="116" spans="1:2" x14ac:dyDescent="0.25">
      <c r="A116" s="2" t="s">
        <v>193</v>
      </c>
      <c r="B116" s="88">
        <v>13647</v>
      </c>
    </row>
    <row r="117" spans="1:2" x14ac:dyDescent="0.25">
      <c r="A117" s="2" t="s">
        <v>194</v>
      </c>
      <c r="B117" s="88">
        <v>13098</v>
      </c>
    </row>
    <row r="118" spans="1:2" x14ac:dyDescent="0.25">
      <c r="A118" s="2" t="s">
        <v>195</v>
      </c>
      <c r="B118" s="88">
        <v>12912</v>
      </c>
    </row>
    <row r="119" spans="1:2" x14ac:dyDescent="0.25">
      <c r="A119" s="2" t="s">
        <v>196</v>
      </c>
      <c r="B119" s="88">
        <v>12536</v>
      </c>
    </row>
    <row r="120" spans="1:2" x14ac:dyDescent="0.25">
      <c r="A120" s="2" t="s">
        <v>197</v>
      </c>
      <c r="B120" s="88">
        <v>11846</v>
      </c>
    </row>
    <row r="121" spans="1:2" x14ac:dyDescent="0.25">
      <c r="A121" s="2" t="s">
        <v>198</v>
      </c>
      <c r="B121" s="88">
        <v>11693</v>
      </c>
    </row>
    <row r="122" spans="1:2" x14ac:dyDescent="0.25">
      <c r="A122" s="2" t="s">
        <v>199</v>
      </c>
      <c r="B122" s="88">
        <v>11674</v>
      </c>
    </row>
    <row r="123" spans="1:2" x14ac:dyDescent="0.25">
      <c r="A123" s="2" t="s">
        <v>200</v>
      </c>
      <c r="B123" s="88">
        <v>11196</v>
      </c>
    </row>
    <row r="124" spans="1:2" x14ac:dyDescent="0.25">
      <c r="A124" s="2" t="s">
        <v>201</v>
      </c>
      <c r="B124" s="88">
        <v>11056</v>
      </c>
    </row>
    <row r="125" spans="1:2" x14ac:dyDescent="0.25">
      <c r="A125" s="2" t="s">
        <v>202</v>
      </c>
      <c r="B125" s="88">
        <v>10868</v>
      </c>
    </row>
    <row r="126" spans="1:2" x14ac:dyDescent="0.25">
      <c r="A126" s="2" t="s">
        <v>203</v>
      </c>
      <c r="B126" s="88">
        <v>10670</v>
      </c>
    </row>
    <row r="127" spans="1:2" x14ac:dyDescent="0.25">
      <c r="A127" s="2" t="s">
        <v>204</v>
      </c>
      <c r="B127" s="88">
        <v>10662</v>
      </c>
    </row>
    <row r="128" spans="1:2" x14ac:dyDescent="0.25">
      <c r="A128" s="2" t="s">
        <v>205</v>
      </c>
      <c r="B128" s="88">
        <v>10356</v>
      </c>
    </row>
    <row r="129" spans="1:2" x14ac:dyDescent="0.25">
      <c r="A129" s="2" t="s">
        <v>206</v>
      </c>
      <c r="B129" s="88">
        <v>10123</v>
      </c>
    </row>
    <row r="130" spans="1:2" x14ac:dyDescent="0.25">
      <c r="A130" s="2" t="s">
        <v>207</v>
      </c>
      <c r="B130" s="88">
        <v>9850</v>
      </c>
    </row>
    <row r="131" spans="1:2" x14ac:dyDescent="0.25">
      <c r="A131" s="2" t="s">
        <v>208</v>
      </c>
      <c r="B131" s="88">
        <v>9482</v>
      </c>
    </row>
    <row r="132" spans="1:2" x14ac:dyDescent="0.25">
      <c r="A132" s="2" t="s">
        <v>209</v>
      </c>
      <c r="B132" s="88">
        <v>9455</v>
      </c>
    </row>
    <row r="133" spans="1:2" x14ac:dyDescent="0.25">
      <c r="A133" s="2" t="s">
        <v>210</v>
      </c>
      <c r="B133" s="88">
        <v>9304</v>
      </c>
    </row>
    <row r="134" spans="1:2" x14ac:dyDescent="0.25">
      <c r="A134" s="2" t="s">
        <v>211</v>
      </c>
      <c r="B134" s="88">
        <v>9061</v>
      </c>
    </row>
    <row r="135" spans="1:2" x14ac:dyDescent="0.25">
      <c r="A135" s="2" t="s">
        <v>212</v>
      </c>
      <c r="B135" s="88">
        <v>9043</v>
      </c>
    </row>
    <row r="136" spans="1:2" x14ac:dyDescent="0.25">
      <c r="A136" s="2" t="s">
        <v>213</v>
      </c>
      <c r="B136" s="88">
        <v>9000</v>
      </c>
    </row>
    <row r="137" spans="1:2" x14ac:dyDescent="0.25">
      <c r="A137" s="2" t="s">
        <v>214</v>
      </c>
      <c r="B137" s="88">
        <v>8804</v>
      </c>
    </row>
    <row r="138" spans="1:2" x14ac:dyDescent="0.25">
      <c r="A138" s="2" t="s">
        <v>215</v>
      </c>
      <c r="B138" s="88">
        <v>8794</v>
      </c>
    </row>
    <row r="139" spans="1:2" x14ac:dyDescent="0.25">
      <c r="A139" s="2" t="s">
        <v>216</v>
      </c>
      <c r="B139" s="88">
        <v>8751</v>
      </c>
    </row>
    <row r="140" spans="1:2" x14ac:dyDescent="0.25">
      <c r="A140" s="2" t="s">
        <v>217</v>
      </c>
      <c r="B140" s="88">
        <v>8612</v>
      </c>
    </row>
    <row r="141" spans="1:2" x14ac:dyDescent="0.25">
      <c r="A141" s="2" t="s">
        <v>218</v>
      </c>
      <c r="B141" s="88">
        <v>8505</v>
      </c>
    </row>
    <row r="142" spans="1:2" x14ac:dyDescent="0.25">
      <c r="A142" s="2" t="s">
        <v>219</v>
      </c>
      <c r="B142" s="88">
        <v>8491</v>
      </c>
    </row>
    <row r="143" spans="1:2" x14ac:dyDescent="0.25">
      <c r="A143" s="2" t="s">
        <v>220</v>
      </c>
      <c r="B143" s="88">
        <v>8297</v>
      </c>
    </row>
    <row r="144" spans="1:2" x14ac:dyDescent="0.25">
      <c r="A144" s="2" t="s">
        <v>221</v>
      </c>
      <c r="B144" s="88">
        <v>7932</v>
      </c>
    </row>
    <row r="145" spans="1:2" x14ac:dyDescent="0.25">
      <c r="A145" s="2" t="s">
        <v>222</v>
      </c>
      <c r="B145" s="88">
        <v>7800</v>
      </c>
    </row>
    <row r="146" spans="1:2" x14ac:dyDescent="0.25">
      <c r="A146" s="2" t="s">
        <v>223</v>
      </c>
      <c r="B146" s="88">
        <v>7411</v>
      </c>
    </row>
    <row r="147" spans="1:2" x14ac:dyDescent="0.25">
      <c r="A147" s="2" t="s">
        <v>224</v>
      </c>
      <c r="B147" s="88">
        <v>6781</v>
      </c>
    </row>
    <row r="148" spans="1:2" x14ac:dyDescent="0.25">
      <c r="A148" s="2" t="s">
        <v>225</v>
      </c>
      <c r="B148" s="88">
        <v>6777</v>
      </c>
    </row>
    <row r="149" spans="1:2" x14ac:dyDescent="0.25">
      <c r="A149" s="2" t="s">
        <v>226</v>
      </c>
      <c r="B149" s="88">
        <v>6594</v>
      </c>
    </row>
    <row r="150" spans="1:2" x14ac:dyDescent="0.25">
      <c r="A150" s="2" t="s">
        <v>227</v>
      </c>
      <c r="B150" s="88">
        <v>6549</v>
      </c>
    </row>
    <row r="151" spans="1:2" x14ac:dyDescent="0.25">
      <c r="A151" s="2" t="s">
        <v>228</v>
      </c>
      <c r="B151" s="88">
        <v>6017</v>
      </c>
    </row>
    <row r="152" spans="1:2" x14ac:dyDescent="0.25">
      <c r="A152" s="2" t="s">
        <v>229</v>
      </c>
      <c r="B152" s="88">
        <v>5900</v>
      </c>
    </row>
    <row r="153" spans="1:2" x14ac:dyDescent="0.25">
      <c r="A153" s="2" t="s">
        <v>230</v>
      </c>
      <c r="B153" s="88">
        <v>5626</v>
      </c>
    </row>
    <row r="154" spans="1:2" x14ac:dyDescent="0.25">
      <c r="A154" s="2" t="s">
        <v>231</v>
      </c>
      <c r="B154" s="88">
        <v>5054</v>
      </c>
    </row>
    <row r="155" spans="1:2" x14ac:dyDescent="0.25">
      <c r="A155" s="2" t="s">
        <v>232</v>
      </c>
      <c r="B155" s="88">
        <v>4018</v>
      </c>
    </row>
    <row r="156" spans="1:2" x14ac:dyDescent="0.25">
      <c r="A156" s="2" t="s">
        <v>233</v>
      </c>
      <c r="B156" s="88">
        <v>3342</v>
      </c>
    </row>
    <row r="157" spans="1:2" x14ac:dyDescent="0.25">
      <c r="A157" s="2" t="s">
        <v>234</v>
      </c>
      <c r="B157" s="88">
        <v>3110</v>
      </c>
    </row>
    <row r="158" spans="1:2" x14ac:dyDescent="0.25">
      <c r="A158" s="2" t="s">
        <v>235</v>
      </c>
      <c r="B158" s="88">
        <v>3086</v>
      </c>
    </row>
    <row r="159" spans="1:2" x14ac:dyDescent="0.25">
      <c r="A159" s="2" t="s">
        <v>236</v>
      </c>
      <c r="B159" s="88">
        <v>2744</v>
      </c>
    </row>
    <row r="160" spans="1:2" x14ac:dyDescent="0.25">
      <c r="A160" s="2" t="s">
        <v>237</v>
      </c>
      <c r="B160" s="88">
        <v>2407</v>
      </c>
    </row>
    <row r="161" spans="1:2" x14ac:dyDescent="0.25">
      <c r="A161" s="2" t="s">
        <v>238</v>
      </c>
      <c r="B161" s="88">
        <v>1700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499984740745262"/>
  </sheetPr>
  <dimension ref="B1:M59"/>
  <sheetViews>
    <sheetView workbookViewId="0"/>
  </sheetViews>
  <sheetFormatPr defaultRowHeight="15" x14ac:dyDescent="0.25"/>
  <cols>
    <col min="1" max="1" width="3.7109375" style="2" customWidth="1"/>
    <col min="2" max="2" width="12.42578125" style="2" customWidth="1"/>
    <col min="3" max="3" width="9.28515625" style="2" bestFit="1" customWidth="1"/>
    <col min="4" max="4" width="10.28515625" style="2" customWidth="1"/>
    <col min="5" max="6" width="10.140625" style="2" bestFit="1" customWidth="1"/>
    <col min="7" max="16384" width="9.140625" style="2"/>
  </cols>
  <sheetData>
    <row r="1" spans="2:13" x14ac:dyDescent="0.25">
      <c r="B1" s="129"/>
    </row>
    <row r="2" spans="2:13" ht="18.75" x14ac:dyDescent="0.3">
      <c r="B2" s="46" t="s">
        <v>298</v>
      </c>
    </row>
    <row r="4" spans="2:13" x14ac:dyDescent="0.25">
      <c r="B4" s="47" t="s">
        <v>0</v>
      </c>
    </row>
    <row r="5" spans="2:13" x14ac:dyDescent="0.25">
      <c r="B5" s="48" t="s">
        <v>351</v>
      </c>
    </row>
    <row r="7" spans="2:13" x14ac:dyDescent="0.25">
      <c r="B7" s="211" t="s">
        <v>354</v>
      </c>
    </row>
    <row r="8" spans="2:13" ht="15" customHeight="1" x14ac:dyDescent="0.25">
      <c r="B8" s="208" t="s">
        <v>299</v>
      </c>
      <c r="C8" s="209" t="s">
        <v>300</v>
      </c>
      <c r="D8" s="209" t="s">
        <v>352</v>
      </c>
      <c r="F8" s="233" t="s">
        <v>305</v>
      </c>
      <c r="G8" s="233"/>
      <c r="H8" s="233"/>
      <c r="I8" s="233"/>
      <c r="J8" s="233"/>
      <c r="K8" s="3"/>
      <c r="L8" s="3"/>
      <c r="M8" s="3"/>
    </row>
    <row r="9" spans="2:13" x14ac:dyDescent="0.25">
      <c r="B9" s="25">
        <f t="array" ref="B9:B20">{1;2;3;4;5;6;7;8;9;10;11;12}</f>
        <v>1</v>
      </c>
      <c r="C9" s="25" t="str">
        <f t="array" ref="C9:C12">{"a";"b";"c";"d"}</f>
        <v>a</v>
      </c>
      <c r="D9" s="25">
        <f t="array" aca="1" ref="D9:D20" ca="1">ROW(INDIRECT("1:12"))</f>
        <v>1</v>
      </c>
      <c r="E9" s="127"/>
      <c r="F9" s="233"/>
      <c r="G9" s="233"/>
      <c r="H9" s="233"/>
      <c r="I9" s="233"/>
      <c r="J9" s="233"/>
    </row>
    <row r="10" spans="2:13" x14ac:dyDescent="0.25">
      <c r="B10" s="25">
        <v>2</v>
      </c>
      <c r="C10" s="25" t="str">
        <v>b</v>
      </c>
      <c r="D10" s="25">
        <f ca="1"/>
        <v>2</v>
      </c>
      <c r="E10" s="127"/>
      <c r="F10" s="233"/>
      <c r="G10" s="233"/>
      <c r="H10" s="233"/>
      <c r="I10" s="233"/>
      <c r="J10" s="233"/>
    </row>
    <row r="11" spans="2:13" x14ac:dyDescent="0.25">
      <c r="B11" s="25">
        <v>3</v>
      </c>
      <c r="C11" s="25" t="str">
        <v>c</v>
      </c>
      <c r="D11" s="25">
        <f ca="1"/>
        <v>3</v>
      </c>
      <c r="E11" s="127"/>
      <c r="F11" s="233"/>
      <c r="G11" s="233"/>
      <c r="H11" s="233"/>
      <c r="I11" s="233"/>
      <c r="J11" s="233"/>
    </row>
    <row r="12" spans="2:13" x14ac:dyDescent="0.25">
      <c r="B12" s="25">
        <v>4</v>
      </c>
      <c r="C12" s="25" t="str">
        <v>d</v>
      </c>
      <c r="D12" s="25">
        <f ca="1"/>
        <v>4</v>
      </c>
    </row>
    <row r="13" spans="2:13" x14ac:dyDescent="0.25">
      <c r="B13" s="25">
        <v>5</v>
      </c>
      <c r="C13" s="101"/>
      <c r="D13" s="25">
        <f ca="1"/>
        <v>5</v>
      </c>
    </row>
    <row r="14" spans="2:13" ht="15" customHeight="1" x14ac:dyDescent="0.25">
      <c r="B14" s="25">
        <v>6</v>
      </c>
      <c r="C14" s="101"/>
      <c r="D14" s="25">
        <f ca="1"/>
        <v>6</v>
      </c>
      <c r="J14" s="127"/>
    </row>
    <row r="15" spans="2:13" x14ac:dyDescent="0.25">
      <c r="B15" s="25">
        <v>7</v>
      </c>
      <c r="C15" s="101"/>
      <c r="D15" s="25">
        <f ca="1"/>
        <v>7</v>
      </c>
      <c r="J15" s="127"/>
    </row>
    <row r="16" spans="2:13" x14ac:dyDescent="0.25">
      <c r="B16" s="25">
        <v>8</v>
      </c>
      <c r="C16" s="101"/>
      <c r="D16" s="25">
        <f ca="1"/>
        <v>8</v>
      </c>
      <c r="J16" s="127"/>
    </row>
    <row r="17" spans="2:10" x14ac:dyDescent="0.25">
      <c r="B17" s="25">
        <v>9</v>
      </c>
      <c r="C17" s="101"/>
      <c r="D17" s="25">
        <f ca="1"/>
        <v>9</v>
      </c>
      <c r="J17" s="127"/>
    </row>
    <row r="18" spans="2:10" x14ac:dyDescent="0.25">
      <c r="B18" s="25">
        <v>10</v>
      </c>
      <c r="C18" s="101"/>
      <c r="D18" s="25">
        <f ca="1"/>
        <v>10</v>
      </c>
    </row>
    <row r="19" spans="2:10" x14ac:dyDescent="0.25">
      <c r="B19" s="25">
        <v>11</v>
      </c>
      <c r="C19" s="101"/>
      <c r="D19" s="25">
        <f ca="1"/>
        <v>11</v>
      </c>
    </row>
    <row r="20" spans="2:10" x14ac:dyDescent="0.25">
      <c r="B20" s="25">
        <v>12</v>
      </c>
      <c r="C20" s="101"/>
      <c r="D20" s="25">
        <f ca="1"/>
        <v>12</v>
      </c>
    </row>
    <row r="22" spans="2:10" x14ac:dyDescent="0.25">
      <c r="B22" s="211" t="s">
        <v>355</v>
      </c>
    </row>
    <row r="23" spans="2:10" x14ac:dyDescent="0.25">
      <c r="B23" s="210" t="s">
        <v>301</v>
      </c>
      <c r="C23" s="25">
        <f t="array" ref="C23:G23">{1,2,3,4,5}</f>
        <v>1</v>
      </c>
      <c r="D23" s="25">
        <v>2</v>
      </c>
      <c r="E23" s="25">
        <v>3</v>
      </c>
      <c r="F23" s="25">
        <v>4</v>
      </c>
      <c r="G23" s="25">
        <v>5</v>
      </c>
    </row>
    <row r="24" spans="2:10" x14ac:dyDescent="0.25">
      <c r="B24" s="210" t="s">
        <v>300</v>
      </c>
      <c r="C24" s="25" t="str">
        <f t="array" ref="C24:G24">{"a","b","c","d","e"}</f>
        <v>a</v>
      </c>
      <c r="D24" s="25" t="str">
        <v>b</v>
      </c>
      <c r="E24" s="25" t="str">
        <v>c</v>
      </c>
      <c r="F24" s="25" t="str">
        <v>d</v>
      </c>
      <c r="G24" s="25" t="str">
        <v>e</v>
      </c>
    </row>
    <row r="25" spans="2:10" x14ac:dyDescent="0.25">
      <c r="B25" s="210" t="s">
        <v>352</v>
      </c>
      <c r="C25" s="3">
        <f t="array" aca="1" ref="C25:G25" ca="1">COLUMN(INDIRECT("1:5"))</f>
        <v>1</v>
      </c>
      <c r="D25" s="3">
        <f ca="1"/>
        <v>2</v>
      </c>
      <c r="E25" s="3">
        <f ca="1"/>
        <v>3</v>
      </c>
      <c r="F25" s="3">
        <f ca="1"/>
        <v>4</v>
      </c>
      <c r="G25" s="3">
        <f ca="1"/>
        <v>5</v>
      </c>
    </row>
    <row r="27" spans="2:10" x14ac:dyDescent="0.25">
      <c r="B27" s="211" t="s">
        <v>353</v>
      </c>
    </row>
    <row r="28" spans="2:10" x14ac:dyDescent="0.25">
      <c r="B28" s="213" t="str">
        <f t="array" ref="B28:E29">{"Q1","Q2","Q3","Q4";5000,7000,10000,11000}</f>
        <v>Q1</v>
      </c>
      <c r="C28" s="213" t="str">
        <v>Q2</v>
      </c>
      <c r="D28" s="213" t="str">
        <v>Q3</v>
      </c>
      <c r="E28" s="213" t="str">
        <v>Q4</v>
      </c>
    </row>
    <row r="29" spans="2:10" x14ac:dyDescent="0.25">
      <c r="B29" s="212">
        <v>5000</v>
      </c>
      <c r="C29" s="212">
        <v>7000</v>
      </c>
      <c r="D29" s="212">
        <v>10000</v>
      </c>
      <c r="E29" s="212">
        <v>11000</v>
      </c>
    </row>
    <row r="31" spans="2:10" ht="18.75" x14ac:dyDescent="0.3">
      <c r="B31" s="20" t="s">
        <v>358</v>
      </c>
    </row>
    <row r="33" spans="2:11" x14ac:dyDescent="0.25">
      <c r="B33" s="19" t="s">
        <v>0</v>
      </c>
    </row>
    <row r="34" spans="2:11" x14ac:dyDescent="0.25">
      <c r="B34" s="21" t="s">
        <v>302</v>
      </c>
    </row>
    <row r="36" spans="2:11" x14ac:dyDescent="0.25">
      <c r="B36" s="214" t="s">
        <v>303</v>
      </c>
      <c r="D36" s="1"/>
    </row>
    <row r="37" spans="2:11" ht="15" customHeight="1" x14ac:dyDescent="0.25">
      <c r="B37" s="125" t="str">
        <f t="array" ref="B37:B48">MONTHS</f>
        <v>Jan</v>
      </c>
      <c r="D37" s="232" t="s">
        <v>362</v>
      </c>
      <c r="E37" s="232"/>
      <c r="F37" s="232"/>
      <c r="G37" s="232"/>
      <c r="H37" s="43"/>
      <c r="I37" s="43"/>
      <c r="J37" s="43"/>
      <c r="K37" s="43"/>
    </row>
    <row r="38" spans="2:11" x14ac:dyDescent="0.25">
      <c r="B38" s="125" t="str">
        <v>Feb</v>
      </c>
      <c r="D38" s="232"/>
      <c r="E38" s="232"/>
      <c r="F38" s="232"/>
      <c r="G38" s="232"/>
      <c r="H38" s="43"/>
      <c r="I38" s="43"/>
      <c r="J38" s="43"/>
      <c r="K38" s="43"/>
    </row>
    <row r="39" spans="2:11" x14ac:dyDescent="0.25">
      <c r="B39" s="125" t="str">
        <v>Mar</v>
      </c>
      <c r="D39" s="232"/>
      <c r="E39" s="232"/>
      <c r="F39" s="232"/>
      <c r="G39" s="232"/>
      <c r="H39" s="43"/>
      <c r="I39" s="43"/>
      <c r="J39" s="43"/>
      <c r="K39" s="43"/>
    </row>
    <row r="40" spans="2:11" x14ac:dyDescent="0.25">
      <c r="B40" s="125" t="str">
        <v>Apr</v>
      </c>
      <c r="D40" s="232"/>
      <c r="E40" s="232"/>
      <c r="F40" s="232"/>
      <c r="G40" s="232"/>
      <c r="H40" s="43"/>
      <c r="I40" s="43"/>
      <c r="J40" s="43"/>
      <c r="K40" s="43"/>
    </row>
    <row r="41" spans="2:11" x14ac:dyDescent="0.25">
      <c r="B41" s="125" t="str">
        <v>May</v>
      </c>
      <c r="F41" s="43"/>
      <c r="G41" s="43"/>
      <c r="H41" s="43"/>
      <c r="I41" s="43"/>
      <c r="J41" s="43"/>
      <c r="K41" s="43"/>
    </row>
    <row r="42" spans="2:11" x14ac:dyDescent="0.25">
      <c r="B42" s="125" t="str">
        <v>Jun</v>
      </c>
      <c r="F42" s="43"/>
      <c r="G42" s="43"/>
      <c r="H42" s="43"/>
      <c r="I42" s="43"/>
      <c r="J42" s="43"/>
      <c r="K42" s="43"/>
    </row>
    <row r="43" spans="2:11" x14ac:dyDescent="0.25">
      <c r="B43" s="125" t="str">
        <v>Jul</v>
      </c>
    </row>
    <row r="44" spans="2:11" x14ac:dyDescent="0.25">
      <c r="B44" s="125" t="str">
        <v>Aug</v>
      </c>
    </row>
    <row r="45" spans="2:11" x14ac:dyDescent="0.25">
      <c r="B45" s="125" t="str">
        <v>Sep</v>
      </c>
    </row>
    <row r="46" spans="2:11" x14ac:dyDescent="0.25">
      <c r="B46" s="125" t="str">
        <v>Oct</v>
      </c>
    </row>
    <row r="47" spans="2:11" x14ac:dyDescent="0.25">
      <c r="B47" s="125" t="str">
        <v>Nov</v>
      </c>
    </row>
    <row r="48" spans="2:11" x14ac:dyDescent="0.25">
      <c r="B48" s="126" t="str">
        <v>Dec</v>
      </c>
    </row>
    <row r="49" spans="2:6" x14ac:dyDescent="0.25">
      <c r="B49" s="101"/>
    </row>
    <row r="50" spans="2:6" ht="18.75" x14ac:dyDescent="0.3">
      <c r="B50" s="5" t="s">
        <v>359</v>
      </c>
    </row>
    <row r="52" spans="2:6" x14ac:dyDescent="0.25">
      <c r="B52" s="77" t="s">
        <v>0</v>
      </c>
    </row>
    <row r="53" spans="2:6" x14ac:dyDescent="0.25">
      <c r="B53" s="78" t="s">
        <v>360</v>
      </c>
    </row>
    <row r="54" spans="2:6" x14ac:dyDescent="0.25">
      <c r="B54" s="186"/>
    </row>
    <row r="55" spans="2:6" x14ac:dyDescent="0.25">
      <c r="B55" s="215" t="s">
        <v>346</v>
      </c>
      <c r="C55" s="216" t="s">
        <v>347</v>
      </c>
      <c r="D55" s="216" t="s">
        <v>348</v>
      </c>
      <c r="E55" s="216" t="s">
        <v>349</v>
      </c>
      <c r="F55" s="216" t="s">
        <v>350</v>
      </c>
    </row>
    <row r="56" spans="2:6" x14ac:dyDescent="0.25">
      <c r="B56" s="215" t="s">
        <v>63</v>
      </c>
      <c r="C56" s="217">
        <v>5142</v>
      </c>
      <c r="D56" s="217">
        <v>7261</v>
      </c>
      <c r="E56" s="217">
        <v>9844</v>
      </c>
      <c r="F56" s="217">
        <v>9473</v>
      </c>
    </row>
    <row r="57" spans="2:6" x14ac:dyDescent="0.25">
      <c r="B57" s="215" t="s">
        <v>363</v>
      </c>
      <c r="C57" s="207">
        <f t="array" ref="C57:F57">(SALES_ACTUAL-SALES_TARGETS)/SALES_TARGETS</f>
        <v>2.8400000000000002E-2</v>
      </c>
      <c r="D57" s="207">
        <v>3.7285714285714283E-2</v>
      </c>
      <c r="E57" s="207">
        <v>-1.5599999999999999E-2</v>
      </c>
      <c r="F57" s="207">
        <v>-0.13881818181818181</v>
      </c>
    </row>
    <row r="59" spans="2:6" ht="28.5" customHeight="1" x14ac:dyDescent="0.25">
      <c r="B59" s="232" t="s">
        <v>361</v>
      </c>
      <c r="C59" s="232"/>
      <c r="D59" s="232"/>
      <c r="E59" s="232"/>
    </row>
  </sheetData>
  <mergeCells count="3">
    <mergeCell ref="D37:G40"/>
    <mergeCell ref="F8:J11"/>
    <mergeCell ref="B59:E5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499984740745262"/>
  </sheetPr>
  <dimension ref="B2:U266"/>
  <sheetViews>
    <sheetView zoomScaleNormal="100" workbookViewId="0"/>
  </sheetViews>
  <sheetFormatPr defaultRowHeight="15" x14ac:dyDescent="0.25"/>
  <cols>
    <col min="1" max="1" width="3.7109375" style="2" customWidth="1"/>
    <col min="2" max="2" width="10.85546875" style="2" customWidth="1"/>
    <col min="3" max="3" width="10" style="2" customWidth="1"/>
    <col min="4" max="4" width="12.5703125" style="2" bestFit="1" customWidth="1"/>
    <col min="5" max="5" width="11.140625" style="2" customWidth="1"/>
    <col min="6" max="12" width="9.140625" style="2"/>
    <col min="13" max="13" width="11.7109375" style="2" customWidth="1"/>
    <col min="14" max="16384" width="9.140625" style="2"/>
  </cols>
  <sheetData>
    <row r="2" spans="2:8" ht="18.75" x14ac:dyDescent="0.3">
      <c r="B2" s="20" t="s">
        <v>306</v>
      </c>
    </row>
    <row r="4" spans="2:8" x14ac:dyDescent="0.25">
      <c r="B4" s="19" t="s">
        <v>0</v>
      </c>
    </row>
    <row r="5" spans="2:8" x14ac:dyDescent="0.25">
      <c r="B5" s="21" t="s">
        <v>307</v>
      </c>
    </row>
    <row r="7" spans="2:8" x14ac:dyDescent="0.25">
      <c r="B7" s="29" t="s">
        <v>64</v>
      </c>
      <c r="C7" s="30" t="s">
        <v>249</v>
      </c>
      <c r="D7" s="30" t="s">
        <v>63</v>
      </c>
      <c r="E7" s="31" t="s">
        <v>250</v>
      </c>
    </row>
    <row r="8" spans="2:8" x14ac:dyDescent="0.25">
      <c r="B8" s="32" t="s">
        <v>251</v>
      </c>
      <c r="C8" s="34" t="s">
        <v>252</v>
      </c>
      <c r="D8" s="102">
        <v>1290</v>
      </c>
      <c r="E8" s="35">
        <v>10</v>
      </c>
    </row>
    <row r="9" spans="2:8" x14ac:dyDescent="0.25">
      <c r="B9" s="36" t="s">
        <v>253</v>
      </c>
      <c r="C9" s="38" t="s">
        <v>252</v>
      </c>
      <c r="D9" s="103">
        <v>1127</v>
      </c>
      <c r="E9" s="39">
        <v>7</v>
      </c>
    </row>
    <row r="10" spans="2:8" x14ac:dyDescent="0.25">
      <c r="B10" s="36" t="s">
        <v>254</v>
      </c>
      <c r="C10" s="38" t="s">
        <v>252</v>
      </c>
      <c r="D10" s="103">
        <v>178</v>
      </c>
      <c r="E10" s="39">
        <v>2</v>
      </c>
    </row>
    <row r="11" spans="2:8" x14ac:dyDescent="0.25">
      <c r="B11" s="36" t="s">
        <v>255</v>
      </c>
      <c r="C11" s="38" t="s">
        <v>256</v>
      </c>
      <c r="D11" s="103">
        <v>407</v>
      </c>
      <c r="E11" s="39">
        <v>11</v>
      </c>
    </row>
    <row r="12" spans="2:8" x14ac:dyDescent="0.25">
      <c r="B12" s="36" t="s">
        <v>257</v>
      </c>
      <c r="C12" s="38" t="s">
        <v>256</v>
      </c>
      <c r="D12" s="103">
        <v>82</v>
      </c>
      <c r="E12" s="39">
        <v>2</v>
      </c>
    </row>
    <row r="13" spans="2:8" x14ac:dyDescent="0.25">
      <c r="B13" s="36" t="s">
        <v>258</v>
      </c>
      <c r="C13" s="38" t="s">
        <v>256</v>
      </c>
      <c r="D13" s="103">
        <v>434</v>
      </c>
      <c r="E13" s="39">
        <v>7</v>
      </c>
    </row>
    <row r="14" spans="2:8" x14ac:dyDescent="0.25">
      <c r="B14" s="36" t="s">
        <v>259</v>
      </c>
      <c r="C14" s="38" t="s">
        <v>374</v>
      </c>
      <c r="D14" s="103">
        <v>459</v>
      </c>
      <c r="E14" s="39">
        <v>3</v>
      </c>
    </row>
    <row r="15" spans="2:8" x14ac:dyDescent="0.25">
      <c r="B15" s="36" t="s">
        <v>260</v>
      </c>
      <c r="C15" s="38" t="s">
        <v>374</v>
      </c>
      <c r="D15" s="103">
        <v>255</v>
      </c>
      <c r="E15" s="39">
        <v>3</v>
      </c>
    </row>
    <row r="16" spans="2:8" x14ac:dyDescent="0.25">
      <c r="B16" s="36" t="s">
        <v>261</v>
      </c>
      <c r="C16" s="38" t="s">
        <v>374</v>
      </c>
      <c r="D16" s="103">
        <v>255</v>
      </c>
      <c r="E16" s="39">
        <v>5</v>
      </c>
      <c r="H16" s="135"/>
    </row>
    <row r="17" spans="2:21" x14ac:dyDescent="0.25">
      <c r="B17" s="36" t="s">
        <v>262</v>
      </c>
      <c r="C17" s="38" t="s">
        <v>375</v>
      </c>
      <c r="D17" s="103">
        <v>468</v>
      </c>
      <c r="E17" s="39">
        <v>4</v>
      </c>
    </row>
    <row r="18" spans="2:21" x14ac:dyDescent="0.25">
      <c r="B18" s="40" t="s">
        <v>263</v>
      </c>
      <c r="C18" s="42" t="s">
        <v>375</v>
      </c>
      <c r="D18" s="104">
        <v>968</v>
      </c>
      <c r="E18" s="6">
        <v>8</v>
      </c>
    </row>
    <row r="20" spans="2:21" ht="15" customHeight="1" x14ac:dyDescent="0.25">
      <c r="B20" s="130" t="s">
        <v>249</v>
      </c>
      <c r="C20" s="80" t="s">
        <v>375</v>
      </c>
      <c r="E20" s="131" t="s">
        <v>249</v>
      </c>
      <c r="F20" s="105" t="s">
        <v>252</v>
      </c>
      <c r="H20" s="233" t="s">
        <v>308</v>
      </c>
      <c r="I20" s="233"/>
      <c r="J20" s="233"/>
      <c r="K20" s="233"/>
      <c r="L20" s="127"/>
    </row>
    <row r="21" spans="2:21" ht="15" customHeight="1" x14ac:dyDescent="0.25">
      <c r="B21" s="134"/>
      <c r="C21" s="25"/>
      <c r="E21" s="133" t="s">
        <v>250</v>
      </c>
      <c r="F21" s="28">
        <v>3</v>
      </c>
      <c r="H21" s="233"/>
      <c r="I21" s="233"/>
      <c r="J21" s="233"/>
      <c r="K21" s="233"/>
      <c r="L21" s="127"/>
    </row>
    <row r="22" spans="2:21" x14ac:dyDescent="0.25">
      <c r="B22" s="1"/>
      <c r="C22" s="3"/>
      <c r="E22" s="1"/>
      <c r="F22" s="3"/>
      <c r="H22" s="233"/>
      <c r="I22" s="233"/>
      <c r="J22" s="233"/>
      <c r="K22" s="233"/>
      <c r="L22" s="127"/>
    </row>
    <row r="23" spans="2:21" x14ac:dyDescent="0.25">
      <c r="B23" s="131" t="s">
        <v>264</v>
      </c>
      <c r="C23" s="106">
        <f t="array" ref="C23">MIN(IF(C8:C18=C20,D8:D18))</f>
        <v>468</v>
      </c>
      <c r="E23" s="131" t="s">
        <v>264</v>
      </c>
      <c r="F23" s="106">
        <f t="array" ref="F23">MIN(IF((C8:C18=F20)*(E8:E18&gt;=F21),D8:D18,""))</f>
        <v>1127</v>
      </c>
      <c r="H23" s="233"/>
      <c r="I23" s="233"/>
      <c r="J23" s="233"/>
      <c r="K23" s="233"/>
      <c r="L23" s="127"/>
    </row>
    <row r="24" spans="2:21" x14ac:dyDescent="0.25">
      <c r="B24" s="132" t="s">
        <v>265</v>
      </c>
      <c r="C24" s="107">
        <f t="array" ref="C24">MAX(IF(C8:C18=C20,D8:D18))</f>
        <v>968</v>
      </c>
      <c r="E24" s="132" t="s">
        <v>265</v>
      </c>
      <c r="F24" s="107">
        <f t="array" ref="F24">MAX(IF((C8:C18=F20)*(E8:E18&gt;=F21)=1,D8:D18,""))</f>
        <v>1290</v>
      </c>
      <c r="H24" s="233"/>
      <c r="I24" s="233"/>
      <c r="J24" s="233"/>
      <c r="K24" s="233"/>
      <c r="L24" s="127"/>
    </row>
    <row r="25" spans="2:21" x14ac:dyDescent="0.25">
      <c r="B25" s="133" t="s">
        <v>246</v>
      </c>
      <c r="C25" s="108">
        <f t="array" ref="C25">C24-C23</f>
        <v>500</v>
      </c>
      <c r="E25" s="133" t="s">
        <v>246</v>
      </c>
      <c r="F25" s="108">
        <f t="array" ref="F25">F24-F23</f>
        <v>163</v>
      </c>
      <c r="H25" s="233"/>
      <c r="I25" s="233"/>
      <c r="J25" s="233"/>
      <c r="K25" s="233"/>
      <c r="L25" s="127"/>
    </row>
    <row r="27" spans="2:21" ht="18.75" x14ac:dyDescent="0.3">
      <c r="B27" s="51" t="s">
        <v>317</v>
      </c>
    </row>
    <row r="29" spans="2:21" x14ac:dyDescent="0.25">
      <c r="B29" s="52" t="s">
        <v>0</v>
      </c>
    </row>
    <row r="30" spans="2:21" ht="15" customHeight="1" x14ac:dyDescent="0.25">
      <c r="B30" s="187" t="s">
        <v>315</v>
      </c>
      <c r="C30" s="145"/>
      <c r="D30" s="145"/>
      <c r="E30" s="145"/>
      <c r="F30" s="145"/>
      <c r="G30" s="145"/>
      <c r="H30" s="145"/>
      <c r="I30" s="145"/>
      <c r="J30" s="145"/>
      <c r="K30" s="145"/>
    </row>
    <row r="32" spans="2:21" ht="35.25" customHeight="1" x14ac:dyDescent="0.25">
      <c r="B32" s="239" t="s">
        <v>319</v>
      </c>
      <c r="C32" s="239"/>
      <c r="D32" s="239"/>
      <c r="E32" s="239"/>
      <c r="F32" s="239"/>
      <c r="G32" s="239"/>
      <c r="H32" s="239"/>
      <c r="I32" s="239"/>
      <c r="J32" s="239"/>
      <c r="K32" s="239"/>
      <c r="M32" s="233" t="s">
        <v>318</v>
      </c>
      <c r="N32" s="233"/>
      <c r="O32" s="233"/>
      <c r="P32" s="233"/>
      <c r="Q32" s="233"/>
      <c r="R32" s="233"/>
      <c r="S32" s="233"/>
      <c r="T32" s="233"/>
      <c r="U32" s="233"/>
    </row>
    <row r="33" spans="2:21" ht="15" customHeight="1" x14ac:dyDescent="0.25">
      <c r="B33" s="188" t="s">
        <v>312</v>
      </c>
      <c r="C33" s="189">
        <f t="array" ref="C33">SUM(('Wine Consumption'!B2:B82&gt;0.5)*('Wine Consumption'!B2:B82&lt;1))</f>
        <v>29</v>
      </c>
      <c r="M33" s="233"/>
      <c r="N33" s="233"/>
      <c r="O33" s="233"/>
      <c r="P33" s="233"/>
      <c r="Q33" s="233"/>
      <c r="R33" s="233"/>
      <c r="S33" s="233"/>
      <c r="T33" s="233"/>
      <c r="U33" s="233"/>
    </row>
    <row r="34" spans="2:21" ht="15" customHeight="1" x14ac:dyDescent="0.25">
      <c r="M34" s="146"/>
      <c r="N34" s="146"/>
      <c r="O34" s="146"/>
      <c r="P34" s="146"/>
      <c r="Q34" s="146"/>
      <c r="R34" s="146"/>
      <c r="S34" s="146"/>
      <c r="T34" s="146"/>
    </row>
    <row r="35" spans="2:21" ht="54.75" customHeight="1" x14ac:dyDescent="0.25">
      <c r="B35" s="238" t="s">
        <v>316</v>
      </c>
      <c r="C35" s="238"/>
      <c r="D35" s="238"/>
      <c r="E35" s="238"/>
      <c r="F35" s="238"/>
      <c r="G35" s="238"/>
      <c r="H35" s="238"/>
      <c r="I35" s="238"/>
      <c r="J35" s="238"/>
      <c r="K35" s="238"/>
      <c r="M35" s="237" t="s">
        <v>326</v>
      </c>
      <c r="N35" s="237"/>
      <c r="O35" s="237"/>
      <c r="P35" s="237"/>
      <c r="Q35" s="237"/>
      <c r="R35" s="237"/>
      <c r="S35" s="237"/>
      <c r="T35" s="237"/>
      <c r="U35" s="237"/>
    </row>
    <row r="36" spans="2:21" x14ac:dyDescent="0.25">
      <c r="B36" s="188" t="s">
        <v>312</v>
      </c>
      <c r="C36" s="189">
        <f t="array" ref="C36">SUM(('Wine Consumption'!B2:B82&lt;0.5)+('Wine Consumption'!B2:B82&gt;1))</f>
        <v>51</v>
      </c>
      <c r="M36" s="237"/>
      <c r="N36" s="237"/>
      <c r="O36" s="237"/>
      <c r="P36" s="237"/>
      <c r="Q36" s="237"/>
      <c r="R36" s="237"/>
      <c r="S36" s="237"/>
      <c r="T36" s="237"/>
      <c r="U36" s="237"/>
    </row>
    <row r="37" spans="2:21" x14ac:dyDescent="0.25">
      <c r="M37" s="237"/>
      <c r="N37" s="237"/>
      <c r="O37" s="237"/>
      <c r="P37" s="237"/>
      <c r="Q37" s="237"/>
      <c r="R37" s="237"/>
      <c r="S37" s="237"/>
      <c r="T37" s="237"/>
      <c r="U37" s="237"/>
    </row>
    <row r="38" spans="2:21" ht="57" customHeight="1" x14ac:dyDescent="0.25">
      <c r="B38" s="238" t="s">
        <v>376</v>
      </c>
      <c r="C38" s="238"/>
      <c r="D38" s="238"/>
      <c r="E38" s="238"/>
      <c r="F38" s="238"/>
      <c r="G38" s="238"/>
      <c r="H38" s="238"/>
      <c r="I38" s="238"/>
      <c r="J38" s="238"/>
      <c r="K38" s="238"/>
      <c r="M38" s="146"/>
      <c r="N38" s="146"/>
      <c r="O38" s="146"/>
      <c r="P38" s="146"/>
      <c r="Q38" s="146"/>
      <c r="R38" s="146"/>
      <c r="S38" s="146"/>
      <c r="T38" s="146"/>
      <c r="U38" s="146"/>
    </row>
    <row r="39" spans="2:21" x14ac:dyDescent="0.25">
      <c r="B39" s="188" t="s">
        <v>312</v>
      </c>
      <c r="C39" s="189">
        <f t="array" ref="C39">SUM(IF((('Wine Consumption'!B2:B82&gt;1.5)+('Wine Consumption'!C2:C82&gt;350))&gt;0,1))</f>
        <v>43</v>
      </c>
    </row>
    <row r="41" spans="2:21" ht="18.75" x14ac:dyDescent="0.3">
      <c r="B41" s="46" t="s">
        <v>325</v>
      </c>
    </row>
    <row r="43" spans="2:21" x14ac:dyDescent="0.25">
      <c r="B43" s="47" t="s">
        <v>0</v>
      </c>
    </row>
    <row r="44" spans="2:21" x14ac:dyDescent="0.25">
      <c r="B44" s="190" t="s">
        <v>315</v>
      </c>
    </row>
    <row r="46" spans="2:21" ht="33.75" customHeight="1" x14ac:dyDescent="0.25">
      <c r="B46" s="235" t="s">
        <v>345</v>
      </c>
      <c r="C46" s="235"/>
      <c r="D46" s="235"/>
      <c r="E46" s="235"/>
      <c r="F46" s="235"/>
      <c r="G46" s="235"/>
      <c r="H46" s="235"/>
      <c r="I46" s="235"/>
      <c r="J46" s="235"/>
      <c r="K46" s="235"/>
    </row>
    <row r="47" spans="2:21" x14ac:dyDescent="0.25">
      <c r="B47" s="168" t="s">
        <v>320</v>
      </c>
      <c r="C47" s="189">
        <f t="array" ref="C47">SUM(IF(('Wine Consumption'!B2:B82&gt;0.5)*('Wine Consumption'!B2:B82&lt;1),'Wine Consumption'!B2:B82))</f>
        <v>23.960000000000004</v>
      </c>
    </row>
    <row r="49" spans="2:21" ht="53.25" customHeight="1" x14ac:dyDescent="0.25">
      <c r="B49" s="236" t="s">
        <v>368</v>
      </c>
      <c r="C49" s="236"/>
      <c r="D49" s="236"/>
      <c r="E49" s="236"/>
      <c r="F49" s="236"/>
      <c r="G49" s="236"/>
      <c r="H49" s="236"/>
      <c r="I49" s="236"/>
      <c r="J49" s="236"/>
      <c r="K49" s="236"/>
      <c r="M49" s="233" t="s">
        <v>369</v>
      </c>
      <c r="N49" s="233"/>
      <c r="O49" s="233"/>
      <c r="P49" s="233"/>
      <c r="Q49" s="233"/>
      <c r="R49" s="233"/>
      <c r="S49" s="233"/>
      <c r="T49" s="233"/>
      <c r="U49" s="233"/>
    </row>
    <row r="50" spans="2:21" x14ac:dyDescent="0.25">
      <c r="B50" s="168" t="s">
        <v>321</v>
      </c>
      <c r="C50" s="191">
        <f t="array" ref="C50">AVERAGE(IF(('Wine Consumption'!B2:B82&lt;0.5)+('Wine Consumption'!B2:B82&gt;1),'Wine Consumption'!B2:B82))</f>
        <v>1.9433333333333336</v>
      </c>
    </row>
    <row r="52" spans="2:21" ht="35.25" customHeight="1" x14ac:dyDescent="0.25">
      <c r="B52" s="236" t="s">
        <v>377</v>
      </c>
      <c r="C52" s="236"/>
      <c r="D52" s="236"/>
      <c r="E52" s="236"/>
      <c r="F52" s="236"/>
      <c r="G52" s="236"/>
      <c r="H52" s="236"/>
      <c r="I52" s="236"/>
      <c r="J52" s="236"/>
      <c r="K52" s="236"/>
    </row>
    <row r="53" spans="2:21" x14ac:dyDescent="0.25">
      <c r="B53" s="168" t="s">
        <v>322</v>
      </c>
      <c r="C53" s="189">
        <f t="array" ref="C53">MIN(IF(('Wine Consumption'!B2:B82&gt;0.5)*('Wine Consumption'!B2:B82&lt;1.1),'Wine Consumption'!B2:B82))</f>
        <v>0.52</v>
      </c>
    </row>
    <row r="54" spans="2:21" x14ac:dyDescent="0.25">
      <c r="B54" s="168" t="s">
        <v>323</v>
      </c>
      <c r="C54" s="189">
        <f t="array" ref="C54">MAX(IF(('Wine Consumption'!B2:B82&gt;0.5)*('Wine Consumption'!B2:B82&lt;1.1),'Wine Consumption'!B2:B82))</f>
        <v>1.07</v>
      </c>
    </row>
    <row r="55" spans="2:21" x14ac:dyDescent="0.25">
      <c r="B55" s="168" t="s">
        <v>324</v>
      </c>
      <c r="C55" s="189">
        <f>C54-C53</f>
        <v>0.55000000000000004</v>
      </c>
    </row>
    <row r="57" spans="2:21" ht="18.75" x14ac:dyDescent="0.3">
      <c r="B57" s="5" t="s">
        <v>329</v>
      </c>
    </row>
    <row r="59" spans="2:21" x14ac:dyDescent="0.25">
      <c r="B59" s="77" t="s">
        <v>0</v>
      </c>
    </row>
    <row r="60" spans="2:21" x14ac:dyDescent="0.25">
      <c r="B60" s="192" t="s">
        <v>331</v>
      </c>
    </row>
    <row r="62" spans="2:21" x14ac:dyDescent="0.25">
      <c r="B62" s="79" t="s">
        <v>21</v>
      </c>
      <c r="C62" s="157">
        <f t="array" aca="1" ref="C62" ca="1">SUM(LARGE(('GA County Populations'!B3:B161),ROW(INDIRECT("1:10"))))</f>
        <v>4595331</v>
      </c>
    </row>
    <row r="64" spans="2:21" ht="18.75" x14ac:dyDescent="0.3">
      <c r="B64" s="51" t="s">
        <v>330</v>
      </c>
    </row>
    <row r="66" spans="2:8" x14ac:dyDescent="0.25">
      <c r="B66" s="52" t="s">
        <v>0</v>
      </c>
    </row>
    <row r="67" spans="2:8" x14ac:dyDescent="0.25">
      <c r="B67" s="187" t="s">
        <v>332</v>
      </c>
    </row>
    <row r="69" spans="2:8" x14ac:dyDescent="0.25">
      <c r="B69" s="196" t="s">
        <v>21</v>
      </c>
      <c r="C69" s="157">
        <f t="array" aca="1" ref="C69" ca="1">SUM(SMALL('GA County Populations'!B3:B161,ROW(INDIRECT("1:50"))))</f>
        <v>437762</v>
      </c>
    </row>
    <row r="71" spans="2:8" ht="18.75" x14ac:dyDescent="0.3">
      <c r="B71" s="54" t="s">
        <v>370</v>
      </c>
    </row>
    <row r="73" spans="2:8" x14ac:dyDescent="0.25">
      <c r="B73" s="55" t="s">
        <v>0</v>
      </c>
    </row>
    <row r="74" spans="2:8" x14ac:dyDescent="0.25">
      <c r="B74" s="193" t="s">
        <v>336</v>
      </c>
    </row>
    <row r="76" spans="2:8" x14ac:dyDescent="0.25">
      <c r="B76" s="200" t="s">
        <v>297</v>
      </c>
      <c r="D76" s="201" t="s">
        <v>335</v>
      </c>
      <c r="E76" s="80">
        <f t="array" ref="E76">SUM(--(MONTH(B77:B91)=5))</f>
        <v>6</v>
      </c>
    </row>
    <row r="77" spans="2:8" x14ac:dyDescent="0.25">
      <c r="B77" s="194">
        <v>41708</v>
      </c>
    </row>
    <row r="78" spans="2:8" x14ac:dyDescent="0.25">
      <c r="B78" s="202">
        <v>41771</v>
      </c>
    </row>
    <row r="79" spans="2:8" ht="15" customHeight="1" x14ac:dyDescent="0.25">
      <c r="B79" s="194">
        <v>41707</v>
      </c>
      <c r="D79" s="233" t="s">
        <v>371</v>
      </c>
      <c r="E79" s="233"/>
      <c r="F79" s="233"/>
      <c r="G79" s="233"/>
      <c r="H79" s="233"/>
    </row>
    <row r="80" spans="2:8" x14ac:dyDescent="0.25">
      <c r="B80" s="194">
        <v>41704</v>
      </c>
      <c r="D80" s="233"/>
      <c r="E80" s="233"/>
      <c r="F80" s="233"/>
      <c r="G80" s="233"/>
      <c r="H80" s="233"/>
    </row>
    <row r="81" spans="2:12" x14ac:dyDescent="0.25">
      <c r="B81" s="194">
        <v>41759</v>
      </c>
      <c r="D81" s="233"/>
      <c r="E81" s="233"/>
      <c r="F81" s="233"/>
      <c r="G81" s="233"/>
      <c r="H81" s="233"/>
    </row>
    <row r="82" spans="2:12" x14ac:dyDescent="0.25">
      <c r="B82" s="202">
        <v>41764</v>
      </c>
      <c r="D82" s="233"/>
      <c r="E82" s="233"/>
      <c r="F82" s="233"/>
      <c r="G82" s="233"/>
      <c r="H82" s="233"/>
    </row>
    <row r="83" spans="2:12" x14ac:dyDescent="0.25">
      <c r="B83" s="194">
        <v>41703</v>
      </c>
      <c r="D83" s="233"/>
      <c r="E83" s="233"/>
      <c r="F83" s="233"/>
      <c r="G83" s="233"/>
      <c r="H83" s="233"/>
    </row>
    <row r="84" spans="2:12" x14ac:dyDescent="0.25">
      <c r="B84" s="202">
        <v>41784</v>
      </c>
      <c r="D84" s="233"/>
      <c r="E84" s="233"/>
      <c r="F84" s="233"/>
      <c r="G84" s="233"/>
      <c r="H84" s="233"/>
    </row>
    <row r="85" spans="2:12" x14ac:dyDescent="0.25">
      <c r="B85" s="202">
        <v>41763</v>
      </c>
    </row>
    <row r="86" spans="2:12" x14ac:dyDescent="0.25">
      <c r="B86" s="194">
        <v>41798</v>
      </c>
    </row>
    <row r="87" spans="2:12" x14ac:dyDescent="0.25">
      <c r="B87" s="202">
        <v>41762</v>
      </c>
    </row>
    <row r="88" spans="2:12" x14ac:dyDescent="0.25">
      <c r="B88" s="194">
        <v>41734</v>
      </c>
    </row>
    <row r="89" spans="2:12" x14ac:dyDescent="0.25">
      <c r="B89" s="194">
        <v>41712</v>
      </c>
    </row>
    <row r="90" spans="2:12" x14ac:dyDescent="0.25">
      <c r="B90" s="202">
        <v>41787</v>
      </c>
    </row>
    <row r="91" spans="2:12" x14ac:dyDescent="0.25">
      <c r="B91" s="195">
        <v>41736</v>
      </c>
    </row>
    <row r="92" spans="2:12" x14ac:dyDescent="0.25">
      <c r="B92" s="123"/>
    </row>
    <row r="93" spans="2:12" ht="18.75" x14ac:dyDescent="0.3">
      <c r="B93" s="98" t="s">
        <v>342</v>
      </c>
    </row>
    <row r="95" spans="2:12" x14ac:dyDescent="0.25">
      <c r="B95" s="109" t="s">
        <v>0</v>
      </c>
    </row>
    <row r="96" spans="2:12" ht="49.5" customHeight="1" x14ac:dyDescent="0.25">
      <c r="B96" s="234" t="s">
        <v>343</v>
      </c>
      <c r="C96" s="234"/>
      <c r="D96" s="234"/>
      <c r="E96" s="234"/>
      <c r="F96" s="234"/>
      <c r="G96" s="234"/>
      <c r="H96" s="234"/>
      <c r="I96" s="234"/>
      <c r="J96" s="234"/>
      <c r="K96" s="234"/>
      <c r="L96" s="234"/>
    </row>
    <row r="97" spans="2:13" x14ac:dyDescent="0.25">
      <c r="B97" s="193"/>
    </row>
    <row r="98" spans="2:13" x14ac:dyDescent="0.25">
      <c r="B98" s="110" t="s">
        <v>341</v>
      </c>
      <c r="C98" s="80" t="s">
        <v>344</v>
      </c>
    </row>
    <row r="100" spans="2:13" x14ac:dyDescent="0.25">
      <c r="B100" s="110" t="s">
        <v>333</v>
      </c>
      <c r="C100" s="204" t="s">
        <v>334</v>
      </c>
      <c r="D100" s="204" t="s">
        <v>248</v>
      </c>
      <c r="E100" s="205" t="s">
        <v>247</v>
      </c>
    </row>
    <row r="101" spans="2:13" x14ac:dyDescent="0.25">
      <c r="B101" s="218">
        <v>0</v>
      </c>
      <c r="C101" s="218">
        <v>4.1666666666666664E-2</v>
      </c>
      <c r="D101" s="22" t="str">
        <f>TEXT(B101,"hha/p") &amp;"-"&amp; TEXT(C101,"hha/p")</f>
        <v>12a-01a</v>
      </c>
      <c r="E101" s="22">
        <f t="array" ref="E101">SUM(('Incoming Work'!$C$2:$C$365&gt;B101)*('Incoming Work'!$C$2:$C$365&lt;=C101)*IF($C$98="all",1,('Incoming Work'!$B$2:$B$365='Array Data Aggregation'!$C$98)))</f>
        <v>8</v>
      </c>
      <c r="J101" s="124"/>
    </row>
    <row r="102" spans="2:13" x14ac:dyDescent="0.25">
      <c r="B102" s="218">
        <v>4.1666666666666664E-2</v>
      </c>
      <c r="C102" s="218">
        <v>8.3333333333333329E-2</v>
      </c>
      <c r="D102" s="22" t="str">
        <f t="shared" ref="D102:D124" si="0">TEXT(B102,"hha/p") &amp;"-"&amp; TEXT(C102,"hha/p")</f>
        <v>01a-02a</v>
      </c>
      <c r="E102" s="22">
        <f t="array" ref="E102">SUM(('Incoming Work'!$C$2:$C$365&gt;B102)*('Incoming Work'!$C$2:$C$365&lt;=C102)*IF($C$98="all",1,('Incoming Work'!$B$2:$B$365='Array Data Aggregation'!$C$98)))</f>
        <v>3</v>
      </c>
      <c r="J102" s="3"/>
    </row>
    <row r="103" spans="2:13" x14ac:dyDescent="0.25">
      <c r="B103" s="218">
        <v>8.3333333333333301E-2</v>
      </c>
      <c r="C103" s="218">
        <v>0.125</v>
      </c>
      <c r="D103" s="22" t="str">
        <f t="shared" si="0"/>
        <v>02a-03a</v>
      </c>
      <c r="E103" s="22">
        <f t="array" ref="E103">SUM(('Incoming Work'!$C$2:$C$365&gt;B103)*('Incoming Work'!$C$2:$C$365&lt;=C103)*IF($C$98="all",1,('Incoming Work'!$B$2:$B$365='Array Data Aggregation'!$C$98)))</f>
        <v>1</v>
      </c>
      <c r="J103" s="3"/>
    </row>
    <row r="104" spans="2:13" x14ac:dyDescent="0.25">
      <c r="B104" s="218">
        <v>0.125</v>
      </c>
      <c r="C104" s="218">
        <v>0.16666666666666699</v>
      </c>
      <c r="D104" s="22" t="str">
        <f t="shared" si="0"/>
        <v>03a-04a</v>
      </c>
      <c r="E104" s="22">
        <f t="array" ref="E104">SUM(('Incoming Work'!$C$2:$C$365&gt;B104)*('Incoming Work'!$C$2:$C$365&lt;=C104)*IF($C$98="all",1,('Incoming Work'!$B$2:$B$365='Array Data Aggregation'!$C$98)))</f>
        <v>0</v>
      </c>
      <c r="J104" s="3"/>
    </row>
    <row r="105" spans="2:13" x14ac:dyDescent="0.25">
      <c r="B105" s="218">
        <v>0.16666666666666699</v>
      </c>
      <c r="C105" s="218">
        <v>0.20833333333333401</v>
      </c>
      <c r="D105" s="22" t="str">
        <f t="shared" si="0"/>
        <v>04a-05a</v>
      </c>
      <c r="E105" s="22">
        <f t="array" ref="E105">SUM(('Incoming Work'!$C$2:$C$365&gt;B105)*('Incoming Work'!$C$2:$C$365&lt;=C105)*IF($C$98="all",1,('Incoming Work'!$B$2:$B$365='Array Data Aggregation'!$C$98)))</f>
        <v>0</v>
      </c>
      <c r="J105" s="3"/>
    </row>
    <row r="106" spans="2:13" x14ac:dyDescent="0.25">
      <c r="B106" s="218">
        <v>0.20833333333333301</v>
      </c>
      <c r="C106" s="218">
        <v>0.25</v>
      </c>
      <c r="D106" s="22" t="str">
        <f t="shared" si="0"/>
        <v>05a-06a</v>
      </c>
      <c r="E106" s="22">
        <f t="array" ref="E106">SUM(('Incoming Work'!$C$2:$C$365&gt;B106)*('Incoming Work'!$C$2:$C$365&lt;=C106)*IF($C$98="all",1,('Incoming Work'!$B$2:$B$365='Array Data Aggregation'!$C$98)))</f>
        <v>0</v>
      </c>
      <c r="F106" s="197"/>
      <c r="J106" s="3"/>
    </row>
    <row r="107" spans="2:13" x14ac:dyDescent="0.25">
      <c r="B107" s="218">
        <v>0.25</v>
      </c>
      <c r="C107" s="218">
        <v>0.29166666666666702</v>
      </c>
      <c r="D107" s="22" t="str">
        <f t="shared" si="0"/>
        <v>06a-07a</v>
      </c>
      <c r="E107" s="22">
        <f t="array" ref="E107">SUM(('Incoming Work'!$C$2:$C$365&gt;B107)*('Incoming Work'!$C$2:$C$365&lt;=C107)*IF($C$98="all",1,('Incoming Work'!$B$2:$B$365='Array Data Aggregation'!$C$98)))</f>
        <v>18</v>
      </c>
      <c r="J107" s="3"/>
    </row>
    <row r="108" spans="2:13" x14ac:dyDescent="0.25">
      <c r="B108" s="218">
        <v>0.29166666666666602</v>
      </c>
      <c r="C108" s="218">
        <v>0.33333333333333398</v>
      </c>
      <c r="D108" s="22" t="str">
        <f t="shared" si="0"/>
        <v>07a-08a</v>
      </c>
      <c r="E108" s="22">
        <f t="array" ref="E108">SUM(('Incoming Work'!$C$2:$C$365&gt;B108)*('Incoming Work'!$C$2:$C$365&lt;=C108)*IF($C$98="all",1,('Incoming Work'!$B$2:$B$365='Array Data Aggregation'!$C$98)))</f>
        <v>14</v>
      </c>
      <c r="J108" s="3"/>
    </row>
    <row r="109" spans="2:13" x14ac:dyDescent="0.25">
      <c r="B109" s="218">
        <v>0.33333333333333298</v>
      </c>
      <c r="C109" s="218">
        <v>0.375</v>
      </c>
      <c r="D109" s="22" t="str">
        <f t="shared" si="0"/>
        <v>08a-09a</v>
      </c>
      <c r="E109" s="22">
        <f t="array" ref="E109">SUM(('Incoming Work'!$C$2:$C$365&gt;B109)*('Incoming Work'!$C$2:$C$365&lt;=C109)*IF($C$98="all",1,('Incoming Work'!$B$2:$B$365='Array Data Aggregation'!$C$98)))</f>
        <v>27</v>
      </c>
      <c r="J109" s="3"/>
      <c r="M109" s="198"/>
    </row>
    <row r="110" spans="2:13" x14ac:dyDescent="0.25">
      <c r="B110" s="218">
        <v>0.375</v>
      </c>
      <c r="C110" s="218">
        <v>0.41666666666666702</v>
      </c>
      <c r="D110" s="22" t="str">
        <f t="shared" si="0"/>
        <v>09a-10a</v>
      </c>
      <c r="E110" s="22">
        <f t="array" ref="E110">SUM(('Incoming Work'!$C$2:$C$365&gt;B110)*('Incoming Work'!$C$2:$C$365&lt;=C110)*IF($C$98="all",1,('Incoming Work'!$B$2:$B$365='Array Data Aggregation'!$C$98)))</f>
        <v>29</v>
      </c>
      <c r="J110" s="3"/>
      <c r="M110" s="198"/>
    </row>
    <row r="111" spans="2:13" x14ac:dyDescent="0.25">
      <c r="B111" s="218">
        <v>0.41666666666666602</v>
      </c>
      <c r="C111" s="218">
        <v>0.45833333333333398</v>
      </c>
      <c r="D111" s="22" t="str">
        <f t="shared" si="0"/>
        <v>10a-11a</v>
      </c>
      <c r="E111" s="22">
        <f t="array" ref="E111">SUM(('Incoming Work'!$C$2:$C$365&gt;B111)*('Incoming Work'!$C$2:$C$365&lt;=C111)*IF($C$98="all",1,('Incoming Work'!$B$2:$B$365='Array Data Aggregation'!$C$98)))</f>
        <v>38</v>
      </c>
      <c r="J111" s="3"/>
      <c r="M111" s="198"/>
    </row>
    <row r="112" spans="2:13" x14ac:dyDescent="0.25">
      <c r="B112" s="218">
        <v>0.45833333333333298</v>
      </c>
      <c r="C112" s="218">
        <v>0.5</v>
      </c>
      <c r="D112" s="22" t="str">
        <f t="shared" si="0"/>
        <v>11a-12p</v>
      </c>
      <c r="E112" s="22">
        <f t="array" ref="E112">SUM(('Incoming Work'!$C$2:$C$365&gt;B112)*('Incoming Work'!$C$2:$C$365&lt;=C112)*IF($C$98="all",1,('Incoming Work'!$B$2:$B$365='Array Data Aggregation'!$C$98)))</f>
        <v>18</v>
      </c>
      <c r="J112" s="3"/>
      <c r="M112" s="198"/>
    </row>
    <row r="113" spans="2:13" x14ac:dyDescent="0.25">
      <c r="B113" s="218">
        <v>0.5</v>
      </c>
      <c r="C113" s="218">
        <v>0.54166666666666696</v>
      </c>
      <c r="D113" s="22" t="str">
        <f t="shared" si="0"/>
        <v>12p-01p</v>
      </c>
      <c r="E113" s="22">
        <f t="array" ref="E113">SUM(('Incoming Work'!$C$2:$C$365&gt;B113)*('Incoming Work'!$C$2:$C$365&lt;=C113)*IF($C$98="all",1,('Incoming Work'!$B$2:$B$365='Array Data Aggregation'!$C$98)))</f>
        <v>19</v>
      </c>
      <c r="J113" s="3"/>
      <c r="M113" s="198"/>
    </row>
    <row r="114" spans="2:13" x14ac:dyDescent="0.25">
      <c r="B114" s="218">
        <v>0.54166666666666596</v>
      </c>
      <c r="C114" s="218">
        <v>0.58333333333333404</v>
      </c>
      <c r="D114" s="22" t="str">
        <f t="shared" si="0"/>
        <v>01p-02p</v>
      </c>
      <c r="E114" s="22">
        <f t="array" ref="E114">SUM(('Incoming Work'!$C$2:$C$365&gt;B114)*('Incoming Work'!$C$2:$C$365&lt;=C114)*IF($C$98="all",1,('Incoming Work'!$B$2:$B$365='Array Data Aggregation'!$C$98)))</f>
        <v>15</v>
      </c>
      <c r="J114" s="3"/>
      <c r="M114" s="198"/>
    </row>
    <row r="115" spans="2:13" ht="15" customHeight="1" x14ac:dyDescent="0.25">
      <c r="B115" s="218">
        <v>0.58333333333333304</v>
      </c>
      <c r="C115" s="218">
        <v>0.625</v>
      </c>
      <c r="D115" s="22" t="str">
        <f t="shared" si="0"/>
        <v>02p-03p</v>
      </c>
      <c r="E115" s="22">
        <f t="array" ref="E115">SUM(('Incoming Work'!$C$2:$C$365&gt;B115)*('Incoming Work'!$C$2:$C$365&lt;=C115)*IF($C$98="all",1,('Incoming Work'!$B$2:$B$365='Array Data Aggregation'!$C$98)))</f>
        <v>20</v>
      </c>
      <c r="G115" s="233" t="s">
        <v>367</v>
      </c>
      <c r="H115" s="233"/>
      <c r="I115" s="233"/>
      <c r="J115" s="233"/>
      <c r="K115" s="233"/>
      <c r="L115" s="233"/>
      <c r="M115" s="198"/>
    </row>
    <row r="116" spans="2:13" x14ac:dyDescent="0.25">
      <c r="B116" s="218">
        <v>0.625</v>
      </c>
      <c r="C116" s="218">
        <v>0.66666666666666696</v>
      </c>
      <c r="D116" s="22" t="str">
        <f t="shared" si="0"/>
        <v>03p-04p</v>
      </c>
      <c r="E116" s="22">
        <f t="array" ref="E116">SUM(('Incoming Work'!$C$2:$C$365&gt;B116)*('Incoming Work'!$C$2:$C$365&lt;=C116)*IF($C$98="all",1,('Incoming Work'!$B$2:$B$365='Array Data Aggregation'!$C$98)))</f>
        <v>29</v>
      </c>
      <c r="G116" s="233"/>
      <c r="H116" s="233"/>
      <c r="I116" s="233"/>
      <c r="J116" s="233"/>
      <c r="K116" s="233"/>
      <c r="L116" s="233"/>
      <c r="M116" s="198"/>
    </row>
    <row r="117" spans="2:13" x14ac:dyDescent="0.25">
      <c r="B117" s="218">
        <v>0.66666666666666696</v>
      </c>
      <c r="C117" s="218">
        <v>0.70833333333333404</v>
      </c>
      <c r="D117" s="22" t="str">
        <f t="shared" si="0"/>
        <v>04p-05p</v>
      </c>
      <c r="E117" s="22">
        <f t="array" ref="E117">SUM(('Incoming Work'!$C$2:$C$365&gt;B117)*('Incoming Work'!$C$2:$C$365&lt;=C117)*IF($C$98="all",1,('Incoming Work'!$B$2:$B$365='Array Data Aggregation'!$C$98)))</f>
        <v>36</v>
      </c>
      <c r="G117" s="233"/>
      <c r="H117" s="233"/>
      <c r="I117" s="233"/>
      <c r="J117" s="233"/>
      <c r="K117" s="233"/>
      <c r="L117" s="233"/>
      <c r="M117" s="198"/>
    </row>
    <row r="118" spans="2:13" x14ac:dyDescent="0.25">
      <c r="B118" s="218">
        <v>0.70833333333333304</v>
      </c>
      <c r="C118" s="218">
        <v>0.75</v>
      </c>
      <c r="D118" s="22" t="str">
        <f t="shared" si="0"/>
        <v>05p-06p</v>
      </c>
      <c r="E118" s="22">
        <f t="array" ref="E118">SUM(('Incoming Work'!$C$2:$C$365&gt;B118)*('Incoming Work'!$C$2:$C$365&lt;=C118)*IF($C$98="all",1,('Incoming Work'!$B$2:$B$365='Array Data Aggregation'!$C$98)))</f>
        <v>7</v>
      </c>
      <c r="G118" s="233"/>
      <c r="H118" s="233"/>
      <c r="I118" s="233"/>
      <c r="J118" s="233"/>
      <c r="K118" s="233"/>
      <c r="L118" s="233"/>
      <c r="M118" s="198"/>
    </row>
    <row r="119" spans="2:13" x14ac:dyDescent="0.25">
      <c r="B119" s="218">
        <v>0.75</v>
      </c>
      <c r="C119" s="218">
        <v>0.79166666666666696</v>
      </c>
      <c r="D119" s="22" t="str">
        <f t="shared" si="0"/>
        <v>06p-07p</v>
      </c>
      <c r="E119" s="22">
        <f t="array" ref="E119">SUM(('Incoming Work'!$C$2:$C$365&gt;B119)*('Incoming Work'!$C$2:$C$365&lt;=C119)*IF($C$98="all",1,('Incoming Work'!$B$2:$B$365='Array Data Aggregation'!$C$98)))</f>
        <v>37</v>
      </c>
      <c r="G119" s="233"/>
      <c r="H119" s="233"/>
      <c r="I119" s="233"/>
      <c r="J119" s="233"/>
      <c r="K119" s="233"/>
      <c r="L119" s="233"/>
      <c r="M119" s="198"/>
    </row>
    <row r="120" spans="2:13" x14ac:dyDescent="0.25">
      <c r="B120" s="218">
        <v>0.79166666666666696</v>
      </c>
      <c r="C120" s="218">
        <v>0.83333333333333404</v>
      </c>
      <c r="D120" s="22" t="str">
        <f t="shared" si="0"/>
        <v>07p-08p</v>
      </c>
      <c r="E120" s="22">
        <f t="array" ref="E120">SUM(('Incoming Work'!$C$2:$C$365&gt;B120)*('Incoming Work'!$C$2:$C$365&lt;=C120)*IF($C$98="all",1,('Incoming Work'!$B$2:$B$365='Array Data Aggregation'!$C$98)))</f>
        <v>22</v>
      </c>
      <c r="J120" s="3"/>
    </row>
    <row r="121" spans="2:13" x14ac:dyDescent="0.25">
      <c r="B121" s="218">
        <v>0.83333333333333304</v>
      </c>
      <c r="C121" s="218">
        <v>0.875</v>
      </c>
      <c r="D121" s="22" t="str">
        <f t="shared" si="0"/>
        <v>08p-09p</v>
      </c>
      <c r="E121" s="22">
        <f t="array" ref="E121">SUM(('Incoming Work'!$C$2:$C$365&gt;B121)*('Incoming Work'!$C$2:$C$365&lt;=C121)*IF($C$98="all",1,('Incoming Work'!$B$2:$B$365='Array Data Aggregation'!$C$98)))</f>
        <v>11</v>
      </c>
      <c r="J121" s="3"/>
    </row>
    <row r="122" spans="2:13" x14ac:dyDescent="0.25">
      <c r="B122" s="218">
        <v>0.875</v>
      </c>
      <c r="C122" s="218">
        <v>0.91666666666666696</v>
      </c>
      <c r="D122" s="22" t="str">
        <f t="shared" si="0"/>
        <v>09p-10p</v>
      </c>
      <c r="E122" s="22">
        <f t="array" ref="E122">SUM(('Incoming Work'!$C$2:$C$365&gt;B122)*('Incoming Work'!$C$2:$C$365&lt;=C122)*IF($C$98="all",1,('Incoming Work'!$B$2:$B$365='Array Data Aggregation'!$C$98)))</f>
        <v>1</v>
      </c>
      <c r="J122" s="3"/>
    </row>
    <row r="123" spans="2:13" x14ac:dyDescent="0.25">
      <c r="B123" s="218">
        <v>0.91666666666666696</v>
      </c>
      <c r="C123" s="218">
        <v>0.95833333333333404</v>
      </c>
      <c r="D123" s="22" t="str">
        <f t="shared" si="0"/>
        <v>10p-11p</v>
      </c>
      <c r="E123" s="22">
        <f t="array" ref="E123">SUM(('Incoming Work'!$C$2:$C$365&gt;B123)*('Incoming Work'!$C$2:$C$365&lt;=C123)*IF($C$98="all",1,('Incoming Work'!$B$2:$B$365='Array Data Aggregation'!$C$98)))</f>
        <v>3</v>
      </c>
      <c r="J123" s="3"/>
    </row>
    <row r="124" spans="2:13" x14ac:dyDescent="0.25">
      <c r="B124" s="218">
        <v>0.95833333333333304</v>
      </c>
      <c r="C124" s="218">
        <v>1</v>
      </c>
      <c r="D124" s="22" t="str">
        <f t="shared" si="0"/>
        <v>11p-12a</v>
      </c>
      <c r="E124" s="22">
        <f t="array" ref="E124">SUM(('Incoming Work'!$C$2:$C$365&gt;B124)*('Incoming Work'!$C$2:$C$365&lt;=C124)*IF($C$98="all",1,('Incoming Work'!$B$2:$B$365='Array Data Aggregation'!$C$98)))</f>
        <v>7</v>
      </c>
      <c r="J124" s="3"/>
    </row>
    <row r="125" spans="2:13" x14ac:dyDescent="0.25">
      <c r="J125" s="3"/>
    </row>
    <row r="126" spans="2:13" x14ac:dyDescent="0.25">
      <c r="J126" s="3"/>
    </row>
    <row r="127" spans="2:13" x14ac:dyDescent="0.25">
      <c r="J127" s="3"/>
    </row>
    <row r="128" spans="2:13" x14ac:dyDescent="0.25">
      <c r="J128" s="3"/>
    </row>
    <row r="129" spans="10:10" x14ac:dyDescent="0.25">
      <c r="J129" s="3"/>
    </row>
    <row r="130" spans="10:10" x14ac:dyDescent="0.25">
      <c r="J130" s="3"/>
    </row>
    <row r="131" spans="10:10" x14ac:dyDescent="0.25">
      <c r="J131" s="3"/>
    </row>
    <row r="132" spans="10:10" x14ac:dyDescent="0.25">
      <c r="J132" s="3"/>
    </row>
    <row r="133" spans="10:10" x14ac:dyDescent="0.25">
      <c r="J133" s="3"/>
    </row>
    <row r="134" spans="10:10" x14ac:dyDescent="0.25">
      <c r="J134" s="3"/>
    </row>
    <row r="135" spans="10:10" x14ac:dyDescent="0.25">
      <c r="J135" s="3"/>
    </row>
    <row r="136" spans="10:10" x14ac:dyDescent="0.25">
      <c r="J136" s="3"/>
    </row>
    <row r="137" spans="10:10" x14ac:dyDescent="0.25">
      <c r="J137" s="3"/>
    </row>
    <row r="138" spans="10:10" x14ac:dyDescent="0.25">
      <c r="J138" s="3"/>
    </row>
    <row r="139" spans="10:10" x14ac:dyDescent="0.25">
      <c r="J139" s="3"/>
    </row>
    <row r="140" spans="10:10" x14ac:dyDescent="0.25">
      <c r="J140" s="3"/>
    </row>
    <row r="141" spans="10:10" x14ac:dyDescent="0.25">
      <c r="J141" s="3"/>
    </row>
    <row r="142" spans="10:10" x14ac:dyDescent="0.25">
      <c r="J142" s="3"/>
    </row>
    <row r="143" spans="10:10" x14ac:dyDescent="0.25">
      <c r="J143" s="3"/>
    </row>
    <row r="144" spans="10:10" x14ac:dyDescent="0.25">
      <c r="J144" s="3"/>
    </row>
    <row r="145" spans="10:10" x14ac:dyDescent="0.25">
      <c r="J145" s="3"/>
    </row>
    <row r="146" spans="10:10" x14ac:dyDescent="0.25">
      <c r="J146" s="3"/>
    </row>
    <row r="147" spans="10:10" x14ac:dyDescent="0.25">
      <c r="J147" s="3"/>
    </row>
    <row r="148" spans="10:10" x14ac:dyDescent="0.25">
      <c r="J148" s="3"/>
    </row>
    <row r="149" spans="10:10" x14ac:dyDescent="0.25">
      <c r="J149" s="3"/>
    </row>
    <row r="150" spans="10:10" x14ac:dyDescent="0.25">
      <c r="J150" s="3"/>
    </row>
    <row r="151" spans="10:10" x14ac:dyDescent="0.25">
      <c r="J151" s="3"/>
    </row>
    <row r="152" spans="10:10" x14ac:dyDescent="0.25">
      <c r="J152" s="3"/>
    </row>
    <row r="153" spans="10:10" x14ac:dyDescent="0.25">
      <c r="J153" s="3"/>
    </row>
    <row r="154" spans="10:10" x14ac:dyDescent="0.25">
      <c r="J154" s="3"/>
    </row>
    <row r="155" spans="10:10" x14ac:dyDescent="0.25">
      <c r="J155" s="3"/>
    </row>
    <row r="156" spans="10:10" x14ac:dyDescent="0.25">
      <c r="J156" s="3"/>
    </row>
    <row r="157" spans="10:10" x14ac:dyDescent="0.25">
      <c r="J157" s="3"/>
    </row>
    <row r="158" spans="10:10" x14ac:dyDescent="0.25">
      <c r="J158" s="3"/>
    </row>
    <row r="159" spans="10:10" x14ac:dyDescent="0.25">
      <c r="J159" s="3"/>
    </row>
    <row r="160" spans="10:10" x14ac:dyDescent="0.25">
      <c r="J160" s="3"/>
    </row>
    <row r="161" spans="10:10" x14ac:dyDescent="0.25">
      <c r="J161" s="3"/>
    </row>
    <row r="162" spans="10:10" x14ac:dyDescent="0.25">
      <c r="J162" s="3"/>
    </row>
    <row r="163" spans="10:10" x14ac:dyDescent="0.25">
      <c r="J163" s="3"/>
    </row>
    <row r="164" spans="10:10" x14ac:dyDescent="0.25">
      <c r="J164" s="3"/>
    </row>
    <row r="165" spans="10:10" x14ac:dyDescent="0.25">
      <c r="J165" s="3"/>
    </row>
    <row r="166" spans="10:10" x14ac:dyDescent="0.25">
      <c r="J166" s="3"/>
    </row>
    <row r="167" spans="10:10" x14ac:dyDescent="0.25">
      <c r="J167" s="3"/>
    </row>
    <row r="168" spans="10:10" x14ac:dyDescent="0.25">
      <c r="J168" s="3"/>
    </row>
    <row r="169" spans="10:10" x14ac:dyDescent="0.25">
      <c r="J169" s="3"/>
    </row>
    <row r="170" spans="10:10" x14ac:dyDescent="0.25">
      <c r="J170" s="3"/>
    </row>
    <row r="171" spans="10:10" x14ac:dyDescent="0.25">
      <c r="J171" s="3"/>
    </row>
    <row r="172" spans="10:10" x14ac:dyDescent="0.25">
      <c r="J172" s="3"/>
    </row>
    <row r="173" spans="10:10" x14ac:dyDescent="0.25">
      <c r="J173" s="3"/>
    </row>
    <row r="174" spans="10:10" x14ac:dyDescent="0.25">
      <c r="J174" s="3"/>
    </row>
    <row r="175" spans="10:10" x14ac:dyDescent="0.25">
      <c r="J175" s="3"/>
    </row>
    <row r="176" spans="10:10" x14ac:dyDescent="0.25">
      <c r="J176" s="3"/>
    </row>
    <row r="177" spans="10:10" x14ac:dyDescent="0.25">
      <c r="J177" s="3"/>
    </row>
    <row r="178" spans="10:10" x14ac:dyDescent="0.25">
      <c r="J178" s="3"/>
    </row>
    <row r="179" spans="10:10" x14ac:dyDescent="0.25">
      <c r="J179" s="3"/>
    </row>
    <row r="180" spans="10:10" x14ac:dyDescent="0.25">
      <c r="J180" s="3"/>
    </row>
    <row r="181" spans="10:10" x14ac:dyDescent="0.25">
      <c r="J181" s="3"/>
    </row>
    <row r="182" spans="10:10" x14ac:dyDescent="0.25">
      <c r="J182" s="3"/>
    </row>
    <row r="183" spans="10:10" x14ac:dyDescent="0.25">
      <c r="J183" s="3"/>
    </row>
    <row r="184" spans="10:10" x14ac:dyDescent="0.25">
      <c r="J184" s="3"/>
    </row>
    <row r="185" spans="10:10" x14ac:dyDescent="0.25">
      <c r="J185" s="3"/>
    </row>
    <row r="186" spans="10:10" x14ac:dyDescent="0.25">
      <c r="J186" s="3"/>
    </row>
    <row r="187" spans="10:10" x14ac:dyDescent="0.25">
      <c r="J187" s="3"/>
    </row>
    <row r="188" spans="10:10" x14ac:dyDescent="0.25">
      <c r="J188" s="3"/>
    </row>
    <row r="189" spans="10:10" x14ac:dyDescent="0.25">
      <c r="J189" s="3"/>
    </row>
    <row r="190" spans="10:10" x14ac:dyDescent="0.25">
      <c r="J190" s="3"/>
    </row>
    <row r="191" spans="10:10" x14ac:dyDescent="0.25">
      <c r="J191" s="3"/>
    </row>
    <row r="192" spans="10:10" x14ac:dyDescent="0.25">
      <c r="J192" s="3"/>
    </row>
    <row r="193" spans="10:10" x14ac:dyDescent="0.25">
      <c r="J193" s="3"/>
    </row>
    <row r="194" spans="10:10" x14ac:dyDescent="0.25">
      <c r="J194" s="3"/>
    </row>
    <row r="195" spans="10:10" x14ac:dyDescent="0.25">
      <c r="J195" s="3"/>
    </row>
    <row r="196" spans="10:10" x14ac:dyDescent="0.25">
      <c r="J196" s="3"/>
    </row>
    <row r="197" spans="10:10" x14ac:dyDescent="0.25">
      <c r="J197" s="3"/>
    </row>
    <row r="198" spans="10:10" x14ac:dyDescent="0.25">
      <c r="J198" s="3"/>
    </row>
    <row r="199" spans="10:10" x14ac:dyDescent="0.25">
      <c r="J199" s="3"/>
    </row>
    <row r="200" spans="10:10" x14ac:dyDescent="0.25">
      <c r="J200" s="3"/>
    </row>
    <row r="201" spans="10:10" x14ac:dyDescent="0.25">
      <c r="J201" s="3"/>
    </row>
    <row r="202" spans="10:10" x14ac:dyDescent="0.25">
      <c r="J202" s="3"/>
    </row>
    <row r="203" spans="10:10" x14ac:dyDescent="0.25">
      <c r="J203" s="3"/>
    </row>
    <row r="204" spans="10:10" x14ac:dyDescent="0.25">
      <c r="J204" s="3"/>
    </row>
    <row r="205" spans="10:10" x14ac:dyDescent="0.25">
      <c r="J205" s="3"/>
    </row>
    <row r="206" spans="10:10" x14ac:dyDescent="0.25">
      <c r="J206" s="3"/>
    </row>
    <row r="207" spans="10:10" x14ac:dyDescent="0.25">
      <c r="J207" s="3"/>
    </row>
    <row r="208" spans="10:10" x14ac:dyDescent="0.25">
      <c r="J208" s="3"/>
    </row>
    <row r="209" spans="10:10" x14ac:dyDescent="0.25">
      <c r="J209" s="3"/>
    </row>
    <row r="210" spans="10:10" x14ac:dyDescent="0.25">
      <c r="J210" s="3"/>
    </row>
    <row r="211" spans="10:10" x14ac:dyDescent="0.25">
      <c r="J211" s="3"/>
    </row>
    <row r="212" spans="10:10" x14ac:dyDescent="0.25">
      <c r="J212" s="3"/>
    </row>
    <row r="213" spans="10:10" x14ac:dyDescent="0.25">
      <c r="J213" s="3"/>
    </row>
    <row r="214" spans="10:10" x14ac:dyDescent="0.25">
      <c r="J214" s="3"/>
    </row>
    <row r="215" spans="10:10" x14ac:dyDescent="0.25">
      <c r="J215" s="3"/>
    </row>
    <row r="216" spans="10:10" x14ac:dyDescent="0.25">
      <c r="J216" s="3"/>
    </row>
    <row r="217" spans="10:10" x14ac:dyDescent="0.25">
      <c r="J217" s="3"/>
    </row>
    <row r="218" spans="10:10" x14ac:dyDescent="0.25">
      <c r="J218" s="3"/>
    </row>
    <row r="219" spans="10:10" x14ac:dyDescent="0.25">
      <c r="J219" s="3"/>
    </row>
    <row r="220" spans="10:10" x14ac:dyDescent="0.25">
      <c r="J220" s="3"/>
    </row>
    <row r="221" spans="10:10" x14ac:dyDescent="0.25">
      <c r="J221" s="3"/>
    </row>
    <row r="222" spans="10:10" x14ac:dyDescent="0.25">
      <c r="J222" s="3"/>
    </row>
    <row r="223" spans="10:10" x14ac:dyDescent="0.25">
      <c r="J223" s="3"/>
    </row>
    <row r="224" spans="10:10" x14ac:dyDescent="0.25">
      <c r="J224" s="3"/>
    </row>
    <row r="225" spans="10:10" x14ac:dyDescent="0.25">
      <c r="J225" s="3"/>
    </row>
    <row r="226" spans="10:10" x14ac:dyDescent="0.25">
      <c r="J226" s="3"/>
    </row>
    <row r="227" spans="10:10" x14ac:dyDescent="0.25">
      <c r="J227" s="3"/>
    </row>
    <row r="228" spans="10:10" x14ac:dyDescent="0.25">
      <c r="J228" s="3"/>
    </row>
    <row r="229" spans="10:10" x14ac:dyDescent="0.25">
      <c r="J229" s="3"/>
    </row>
    <row r="230" spans="10:10" x14ac:dyDescent="0.25">
      <c r="J230" s="3"/>
    </row>
    <row r="231" spans="10:10" x14ac:dyDescent="0.25">
      <c r="J231" s="3"/>
    </row>
    <row r="232" spans="10:10" x14ac:dyDescent="0.25">
      <c r="J232" s="3"/>
    </row>
    <row r="233" spans="10:10" x14ac:dyDescent="0.25">
      <c r="J233" s="3"/>
    </row>
    <row r="234" spans="10:10" x14ac:dyDescent="0.25">
      <c r="J234" s="3"/>
    </row>
    <row r="235" spans="10:10" x14ac:dyDescent="0.25">
      <c r="J235" s="3"/>
    </row>
    <row r="236" spans="10:10" x14ac:dyDescent="0.25">
      <c r="J236" s="3"/>
    </row>
    <row r="237" spans="10:10" x14ac:dyDescent="0.25">
      <c r="J237" s="3"/>
    </row>
    <row r="238" spans="10:10" x14ac:dyDescent="0.25">
      <c r="J238" s="3"/>
    </row>
    <row r="239" spans="10:10" x14ac:dyDescent="0.25">
      <c r="J239" s="3"/>
    </row>
    <row r="240" spans="10:10" x14ac:dyDescent="0.25">
      <c r="J240" s="3"/>
    </row>
    <row r="241" spans="10:10" x14ac:dyDescent="0.25">
      <c r="J241" s="3"/>
    </row>
    <row r="242" spans="10:10" x14ac:dyDescent="0.25">
      <c r="J242" s="3"/>
    </row>
    <row r="243" spans="10:10" x14ac:dyDescent="0.25">
      <c r="J243" s="3"/>
    </row>
    <row r="244" spans="10:10" x14ac:dyDescent="0.25">
      <c r="J244" s="3"/>
    </row>
    <row r="245" spans="10:10" x14ac:dyDescent="0.25">
      <c r="J245" s="3"/>
    </row>
    <row r="246" spans="10:10" x14ac:dyDescent="0.25">
      <c r="J246" s="3"/>
    </row>
    <row r="247" spans="10:10" x14ac:dyDescent="0.25">
      <c r="J247" s="3"/>
    </row>
    <row r="248" spans="10:10" x14ac:dyDescent="0.25">
      <c r="J248" s="3"/>
    </row>
    <row r="249" spans="10:10" x14ac:dyDescent="0.25">
      <c r="J249" s="3"/>
    </row>
    <row r="250" spans="10:10" x14ac:dyDescent="0.25">
      <c r="J250" s="3"/>
    </row>
    <row r="251" spans="10:10" x14ac:dyDescent="0.25">
      <c r="J251" s="3"/>
    </row>
    <row r="252" spans="10:10" x14ac:dyDescent="0.25">
      <c r="J252" s="3"/>
    </row>
    <row r="253" spans="10:10" x14ac:dyDescent="0.25">
      <c r="J253" s="3"/>
    </row>
    <row r="254" spans="10:10" x14ac:dyDescent="0.25">
      <c r="J254" s="3"/>
    </row>
    <row r="255" spans="10:10" x14ac:dyDescent="0.25">
      <c r="J255" s="3"/>
    </row>
    <row r="256" spans="10:10" x14ac:dyDescent="0.25">
      <c r="J256" s="3"/>
    </row>
    <row r="257" spans="10:10" x14ac:dyDescent="0.25">
      <c r="J257" s="3"/>
    </row>
    <row r="258" spans="10:10" x14ac:dyDescent="0.25">
      <c r="J258" s="3"/>
    </row>
    <row r="259" spans="10:10" x14ac:dyDescent="0.25">
      <c r="J259" s="3"/>
    </row>
    <row r="260" spans="10:10" x14ac:dyDescent="0.25">
      <c r="J260" s="3"/>
    </row>
    <row r="261" spans="10:10" x14ac:dyDescent="0.25">
      <c r="J261" s="3"/>
    </row>
    <row r="262" spans="10:10" x14ac:dyDescent="0.25">
      <c r="J262" s="3"/>
    </row>
    <row r="263" spans="10:10" x14ac:dyDescent="0.25">
      <c r="J263" s="3"/>
    </row>
    <row r="264" spans="10:10" x14ac:dyDescent="0.25">
      <c r="J264" s="3"/>
    </row>
    <row r="265" spans="10:10" x14ac:dyDescent="0.25">
      <c r="J265" s="3"/>
    </row>
    <row r="266" spans="10:10" x14ac:dyDescent="0.25">
      <c r="J266" s="3"/>
    </row>
  </sheetData>
  <mergeCells count="13">
    <mergeCell ref="M32:U33"/>
    <mergeCell ref="M35:U37"/>
    <mergeCell ref="M49:U49"/>
    <mergeCell ref="B38:K38"/>
    <mergeCell ref="B35:K35"/>
    <mergeCell ref="B32:K32"/>
    <mergeCell ref="G115:L119"/>
    <mergeCell ref="H20:K25"/>
    <mergeCell ref="D79:H84"/>
    <mergeCell ref="B96:L96"/>
    <mergeCell ref="B46:K46"/>
    <mergeCell ref="B49:K49"/>
    <mergeCell ref="B52:K52"/>
  </mergeCells>
  <dataValidations count="3">
    <dataValidation type="list" allowBlank="1" showInputMessage="1" showErrorMessage="1" sqref="C20">
      <formula1>"BENELUX,MX,UK,US"</formula1>
    </dataValidation>
    <dataValidation type="list" allowBlank="1" showInputMessage="1" showErrorMessage="1" sqref="C98">
      <formula1>"EMAIL,PHONE,ALL"</formula1>
    </dataValidation>
    <dataValidation type="list" allowBlank="1" showInputMessage="1" showErrorMessage="1" sqref="F20">
      <formula1>"BENELUX,MX,UK,US"</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499984740745262"/>
  </sheetPr>
  <dimension ref="A1:F82"/>
  <sheetViews>
    <sheetView showGridLines="0" workbookViewId="0"/>
  </sheetViews>
  <sheetFormatPr defaultRowHeight="15" x14ac:dyDescent="0.25"/>
  <cols>
    <col min="2" max="2" width="14.85546875" customWidth="1"/>
    <col min="3" max="3" width="13.140625" customWidth="1"/>
    <col min="6" max="6" width="55.7109375" bestFit="1" customWidth="1"/>
  </cols>
  <sheetData>
    <row r="1" spans="1:6" ht="39" thickBot="1" x14ac:dyDescent="0.3">
      <c r="A1" s="136" t="s">
        <v>309</v>
      </c>
      <c r="B1" s="144" t="s">
        <v>313</v>
      </c>
      <c r="C1" s="144" t="s">
        <v>314</v>
      </c>
      <c r="E1" s="138" t="s">
        <v>311</v>
      </c>
      <c r="F1" s="139" t="s">
        <v>310</v>
      </c>
    </row>
    <row r="2" spans="1:6" ht="16.5" thickTop="1" thickBot="1" x14ac:dyDescent="0.3">
      <c r="A2" s="137">
        <v>2014</v>
      </c>
      <c r="B2" s="140">
        <v>2.8</v>
      </c>
      <c r="C2" s="142">
        <v>893</v>
      </c>
    </row>
    <row r="3" spans="1:6" ht="15.75" thickBot="1" x14ac:dyDescent="0.3">
      <c r="A3" s="137">
        <v>2013</v>
      </c>
      <c r="B3" s="141">
        <v>2.8</v>
      </c>
      <c r="C3" s="143">
        <v>886</v>
      </c>
    </row>
    <row r="4" spans="1:6" ht="15.75" thickBot="1" x14ac:dyDescent="0.3">
      <c r="A4" s="137">
        <v>2012</v>
      </c>
      <c r="B4" s="140">
        <v>2.73</v>
      </c>
      <c r="C4" s="142">
        <v>856</v>
      </c>
    </row>
    <row r="5" spans="1:6" ht="15.75" thickBot="1" x14ac:dyDescent="0.3">
      <c r="A5" s="137">
        <v>2011</v>
      </c>
      <c r="B5" s="141">
        <v>2.68</v>
      </c>
      <c r="C5" s="143">
        <v>836</v>
      </c>
    </row>
    <row r="6" spans="1:6" ht="15.75" thickBot="1" x14ac:dyDescent="0.3">
      <c r="A6" s="137">
        <v>2010</v>
      </c>
      <c r="B6" s="140">
        <v>2.5299999999999998</v>
      </c>
      <c r="C6" s="142">
        <v>784</v>
      </c>
    </row>
    <row r="7" spans="1:6" ht="15.75" thickBot="1" x14ac:dyDescent="0.3">
      <c r="A7" s="137">
        <v>2009</v>
      </c>
      <c r="B7" s="141">
        <v>2.4900000000000002</v>
      </c>
      <c r="C7" s="143">
        <v>763</v>
      </c>
    </row>
    <row r="8" spans="1:6" ht="15.75" thickBot="1" x14ac:dyDescent="0.3">
      <c r="A8" s="137">
        <v>2008</v>
      </c>
      <c r="B8" s="140">
        <v>2.4500000000000002</v>
      </c>
      <c r="C8" s="142">
        <v>746</v>
      </c>
    </row>
    <row r="9" spans="1:6" ht="15.75" thickBot="1" x14ac:dyDescent="0.3">
      <c r="A9" s="137">
        <v>2007</v>
      </c>
      <c r="B9" s="141">
        <v>2.46</v>
      </c>
      <c r="C9" s="143">
        <v>742</v>
      </c>
    </row>
    <row r="10" spans="1:6" ht="15.75" thickBot="1" x14ac:dyDescent="0.3">
      <c r="A10" s="137">
        <v>2006</v>
      </c>
      <c r="B10" s="140">
        <v>2.4</v>
      </c>
      <c r="C10" s="142">
        <v>717</v>
      </c>
    </row>
    <row r="11" spans="1:6" ht="15.75" thickBot="1" x14ac:dyDescent="0.3">
      <c r="A11" s="137">
        <v>2005</v>
      </c>
      <c r="B11" s="141">
        <v>2.34</v>
      </c>
      <c r="C11" s="143">
        <v>691</v>
      </c>
    </row>
    <row r="12" spans="1:6" ht="15.75" thickBot="1" x14ac:dyDescent="0.3">
      <c r="A12" s="137">
        <v>2004</v>
      </c>
      <c r="B12" s="140">
        <v>2.2599999999999998</v>
      </c>
      <c r="C12" s="142">
        <v>665</v>
      </c>
    </row>
    <row r="13" spans="1:6" ht="15.75" thickBot="1" x14ac:dyDescent="0.3">
      <c r="A13" s="137">
        <v>2003</v>
      </c>
      <c r="B13" s="141">
        <v>2.2000000000000002</v>
      </c>
      <c r="C13" s="143">
        <v>639</v>
      </c>
    </row>
    <row r="14" spans="1:6" ht="15.75" thickBot="1" x14ac:dyDescent="0.3">
      <c r="A14" s="137">
        <v>2002</v>
      </c>
      <c r="B14" s="140">
        <v>2.14</v>
      </c>
      <c r="C14" s="142">
        <v>617</v>
      </c>
    </row>
    <row r="15" spans="1:6" ht="15.75" thickBot="1" x14ac:dyDescent="0.3">
      <c r="A15" s="137">
        <v>2001</v>
      </c>
      <c r="B15" s="141">
        <v>2.0099999999999998</v>
      </c>
      <c r="C15" s="143">
        <v>574</v>
      </c>
    </row>
    <row r="16" spans="1:6" ht="15.75" thickBot="1" x14ac:dyDescent="0.3">
      <c r="A16" s="137">
        <v>2000</v>
      </c>
      <c r="B16" s="140">
        <v>2.0099999999999998</v>
      </c>
      <c r="C16" s="142">
        <v>568</v>
      </c>
    </row>
    <row r="17" spans="1:3" ht="15.75" thickBot="1" x14ac:dyDescent="0.3">
      <c r="A17" s="137">
        <v>1999</v>
      </c>
      <c r="B17" s="141">
        <v>2.02</v>
      </c>
      <c r="C17" s="143">
        <v>543</v>
      </c>
    </row>
    <row r="18" spans="1:3" ht="15.75" thickBot="1" x14ac:dyDescent="0.3">
      <c r="A18" s="137">
        <v>1998</v>
      </c>
      <c r="B18" s="140">
        <v>1.95</v>
      </c>
      <c r="C18" s="142">
        <v>526</v>
      </c>
    </row>
    <row r="19" spans="1:3" ht="15.75" thickBot="1" x14ac:dyDescent="0.3">
      <c r="A19" s="137">
        <v>1997</v>
      </c>
      <c r="B19" s="141">
        <v>1.94</v>
      </c>
      <c r="C19" s="143">
        <v>519</v>
      </c>
    </row>
    <row r="20" spans="1:3" ht="15.75" thickBot="1" x14ac:dyDescent="0.3">
      <c r="A20" s="137">
        <v>1996</v>
      </c>
      <c r="B20" s="140">
        <v>1.89</v>
      </c>
      <c r="C20" s="142">
        <v>500</v>
      </c>
    </row>
    <row r="21" spans="1:3" ht="15.75" thickBot="1" x14ac:dyDescent="0.3">
      <c r="A21" s="137">
        <v>1995</v>
      </c>
      <c r="B21" s="141">
        <v>1.77</v>
      </c>
      <c r="C21" s="143">
        <v>464</v>
      </c>
    </row>
    <row r="22" spans="1:3" ht="15.75" thickBot="1" x14ac:dyDescent="0.3">
      <c r="A22" s="137">
        <v>1994</v>
      </c>
      <c r="B22" s="140">
        <v>1.77</v>
      </c>
      <c r="C22" s="142">
        <v>459</v>
      </c>
    </row>
    <row r="23" spans="1:3" ht="15.75" thickBot="1" x14ac:dyDescent="0.3">
      <c r="A23" s="137">
        <v>1993</v>
      </c>
      <c r="B23" s="141">
        <v>1.74</v>
      </c>
      <c r="C23" s="143">
        <v>449</v>
      </c>
    </row>
    <row r="24" spans="1:3" ht="15.75" thickBot="1" x14ac:dyDescent="0.3">
      <c r="A24" s="137">
        <v>1992</v>
      </c>
      <c r="B24" s="140">
        <v>1.87</v>
      </c>
      <c r="C24" s="142">
        <v>476</v>
      </c>
    </row>
    <row r="25" spans="1:3" ht="15.75" thickBot="1" x14ac:dyDescent="0.3">
      <c r="A25" s="137">
        <v>1991</v>
      </c>
      <c r="B25" s="141">
        <v>1.85</v>
      </c>
      <c r="C25" s="143">
        <v>466</v>
      </c>
    </row>
    <row r="26" spans="1:3" ht="15.75" thickBot="1" x14ac:dyDescent="0.3">
      <c r="A26" s="137">
        <v>1990</v>
      </c>
      <c r="B26" s="140">
        <v>2.0499999999999998</v>
      </c>
      <c r="C26" s="142">
        <v>509</v>
      </c>
    </row>
    <row r="27" spans="1:3" ht="15.75" thickBot="1" x14ac:dyDescent="0.3">
      <c r="A27" s="137">
        <v>1989</v>
      </c>
      <c r="B27" s="141">
        <v>2.11</v>
      </c>
      <c r="C27" s="143">
        <v>524</v>
      </c>
    </row>
    <row r="28" spans="1:3" ht="15.75" thickBot="1" x14ac:dyDescent="0.3">
      <c r="A28" s="137">
        <v>1988</v>
      </c>
      <c r="B28" s="140">
        <v>2.2400000000000002</v>
      </c>
      <c r="C28" s="142">
        <v>551</v>
      </c>
    </row>
    <row r="29" spans="1:3" ht="15.75" thickBot="1" x14ac:dyDescent="0.3">
      <c r="A29" s="137">
        <v>1987</v>
      </c>
      <c r="B29" s="141">
        <v>2.39</v>
      </c>
      <c r="C29" s="143">
        <v>581</v>
      </c>
    </row>
    <row r="30" spans="1:3" ht="15.75" thickBot="1" x14ac:dyDescent="0.3">
      <c r="A30" s="137">
        <v>1986</v>
      </c>
      <c r="B30" s="140">
        <v>2.4300000000000002</v>
      </c>
      <c r="C30" s="142">
        <v>587</v>
      </c>
    </row>
    <row r="31" spans="1:3" ht="15.75" thickBot="1" x14ac:dyDescent="0.3">
      <c r="A31" s="137">
        <v>1985</v>
      </c>
      <c r="B31" s="141">
        <v>2.4300000000000002</v>
      </c>
      <c r="C31" s="143">
        <v>580</v>
      </c>
    </row>
    <row r="32" spans="1:3" ht="15.75" thickBot="1" x14ac:dyDescent="0.3">
      <c r="A32" s="137">
        <v>1984</v>
      </c>
      <c r="B32" s="140">
        <v>2.34</v>
      </c>
      <c r="C32" s="142">
        <v>555</v>
      </c>
    </row>
    <row r="33" spans="1:3" ht="15.75" thickBot="1" x14ac:dyDescent="0.3">
      <c r="A33" s="137">
        <v>1983</v>
      </c>
      <c r="B33" s="141">
        <v>2.25</v>
      </c>
      <c r="C33" s="143">
        <v>528</v>
      </c>
    </row>
    <row r="34" spans="1:3" ht="15.75" thickBot="1" x14ac:dyDescent="0.3">
      <c r="A34" s="137">
        <v>1982</v>
      </c>
      <c r="B34" s="140">
        <v>2.2200000000000002</v>
      </c>
      <c r="C34" s="142">
        <v>514</v>
      </c>
    </row>
    <row r="35" spans="1:3" ht="15.75" thickBot="1" x14ac:dyDescent="0.3">
      <c r="A35" s="137">
        <v>1981</v>
      </c>
      <c r="B35" s="141">
        <v>2.2000000000000002</v>
      </c>
      <c r="C35" s="143">
        <v>506</v>
      </c>
    </row>
    <row r="36" spans="1:3" ht="15.75" thickBot="1" x14ac:dyDescent="0.3">
      <c r="A36" s="137">
        <v>1980</v>
      </c>
      <c r="B36" s="140">
        <v>2.11</v>
      </c>
      <c r="C36" s="142">
        <v>480</v>
      </c>
    </row>
    <row r="37" spans="1:3" ht="15.75" thickBot="1" x14ac:dyDescent="0.3">
      <c r="A37" s="137">
        <v>1979</v>
      </c>
      <c r="B37" s="141">
        <v>1.98</v>
      </c>
      <c r="C37" s="143">
        <v>444</v>
      </c>
    </row>
    <row r="38" spans="1:3" ht="15.75" thickBot="1" x14ac:dyDescent="0.3">
      <c r="A38" s="137">
        <v>1978</v>
      </c>
      <c r="B38" s="140">
        <v>1.96</v>
      </c>
      <c r="C38" s="142">
        <v>435</v>
      </c>
    </row>
    <row r="39" spans="1:3" ht="15.75" thickBot="1" x14ac:dyDescent="0.3">
      <c r="A39" s="137">
        <v>1977</v>
      </c>
      <c r="B39" s="141">
        <v>1.82</v>
      </c>
      <c r="C39" s="143">
        <v>401</v>
      </c>
    </row>
    <row r="40" spans="1:3" ht="15.75" thickBot="1" x14ac:dyDescent="0.3">
      <c r="A40" s="137">
        <v>1976</v>
      </c>
      <c r="B40" s="140">
        <v>1.73</v>
      </c>
      <c r="C40" s="142">
        <v>376</v>
      </c>
    </row>
    <row r="41" spans="1:3" ht="15.75" thickBot="1" x14ac:dyDescent="0.3">
      <c r="A41" s="137">
        <v>1975</v>
      </c>
      <c r="B41" s="141">
        <v>1.71</v>
      </c>
      <c r="C41" s="143">
        <v>368</v>
      </c>
    </row>
    <row r="42" spans="1:3" ht="15.75" thickBot="1" x14ac:dyDescent="0.3">
      <c r="A42" s="137">
        <v>1974</v>
      </c>
      <c r="B42" s="140">
        <v>1.64</v>
      </c>
      <c r="C42" s="142">
        <v>349</v>
      </c>
    </row>
    <row r="43" spans="1:3" ht="15.75" thickBot="1" x14ac:dyDescent="0.3">
      <c r="A43" s="137">
        <v>1973</v>
      </c>
      <c r="B43" s="141">
        <v>1.64</v>
      </c>
      <c r="C43" s="143">
        <v>347</v>
      </c>
    </row>
    <row r="44" spans="1:3" ht="15.75" thickBot="1" x14ac:dyDescent="0.3">
      <c r="A44" s="137">
        <v>1972</v>
      </c>
      <c r="B44" s="140">
        <v>1.61</v>
      </c>
      <c r="C44" s="142">
        <v>337</v>
      </c>
    </row>
    <row r="45" spans="1:3" ht="15.75" thickBot="1" x14ac:dyDescent="0.3">
      <c r="A45" s="137">
        <v>1971</v>
      </c>
      <c r="B45" s="141">
        <v>1.48</v>
      </c>
      <c r="C45" s="143">
        <v>305</v>
      </c>
    </row>
    <row r="46" spans="1:3" ht="15.75" thickBot="1" x14ac:dyDescent="0.3">
      <c r="A46" s="137">
        <v>1970</v>
      </c>
      <c r="B46" s="140">
        <v>1.31</v>
      </c>
      <c r="C46" s="142">
        <v>267</v>
      </c>
    </row>
    <row r="47" spans="1:3" ht="15.75" thickBot="1" x14ac:dyDescent="0.3">
      <c r="A47" s="137">
        <v>1969</v>
      </c>
      <c r="B47" s="141">
        <v>1.17</v>
      </c>
      <c r="C47" s="143">
        <v>236</v>
      </c>
    </row>
    <row r="48" spans="1:3" ht="15.75" thickBot="1" x14ac:dyDescent="0.3">
      <c r="A48" s="137">
        <v>1968</v>
      </c>
      <c r="B48" s="140">
        <v>1.07</v>
      </c>
      <c r="C48" s="142">
        <v>214</v>
      </c>
    </row>
    <row r="49" spans="1:3" ht="15.75" thickBot="1" x14ac:dyDescent="0.3">
      <c r="A49" s="137">
        <v>1967</v>
      </c>
      <c r="B49" s="141">
        <v>1.03</v>
      </c>
      <c r="C49" s="143">
        <v>203</v>
      </c>
    </row>
    <row r="50" spans="1:3" ht="15.75" thickBot="1" x14ac:dyDescent="0.3">
      <c r="A50" s="137">
        <v>1966</v>
      </c>
      <c r="B50" s="140">
        <v>0.98</v>
      </c>
      <c r="C50" s="142">
        <v>191</v>
      </c>
    </row>
    <row r="51" spans="1:3" ht="15.75" thickBot="1" x14ac:dyDescent="0.3">
      <c r="A51" s="137">
        <v>1965</v>
      </c>
      <c r="B51" s="141">
        <v>0.98</v>
      </c>
      <c r="C51" s="143">
        <v>190</v>
      </c>
    </row>
    <row r="52" spans="1:3" ht="15.75" thickBot="1" x14ac:dyDescent="0.3">
      <c r="A52" s="137">
        <v>1964</v>
      </c>
      <c r="B52" s="140">
        <v>0.97</v>
      </c>
      <c r="C52" s="142">
        <v>186</v>
      </c>
    </row>
    <row r="53" spans="1:3" ht="15.75" thickBot="1" x14ac:dyDescent="0.3">
      <c r="A53" s="137">
        <v>1963</v>
      </c>
      <c r="B53" s="141">
        <v>0.93</v>
      </c>
      <c r="C53" s="143">
        <v>176</v>
      </c>
    </row>
    <row r="54" spans="1:3" ht="15.75" thickBot="1" x14ac:dyDescent="0.3">
      <c r="A54" s="137">
        <v>1962</v>
      </c>
      <c r="B54" s="140">
        <v>0.9</v>
      </c>
      <c r="C54" s="142">
        <v>168</v>
      </c>
    </row>
    <row r="55" spans="1:3" ht="15.75" thickBot="1" x14ac:dyDescent="0.3">
      <c r="A55" s="137">
        <v>1961</v>
      </c>
      <c r="B55" s="141">
        <v>0.94</v>
      </c>
      <c r="C55" s="143">
        <v>172</v>
      </c>
    </row>
    <row r="56" spans="1:3" ht="15.75" thickBot="1" x14ac:dyDescent="0.3">
      <c r="A56" s="137">
        <v>1960</v>
      </c>
      <c r="B56" s="140">
        <v>0.91</v>
      </c>
      <c r="C56" s="142">
        <v>163</v>
      </c>
    </row>
    <row r="57" spans="1:3" ht="15.75" thickBot="1" x14ac:dyDescent="0.3">
      <c r="A57" s="137">
        <v>1959</v>
      </c>
      <c r="B57" s="141">
        <v>0.89</v>
      </c>
      <c r="C57" s="143">
        <v>156</v>
      </c>
    </row>
    <row r="58" spans="1:3" ht="15.75" thickBot="1" x14ac:dyDescent="0.3">
      <c r="A58" s="137">
        <v>1958</v>
      </c>
      <c r="B58" s="140">
        <v>0.89</v>
      </c>
      <c r="C58" s="142">
        <v>155</v>
      </c>
    </row>
    <row r="59" spans="1:3" ht="15.75" thickBot="1" x14ac:dyDescent="0.3">
      <c r="A59" s="137">
        <v>1957</v>
      </c>
      <c r="B59" s="141">
        <v>0.89</v>
      </c>
      <c r="C59" s="143">
        <v>152</v>
      </c>
    </row>
    <row r="60" spans="1:3" ht="15.75" thickBot="1" x14ac:dyDescent="0.3">
      <c r="A60" s="137">
        <v>1956</v>
      </c>
      <c r="B60" s="140">
        <v>0.9</v>
      </c>
      <c r="C60" s="142">
        <v>150</v>
      </c>
    </row>
    <row r="61" spans="1:3" ht="15.75" thickBot="1" x14ac:dyDescent="0.3">
      <c r="A61" s="137">
        <v>1955</v>
      </c>
      <c r="B61" s="141">
        <v>0.88</v>
      </c>
      <c r="C61" s="143">
        <v>145</v>
      </c>
    </row>
    <row r="62" spans="1:3" ht="15.75" thickBot="1" x14ac:dyDescent="0.3">
      <c r="A62" s="137">
        <v>1954</v>
      </c>
      <c r="B62" s="140">
        <v>0.88</v>
      </c>
      <c r="C62" s="142">
        <v>142</v>
      </c>
    </row>
    <row r="63" spans="1:3" ht="15.75" thickBot="1" x14ac:dyDescent="0.3">
      <c r="A63" s="137">
        <v>1953</v>
      </c>
      <c r="B63" s="141">
        <v>0.89</v>
      </c>
      <c r="C63" s="143">
        <v>141</v>
      </c>
    </row>
    <row r="64" spans="1:3" ht="15.75" thickBot="1" x14ac:dyDescent="0.3">
      <c r="A64" s="137">
        <v>1952</v>
      </c>
      <c r="B64" s="140">
        <v>0.88</v>
      </c>
      <c r="C64" s="142">
        <v>138</v>
      </c>
    </row>
    <row r="65" spans="1:3" ht="15.75" thickBot="1" x14ac:dyDescent="0.3">
      <c r="A65" s="137">
        <v>1951</v>
      </c>
      <c r="B65" s="141">
        <v>0.83</v>
      </c>
      <c r="C65" s="143">
        <v>127</v>
      </c>
    </row>
    <row r="66" spans="1:3" ht="15.75" thickBot="1" x14ac:dyDescent="0.3">
      <c r="A66" s="137">
        <v>1950</v>
      </c>
      <c r="B66" s="140">
        <v>0.93</v>
      </c>
      <c r="C66" s="142">
        <v>140</v>
      </c>
    </row>
    <row r="67" spans="1:3" ht="15.75" thickBot="1" x14ac:dyDescent="0.3">
      <c r="A67" s="137">
        <v>1949</v>
      </c>
      <c r="B67" s="141">
        <v>0.89</v>
      </c>
      <c r="C67" s="143">
        <v>133</v>
      </c>
    </row>
    <row r="68" spans="1:3" ht="15.75" thickBot="1" x14ac:dyDescent="0.3">
      <c r="A68" s="137">
        <v>1948</v>
      </c>
      <c r="B68" s="140">
        <v>0.84</v>
      </c>
      <c r="C68" s="142">
        <v>122</v>
      </c>
    </row>
    <row r="69" spans="1:3" ht="15.75" thickBot="1" x14ac:dyDescent="0.3">
      <c r="A69" s="137">
        <v>1947</v>
      </c>
      <c r="B69" s="141">
        <v>0.67</v>
      </c>
      <c r="C69" s="143">
        <v>97</v>
      </c>
    </row>
    <row r="70" spans="1:3" ht="15.75" thickBot="1" x14ac:dyDescent="0.3">
      <c r="A70" s="137">
        <v>1946</v>
      </c>
      <c r="B70" s="140">
        <v>1</v>
      </c>
      <c r="C70" s="142">
        <v>140</v>
      </c>
    </row>
    <row r="71" spans="1:3" ht="15.75" thickBot="1" x14ac:dyDescent="0.3">
      <c r="A71" s="137">
        <v>1945</v>
      </c>
      <c r="B71" s="141">
        <v>0.71</v>
      </c>
      <c r="C71" s="143">
        <v>94</v>
      </c>
    </row>
    <row r="72" spans="1:3" ht="15.75" thickBot="1" x14ac:dyDescent="0.3">
      <c r="A72" s="137">
        <v>1944</v>
      </c>
      <c r="B72" s="140">
        <v>0.74</v>
      </c>
      <c r="C72" s="142">
        <v>99</v>
      </c>
    </row>
    <row r="73" spans="1:3" ht="15.75" thickBot="1" x14ac:dyDescent="0.3">
      <c r="A73" s="137">
        <v>1943</v>
      </c>
      <c r="B73" s="141">
        <v>0.73</v>
      </c>
      <c r="C73" s="143">
        <v>98</v>
      </c>
    </row>
    <row r="74" spans="1:3" ht="15.75" thickBot="1" x14ac:dyDescent="0.3">
      <c r="A74" s="137">
        <v>1942</v>
      </c>
      <c r="B74" s="140">
        <v>0.84</v>
      </c>
      <c r="C74" s="142">
        <v>113</v>
      </c>
    </row>
    <row r="75" spans="1:3" ht="15.75" thickBot="1" x14ac:dyDescent="0.3">
      <c r="A75" s="137">
        <v>1941</v>
      </c>
      <c r="B75" s="141">
        <v>0.76</v>
      </c>
      <c r="C75" s="143">
        <v>101</v>
      </c>
    </row>
    <row r="76" spans="1:3" ht="15.75" thickBot="1" x14ac:dyDescent="0.3">
      <c r="A76" s="137">
        <v>1940</v>
      </c>
      <c r="B76" s="140">
        <v>0.68</v>
      </c>
      <c r="C76" s="142">
        <v>90</v>
      </c>
    </row>
    <row r="77" spans="1:3" ht="15.75" thickBot="1" x14ac:dyDescent="0.3">
      <c r="A77" s="137">
        <v>1939</v>
      </c>
      <c r="B77" s="141">
        <v>0.59</v>
      </c>
      <c r="C77" s="143">
        <v>77</v>
      </c>
    </row>
    <row r="78" spans="1:3" ht="15.75" thickBot="1" x14ac:dyDescent="0.3">
      <c r="A78" s="137">
        <v>1938</v>
      </c>
      <c r="B78" s="140">
        <v>0.52</v>
      </c>
      <c r="C78" s="142">
        <v>67</v>
      </c>
    </row>
    <row r="79" spans="1:3" ht="15.75" thickBot="1" x14ac:dyDescent="0.3">
      <c r="A79" s="137">
        <v>1937</v>
      </c>
      <c r="B79" s="141">
        <v>0.52</v>
      </c>
      <c r="C79" s="143">
        <v>67</v>
      </c>
    </row>
    <row r="80" spans="1:3" ht="15.75" thickBot="1" x14ac:dyDescent="0.3">
      <c r="A80" s="137">
        <v>1936</v>
      </c>
      <c r="B80" s="140">
        <v>0.47</v>
      </c>
      <c r="C80" s="142">
        <v>60</v>
      </c>
    </row>
    <row r="81" spans="1:3" ht="15.75" thickBot="1" x14ac:dyDescent="0.3">
      <c r="A81" s="137">
        <v>1935</v>
      </c>
      <c r="B81" s="141">
        <v>0.36</v>
      </c>
      <c r="C81" s="143">
        <v>46</v>
      </c>
    </row>
    <row r="82" spans="1:3" ht="15.75" thickBot="1" x14ac:dyDescent="0.3">
      <c r="A82" s="137">
        <v>1934</v>
      </c>
      <c r="B82" s="140">
        <v>0.26</v>
      </c>
      <c r="C82" s="142">
        <v>33</v>
      </c>
    </row>
  </sheetData>
  <autoFilter ref="A1:C8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499984740745262"/>
  </sheetPr>
  <dimension ref="A1:C365"/>
  <sheetViews>
    <sheetView workbookViewId="0">
      <pane ySplit="1" topLeftCell="A2" activePane="bottomLeft" state="frozen"/>
      <selection pane="bottomLeft"/>
    </sheetView>
  </sheetViews>
  <sheetFormatPr defaultRowHeight="15" x14ac:dyDescent="0.25"/>
  <cols>
    <col min="1" max="1" width="24.85546875" style="2" bestFit="1" customWidth="1"/>
    <col min="2" max="16384" width="9.140625" style="2"/>
  </cols>
  <sheetData>
    <row r="1" spans="1:3" x14ac:dyDescent="0.25">
      <c r="A1" s="206" t="s">
        <v>372</v>
      </c>
      <c r="B1" s="206" t="s">
        <v>340</v>
      </c>
      <c r="C1" s="206" t="s">
        <v>337</v>
      </c>
    </row>
    <row r="2" spans="1:3" x14ac:dyDescent="0.25">
      <c r="A2" s="199">
        <v>42190.999949999998</v>
      </c>
      <c r="B2" s="2" t="s">
        <v>339</v>
      </c>
      <c r="C2" s="203">
        <f t="shared" ref="C2:C65" si="0">TIME(HOUR(A2),MINUTE(A2),SECOND(A2))</f>
        <v>0.99995370370370373</v>
      </c>
    </row>
    <row r="3" spans="1:3" x14ac:dyDescent="0.25">
      <c r="A3" s="199">
        <v>42190.999969999997</v>
      </c>
      <c r="B3" s="2" t="s">
        <v>338</v>
      </c>
      <c r="C3" s="203">
        <f t="shared" si="0"/>
        <v>0.99996527777777777</v>
      </c>
    </row>
    <row r="4" spans="1:3" x14ac:dyDescent="0.25">
      <c r="A4" s="199">
        <v>42190.999980000001</v>
      </c>
      <c r="B4" s="2" t="s">
        <v>338</v>
      </c>
      <c r="C4" s="203">
        <f t="shared" si="0"/>
        <v>0.99997685185185192</v>
      </c>
    </row>
    <row r="5" spans="1:3" x14ac:dyDescent="0.25">
      <c r="A5" s="199">
        <v>42191</v>
      </c>
      <c r="B5" s="2" t="s">
        <v>338</v>
      </c>
      <c r="C5" s="203">
        <f t="shared" si="0"/>
        <v>0</v>
      </c>
    </row>
    <row r="6" spans="1:3" x14ac:dyDescent="0.25">
      <c r="A6" s="199">
        <v>42191.000039999999</v>
      </c>
      <c r="B6" s="2" t="s">
        <v>339</v>
      </c>
      <c r="C6" s="203">
        <f t="shared" si="0"/>
        <v>3.4722222222222222E-5</v>
      </c>
    </row>
    <row r="7" spans="1:3" x14ac:dyDescent="0.25">
      <c r="A7" s="199">
        <v>42191.000070000002</v>
      </c>
      <c r="B7" s="2" t="s">
        <v>339</v>
      </c>
      <c r="C7" s="203">
        <f t="shared" si="0"/>
        <v>6.9444444444444444E-5</v>
      </c>
    </row>
    <row r="8" spans="1:3" x14ac:dyDescent="0.25">
      <c r="A8" s="199">
        <v>42191.000090000001</v>
      </c>
      <c r="B8" s="2" t="s">
        <v>338</v>
      </c>
      <c r="C8" s="203">
        <f t="shared" si="0"/>
        <v>9.2592592592592588E-5</v>
      </c>
    </row>
    <row r="9" spans="1:3" x14ac:dyDescent="0.25">
      <c r="A9" s="199">
        <v>42191.046410000003</v>
      </c>
      <c r="B9" s="2" t="s">
        <v>338</v>
      </c>
      <c r="C9" s="203">
        <f t="shared" si="0"/>
        <v>4.6412037037037036E-2</v>
      </c>
    </row>
    <row r="10" spans="1:3" x14ac:dyDescent="0.25">
      <c r="A10" s="199">
        <v>42191.099909999997</v>
      </c>
      <c r="B10" s="2" t="s">
        <v>338</v>
      </c>
      <c r="C10" s="203">
        <f t="shared" si="0"/>
        <v>9.9907407407407403E-2</v>
      </c>
    </row>
    <row r="11" spans="1:3" x14ac:dyDescent="0.25">
      <c r="A11" s="199">
        <v>42191.250050000002</v>
      </c>
      <c r="B11" s="2" t="s">
        <v>338</v>
      </c>
      <c r="C11" s="203">
        <f t="shared" si="0"/>
        <v>0.25004629629629632</v>
      </c>
    </row>
    <row r="12" spans="1:3" x14ac:dyDescent="0.25">
      <c r="A12" s="199">
        <v>42191.250099999997</v>
      </c>
      <c r="B12" s="2" t="s">
        <v>338</v>
      </c>
      <c r="C12" s="203">
        <f t="shared" si="0"/>
        <v>0.25010416666666668</v>
      </c>
    </row>
    <row r="13" spans="1:3" x14ac:dyDescent="0.25">
      <c r="A13" s="199">
        <v>42191.259989999999</v>
      </c>
      <c r="B13" s="2" t="s">
        <v>339</v>
      </c>
      <c r="C13" s="203">
        <f t="shared" si="0"/>
        <v>0.25998842592592591</v>
      </c>
    </row>
    <row r="14" spans="1:3" x14ac:dyDescent="0.25">
      <c r="A14" s="199">
        <v>42191.26</v>
      </c>
      <c r="B14" s="2" t="s">
        <v>338</v>
      </c>
      <c r="C14" s="203">
        <f t="shared" si="0"/>
        <v>0.26</v>
      </c>
    </row>
    <row r="15" spans="1:3" x14ac:dyDescent="0.25">
      <c r="A15" s="199">
        <v>42191.26</v>
      </c>
      <c r="B15" s="2" t="s">
        <v>338</v>
      </c>
      <c r="C15" s="203">
        <f t="shared" si="0"/>
        <v>0.26</v>
      </c>
    </row>
    <row r="16" spans="1:3" x14ac:dyDescent="0.25">
      <c r="A16" s="199">
        <v>42191.2601</v>
      </c>
      <c r="B16" s="2" t="s">
        <v>338</v>
      </c>
      <c r="C16" s="203">
        <f t="shared" si="0"/>
        <v>0.26010416666666664</v>
      </c>
    </row>
    <row r="17" spans="1:3" x14ac:dyDescent="0.25">
      <c r="A17" s="199">
        <v>42191.269899999999</v>
      </c>
      <c r="B17" s="2" t="s">
        <v>339</v>
      </c>
      <c r="C17" s="203">
        <f t="shared" si="0"/>
        <v>0.26989583333333333</v>
      </c>
    </row>
    <row r="18" spans="1:3" x14ac:dyDescent="0.25">
      <c r="A18" s="199">
        <v>42191.269939999998</v>
      </c>
      <c r="B18" s="2" t="s">
        <v>338</v>
      </c>
      <c r="C18" s="203">
        <f t="shared" si="0"/>
        <v>0.26994212962962966</v>
      </c>
    </row>
    <row r="19" spans="1:3" x14ac:dyDescent="0.25">
      <c r="A19" s="199">
        <v>42191.279909999997</v>
      </c>
      <c r="B19" s="2" t="s">
        <v>338</v>
      </c>
      <c r="C19" s="203">
        <f t="shared" si="0"/>
        <v>0.27990740740740744</v>
      </c>
    </row>
    <row r="20" spans="1:3" x14ac:dyDescent="0.25">
      <c r="A20" s="199">
        <v>42191.279990000003</v>
      </c>
      <c r="B20" s="2" t="s">
        <v>338</v>
      </c>
      <c r="C20" s="203">
        <f t="shared" si="0"/>
        <v>0.27998842592592593</v>
      </c>
    </row>
    <row r="21" spans="1:3" x14ac:dyDescent="0.25">
      <c r="A21" s="199">
        <v>42191.279990000003</v>
      </c>
      <c r="B21" s="2" t="s">
        <v>338</v>
      </c>
      <c r="C21" s="203">
        <f t="shared" si="0"/>
        <v>0.27998842592592593</v>
      </c>
    </row>
    <row r="22" spans="1:3" x14ac:dyDescent="0.25">
      <c r="A22" s="199">
        <v>42191.280070000001</v>
      </c>
      <c r="B22" s="2" t="s">
        <v>339</v>
      </c>
      <c r="C22" s="203">
        <f t="shared" si="0"/>
        <v>0.28006944444444443</v>
      </c>
    </row>
    <row r="23" spans="1:3" x14ac:dyDescent="0.25">
      <c r="A23" s="199">
        <v>42191.290059999999</v>
      </c>
      <c r="B23" s="2" t="s">
        <v>338</v>
      </c>
      <c r="C23" s="203">
        <f t="shared" si="0"/>
        <v>0.2900578703703704</v>
      </c>
    </row>
    <row r="24" spans="1:3" x14ac:dyDescent="0.25">
      <c r="A24" s="199">
        <v>42191.300020000002</v>
      </c>
      <c r="B24" s="2" t="s">
        <v>338</v>
      </c>
      <c r="C24" s="203">
        <f t="shared" si="0"/>
        <v>0.30002314814814818</v>
      </c>
    </row>
    <row r="25" spans="1:3" x14ac:dyDescent="0.25">
      <c r="A25" s="199">
        <v>42191.309990000002</v>
      </c>
      <c r="B25" s="2" t="s">
        <v>339</v>
      </c>
      <c r="C25" s="203">
        <f t="shared" si="0"/>
        <v>0.30998842592592596</v>
      </c>
    </row>
    <row r="26" spans="1:3" x14ac:dyDescent="0.25">
      <c r="A26" s="199">
        <v>42191.310030000001</v>
      </c>
      <c r="B26" s="2" t="s">
        <v>339</v>
      </c>
      <c r="C26" s="203">
        <f t="shared" si="0"/>
        <v>0.31003472222222223</v>
      </c>
    </row>
    <row r="27" spans="1:3" x14ac:dyDescent="0.25">
      <c r="A27" s="199">
        <v>42191.31007</v>
      </c>
      <c r="B27" s="2" t="s">
        <v>338</v>
      </c>
      <c r="C27" s="203">
        <f t="shared" si="0"/>
        <v>0.31006944444444445</v>
      </c>
    </row>
    <row r="28" spans="1:3" x14ac:dyDescent="0.25">
      <c r="A28" s="199">
        <v>42191.32</v>
      </c>
      <c r="B28" s="2" t="s">
        <v>338</v>
      </c>
      <c r="C28" s="203">
        <f t="shared" si="0"/>
        <v>0.32</v>
      </c>
    </row>
    <row r="29" spans="1:3" x14ac:dyDescent="0.25">
      <c r="A29" s="199">
        <v>42191.320050000002</v>
      </c>
      <c r="B29" s="2" t="s">
        <v>339</v>
      </c>
      <c r="C29" s="203">
        <f t="shared" si="0"/>
        <v>0.32004629629629627</v>
      </c>
    </row>
    <row r="30" spans="1:3" x14ac:dyDescent="0.25">
      <c r="A30" s="199">
        <v>42191.320099999997</v>
      </c>
      <c r="B30" s="2" t="s">
        <v>339</v>
      </c>
      <c r="C30" s="203">
        <f t="shared" si="0"/>
        <v>0.32010416666666669</v>
      </c>
    </row>
    <row r="31" spans="1:3" x14ac:dyDescent="0.25">
      <c r="A31" s="199">
        <v>42191.33006</v>
      </c>
      <c r="B31" s="2" t="s">
        <v>338</v>
      </c>
      <c r="C31" s="203">
        <f t="shared" si="0"/>
        <v>0.33005787037037038</v>
      </c>
    </row>
    <row r="32" spans="1:3" x14ac:dyDescent="0.25">
      <c r="A32" s="199">
        <v>42191.339910000002</v>
      </c>
      <c r="B32" s="2" t="s">
        <v>338</v>
      </c>
      <c r="C32" s="203">
        <f t="shared" si="0"/>
        <v>0.33990740740740738</v>
      </c>
    </row>
    <row r="33" spans="1:3" x14ac:dyDescent="0.25">
      <c r="A33" s="199">
        <v>42191.339959999998</v>
      </c>
      <c r="B33" s="2" t="s">
        <v>338</v>
      </c>
      <c r="C33" s="203">
        <f t="shared" si="0"/>
        <v>0.3399652777777778</v>
      </c>
    </row>
    <row r="34" spans="1:3" x14ac:dyDescent="0.25">
      <c r="A34" s="199">
        <v>42191.339979999997</v>
      </c>
      <c r="B34" s="2" t="s">
        <v>339</v>
      </c>
      <c r="C34" s="203">
        <f t="shared" si="0"/>
        <v>0.33997685185185184</v>
      </c>
    </row>
    <row r="35" spans="1:3" x14ac:dyDescent="0.25">
      <c r="A35" s="199">
        <v>42191.340069999998</v>
      </c>
      <c r="B35" s="2" t="s">
        <v>339</v>
      </c>
      <c r="C35" s="203">
        <f t="shared" si="0"/>
        <v>0.34006944444444448</v>
      </c>
    </row>
    <row r="36" spans="1:3" x14ac:dyDescent="0.25">
      <c r="A36" s="199">
        <v>42191.34994</v>
      </c>
      <c r="B36" s="2" t="s">
        <v>339</v>
      </c>
      <c r="C36" s="203">
        <f t="shared" si="0"/>
        <v>0.34994212962962962</v>
      </c>
    </row>
    <row r="37" spans="1:3" x14ac:dyDescent="0.25">
      <c r="A37" s="199">
        <v>42191.349990000002</v>
      </c>
      <c r="B37" s="2" t="s">
        <v>339</v>
      </c>
      <c r="C37" s="203">
        <f t="shared" si="0"/>
        <v>0.34998842592592588</v>
      </c>
    </row>
    <row r="38" spans="1:3" x14ac:dyDescent="0.25">
      <c r="A38" s="199">
        <v>42191.350039999998</v>
      </c>
      <c r="B38" s="2" t="s">
        <v>338</v>
      </c>
      <c r="C38" s="203">
        <f t="shared" si="0"/>
        <v>0.35003472222222221</v>
      </c>
    </row>
    <row r="39" spans="1:3" x14ac:dyDescent="0.25">
      <c r="A39" s="199">
        <v>42191.359960000002</v>
      </c>
      <c r="B39" s="2" t="s">
        <v>339</v>
      </c>
      <c r="C39" s="203">
        <f t="shared" si="0"/>
        <v>0.35996527777777776</v>
      </c>
    </row>
    <row r="40" spans="1:3" x14ac:dyDescent="0.25">
      <c r="A40" s="199">
        <v>42191.360030000003</v>
      </c>
      <c r="B40" s="2" t="s">
        <v>338</v>
      </c>
      <c r="C40" s="203">
        <f t="shared" si="0"/>
        <v>0.36003472222222221</v>
      </c>
    </row>
    <row r="41" spans="1:3" x14ac:dyDescent="0.25">
      <c r="A41" s="199">
        <v>42191.360070000002</v>
      </c>
      <c r="B41" s="2" t="s">
        <v>339</v>
      </c>
      <c r="C41" s="203">
        <f t="shared" si="0"/>
        <v>0.3600694444444445</v>
      </c>
    </row>
    <row r="42" spans="1:3" x14ac:dyDescent="0.25">
      <c r="A42" s="199">
        <v>42191.369989999999</v>
      </c>
      <c r="B42" s="2" t="s">
        <v>338</v>
      </c>
      <c r="C42" s="203">
        <f t="shared" si="0"/>
        <v>0.3699884259259259</v>
      </c>
    </row>
    <row r="43" spans="1:3" x14ac:dyDescent="0.25">
      <c r="A43" s="199">
        <v>42191.370080000001</v>
      </c>
      <c r="B43" s="2" t="s">
        <v>338</v>
      </c>
      <c r="C43" s="203">
        <f t="shared" si="0"/>
        <v>0.37008101851851855</v>
      </c>
    </row>
    <row r="44" spans="1:3" x14ac:dyDescent="0.25">
      <c r="A44" s="199">
        <v>42191.370089999997</v>
      </c>
      <c r="B44" s="2" t="s">
        <v>339</v>
      </c>
      <c r="C44" s="203">
        <f t="shared" si="0"/>
        <v>0.37009259259259258</v>
      </c>
    </row>
    <row r="45" spans="1:3" x14ac:dyDescent="0.25">
      <c r="A45" s="199">
        <v>42191.379990000001</v>
      </c>
      <c r="B45" s="2" t="s">
        <v>338</v>
      </c>
      <c r="C45" s="203">
        <f t="shared" si="0"/>
        <v>0.37998842592592591</v>
      </c>
    </row>
    <row r="46" spans="1:3" x14ac:dyDescent="0.25">
      <c r="A46" s="199">
        <v>42191.380060000003</v>
      </c>
      <c r="B46" s="2" t="s">
        <v>338</v>
      </c>
      <c r="C46" s="203">
        <f t="shared" si="0"/>
        <v>0.38005787037037037</v>
      </c>
    </row>
    <row r="47" spans="1:3" x14ac:dyDescent="0.25">
      <c r="A47" s="199">
        <v>42191.380060000003</v>
      </c>
      <c r="B47" s="2" t="s">
        <v>339</v>
      </c>
      <c r="C47" s="203">
        <f t="shared" si="0"/>
        <v>0.38005787037037037</v>
      </c>
    </row>
    <row r="48" spans="1:3" x14ac:dyDescent="0.25">
      <c r="A48" s="199">
        <v>42191.389900000002</v>
      </c>
      <c r="B48" s="2" t="s">
        <v>338</v>
      </c>
      <c r="C48" s="203">
        <f t="shared" si="0"/>
        <v>0.38989583333333333</v>
      </c>
    </row>
    <row r="49" spans="1:3" x14ac:dyDescent="0.25">
      <c r="A49" s="199">
        <v>42191.399899999997</v>
      </c>
      <c r="B49" s="2" t="s">
        <v>338</v>
      </c>
      <c r="C49" s="203">
        <f t="shared" si="0"/>
        <v>0.39989583333333334</v>
      </c>
    </row>
    <row r="50" spans="1:3" x14ac:dyDescent="0.25">
      <c r="A50" s="199">
        <v>42191.400009999998</v>
      </c>
      <c r="B50" s="2" t="s">
        <v>338</v>
      </c>
      <c r="C50" s="203">
        <f t="shared" si="0"/>
        <v>0.40001157407407412</v>
      </c>
    </row>
    <row r="51" spans="1:3" x14ac:dyDescent="0.25">
      <c r="A51" s="199">
        <v>42191.409910000002</v>
      </c>
      <c r="B51" s="2" t="s">
        <v>339</v>
      </c>
      <c r="C51" s="203">
        <f t="shared" si="0"/>
        <v>0.40990740740740739</v>
      </c>
    </row>
    <row r="52" spans="1:3" x14ac:dyDescent="0.25">
      <c r="A52" s="199">
        <v>42191.409910000002</v>
      </c>
      <c r="B52" s="2" t="s">
        <v>339</v>
      </c>
      <c r="C52" s="203">
        <f t="shared" si="0"/>
        <v>0.40990740740740739</v>
      </c>
    </row>
    <row r="53" spans="1:3" x14ac:dyDescent="0.25">
      <c r="A53" s="199">
        <v>42191.409939999998</v>
      </c>
      <c r="B53" s="2" t="s">
        <v>339</v>
      </c>
      <c r="C53" s="203">
        <f t="shared" si="0"/>
        <v>0.40994212962962967</v>
      </c>
    </row>
    <row r="54" spans="1:3" x14ac:dyDescent="0.25">
      <c r="A54" s="199">
        <v>42191.409950000001</v>
      </c>
      <c r="B54" s="2" t="s">
        <v>338</v>
      </c>
      <c r="C54" s="203">
        <f t="shared" si="0"/>
        <v>0.40995370370370371</v>
      </c>
    </row>
    <row r="55" spans="1:3" x14ac:dyDescent="0.25">
      <c r="A55" s="199">
        <v>42191.410080000001</v>
      </c>
      <c r="B55" s="2" t="s">
        <v>338</v>
      </c>
      <c r="C55" s="203">
        <f t="shared" si="0"/>
        <v>0.41008101851851847</v>
      </c>
    </row>
    <row r="56" spans="1:3" x14ac:dyDescent="0.25">
      <c r="A56" s="199">
        <v>42191.410100000001</v>
      </c>
      <c r="B56" s="2" t="s">
        <v>338</v>
      </c>
      <c r="C56" s="203">
        <f t="shared" si="0"/>
        <v>0.41010416666666666</v>
      </c>
    </row>
    <row r="57" spans="1:3" x14ac:dyDescent="0.25">
      <c r="A57" s="199">
        <v>42191.419900000001</v>
      </c>
      <c r="B57" s="2" t="s">
        <v>338</v>
      </c>
      <c r="C57" s="203">
        <f t="shared" si="0"/>
        <v>0.41989583333333336</v>
      </c>
    </row>
    <row r="58" spans="1:3" x14ac:dyDescent="0.25">
      <c r="A58" s="199">
        <v>42191.419929999996</v>
      </c>
      <c r="B58" s="2" t="s">
        <v>338</v>
      </c>
      <c r="C58" s="203">
        <f t="shared" si="0"/>
        <v>0.41993055555555553</v>
      </c>
    </row>
    <row r="59" spans="1:3" x14ac:dyDescent="0.25">
      <c r="A59" s="199">
        <v>42191.420010000002</v>
      </c>
      <c r="B59" s="2" t="s">
        <v>338</v>
      </c>
      <c r="C59" s="203">
        <f t="shared" si="0"/>
        <v>0.42001157407407402</v>
      </c>
    </row>
    <row r="60" spans="1:3" x14ac:dyDescent="0.25">
      <c r="A60" s="199">
        <v>42191.429940000002</v>
      </c>
      <c r="B60" s="2" t="s">
        <v>339</v>
      </c>
      <c r="C60" s="203">
        <f t="shared" si="0"/>
        <v>0.42994212962962958</v>
      </c>
    </row>
    <row r="61" spans="1:3" x14ac:dyDescent="0.25">
      <c r="A61" s="199">
        <v>42191.430039999999</v>
      </c>
      <c r="B61" s="2" t="s">
        <v>338</v>
      </c>
      <c r="C61" s="203">
        <f t="shared" si="0"/>
        <v>0.43003472222222222</v>
      </c>
    </row>
    <row r="62" spans="1:3" x14ac:dyDescent="0.25">
      <c r="A62" s="199">
        <v>42191.430050000003</v>
      </c>
      <c r="B62" s="2" t="s">
        <v>338</v>
      </c>
      <c r="C62" s="203">
        <f t="shared" si="0"/>
        <v>0.43004629629629632</v>
      </c>
    </row>
    <row r="63" spans="1:3" x14ac:dyDescent="0.25">
      <c r="A63" s="199">
        <v>42191.430070000002</v>
      </c>
      <c r="B63" s="2" t="s">
        <v>338</v>
      </c>
      <c r="C63" s="203">
        <f t="shared" si="0"/>
        <v>0.43006944444444445</v>
      </c>
    </row>
    <row r="64" spans="1:3" x14ac:dyDescent="0.25">
      <c r="A64" s="199">
        <v>42191.439899999998</v>
      </c>
      <c r="B64" s="2" t="s">
        <v>338</v>
      </c>
      <c r="C64" s="203">
        <f t="shared" si="0"/>
        <v>0.43989583333333332</v>
      </c>
    </row>
    <row r="65" spans="1:3" x14ac:dyDescent="0.25">
      <c r="A65" s="199">
        <v>42191.439919999997</v>
      </c>
      <c r="B65" s="2" t="s">
        <v>339</v>
      </c>
      <c r="C65" s="203">
        <f t="shared" si="0"/>
        <v>0.43991898148148145</v>
      </c>
    </row>
    <row r="66" spans="1:3" x14ac:dyDescent="0.25">
      <c r="A66" s="199">
        <v>42191.43993</v>
      </c>
      <c r="B66" s="2" t="s">
        <v>339</v>
      </c>
      <c r="C66" s="203">
        <f t="shared" ref="C66:C129" si="1">TIME(HOUR(A66),MINUTE(A66),SECOND(A66))</f>
        <v>0.43993055555555555</v>
      </c>
    </row>
    <row r="67" spans="1:3" x14ac:dyDescent="0.25">
      <c r="A67" s="199">
        <v>42191.43993</v>
      </c>
      <c r="B67" s="2" t="s">
        <v>338</v>
      </c>
      <c r="C67" s="203">
        <f t="shared" si="1"/>
        <v>0.43993055555555555</v>
      </c>
    </row>
    <row r="68" spans="1:3" x14ac:dyDescent="0.25">
      <c r="A68" s="199">
        <v>42191.44</v>
      </c>
      <c r="B68" s="2" t="s">
        <v>339</v>
      </c>
      <c r="C68" s="203">
        <f t="shared" si="1"/>
        <v>0.44</v>
      </c>
    </row>
    <row r="69" spans="1:3" x14ac:dyDescent="0.25">
      <c r="A69" s="199">
        <v>42191.440089999996</v>
      </c>
      <c r="B69" s="2" t="s">
        <v>338</v>
      </c>
      <c r="C69" s="203">
        <f t="shared" si="1"/>
        <v>0.44009259259259265</v>
      </c>
    </row>
    <row r="70" spans="1:3" x14ac:dyDescent="0.25">
      <c r="A70" s="199">
        <v>42191.4499</v>
      </c>
      <c r="B70" s="2" t="s">
        <v>338</v>
      </c>
      <c r="C70" s="203">
        <f t="shared" si="1"/>
        <v>0.44989583333333333</v>
      </c>
    </row>
    <row r="71" spans="1:3" x14ac:dyDescent="0.25">
      <c r="A71" s="199">
        <v>42191.449950000002</v>
      </c>
      <c r="B71" s="2" t="s">
        <v>338</v>
      </c>
      <c r="C71" s="203">
        <f t="shared" si="1"/>
        <v>0.44995370370370374</v>
      </c>
    </row>
    <row r="72" spans="1:3" x14ac:dyDescent="0.25">
      <c r="A72" s="199">
        <v>42191.449970000001</v>
      </c>
      <c r="B72" s="2" t="s">
        <v>338</v>
      </c>
      <c r="C72" s="203">
        <f t="shared" si="1"/>
        <v>0.44996527777777778</v>
      </c>
    </row>
    <row r="73" spans="1:3" x14ac:dyDescent="0.25">
      <c r="A73" s="199">
        <v>42191.450069999999</v>
      </c>
      <c r="B73" s="2" t="s">
        <v>338</v>
      </c>
      <c r="C73" s="203">
        <f t="shared" si="1"/>
        <v>0.45006944444444441</v>
      </c>
    </row>
    <row r="74" spans="1:3" x14ac:dyDescent="0.25">
      <c r="A74" s="199">
        <v>42191.469960000002</v>
      </c>
      <c r="B74" s="2" t="s">
        <v>338</v>
      </c>
      <c r="C74" s="203">
        <f t="shared" si="1"/>
        <v>0.4699652777777778</v>
      </c>
    </row>
    <row r="75" spans="1:3" x14ac:dyDescent="0.25">
      <c r="A75" s="199">
        <v>42191.47</v>
      </c>
      <c r="B75" s="2" t="s">
        <v>338</v>
      </c>
      <c r="C75" s="203">
        <f t="shared" si="1"/>
        <v>0.47</v>
      </c>
    </row>
    <row r="76" spans="1:3" x14ac:dyDescent="0.25">
      <c r="A76" s="199">
        <v>42191.470070000003</v>
      </c>
      <c r="B76" s="2" t="s">
        <v>338</v>
      </c>
      <c r="C76" s="203">
        <f t="shared" si="1"/>
        <v>0.47006944444444443</v>
      </c>
    </row>
    <row r="77" spans="1:3" x14ac:dyDescent="0.25">
      <c r="A77" s="199">
        <v>42191.499900000003</v>
      </c>
      <c r="B77" s="2" t="s">
        <v>339</v>
      </c>
      <c r="C77" s="203">
        <f t="shared" si="1"/>
        <v>0.49989583333333337</v>
      </c>
    </row>
    <row r="78" spans="1:3" x14ac:dyDescent="0.25">
      <c r="A78" s="199">
        <v>42191.499920000002</v>
      </c>
      <c r="B78" s="2" t="s">
        <v>338</v>
      </c>
      <c r="C78" s="203">
        <f t="shared" si="1"/>
        <v>0.49991898148148151</v>
      </c>
    </row>
    <row r="79" spans="1:3" x14ac:dyDescent="0.25">
      <c r="A79" s="199">
        <v>42191.499989999997</v>
      </c>
      <c r="B79" s="2" t="s">
        <v>338</v>
      </c>
      <c r="C79" s="203">
        <f t="shared" si="1"/>
        <v>0.49998842592592596</v>
      </c>
    </row>
    <row r="80" spans="1:3" x14ac:dyDescent="0.25">
      <c r="A80" s="199">
        <v>42191.499989999997</v>
      </c>
      <c r="B80" s="2" t="s">
        <v>339</v>
      </c>
      <c r="C80" s="203">
        <f t="shared" si="1"/>
        <v>0.49998842592592596</v>
      </c>
    </row>
    <row r="81" spans="1:3" x14ac:dyDescent="0.25">
      <c r="A81" s="199">
        <v>42191.509899999997</v>
      </c>
      <c r="B81" s="2" t="s">
        <v>339</v>
      </c>
      <c r="C81" s="203">
        <f t="shared" si="1"/>
        <v>0.50989583333333333</v>
      </c>
    </row>
    <row r="82" spans="1:3" x14ac:dyDescent="0.25">
      <c r="A82" s="199">
        <v>42191.520040000003</v>
      </c>
      <c r="B82" s="2" t="s">
        <v>338</v>
      </c>
      <c r="C82" s="203">
        <f t="shared" si="1"/>
        <v>0.52003472222222225</v>
      </c>
    </row>
    <row r="83" spans="1:3" x14ac:dyDescent="0.25">
      <c r="A83" s="199">
        <v>42191.520049999999</v>
      </c>
      <c r="B83" s="2" t="s">
        <v>339</v>
      </c>
      <c r="C83" s="203">
        <f t="shared" si="1"/>
        <v>0.52004629629629628</v>
      </c>
    </row>
    <row r="84" spans="1:3" x14ac:dyDescent="0.25">
      <c r="A84" s="199">
        <v>42191.520069999999</v>
      </c>
      <c r="B84" s="2" t="s">
        <v>338</v>
      </c>
      <c r="C84" s="203">
        <f t="shared" si="1"/>
        <v>0.52006944444444447</v>
      </c>
    </row>
    <row r="85" spans="1:3" x14ac:dyDescent="0.25">
      <c r="A85" s="199">
        <v>42191.520080000002</v>
      </c>
      <c r="B85" s="2" t="s">
        <v>339</v>
      </c>
      <c r="C85" s="203">
        <f t="shared" si="1"/>
        <v>0.52008101851851851</v>
      </c>
    </row>
    <row r="86" spans="1:3" x14ac:dyDescent="0.25">
      <c r="A86" s="199">
        <v>42191.529970000003</v>
      </c>
      <c r="B86" s="2" t="s">
        <v>339</v>
      </c>
      <c r="C86" s="203">
        <f t="shared" si="1"/>
        <v>0.5299652777777778</v>
      </c>
    </row>
    <row r="87" spans="1:3" x14ac:dyDescent="0.25">
      <c r="A87" s="199">
        <v>42191.530059999997</v>
      </c>
      <c r="B87" s="2" t="s">
        <v>338</v>
      </c>
      <c r="C87" s="203">
        <f t="shared" si="1"/>
        <v>0.53005787037037033</v>
      </c>
    </row>
    <row r="88" spans="1:3" x14ac:dyDescent="0.25">
      <c r="A88" s="199">
        <v>42191.539940000002</v>
      </c>
      <c r="B88" s="2" t="s">
        <v>338</v>
      </c>
      <c r="C88" s="203">
        <f t="shared" si="1"/>
        <v>0.53994212962962962</v>
      </c>
    </row>
    <row r="89" spans="1:3" x14ac:dyDescent="0.25">
      <c r="A89" s="199">
        <v>42191.540050000003</v>
      </c>
      <c r="B89" s="2" t="s">
        <v>338</v>
      </c>
      <c r="C89" s="203">
        <f t="shared" si="1"/>
        <v>0.5400462962962963</v>
      </c>
    </row>
    <row r="90" spans="1:3" x14ac:dyDescent="0.25">
      <c r="A90" s="199">
        <v>42191.559990000002</v>
      </c>
      <c r="B90" s="2" t="s">
        <v>338</v>
      </c>
      <c r="C90" s="203">
        <f t="shared" si="1"/>
        <v>0.5599884259259259</v>
      </c>
    </row>
    <row r="91" spans="1:3" x14ac:dyDescent="0.25">
      <c r="A91" s="199">
        <v>42191.560039999997</v>
      </c>
      <c r="B91" s="2" t="s">
        <v>338</v>
      </c>
      <c r="C91" s="203">
        <f t="shared" si="1"/>
        <v>0.56003472222222228</v>
      </c>
    </row>
    <row r="92" spans="1:3" x14ac:dyDescent="0.25">
      <c r="A92" s="199">
        <v>42191.569949999997</v>
      </c>
      <c r="B92" s="2" t="s">
        <v>338</v>
      </c>
      <c r="C92" s="203">
        <f t="shared" si="1"/>
        <v>0.56995370370370368</v>
      </c>
    </row>
    <row r="93" spans="1:3" x14ac:dyDescent="0.25">
      <c r="A93" s="199">
        <v>42191.569969999997</v>
      </c>
      <c r="B93" s="2" t="s">
        <v>338</v>
      </c>
      <c r="C93" s="203">
        <f t="shared" si="1"/>
        <v>0.56996527777777783</v>
      </c>
    </row>
    <row r="94" spans="1:3" x14ac:dyDescent="0.25">
      <c r="A94" s="199">
        <v>42191.580040000001</v>
      </c>
      <c r="B94" s="2" t="s">
        <v>338</v>
      </c>
      <c r="C94" s="203">
        <f t="shared" si="1"/>
        <v>0.58003472222222219</v>
      </c>
    </row>
    <row r="95" spans="1:3" x14ac:dyDescent="0.25">
      <c r="A95" s="199">
        <v>42191.58008</v>
      </c>
      <c r="B95" s="2" t="s">
        <v>338</v>
      </c>
      <c r="C95" s="203">
        <f t="shared" si="1"/>
        <v>0.58008101851851845</v>
      </c>
    </row>
    <row r="96" spans="1:3" x14ac:dyDescent="0.25">
      <c r="A96" s="199">
        <v>42191.589919999999</v>
      </c>
      <c r="B96" s="2" t="s">
        <v>339</v>
      </c>
      <c r="C96" s="203">
        <f t="shared" si="1"/>
        <v>0.58991898148148147</v>
      </c>
    </row>
    <row r="97" spans="1:3" x14ac:dyDescent="0.25">
      <c r="A97" s="199">
        <v>42191.590069999998</v>
      </c>
      <c r="B97" s="2" t="s">
        <v>339</v>
      </c>
      <c r="C97" s="203">
        <f t="shared" si="1"/>
        <v>0.59006944444444442</v>
      </c>
    </row>
    <row r="98" spans="1:3" x14ac:dyDescent="0.25">
      <c r="A98" s="199">
        <v>42191.590100000001</v>
      </c>
      <c r="B98" s="2" t="s">
        <v>338</v>
      </c>
      <c r="C98" s="203">
        <f t="shared" si="1"/>
        <v>0.59010416666666665</v>
      </c>
    </row>
    <row r="99" spans="1:3" x14ac:dyDescent="0.25">
      <c r="A99" s="199">
        <v>42191.599920000001</v>
      </c>
      <c r="B99" s="2" t="s">
        <v>338</v>
      </c>
      <c r="C99" s="203">
        <f t="shared" si="1"/>
        <v>0.59991898148148148</v>
      </c>
    </row>
    <row r="100" spans="1:3" x14ac:dyDescent="0.25">
      <c r="A100" s="199">
        <v>42191.600039999998</v>
      </c>
      <c r="B100" s="2" t="s">
        <v>339</v>
      </c>
      <c r="C100" s="203">
        <f t="shared" si="1"/>
        <v>0.60003472222222221</v>
      </c>
    </row>
    <row r="101" spans="1:3" x14ac:dyDescent="0.25">
      <c r="A101" s="199">
        <v>42191.600059999997</v>
      </c>
      <c r="B101" s="2" t="s">
        <v>338</v>
      </c>
      <c r="C101" s="203">
        <f t="shared" si="1"/>
        <v>0.60005787037037039</v>
      </c>
    </row>
    <row r="102" spans="1:3" x14ac:dyDescent="0.25">
      <c r="A102" s="199">
        <v>42191.609989999997</v>
      </c>
      <c r="B102" s="2" t="s">
        <v>339</v>
      </c>
      <c r="C102" s="203">
        <f t="shared" si="1"/>
        <v>0.60998842592592595</v>
      </c>
    </row>
    <row r="103" spans="1:3" x14ac:dyDescent="0.25">
      <c r="A103" s="199">
        <v>42191.61</v>
      </c>
      <c r="B103" s="2" t="s">
        <v>339</v>
      </c>
      <c r="C103" s="203">
        <f t="shared" si="1"/>
        <v>0.61</v>
      </c>
    </row>
    <row r="104" spans="1:3" x14ac:dyDescent="0.25">
      <c r="A104" s="199">
        <v>42191.610009999997</v>
      </c>
      <c r="B104" s="2" t="s">
        <v>339</v>
      </c>
      <c r="C104" s="203">
        <f t="shared" si="1"/>
        <v>0.61001157407407403</v>
      </c>
    </row>
    <row r="105" spans="1:3" x14ac:dyDescent="0.25">
      <c r="A105" s="199">
        <v>42191.61002</v>
      </c>
      <c r="B105" s="2" t="s">
        <v>338</v>
      </c>
      <c r="C105" s="203">
        <f t="shared" si="1"/>
        <v>0.61002314814814818</v>
      </c>
    </row>
    <row r="106" spans="1:3" x14ac:dyDescent="0.25">
      <c r="A106" s="199">
        <v>42191.620060000001</v>
      </c>
      <c r="B106" s="2" t="s">
        <v>338</v>
      </c>
      <c r="C106" s="203">
        <f t="shared" si="1"/>
        <v>0.62005787037037041</v>
      </c>
    </row>
    <row r="107" spans="1:3" x14ac:dyDescent="0.25">
      <c r="A107" s="199">
        <v>42191.620089999997</v>
      </c>
      <c r="B107" s="2" t="s">
        <v>339</v>
      </c>
      <c r="C107" s="203">
        <f t="shared" si="1"/>
        <v>0.62009259259259253</v>
      </c>
    </row>
    <row r="108" spans="1:3" x14ac:dyDescent="0.25">
      <c r="A108" s="199">
        <v>42191.629910000003</v>
      </c>
      <c r="B108" s="2" t="s">
        <v>338</v>
      </c>
      <c r="C108" s="203">
        <f t="shared" si="1"/>
        <v>0.62990740740740747</v>
      </c>
    </row>
    <row r="109" spans="1:3" x14ac:dyDescent="0.25">
      <c r="A109" s="199">
        <v>42191.629919999999</v>
      </c>
      <c r="B109" s="2" t="s">
        <v>339</v>
      </c>
      <c r="C109" s="203">
        <f t="shared" si="1"/>
        <v>0.62991898148148151</v>
      </c>
    </row>
    <row r="110" spans="1:3" x14ac:dyDescent="0.25">
      <c r="A110" s="199">
        <v>42191.629950000002</v>
      </c>
      <c r="B110" s="2" t="s">
        <v>338</v>
      </c>
      <c r="C110" s="203">
        <f t="shared" si="1"/>
        <v>0.62995370370370374</v>
      </c>
    </row>
    <row r="111" spans="1:3" x14ac:dyDescent="0.25">
      <c r="A111" s="199">
        <v>42191.64</v>
      </c>
      <c r="B111" s="2" t="s">
        <v>339</v>
      </c>
      <c r="C111" s="203">
        <f t="shared" si="1"/>
        <v>0.64</v>
      </c>
    </row>
    <row r="112" spans="1:3" x14ac:dyDescent="0.25">
      <c r="A112" s="199">
        <v>42191.649989999998</v>
      </c>
      <c r="B112" s="2" t="s">
        <v>339</v>
      </c>
      <c r="C112" s="203">
        <f t="shared" si="1"/>
        <v>0.64998842592592598</v>
      </c>
    </row>
    <row r="113" spans="1:3" x14ac:dyDescent="0.25">
      <c r="A113" s="199">
        <v>42191.650049999997</v>
      </c>
      <c r="B113" s="2" t="s">
        <v>338</v>
      </c>
      <c r="C113" s="203">
        <f t="shared" si="1"/>
        <v>0.65004629629629629</v>
      </c>
    </row>
    <row r="114" spans="1:3" x14ac:dyDescent="0.25">
      <c r="A114" s="199">
        <v>42191.650049999997</v>
      </c>
      <c r="B114" s="2" t="s">
        <v>338</v>
      </c>
      <c r="C114" s="203">
        <f t="shared" si="1"/>
        <v>0.65004629629629629</v>
      </c>
    </row>
    <row r="115" spans="1:3" x14ac:dyDescent="0.25">
      <c r="A115" s="199">
        <v>42191.650070000003</v>
      </c>
      <c r="B115" s="2" t="s">
        <v>339</v>
      </c>
      <c r="C115" s="203">
        <f t="shared" si="1"/>
        <v>0.65006944444444448</v>
      </c>
    </row>
    <row r="116" spans="1:3" x14ac:dyDescent="0.25">
      <c r="A116" s="199">
        <v>42191.659930000002</v>
      </c>
      <c r="B116" s="2" t="s">
        <v>339</v>
      </c>
      <c r="C116" s="203">
        <f t="shared" si="1"/>
        <v>0.65993055555555558</v>
      </c>
    </row>
    <row r="117" spans="1:3" x14ac:dyDescent="0.25">
      <c r="A117" s="199">
        <v>42191.659930000002</v>
      </c>
      <c r="B117" s="2" t="s">
        <v>338</v>
      </c>
      <c r="C117" s="203">
        <f t="shared" si="1"/>
        <v>0.65993055555555558</v>
      </c>
    </row>
    <row r="118" spans="1:3" x14ac:dyDescent="0.25">
      <c r="A118" s="199">
        <v>42191.659950000001</v>
      </c>
      <c r="B118" s="2" t="s">
        <v>338</v>
      </c>
      <c r="C118" s="203">
        <f t="shared" si="1"/>
        <v>0.65995370370370365</v>
      </c>
    </row>
    <row r="119" spans="1:3" x14ac:dyDescent="0.25">
      <c r="A119" s="199">
        <v>42191.659979999997</v>
      </c>
      <c r="B119" s="2" t="s">
        <v>338</v>
      </c>
      <c r="C119" s="203">
        <f t="shared" si="1"/>
        <v>0.65997685185185184</v>
      </c>
    </row>
    <row r="120" spans="1:3" x14ac:dyDescent="0.25">
      <c r="A120" s="199">
        <v>42191.65999</v>
      </c>
      <c r="B120" s="2" t="s">
        <v>338</v>
      </c>
      <c r="C120" s="203">
        <f t="shared" si="1"/>
        <v>0.65998842592592599</v>
      </c>
    </row>
    <row r="121" spans="1:3" x14ac:dyDescent="0.25">
      <c r="A121" s="199">
        <v>42191.660069999998</v>
      </c>
      <c r="B121" s="2" t="s">
        <v>338</v>
      </c>
      <c r="C121" s="203">
        <f t="shared" si="1"/>
        <v>0.66006944444444449</v>
      </c>
    </row>
    <row r="122" spans="1:3" x14ac:dyDescent="0.25">
      <c r="A122" s="199">
        <v>42191.660080000001</v>
      </c>
      <c r="B122" s="2" t="s">
        <v>339</v>
      </c>
      <c r="C122" s="203">
        <f t="shared" si="1"/>
        <v>0.66008101851851853</v>
      </c>
    </row>
    <row r="123" spans="1:3" x14ac:dyDescent="0.25">
      <c r="A123" s="199">
        <v>42191.66992</v>
      </c>
      <c r="B123" s="2" t="s">
        <v>338</v>
      </c>
      <c r="C123" s="203">
        <f t="shared" si="1"/>
        <v>0.66991898148148143</v>
      </c>
    </row>
    <row r="124" spans="1:3" x14ac:dyDescent="0.25">
      <c r="A124" s="199">
        <v>42191.669929999996</v>
      </c>
      <c r="B124" s="2" t="s">
        <v>338</v>
      </c>
      <c r="C124" s="203">
        <f t="shared" si="1"/>
        <v>0.66993055555555558</v>
      </c>
    </row>
    <row r="125" spans="1:3" x14ac:dyDescent="0.25">
      <c r="A125" s="199">
        <v>42191.669990000002</v>
      </c>
      <c r="B125" s="2" t="s">
        <v>338</v>
      </c>
      <c r="C125" s="203">
        <f t="shared" si="1"/>
        <v>0.669988425925926</v>
      </c>
    </row>
    <row r="126" spans="1:3" x14ac:dyDescent="0.25">
      <c r="A126" s="199">
        <v>42191.67009</v>
      </c>
      <c r="B126" s="2" t="s">
        <v>338</v>
      </c>
      <c r="C126" s="203">
        <f t="shared" si="1"/>
        <v>0.67009259259259257</v>
      </c>
    </row>
    <row r="127" spans="1:3" x14ac:dyDescent="0.25">
      <c r="A127" s="199">
        <v>42191.679900000003</v>
      </c>
      <c r="B127" s="2" t="s">
        <v>338</v>
      </c>
      <c r="C127" s="203">
        <f t="shared" si="1"/>
        <v>0.67989583333333325</v>
      </c>
    </row>
    <row r="128" spans="1:3" x14ac:dyDescent="0.25">
      <c r="A128" s="199">
        <v>42191.679949999998</v>
      </c>
      <c r="B128" s="2" t="s">
        <v>339</v>
      </c>
      <c r="C128" s="203">
        <f t="shared" si="1"/>
        <v>0.67995370370370367</v>
      </c>
    </row>
    <row r="129" spans="1:3" x14ac:dyDescent="0.25">
      <c r="A129" s="199">
        <v>42191.679989999997</v>
      </c>
      <c r="B129" s="2" t="s">
        <v>338</v>
      </c>
      <c r="C129" s="203">
        <f t="shared" si="1"/>
        <v>0.6799884259259259</v>
      </c>
    </row>
    <row r="130" spans="1:3" x14ac:dyDescent="0.25">
      <c r="A130" s="199">
        <v>42191.68</v>
      </c>
      <c r="B130" s="2" t="s">
        <v>338</v>
      </c>
      <c r="C130" s="203">
        <f t="shared" ref="C130:C193" si="2">TIME(HOUR(A130),MINUTE(A130),SECOND(A130))</f>
        <v>0.68</v>
      </c>
    </row>
    <row r="131" spans="1:3" x14ac:dyDescent="0.25">
      <c r="A131" s="199">
        <v>42191.680070000002</v>
      </c>
      <c r="B131" s="2" t="s">
        <v>339</v>
      </c>
      <c r="C131" s="203">
        <f t="shared" si="2"/>
        <v>0.68006944444444439</v>
      </c>
    </row>
    <row r="132" spans="1:3" x14ac:dyDescent="0.25">
      <c r="A132" s="199">
        <v>42191.689910000001</v>
      </c>
      <c r="B132" s="2" t="s">
        <v>338</v>
      </c>
      <c r="C132" s="203">
        <f t="shared" si="2"/>
        <v>0.6899074074074073</v>
      </c>
    </row>
    <row r="133" spans="1:3" x14ac:dyDescent="0.25">
      <c r="A133" s="199">
        <v>42191.68993</v>
      </c>
      <c r="B133" s="2" t="s">
        <v>339</v>
      </c>
      <c r="C133" s="203">
        <f t="shared" si="2"/>
        <v>0.6899305555555556</v>
      </c>
    </row>
    <row r="134" spans="1:3" x14ac:dyDescent="0.25">
      <c r="A134" s="199">
        <v>42191.689939999997</v>
      </c>
      <c r="B134" s="2" t="s">
        <v>338</v>
      </c>
      <c r="C134" s="203">
        <f t="shared" si="2"/>
        <v>0.68994212962962964</v>
      </c>
    </row>
    <row r="135" spans="1:3" x14ac:dyDescent="0.25">
      <c r="A135" s="199">
        <v>42191.689989999999</v>
      </c>
      <c r="B135" s="2" t="s">
        <v>339</v>
      </c>
      <c r="C135" s="203">
        <f t="shared" si="2"/>
        <v>0.68998842592592602</v>
      </c>
    </row>
    <row r="136" spans="1:3" x14ac:dyDescent="0.25">
      <c r="A136" s="199">
        <v>42191.689989999999</v>
      </c>
      <c r="B136" s="2" t="s">
        <v>338</v>
      </c>
      <c r="C136" s="203">
        <f t="shared" si="2"/>
        <v>0.68998842592592602</v>
      </c>
    </row>
    <row r="137" spans="1:3" x14ac:dyDescent="0.25">
      <c r="A137" s="199">
        <v>42191.69</v>
      </c>
      <c r="B137" s="2" t="s">
        <v>339</v>
      </c>
      <c r="C137" s="203">
        <f t="shared" si="2"/>
        <v>0.69</v>
      </c>
    </row>
    <row r="138" spans="1:3" x14ac:dyDescent="0.25">
      <c r="A138" s="199">
        <v>42191.690069999997</v>
      </c>
      <c r="B138" s="2" t="s">
        <v>338</v>
      </c>
      <c r="C138" s="203">
        <f t="shared" si="2"/>
        <v>0.69006944444444451</v>
      </c>
    </row>
    <row r="139" spans="1:3" x14ac:dyDescent="0.25">
      <c r="A139" s="199">
        <v>42191.6901</v>
      </c>
      <c r="B139" s="2" t="s">
        <v>338</v>
      </c>
      <c r="C139" s="203">
        <f t="shared" si="2"/>
        <v>0.69010416666666663</v>
      </c>
    </row>
    <row r="140" spans="1:3" x14ac:dyDescent="0.25">
      <c r="A140" s="199">
        <v>42191.699970000001</v>
      </c>
      <c r="B140" s="2" t="s">
        <v>338</v>
      </c>
      <c r="C140" s="203">
        <f t="shared" si="2"/>
        <v>0.69996527777777784</v>
      </c>
    </row>
    <row r="141" spans="1:3" x14ac:dyDescent="0.25">
      <c r="A141" s="199">
        <v>42191.699970000001</v>
      </c>
      <c r="B141" s="2" t="s">
        <v>338</v>
      </c>
      <c r="C141" s="203">
        <f t="shared" si="2"/>
        <v>0.69996527777777784</v>
      </c>
    </row>
    <row r="142" spans="1:3" x14ac:dyDescent="0.25">
      <c r="A142" s="199">
        <v>42191.699970000001</v>
      </c>
      <c r="B142" s="2" t="s">
        <v>338</v>
      </c>
      <c r="C142" s="203">
        <f t="shared" si="2"/>
        <v>0.69996527777777784</v>
      </c>
    </row>
    <row r="143" spans="1:3" x14ac:dyDescent="0.25">
      <c r="A143" s="199">
        <v>42191.700040000003</v>
      </c>
      <c r="B143" s="2" t="s">
        <v>338</v>
      </c>
      <c r="C143" s="203">
        <f t="shared" si="2"/>
        <v>0.70003472222222218</v>
      </c>
    </row>
    <row r="144" spans="1:3" x14ac:dyDescent="0.25">
      <c r="A144" s="199">
        <v>42191.700089999998</v>
      </c>
      <c r="B144" s="2" t="s">
        <v>338</v>
      </c>
      <c r="C144" s="203">
        <f t="shared" si="2"/>
        <v>0.7000925925925926</v>
      </c>
    </row>
    <row r="145" spans="1:3" x14ac:dyDescent="0.25">
      <c r="A145" s="199">
        <v>42191.740089999999</v>
      </c>
      <c r="B145" s="2" t="s">
        <v>338</v>
      </c>
      <c r="C145" s="203">
        <f t="shared" si="2"/>
        <v>0.74009259259259252</v>
      </c>
    </row>
    <row r="146" spans="1:3" x14ac:dyDescent="0.25">
      <c r="A146" s="199">
        <v>42191.749920000002</v>
      </c>
      <c r="B146" s="2" t="s">
        <v>338</v>
      </c>
      <c r="C146" s="203">
        <f t="shared" si="2"/>
        <v>0.74991898148148151</v>
      </c>
    </row>
    <row r="147" spans="1:3" x14ac:dyDescent="0.25">
      <c r="A147" s="199">
        <v>42191.749940000002</v>
      </c>
      <c r="B147" s="2" t="s">
        <v>338</v>
      </c>
      <c r="C147" s="203">
        <f t="shared" si="2"/>
        <v>0.74994212962962958</v>
      </c>
    </row>
    <row r="148" spans="1:3" x14ac:dyDescent="0.25">
      <c r="A148" s="199">
        <v>42191.750019999999</v>
      </c>
      <c r="B148" s="2" t="s">
        <v>338</v>
      </c>
      <c r="C148" s="203">
        <f t="shared" si="2"/>
        <v>0.75002314814814808</v>
      </c>
    </row>
    <row r="149" spans="1:3" x14ac:dyDescent="0.25">
      <c r="A149" s="199">
        <v>42191.750070000002</v>
      </c>
      <c r="B149" s="2" t="s">
        <v>339</v>
      </c>
      <c r="C149" s="203">
        <f t="shared" si="2"/>
        <v>0.75006944444444434</v>
      </c>
    </row>
    <row r="150" spans="1:3" x14ac:dyDescent="0.25">
      <c r="A150" s="199">
        <v>42191.750079999998</v>
      </c>
      <c r="B150" s="2" t="s">
        <v>339</v>
      </c>
      <c r="C150" s="203">
        <f t="shared" si="2"/>
        <v>0.75008101851851849</v>
      </c>
    </row>
    <row r="151" spans="1:3" x14ac:dyDescent="0.25">
      <c r="A151" s="199">
        <v>42191.760040000001</v>
      </c>
      <c r="B151" s="2" t="s">
        <v>338</v>
      </c>
      <c r="C151" s="203">
        <f t="shared" si="2"/>
        <v>0.76003472222222224</v>
      </c>
    </row>
    <row r="152" spans="1:3" x14ac:dyDescent="0.25">
      <c r="A152" s="199">
        <v>42191.769970000001</v>
      </c>
      <c r="B152" s="2" t="s">
        <v>339</v>
      </c>
      <c r="C152" s="203">
        <f t="shared" si="2"/>
        <v>0.76996527777777779</v>
      </c>
    </row>
    <row r="153" spans="1:3" x14ac:dyDescent="0.25">
      <c r="A153" s="199">
        <v>42191.77996</v>
      </c>
      <c r="B153" s="2" t="s">
        <v>339</v>
      </c>
      <c r="C153" s="203">
        <f t="shared" si="2"/>
        <v>0.7799652777777778</v>
      </c>
    </row>
    <row r="154" spans="1:3" x14ac:dyDescent="0.25">
      <c r="A154" s="199">
        <v>42191.780070000001</v>
      </c>
      <c r="B154" s="2" t="s">
        <v>338</v>
      </c>
      <c r="C154" s="203">
        <f t="shared" si="2"/>
        <v>0.78006944444444448</v>
      </c>
    </row>
    <row r="155" spans="1:3" x14ac:dyDescent="0.25">
      <c r="A155" s="199">
        <v>42191.789920000003</v>
      </c>
      <c r="B155" s="2" t="s">
        <v>339</v>
      </c>
      <c r="C155" s="203">
        <f t="shared" si="2"/>
        <v>0.78991898148148154</v>
      </c>
    </row>
    <row r="156" spans="1:3" x14ac:dyDescent="0.25">
      <c r="A156" s="199">
        <v>42191.789929999999</v>
      </c>
      <c r="B156" s="2" t="s">
        <v>338</v>
      </c>
      <c r="C156" s="203">
        <f t="shared" si="2"/>
        <v>0.78993055555555547</v>
      </c>
    </row>
    <row r="157" spans="1:3" x14ac:dyDescent="0.25">
      <c r="A157" s="199">
        <v>42191.789949999998</v>
      </c>
      <c r="B157" s="2" t="s">
        <v>338</v>
      </c>
      <c r="C157" s="203">
        <f t="shared" si="2"/>
        <v>0.78995370370370377</v>
      </c>
    </row>
    <row r="158" spans="1:3" x14ac:dyDescent="0.25">
      <c r="A158" s="199">
        <v>42191.789960000002</v>
      </c>
      <c r="B158" s="2" t="s">
        <v>338</v>
      </c>
      <c r="C158" s="203">
        <f t="shared" si="2"/>
        <v>0.78996527777777781</v>
      </c>
    </row>
    <row r="159" spans="1:3" x14ac:dyDescent="0.25">
      <c r="A159" s="199">
        <v>42191.789989999997</v>
      </c>
      <c r="B159" s="2" t="s">
        <v>338</v>
      </c>
      <c r="C159" s="203">
        <f t="shared" si="2"/>
        <v>0.78998842592592589</v>
      </c>
    </row>
    <row r="160" spans="1:3" x14ac:dyDescent="0.25">
      <c r="A160" s="199">
        <v>42191.79002</v>
      </c>
      <c r="B160" s="2" t="s">
        <v>338</v>
      </c>
      <c r="C160" s="203">
        <f t="shared" si="2"/>
        <v>0.79002314814814811</v>
      </c>
    </row>
    <row r="161" spans="1:3" x14ac:dyDescent="0.25">
      <c r="A161" s="199">
        <v>42191.790070000003</v>
      </c>
      <c r="B161" s="2" t="s">
        <v>338</v>
      </c>
      <c r="C161" s="203">
        <f t="shared" si="2"/>
        <v>0.79006944444444438</v>
      </c>
    </row>
    <row r="162" spans="1:3" x14ac:dyDescent="0.25">
      <c r="A162" s="199">
        <v>42191.799919999998</v>
      </c>
      <c r="B162" s="2" t="s">
        <v>338</v>
      </c>
      <c r="C162" s="203">
        <f t="shared" si="2"/>
        <v>0.79991898148148144</v>
      </c>
    </row>
    <row r="163" spans="1:3" x14ac:dyDescent="0.25">
      <c r="A163" s="199">
        <v>42191.799950000001</v>
      </c>
      <c r="B163" s="2" t="s">
        <v>338</v>
      </c>
      <c r="C163" s="203">
        <f t="shared" si="2"/>
        <v>0.79995370370370367</v>
      </c>
    </row>
    <row r="164" spans="1:3" x14ac:dyDescent="0.25">
      <c r="A164" s="199">
        <v>42191.79999</v>
      </c>
      <c r="B164" s="2" t="s">
        <v>339</v>
      </c>
      <c r="C164" s="203">
        <f t="shared" si="2"/>
        <v>0.79998842592592589</v>
      </c>
    </row>
    <row r="165" spans="1:3" x14ac:dyDescent="0.25">
      <c r="A165" s="199">
        <v>42191.8</v>
      </c>
      <c r="B165" s="2" t="s">
        <v>339</v>
      </c>
      <c r="C165" s="203">
        <f t="shared" si="2"/>
        <v>0.79999999999999993</v>
      </c>
    </row>
    <row r="166" spans="1:3" x14ac:dyDescent="0.25">
      <c r="A166" s="199">
        <v>42191.800060000001</v>
      </c>
      <c r="B166" s="2" t="s">
        <v>338</v>
      </c>
      <c r="C166" s="203">
        <f t="shared" si="2"/>
        <v>0.80005787037037035</v>
      </c>
    </row>
    <row r="167" spans="1:3" x14ac:dyDescent="0.25">
      <c r="A167" s="199">
        <v>42191.80992</v>
      </c>
      <c r="B167" s="2" t="s">
        <v>339</v>
      </c>
      <c r="C167" s="203">
        <f t="shared" si="2"/>
        <v>0.80991898148148145</v>
      </c>
    </row>
    <row r="168" spans="1:3" x14ac:dyDescent="0.25">
      <c r="A168" s="199">
        <v>42191.810100000002</v>
      </c>
      <c r="B168" s="2" t="s">
        <v>339</v>
      </c>
      <c r="C168" s="203">
        <f t="shared" si="2"/>
        <v>0.81010416666666663</v>
      </c>
    </row>
    <row r="169" spans="1:3" x14ac:dyDescent="0.25">
      <c r="A169" s="199">
        <v>42191.820019999999</v>
      </c>
      <c r="B169" s="2" t="s">
        <v>338</v>
      </c>
      <c r="C169" s="203">
        <f t="shared" si="2"/>
        <v>0.82002314814814825</v>
      </c>
    </row>
    <row r="170" spans="1:3" x14ac:dyDescent="0.25">
      <c r="A170" s="199">
        <v>42191.820070000002</v>
      </c>
      <c r="B170" s="2" t="s">
        <v>338</v>
      </c>
      <c r="C170" s="203">
        <f t="shared" si="2"/>
        <v>0.82006944444444441</v>
      </c>
    </row>
    <row r="171" spans="1:3" x14ac:dyDescent="0.25">
      <c r="A171" s="199">
        <v>42191.839899999999</v>
      </c>
      <c r="B171" s="2" t="s">
        <v>339</v>
      </c>
      <c r="C171" s="203">
        <f t="shared" si="2"/>
        <v>0.83989583333333329</v>
      </c>
    </row>
    <row r="172" spans="1:3" x14ac:dyDescent="0.25">
      <c r="A172" s="199">
        <v>42191.839959999998</v>
      </c>
      <c r="B172" s="2" t="s">
        <v>339</v>
      </c>
      <c r="C172" s="203">
        <f t="shared" si="2"/>
        <v>0.83996527777777785</v>
      </c>
    </row>
    <row r="173" spans="1:3" x14ac:dyDescent="0.25">
      <c r="A173" s="199">
        <v>42191.840020000003</v>
      </c>
      <c r="B173" s="2" t="s">
        <v>338</v>
      </c>
      <c r="C173" s="203">
        <f t="shared" si="2"/>
        <v>0.84002314814814805</v>
      </c>
    </row>
    <row r="174" spans="1:3" x14ac:dyDescent="0.25">
      <c r="A174" s="199">
        <v>42191.84994</v>
      </c>
      <c r="B174" s="2" t="s">
        <v>338</v>
      </c>
      <c r="C174" s="203">
        <f t="shared" si="2"/>
        <v>0.84994212962962967</v>
      </c>
    </row>
    <row r="175" spans="1:3" x14ac:dyDescent="0.25">
      <c r="A175" s="199">
        <v>42191.850050000001</v>
      </c>
      <c r="B175" s="2" t="s">
        <v>338</v>
      </c>
      <c r="C175" s="203">
        <f t="shared" si="2"/>
        <v>0.85004629629629624</v>
      </c>
    </row>
    <row r="176" spans="1:3" x14ac:dyDescent="0.25">
      <c r="A176" s="199">
        <v>42191.850079999997</v>
      </c>
      <c r="B176" s="2" t="s">
        <v>338</v>
      </c>
      <c r="C176" s="203">
        <f t="shared" si="2"/>
        <v>0.85008101851851858</v>
      </c>
    </row>
    <row r="177" spans="1:3" x14ac:dyDescent="0.25">
      <c r="A177" s="199">
        <v>42191.879930000003</v>
      </c>
      <c r="B177" s="2" t="s">
        <v>338</v>
      </c>
      <c r="C177" s="203">
        <f t="shared" si="2"/>
        <v>0.87993055555555555</v>
      </c>
    </row>
    <row r="178" spans="1:3" x14ac:dyDescent="0.25">
      <c r="A178" s="199">
        <v>42191.919909999997</v>
      </c>
      <c r="B178" s="2" t="s">
        <v>338</v>
      </c>
      <c r="C178" s="203">
        <f t="shared" si="2"/>
        <v>0.91990740740740751</v>
      </c>
    </row>
    <row r="179" spans="1:3" x14ac:dyDescent="0.25">
      <c r="A179" s="199">
        <v>42191.930099999998</v>
      </c>
      <c r="B179" s="2" t="s">
        <v>339</v>
      </c>
      <c r="C179" s="203">
        <f t="shared" si="2"/>
        <v>0.93010416666666673</v>
      </c>
    </row>
    <row r="180" spans="1:3" x14ac:dyDescent="0.25">
      <c r="A180" s="199">
        <v>42191.940040000001</v>
      </c>
      <c r="B180" s="2" t="s">
        <v>338</v>
      </c>
      <c r="C180" s="203">
        <f t="shared" si="2"/>
        <v>0.94003472222222229</v>
      </c>
    </row>
    <row r="181" spans="1:3" x14ac:dyDescent="0.25">
      <c r="A181" s="199">
        <v>42191.970020000001</v>
      </c>
      <c r="B181" s="2" t="s">
        <v>339</v>
      </c>
      <c r="C181" s="203">
        <f t="shared" si="2"/>
        <v>0.97002314814814816</v>
      </c>
    </row>
    <row r="182" spans="1:3" x14ac:dyDescent="0.25">
      <c r="A182" s="199">
        <v>42191.999909999999</v>
      </c>
      <c r="B182" s="2" t="s">
        <v>338</v>
      </c>
      <c r="C182" s="203">
        <f t="shared" si="2"/>
        <v>0.99990740740740736</v>
      </c>
    </row>
    <row r="183" spans="1:3" x14ac:dyDescent="0.25">
      <c r="A183" s="199">
        <v>42191.999940000002</v>
      </c>
      <c r="B183" s="2" t="s">
        <v>338</v>
      </c>
      <c r="C183" s="203">
        <f t="shared" si="2"/>
        <v>0.99994212962962958</v>
      </c>
    </row>
    <row r="184" spans="1:3" x14ac:dyDescent="0.25">
      <c r="A184" s="199">
        <v>42191.999969999997</v>
      </c>
      <c r="B184" s="2" t="s">
        <v>338</v>
      </c>
      <c r="C184" s="203">
        <f t="shared" si="2"/>
        <v>0.99996527777777777</v>
      </c>
    </row>
    <row r="185" spans="1:3" x14ac:dyDescent="0.25">
      <c r="A185" s="199">
        <v>42192.000019999999</v>
      </c>
      <c r="B185" s="2" t="s">
        <v>338</v>
      </c>
      <c r="C185" s="203">
        <f t="shared" si="2"/>
        <v>2.3148148148148147E-5</v>
      </c>
    </row>
    <row r="186" spans="1:3" x14ac:dyDescent="0.25">
      <c r="A186" s="199">
        <v>42192.000099999997</v>
      </c>
      <c r="B186" s="2" t="s">
        <v>338</v>
      </c>
      <c r="C186" s="203">
        <f t="shared" si="2"/>
        <v>1.0416666666666667E-4</v>
      </c>
    </row>
    <row r="187" spans="1:3" x14ac:dyDescent="0.25">
      <c r="A187" s="199">
        <v>42192.002030000003</v>
      </c>
      <c r="B187" s="2" t="s">
        <v>338</v>
      </c>
      <c r="C187" s="203">
        <f t="shared" si="2"/>
        <v>2.0254629629629629E-3</v>
      </c>
    </row>
    <row r="188" spans="1:3" x14ac:dyDescent="0.25">
      <c r="A188" s="199">
        <v>42192.009129999999</v>
      </c>
      <c r="B188" s="2" t="s">
        <v>339</v>
      </c>
      <c r="C188" s="203">
        <f t="shared" si="2"/>
        <v>9.1319444444444443E-3</v>
      </c>
    </row>
    <row r="189" spans="1:3" x14ac:dyDescent="0.25">
      <c r="A189" s="199">
        <v>42192.009969999999</v>
      </c>
      <c r="B189" s="2" t="s">
        <v>338</v>
      </c>
      <c r="C189" s="203">
        <f t="shared" si="2"/>
        <v>9.9652777777777778E-3</v>
      </c>
    </row>
    <row r="190" spans="1:3" x14ac:dyDescent="0.25">
      <c r="A190" s="199">
        <v>42192.052089999997</v>
      </c>
      <c r="B190" s="2" t="s">
        <v>339</v>
      </c>
      <c r="C190" s="203">
        <f t="shared" si="2"/>
        <v>5.2094907407407409E-2</v>
      </c>
    </row>
    <row r="191" spans="1:3" x14ac:dyDescent="0.25">
      <c r="A191" s="199">
        <v>42192.08137</v>
      </c>
      <c r="B191" s="2" t="s">
        <v>338</v>
      </c>
      <c r="C191" s="203">
        <f t="shared" si="2"/>
        <v>8.1365740740740738E-2</v>
      </c>
    </row>
    <row r="192" spans="1:3" x14ac:dyDescent="0.25">
      <c r="A192" s="199">
        <v>42192.260020000002</v>
      </c>
      <c r="B192" s="2" t="s">
        <v>339</v>
      </c>
      <c r="C192" s="203">
        <f t="shared" si="2"/>
        <v>0.26002314814814814</v>
      </c>
    </row>
    <row r="193" spans="1:3" x14ac:dyDescent="0.25">
      <c r="A193" s="199">
        <v>42192.26008</v>
      </c>
      <c r="B193" s="2" t="s">
        <v>338</v>
      </c>
      <c r="C193" s="203">
        <f t="shared" si="2"/>
        <v>0.2600810185185185</v>
      </c>
    </row>
    <row r="194" spans="1:3" x14ac:dyDescent="0.25">
      <c r="A194" s="199">
        <v>42192.270100000002</v>
      </c>
      <c r="B194" s="2" t="s">
        <v>338</v>
      </c>
      <c r="C194" s="203">
        <f t="shared" ref="C194:C257" si="3">TIME(HOUR(A194),MINUTE(A194),SECOND(A194))</f>
        <v>0.27010416666666665</v>
      </c>
    </row>
    <row r="195" spans="1:3" x14ac:dyDescent="0.25">
      <c r="A195" s="199">
        <v>42192.289929999999</v>
      </c>
      <c r="B195" s="2" t="s">
        <v>339</v>
      </c>
      <c r="C195" s="203">
        <f t="shared" si="3"/>
        <v>0.28993055555555552</v>
      </c>
    </row>
    <row r="196" spans="1:3" x14ac:dyDescent="0.25">
      <c r="A196" s="199">
        <v>42192.290079999999</v>
      </c>
      <c r="B196" s="2" t="s">
        <v>338</v>
      </c>
      <c r="C196" s="203">
        <f t="shared" si="3"/>
        <v>0.29008101851851853</v>
      </c>
    </row>
    <row r="197" spans="1:3" x14ac:dyDescent="0.25">
      <c r="A197" s="199">
        <v>42192.3099</v>
      </c>
      <c r="B197" s="2" t="s">
        <v>338</v>
      </c>
      <c r="C197" s="203">
        <f t="shared" si="3"/>
        <v>0.30989583333333331</v>
      </c>
    </row>
    <row r="198" spans="1:3" x14ac:dyDescent="0.25">
      <c r="A198" s="199">
        <v>42192.309910000004</v>
      </c>
      <c r="B198" s="2" t="s">
        <v>338</v>
      </c>
      <c r="C198" s="203">
        <f t="shared" si="3"/>
        <v>0.30990740740740741</v>
      </c>
    </row>
    <row r="199" spans="1:3" x14ac:dyDescent="0.25">
      <c r="A199" s="199">
        <v>42192.30992</v>
      </c>
      <c r="B199" s="2" t="s">
        <v>338</v>
      </c>
      <c r="C199" s="203">
        <f t="shared" si="3"/>
        <v>0.3099189814814815</v>
      </c>
    </row>
    <row r="200" spans="1:3" x14ac:dyDescent="0.25">
      <c r="A200" s="199">
        <v>42192.309930000003</v>
      </c>
      <c r="B200" s="2" t="s">
        <v>338</v>
      </c>
      <c r="C200" s="203">
        <f t="shared" si="3"/>
        <v>0.30993055555555554</v>
      </c>
    </row>
    <row r="201" spans="1:3" x14ac:dyDescent="0.25">
      <c r="A201" s="199">
        <v>42192.31005</v>
      </c>
      <c r="B201" s="2" t="s">
        <v>338</v>
      </c>
      <c r="C201" s="203">
        <f t="shared" si="3"/>
        <v>0.31004629629629626</v>
      </c>
    </row>
    <row r="202" spans="1:3" x14ac:dyDescent="0.25">
      <c r="A202" s="199">
        <v>42192.329989999998</v>
      </c>
      <c r="B202" s="2" t="s">
        <v>338</v>
      </c>
      <c r="C202" s="203">
        <f t="shared" si="3"/>
        <v>0.32998842592592592</v>
      </c>
    </row>
    <row r="203" spans="1:3" x14ac:dyDescent="0.25">
      <c r="A203" s="199">
        <v>42192.339919999999</v>
      </c>
      <c r="B203" s="2" t="s">
        <v>338</v>
      </c>
      <c r="C203" s="203">
        <f t="shared" si="3"/>
        <v>0.33991898148148153</v>
      </c>
    </row>
    <row r="204" spans="1:3" x14ac:dyDescent="0.25">
      <c r="A204" s="199">
        <v>42192.339939999998</v>
      </c>
      <c r="B204" s="2" t="s">
        <v>338</v>
      </c>
      <c r="C204" s="203">
        <f t="shared" si="3"/>
        <v>0.33994212962962966</v>
      </c>
    </row>
    <row r="205" spans="1:3" x14ac:dyDescent="0.25">
      <c r="A205" s="199">
        <v>42192.34</v>
      </c>
      <c r="B205" s="2" t="s">
        <v>338</v>
      </c>
      <c r="C205" s="203">
        <f t="shared" si="3"/>
        <v>0.34</v>
      </c>
    </row>
    <row r="206" spans="1:3" x14ac:dyDescent="0.25">
      <c r="A206" s="199">
        <v>42192.349970000003</v>
      </c>
      <c r="B206" s="2" t="s">
        <v>338</v>
      </c>
      <c r="C206" s="203">
        <f t="shared" si="3"/>
        <v>0.34996527777777775</v>
      </c>
    </row>
    <row r="207" spans="1:3" x14ac:dyDescent="0.25">
      <c r="A207" s="199">
        <v>42192.35</v>
      </c>
      <c r="B207" s="2" t="s">
        <v>338</v>
      </c>
      <c r="C207" s="203">
        <f t="shared" si="3"/>
        <v>0.35000000000000003</v>
      </c>
    </row>
    <row r="208" spans="1:3" x14ac:dyDescent="0.25">
      <c r="A208" s="199">
        <v>42192.350010000002</v>
      </c>
      <c r="B208" s="2" t="s">
        <v>338</v>
      </c>
      <c r="C208" s="203">
        <f t="shared" si="3"/>
        <v>0.35001157407407407</v>
      </c>
    </row>
    <row r="209" spans="1:3" x14ac:dyDescent="0.25">
      <c r="A209" s="199">
        <v>42192.359940000002</v>
      </c>
      <c r="B209" s="2" t="s">
        <v>338</v>
      </c>
      <c r="C209" s="203">
        <f t="shared" si="3"/>
        <v>0.35994212962962963</v>
      </c>
    </row>
    <row r="210" spans="1:3" x14ac:dyDescent="0.25">
      <c r="A210" s="199">
        <v>42192.359940000002</v>
      </c>
      <c r="B210" s="2" t="s">
        <v>338</v>
      </c>
      <c r="C210" s="203">
        <f t="shared" si="3"/>
        <v>0.35994212962962963</v>
      </c>
    </row>
    <row r="211" spans="1:3" x14ac:dyDescent="0.25">
      <c r="A211" s="199">
        <v>42192.36</v>
      </c>
      <c r="B211" s="2" t="s">
        <v>339</v>
      </c>
      <c r="C211" s="203">
        <f t="shared" si="3"/>
        <v>0.36000000000000004</v>
      </c>
    </row>
    <row r="212" spans="1:3" x14ac:dyDescent="0.25">
      <c r="A212" s="199">
        <v>42192.36</v>
      </c>
      <c r="B212" s="2" t="s">
        <v>339</v>
      </c>
      <c r="C212" s="203">
        <f t="shared" si="3"/>
        <v>0.36000000000000004</v>
      </c>
    </row>
    <row r="213" spans="1:3" x14ac:dyDescent="0.25">
      <c r="A213" s="199">
        <v>42192.369899999998</v>
      </c>
      <c r="B213" s="2" t="s">
        <v>338</v>
      </c>
      <c r="C213" s="203">
        <f t="shared" si="3"/>
        <v>0.36989583333333331</v>
      </c>
    </row>
    <row r="214" spans="1:3" x14ac:dyDescent="0.25">
      <c r="A214" s="199">
        <v>42192.369989999999</v>
      </c>
      <c r="B214" s="2" t="s">
        <v>338</v>
      </c>
      <c r="C214" s="203">
        <f t="shared" si="3"/>
        <v>0.3699884259259259</v>
      </c>
    </row>
    <row r="215" spans="1:3" x14ac:dyDescent="0.25">
      <c r="A215" s="199">
        <v>42192.37</v>
      </c>
      <c r="B215" s="2" t="s">
        <v>339</v>
      </c>
      <c r="C215" s="203">
        <f t="shared" si="3"/>
        <v>0.37000000000000005</v>
      </c>
    </row>
    <row r="216" spans="1:3" x14ac:dyDescent="0.25">
      <c r="A216" s="199">
        <v>42192.370060000001</v>
      </c>
      <c r="B216" s="2" t="s">
        <v>338</v>
      </c>
      <c r="C216" s="203">
        <f t="shared" si="3"/>
        <v>0.37005787037037036</v>
      </c>
    </row>
    <row r="217" spans="1:3" x14ac:dyDescent="0.25">
      <c r="A217" s="199">
        <v>42192.379910000003</v>
      </c>
      <c r="B217" s="2" t="s">
        <v>339</v>
      </c>
      <c r="C217" s="203">
        <f t="shared" si="3"/>
        <v>0.37990740740740742</v>
      </c>
    </row>
    <row r="218" spans="1:3" x14ac:dyDescent="0.25">
      <c r="A218" s="199">
        <v>42192.38003</v>
      </c>
      <c r="B218" s="2" t="s">
        <v>339</v>
      </c>
      <c r="C218" s="203">
        <f t="shared" si="3"/>
        <v>0.38003472222222223</v>
      </c>
    </row>
    <row r="219" spans="1:3" x14ac:dyDescent="0.25">
      <c r="A219" s="199">
        <v>42192.38005</v>
      </c>
      <c r="B219" s="2" t="s">
        <v>338</v>
      </c>
      <c r="C219" s="203">
        <f t="shared" si="3"/>
        <v>0.38004629629629627</v>
      </c>
    </row>
    <row r="220" spans="1:3" x14ac:dyDescent="0.25">
      <c r="A220" s="199">
        <v>42192.380080000003</v>
      </c>
      <c r="B220" s="2" t="s">
        <v>338</v>
      </c>
      <c r="C220" s="203">
        <f t="shared" si="3"/>
        <v>0.38008101851851855</v>
      </c>
    </row>
    <row r="221" spans="1:3" x14ac:dyDescent="0.25">
      <c r="A221" s="199">
        <v>42192.389920000001</v>
      </c>
      <c r="B221" s="2" t="s">
        <v>339</v>
      </c>
      <c r="C221" s="203">
        <f t="shared" si="3"/>
        <v>0.38991898148148146</v>
      </c>
    </row>
    <row r="222" spans="1:3" x14ac:dyDescent="0.25">
      <c r="A222" s="199">
        <v>42192.389949999997</v>
      </c>
      <c r="B222" s="2" t="s">
        <v>338</v>
      </c>
      <c r="C222" s="203">
        <f t="shared" si="3"/>
        <v>0.38995370370370369</v>
      </c>
    </row>
    <row r="223" spans="1:3" x14ac:dyDescent="0.25">
      <c r="A223" s="199">
        <v>42192.389949999997</v>
      </c>
      <c r="B223" s="2" t="s">
        <v>338</v>
      </c>
      <c r="C223" s="203">
        <f t="shared" si="3"/>
        <v>0.38995370370370369</v>
      </c>
    </row>
    <row r="224" spans="1:3" x14ac:dyDescent="0.25">
      <c r="A224" s="199">
        <v>42192.390070000001</v>
      </c>
      <c r="B224" s="2" t="s">
        <v>338</v>
      </c>
      <c r="C224" s="203">
        <f t="shared" si="3"/>
        <v>0.39006944444444441</v>
      </c>
    </row>
    <row r="225" spans="1:3" x14ac:dyDescent="0.25">
      <c r="A225" s="199">
        <v>42192.399899999997</v>
      </c>
      <c r="B225" s="2" t="s">
        <v>338</v>
      </c>
      <c r="C225" s="203">
        <f t="shared" si="3"/>
        <v>0.39989583333333334</v>
      </c>
    </row>
    <row r="226" spans="1:3" x14ac:dyDescent="0.25">
      <c r="A226" s="199">
        <v>42192.4</v>
      </c>
      <c r="B226" s="2" t="s">
        <v>338</v>
      </c>
      <c r="C226" s="203">
        <f t="shared" si="3"/>
        <v>0.39999999999999997</v>
      </c>
    </row>
    <row r="227" spans="1:3" x14ac:dyDescent="0.25">
      <c r="A227" s="199">
        <v>42192.400049999997</v>
      </c>
      <c r="B227" s="2" t="s">
        <v>338</v>
      </c>
      <c r="C227" s="203">
        <f t="shared" si="3"/>
        <v>0.40004629629629629</v>
      </c>
    </row>
    <row r="228" spans="1:3" x14ac:dyDescent="0.25">
      <c r="A228" s="199">
        <v>42192.40006</v>
      </c>
      <c r="B228" s="2" t="s">
        <v>338</v>
      </c>
      <c r="C228" s="203">
        <f t="shared" si="3"/>
        <v>0.40005787037037038</v>
      </c>
    </row>
    <row r="229" spans="1:3" x14ac:dyDescent="0.25">
      <c r="A229" s="199">
        <v>42192.400099999999</v>
      </c>
      <c r="B229" s="2" t="s">
        <v>339</v>
      </c>
      <c r="C229" s="203">
        <f t="shared" si="3"/>
        <v>0.40010416666666665</v>
      </c>
    </row>
    <row r="230" spans="1:3" x14ac:dyDescent="0.25">
      <c r="A230" s="199">
        <v>42192.400099999999</v>
      </c>
      <c r="B230" s="2" t="s">
        <v>338</v>
      </c>
      <c r="C230" s="203">
        <f t="shared" si="3"/>
        <v>0.40010416666666665</v>
      </c>
    </row>
    <row r="231" spans="1:3" x14ac:dyDescent="0.25">
      <c r="A231" s="199">
        <v>42192.40999</v>
      </c>
      <c r="B231" s="2" t="s">
        <v>338</v>
      </c>
      <c r="C231" s="203">
        <f t="shared" si="3"/>
        <v>0.40998842592592594</v>
      </c>
    </row>
    <row r="232" spans="1:3" x14ac:dyDescent="0.25">
      <c r="A232" s="199">
        <v>42192.410020000003</v>
      </c>
      <c r="B232" s="2" t="s">
        <v>339</v>
      </c>
      <c r="C232" s="203">
        <f t="shared" si="3"/>
        <v>0.41002314814814816</v>
      </c>
    </row>
    <row r="233" spans="1:3" x14ac:dyDescent="0.25">
      <c r="A233" s="199">
        <v>42192.410040000002</v>
      </c>
      <c r="B233" s="2" t="s">
        <v>338</v>
      </c>
      <c r="C233" s="203">
        <f t="shared" si="3"/>
        <v>0.41003472222222226</v>
      </c>
    </row>
    <row r="234" spans="1:3" x14ac:dyDescent="0.25">
      <c r="A234" s="199">
        <v>42192.419909999997</v>
      </c>
      <c r="B234" s="2" t="s">
        <v>338</v>
      </c>
      <c r="C234" s="203">
        <f t="shared" si="3"/>
        <v>0.4199074074074074</v>
      </c>
    </row>
    <row r="235" spans="1:3" x14ac:dyDescent="0.25">
      <c r="A235" s="199">
        <v>42192.419929999996</v>
      </c>
      <c r="B235" s="2" t="s">
        <v>339</v>
      </c>
      <c r="C235" s="203">
        <f t="shared" si="3"/>
        <v>0.41993055555555553</v>
      </c>
    </row>
    <row r="236" spans="1:3" x14ac:dyDescent="0.25">
      <c r="A236" s="199">
        <v>42192.419929999996</v>
      </c>
      <c r="B236" s="2" t="s">
        <v>338</v>
      </c>
      <c r="C236" s="203">
        <f t="shared" si="3"/>
        <v>0.41993055555555553</v>
      </c>
    </row>
    <row r="237" spans="1:3" x14ac:dyDescent="0.25">
      <c r="A237" s="199">
        <v>42192.419970000003</v>
      </c>
      <c r="B237" s="2" t="s">
        <v>338</v>
      </c>
      <c r="C237" s="203">
        <f t="shared" si="3"/>
        <v>0.41996527777777781</v>
      </c>
    </row>
    <row r="238" spans="1:3" x14ac:dyDescent="0.25">
      <c r="A238" s="199">
        <v>42192.419990000002</v>
      </c>
      <c r="B238" s="2" t="s">
        <v>338</v>
      </c>
      <c r="C238" s="203">
        <f t="shared" si="3"/>
        <v>0.41998842592592589</v>
      </c>
    </row>
    <row r="239" spans="1:3" x14ac:dyDescent="0.25">
      <c r="A239" s="199">
        <v>42192.419990000002</v>
      </c>
      <c r="B239" s="2" t="s">
        <v>339</v>
      </c>
      <c r="C239" s="203">
        <f t="shared" si="3"/>
        <v>0.41998842592592589</v>
      </c>
    </row>
    <row r="240" spans="1:3" x14ac:dyDescent="0.25">
      <c r="A240" s="199">
        <v>42192.420030000001</v>
      </c>
      <c r="B240" s="2" t="s">
        <v>339</v>
      </c>
      <c r="C240" s="203">
        <f t="shared" si="3"/>
        <v>0.42003472222222221</v>
      </c>
    </row>
    <row r="241" spans="1:3" x14ac:dyDescent="0.25">
      <c r="A241" s="199">
        <v>42192.420050000001</v>
      </c>
      <c r="B241" s="2" t="s">
        <v>339</v>
      </c>
      <c r="C241" s="203">
        <f t="shared" si="3"/>
        <v>0.42004629629629631</v>
      </c>
    </row>
    <row r="242" spans="1:3" x14ac:dyDescent="0.25">
      <c r="A242" s="199">
        <v>42192.429960000001</v>
      </c>
      <c r="B242" s="2" t="s">
        <v>338</v>
      </c>
      <c r="C242" s="203">
        <f t="shared" si="3"/>
        <v>0.42996527777777777</v>
      </c>
    </row>
    <row r="243" spans="1:3" x14ac:dyDescent="0.25">
      <c r="A243" s="199">
        <v>42192.430039999999</v>
      </c>
      <c r="B243" s="2" t="s">
        <v>338</v>
      </c>
      <c r="C243" s="203">
        <f t="shared" si="3"/>
        <v>0.43003472222222222</v>
      </c>
    </row>
    <row r="244" spans="1:3" x14ac:dyDescent="0.25">
      <c r="A244" s="199">
        <v>42192.430079999998</v>
      </c>
      <c r="B244" s="2" t="s">
        <v>338</v>
      </c>
      <c r="C244" s="203">
        <f t="shared" si="3"/>
        <v>0.43008101851851849</v>
      </c>
    </row>
    <row r="245" spans="1:3" x14ac:dyDescent="0.25">
      <c r="A245" s="199">
        <v>42192.430099999998</v>
      </c>
      <c r="B245" s="2" t="s">
        <v>338</v>
      </c>
      <c r="C245" s="203">
        <f t="shared" si="3"/>
        <v>0.43010416666666668</v>
      </c>
    </row>
    <row r="246" spans="1:3" x14ac:dyDescent="0.25">
      <c r="A246" s="199">
        <v>42192.439899999998</v>
      </c>
      <c r="B246" s="2" t="s">
        <v>338</v>
      </c>
      <c r="C246" s="203">
        <f t="shared" si="3"/>
        <v>0.43989583333333332</v>
      </c>
    </row>
    <row r="247" spans="1:3" x14ac:dyDescent="0.25">
      <c r="A247" s="199">
        <v>42192.439969999999</v>
      </c>
      <c r="B247" s="2" t="s">
        <v>338</v>
      </c>
      <c r="C247" s="203">
        <f t="shared" si="3"/>
        <v>0.43996527777777777</v>
      </c>
    </row>
    <row r="248" spans="1:3" x14ac:dyDescent="0.25">
      <c r="A248" s="199">
        <v>42192.439980000003</v>
      </c>
      <c r="B248" s="2" t="s">
        <v>338</v>
      </c>
      <c r="C248" s="203">
        <f t="shared" si="3"/>
        <v>0.43997685185185187</v>
      </c>
    </row>
    <row r="249" spans="1:3" x14ac:dyDescent="0.25">
      <c r="A249" s="199">
        <v>42192.440060000001</v>
      </c>
      <c r="B249" s="2" t="s">
        <v>338</v>
      </c>
      <c r="C249" s="203">
        <f t="shared" si="3"/>
        <v>0.44005787037037036</v>
      </c>
    </row>
    <row r="250" spans="1:3" x14ac:dyDescent="0.25">
      <c r="A250" s="199">
        <v>42192.440069999997</v>
      </c>
      <c r="B250" s="2" t="s">
        <v>338</v>
      </c>
      <c r="C250" s="203">
        <f t="shared" si="3"/>
        <v>0.44006944444444446</v>
      </c>
    </row>
    <row r="251" spans="1:3" x14ac:dyDescent="0.25">
      <c r="A251" s="199">
        <v>42192.449919999999</v>
      </c>
      <c r="B251" s="2" t="s">
        <v>338</v>
      </c>
      <c r="C251" s="203">
        <f t="shared" si="3"/>
        <v>0.44991898148148146</v>
      </c>
    </row>
    <row r="252" spans="1:3" x14ac:dyDescent="0.25">
      <c r="A252" s="199">
        <v>42192.449979999998</v>
      </c>
      <c r="B252" s="2" t="s">
        <v>338</v>
      </c>
      <c r="C252" s="203">
        <f t="shared" si="3"/>
        <v>0.44997685185185188</v>
      </c>
    </row>
    <row r="253" spans="1:3" x14ac:dyDescent="0.25">
      <c r="A253" s="199">
        <v>42192.450049999999</v>
      </c>
      <c r="B253" s="2" t="s">
        <v>338</v>
      </c>
      <c r="C253" s="203">
        <f t="shared" si="3"/>
        <v>0.45004629629629633</v>
      </c>
    </row>
    <row r="254" spans="1:3" x14ac:dyDescent="0.25">
      <c r="A254" s="199">
        <v>42192.450049999999</v>
      </c>
      <c r="B254" s="2" t="s">
        <v>339</v>
      </c>
      <c r="C254" s="203">
        <f t="shared" si="3"/>
        <v>0.45004629629629633</v>
      </c>
    </row>
    <row r="255" spans="1:3" x14ac:dyDescent="0.25">
      <c r="A255" s="199">
        <v>42192.459990000003</v>
      </c>
      <c r="B255" s="2" t="s">
        <v>338</v>
      </c>
      <c r="C255" s="203">
        <f t="shared" si="3"/>
        <v>0.45998842592592593</v>
      </c>
    </row>
    <row r="256" spans="1:3" x14ac:dyDescent="0.25">
      <c r="A256" s="199">
        <v>42192.459990000003</v>
      </c>
      <c r="B256" s="2" t="s">
        <v>338</v>
      </c>
      <c r="C256" s="203">
        <f t="shared" si="3"/>
        <v>0.45998842592592593</v>
      </c>
    </row>
    <row r="257" spans="1:3" x14ac:dyDescent="0.25">
      <c r="A257" s="199">
        <v>42192.469960000002</v>
      </c>
      <c r="B257" s="2" t="s">
        <v>338</v>
      </c>
      <c r="C257" s="203">
        <f t="shared" si="3"/>
        <v>0.4699652777777778</v>
      </c>
    </row>
    <row r="258" spans="1:3" x14ac:dyDescent="0.25">
      <c r="A258" s="199">
        <v>42192.469980000002</v>
      </c>
      <c r="B258" s="2" t="s">
        <v>338</v>
      </c>
      <c r="C258" s="203">
        <f t="shared" ref="C258:C321" si="4">TIME(HOUR(A258),MINUTE(A258),SECOND(A258))</f>
        <v>0.46997685185185184</v>
      </c>
    </row>
    <row r="259" spans="1:3" x14ac:dyDescent="0.25">
      <c r="A259" s="199">
        <v>42192.47</v>
      </c>
      <c r="B259" s="2" t="s">
        <v>338</v>
      </c>
      <c r="C259" s="203">
        <f t="shared" si="4"/>
        <v>0.47</v>
      </c>
    </row>
    <row r="260" spans="1:3" x14ac:dyDescent="0.25">
      <c r="A260" s="199">
        <v>42192.470009999997</v>
      </c>
      <c r="B260" s="2" t="s">
        <v>338</v>
      </c>
      <c r="C260" s="203">
        <f t="shared" si="4"/>
        <v>0.47001157407407407</v>
      </c>
    </row>
    <row r="261" spans="1:3" x14ac:dyDescent="0.25">
      <c r="A261" s="199">
        <v>42192.470020000001</v>
      </c>
      <c r="B261" s="2" t="s">
        <v>338</v>
      </c>
      <c r="C261" s="203">
        <f t="shared" si="4"/>
        <v>0.47002314814814811</v>
      </c>
    </row>
    <row r="262" spans="1:3" x14ac:dyDescent="0.25">
      <c r="A262" s="199">
        <v>42192.470050000004</v>
      </c>
      <c r="B262" s="2" t="s">
        <v>338</v>
      </c>
      <c r="C262" s="203">
        <f t="shared" si="4"/>
        <v>0.4700462962962963</v>
      </c>
    </row>
    <row r="263" spans="1:3" x14ac:dyDescent="0.25">
      <c r="A263" s="199">
        <v>42192.470090000003</v>
      </c>
      <c r="B263" s="2" t="s">
        <v>338</v>
      </c>
      <c r="C263" s="203">
        <f t="shared" si="4"/>
        <v>0.47009259259259256</v>
      </c>
    </row>
    <row r="264" spans="1:3" x14ac:dyDescent="0.25">
      <c r="A264" s="199">
        <v>42192.490089999999</v>
      </c>
      <c r="B264" s="2" t="s">
        <v>339</v>
      </c>
      <c r="C264" s="203">
        <f t="shared" si="4"/>
        <v>0.49009259259259258</v>
      </c>
    </row>
    <row r="265" spans="1:3" x14ac:dyDescent="0.25">
      <c r="A265" s="199">
        <v>42192.499969999997</v>
      </c>
      <c r="B265" s="2" t="s">
        <v>338</v>
      </c>
      <c r="C265" s="203">
        <f t="shared" si="4"/>
        <v>0.49996527777777783</v>
      </c>
    </row>
    <row r="266" spans="1:3" x14ac:dyDescent="0.25">
      <c r="A266" s="199">
        <v>42192.500030000003</v>
      </c>
      <c r="B266" s="2" t="s">
        <v>338</v>
      </c>
      <c r="C266" s="203">
        <f t="shared" si="4"/>
        <v>0.50003472222222223</v>
      </c>
    </row>
    <row r="267" spans="1:3" x14ac:dyDescent="0.25">
      <c r="A267" s="199">
        <v>42192.510020000002</v>
      </c>
      <c r="B267" s="2" t="s">
        <v>339</v>
      </c>
      <c r="C267" s="203">
        <f t="shared" si="4"/>
        <v>0.5100231481481482</v>
      </c>
    </row>
    <row r="268" spans="1:3" x14ac:dyDescent="0.25">
      <c r="A268" s="199">
        <v>42192.519899999999</v>
      </c>
      <c r="B268" s="2" t="s">
        <v>339</v>
      </c>
      <c r="C268" s="203">
        <f t="shared" si="4"/>
        <v>0.51989583333333333</v>
      </c>
    </row>
    <row r="269" spans="1:3" x14ac:dyDescent="0.25">
      <c r="A269" s="199">
        <v>42192.519959999998</v>
      </c>
      <c r="B269" s="2" t="s">
        <v>338</v>
      </c>
      <c r="C269" s="203">
        <f t="shared" si="4"/>
        <v>0.51996527777777779</v>
      </c>
    </row>
    <row r="270" spans="1:3" x14ac:dyDescent="0.25">
      <c r="A270" s="199">
        <v>42192.529970000003</v>
      </c>
      <c r="B270" s="2" t="s">
        <v>338</v>
      </c>
      <c r="C270" s="203">
        <f t="shared" si="4"/>
        <v>0.5299652777777778</v>
      </c>
    </row>
    <row r="271" spans="1:3" x14ac:dyDescent="0.25">
      <c r="A271" s="199">
        <v>42192.530019999998</v>
      </c>
      <c r="B271" s="2" t="s">
        <v>339</v>
      </c>
      <c r="C271" s="203">
        <f t="shared" si="4"/>
        <v>0.53002314814814822</v>
      </c>
    </row>
    <row r="272" spans="1:3" x14ac:dyDescent="0.25">
      <c r="A272" s="199">
        <v>42192.530019999998</v>
      </c>
      <c r="B272" s="2" t="s">
        <v>338</v>
      </c>
      <c r="C272" s="203">
        <f t="shared" si="4"/>
        <v>0.53002314814814822</v>
      </c>
    </row>
    <row r="273" spans="1:3" x14ac:dyDescent="0.25">
      <c r="A273" s="199">
        <v>42192.530050000001</v>
      </c>
      <c r="B273" s="2" t="s">
        <v>338</v>
      </c>
      <c r="C273" s="203">
        <f t="shared" si="4"/>
        <v>0.53004629629629629</v>
      </c>
    </row>
    <row r="274" spans="1:3" x14ac:dyDescent="0.25">
      <c r="A274" s="199">
        <v>42192.530079999997</v>
      </c>
      <c r="B274" s="2" t="s">
        <v>338</v>
      </c>
      <c r="C274" s="203">
        <f t="shared" si="4"/>
        <v>0.53008101851851852</v>
      </c>
    </row>
    <row r="275" spans="1:3" x14ac:dyDescent="0.25">
      <c r="A275" s="199">
        <v>42192.540009999997</v>
      </c>
      <c r="B275" s="2" t="s">
        <v>338</v>
      </c>
      <c r="C275" s="203">
        <f t="shared" si="4"/>
        <v>0.54001157407407407</v>
      </c>
    </row>
    <row r="276" spans="1:3" x14ac:dyDescent="0.25">
      <c r="A276" s="199">
        <v>42192.549919999998</v>
      </c>
      <c r="B276" s="2" t="s">
        <v>339</v>
      </c>
      <c r="C276" s="203">
        <f t="shared" si="4"/>
        <v>0.54991898148148144</v>
      </c>
    </row>
    <row r="277" spans="1:3" x14ac:dyDescent="0.25">
      <c r="A277" s="199">
        <v>42192.569929999998</v>
      </c>
      <c r="B277" s="2" t="s">
        <v>338</v>
      </c>
      <c r="C277" s="203">
        <f t="shared" si="4"/>
        <v>0.5699305555555555</v>
      </c>
    </row>
    <row r="278" spans="1:3" x14ac:dyDescent="0.25">
      <c r="A278" s="199">
        <v>42192.569960000001</v>
      </c>
      <c r="B278" s="2" t="s">
        <v>338</v>
      </c>
      <c r="C278" s="203">
        <f t="shared" si="4"/>
        <v>0.56996527777777783</v>
      </c>
    </row>
    <row r="279" spans="1:3" x14ac:dyDescent="0.25">
      <c r="A279" s="199">
        <v>42192.579899999997</v>
      </c>
      <c r="B279" s="2" t="s">
        <v>338</v>
      </c>
      <c r="C279" s="203">
        <f t="shared" si="4"/>
        <v>0.57989583333333339</v>
      </c>
    </row>
    <row r="280" spans="1:3" x14ac:dyDescent="0.25">
      <c r="A280" s="199">
        <v>42192.579980000002</v>
      </c>
      <c r="B280" s="2" t="s">
        <v>338</v>
      </c>
      <c r="C280" s="203">
        <f t="shared" si="4"/>
        <v>0.57997685185185188</v>
      </c>
    </row>
    <row r="281" spans="1:3" x14ac:dyDescent="0.25">
      <c r="A281" s="199">
        <v>42192.58</v>
      </c>
      <c r="B281" s="2" t="s">
        <v>338</v>
      </c>
      <c r="C281" s="203">
        <f t="shared" si="4"/>
        <v>0.57999999999999996</v>
      </c>
    </row>
    <row r="282" spans="1:3" x14ac:dyDescent="0.25">
      <c r="A282" s="199">
        <v>42192.580020000001</v>
      </c>
      <c r="B282" s="2" t="s">
        <v>339</v>
      </c>
      <c r="C282" s="203">
        <f t="shared" si="4"/>
        <v>0.58002314814814815</v>
      </c>
    </row>
    <row r="283" spans="1:3" x14ac:dyDescent="0.25">
      <c r="A283" s="199">
        <v>42192.580029999997</v>
      </c>
      <c r="B283" s="2" t="s">
        <v>339</v>
      </c>
      <c r="C283" s="203">
        <f t="shared" si="4"/>
        <v>0.58003472222222219</v>
      </c>
    </row>
    <row r="284" spans="1:3" x14ac:dyDescent="0.25">
      <c r="A284" s="199">
        <v>42192.580040000001</v>
      </c>
      <c r="B284" s="2" t="s">
        <v>338</v>
      </c>
      <c r="C284" s="203">
        <f t="shared" si="4"/>
        <v>0.58003472222222219</v>
      </c>
    </row>
    <row r="285" spans="1:3" x14ac:dyDescent="0.25">
      <c r="A285" s="199">
        <v>42192.589910000002</v>
      </c>
      <c r="B285" s="2" t="s">
        <v>338</v>
      </c>
      <c r="C285" s="203">
        <f t="shared" si="4"/>
        <v>0.58990740740740744</v>
      </c>
    </row>
    <row r="286" spans="1:3" x14ac:dyDescent="0.25">
      <c r="A286" s="199">
        <v>42192.60007</v>
      </c>
      <c r="B286" s="2" t="s">
        <v>338</v>
      </c>
      <c r="C286" s="203">
        <f t="shared" si="4"/>
        <v>0.60006944444444443</v>
      </c>
    </row>
    <row r="287" spans="1:3" x14ac:dyDescent="0.25">
      <c r="A287" s="199">
        <v>42192.60009</v>
      </c>
      <c r="B287" s="2" t="s">
        <v>338</v>
      </c>
      <c r="C287" s="203">
        <f t="shared" si="4"/>
        <v>0.60009259259259262</v>
      </c>
    </row>
    <row r="288" spans="1:3" x14ac:dyDescent="0.25">
      <c r="A288" s="199">
        <v>42192.619960000004</v>
      </c>
      <c r="B288" s="2" t="s">
        <v>338</v>
      </c>
      <c r="C288" s="203">
        <f t="shared" si="4"/>
        <v>0.61996527777777777</v>
      </c>
    </row>
    <row r="289" spans="1:3" x14ac:dyDescent="0.25">
      <c r="A289" s="199">
        <v>42192.620029999998</v>
      </c>
      <c r="B289" s="2" t="s">
        <v>338</v>
      </c>
      <c r="C289" s="203">
        <f t="shared" si="4"/>
        <v>0.62003472222222222</v>
      </c>
    </row>
    <row r="290" spans="1:3" x14ac:dyDescent="0.25">
      <c r="A290" s="199">
        <v>42192.620069999997</v>
      </c>
      <c r="B290" s="2" t="s">
        <v>339</v>
      </c>
      <c r="C290" s="203">
        <f t="shared" si="4"/>
        <v>0.62006944444444445</v>
      </c>
    </row>
    <row r="291" spans="1:3" x14ac:dyDescent="0.25">
      <c r="A291" s="199">
        <v>42192.620080000001</v>
      </c>
      <c r="B291" s="2" t="s">
        <v>338</v>
      </c>
      <c r="C291" s="203">
        <f t="shared" si="4"/>
        <v>0.62008101851851849</v>
      </c>
    </row>
    <row r="292" spans="1:3" x14ac:dyDescent="0.25">
      <c r="A292" s="199">
        <v>42192.6201</v>
      </c>
      <c r="B292" s="2" t="s">
        <v>339</v>
      </c>
      <c r="C292" s="203">
        <f t="shared" si="4"/>
        <v>0.62010416666666668</v>
      </c>
    </row>
    <row r="293" spans="1:3" x14ac:dyDescent="0.25">
      <c r="A293" s="199">
        <v>42192.63005</v>
      </c>
      <c r="B293" s="2" t="s">
        <v>339</v>
      </c>
      <c r="C293" s="203">
        <f t="shared" si="4"/>
        <v>0.63004629629629627</v>
      </c>
    </row>
    <row r="294" spans="1:3" x14ac:dyDescent="0.25">
      <c r="A294" s="199">
        <v>42192.630100000002</v>
      </c>
      <c r="B294" s="2" t="s">
        <v>338</v>
      </c>
      <c r="C294" s="203">
        <f t="shared" si="4"/>
        <v>0.63010416666666669</v>
      </c>
    </row>
    <row r="295" spans="1:3" x14ac:dyDescent="0.25">
      <c r="A295" s="199">
        <v>42192.639969999997</v>
      </c>
      <c r="B295" s="2" t="s">
        <v>338</v>
      </c>
      <c r="C295" s="203">
        <f t="shared" si="4"/>
        <v>0.63996527777777779</v>
      </c>
    </row>
    <row r="296" spans="1:3" x14ac:dyDescent="0.25">
      <c r="A296" s="199">
        <v>42192.63998</v>
      </c>
      <c r="B296" s="2" t="s">
        <v>338</v>
      </c>
      <c r="C296" s="203">
        <f t="shared" si="4"/>
        <v>0.63997685185185182</v>
      </c>
    </row>
    <row r="297" spans="1:3" x14ac:dyDescent="0.25">
      <c r="A297" s="199">
        <v>42192.64991</v>
      </c>
      <c r="B297" s="2" t="s">
        <v>338</v>
      </c>
      <c r="C297" s="203">
        <f t="shared" si="4"/>
        <v>0.64990740740740738</v>
      </c>
    </row>
    <row r="298" spans="1:3" x14ac:dyDescent="0.25">
      <c r="A298" s="199">
        <v>42192.649969999999</v>
      </c>
      <c r="B298" s="2" t="s">
        <v>338</v>
      </c>
      <c r="C298" s="203">
        <f t="shared" si="4"/>
        <v>0.64996527777777779</v>
      </c>
    </row>
    <row r="299" spans="1:3" x14ac:dyDescent="0.25">
      <c r="A299" s="199">
        <v>42192.650079999999</v>
      </c>
      <c r="B299" s="2" t="s">
        <v>338</v>
      </c>
      <c r="C299" s="203">
        <f t="shared" si="4"/>
        <v>0.65008101851851852</v>
      </c>
    </row>
    <row r="300" spans="1:3" x14ac:dyDescent="0.25">
      <c r="A300" s="199">
        <v>42192.659910000002</v>
      </c>
      <c r="B300" s="2" t="s">
        <v>339</v>
      </c>
      <c r="C300" s="203">
        <f t="shared" si="4"/>
        <v>0.65990740740740739</v>
      </c>
    </row>
    <row r="301" spans="1:3" x14ac:dyDescent="0.25">
      <c r="A301" s="199">
        <v>42192.659939999998</v>
      </c>
      <c r="B301" s="2" t="s">
        <v>339</v>
      </c>
      <c r="C301" s="203">
        <f t="shared" si="4"/>
        <v>0.65994212962962961</v>
      </c>
    </row>
    <row r="302" spans="1:3" x14ac:dyDescent="0.25">
      <c r="A302" s="199">
        <v>42192.659979999997</v>
      </c>
      <c r="B302" s="2" t="s">
        <v>339</v>
      </c>
      <c r="C302" s="203">
        <f t="shared" si="4"/>
        <v>0.65997685185185184</v>
      </c>
    </row>
    <row r="303" spans="1:3" x14ac:dyDescent="0.25">
      <c r="A303" s="199">
        <v>42192.66</v>
      </c>
      <c r="B303" s="2" t="s">
        <v>339</v>
      </c>
      <c r="C303" s="203">
        <f t="shared" si="4"/>
        <v>0.66</v>
      </c>
    </row>
    <row r="304" spans="1:3" x14ac:dyDescent="0.25">
      <c r="A304" s="199">
        <v>42192.660020000003</v>
      </c>
      <c r="B304" s="2" t="s">
        <v>339</v>
      </c>
      <c r="C304" s="203">
        <f t="shared" si="4"/>
        <v>0.66002314814814811</v>
      </c>
    </row>
    <row r="305" spans="1:3" x14ac:dyDescent="0.25">
      <c r="A305" s="199">
        <v>42192.660060000002</v>
      </c>
      <c r="B305" s="2" t="s">
        <v>338</v>
      </c>
      <c r="C305" s="203">
        <f t="shared" si="4"/>
        <v>0.66005787037037034</v>
      </c>
    </row>
    <row r="306" spans="1:3" x14ac:dyDescent="0.25">
      <c r="A306" s="199">
        <v>42192.660100000001</v>
      </c>
      <c r="B306" s="2" t="s">
        <v>338</v>
      </c>
      <c r="C306" s="203">
        <f t="shared" si="4"/>
        <v>0.6601041666666666</v>
      </c>
    </row>
    <row r="307" spans="1:3" x14ac:dyDescent="0.25">
      <c r="A307" s="199">
        <v>42192.67</v>
      </c>
      <c r="B307" s="2" t="s">
        <v>338</v>
      </c>
      <c r="C307" s="203">
        <f t="shared" si="4"/>
        <v>0.66999999999999993</v>
      </c>
    </row>
    <row r="308" spans="1:3" x14ac:dyDescent="0.25">
      <c r="A308" s="199">
        <v>42192.67007</v>
      </c>
      <c r="B308" s="2" t="s">
        <v>338</v>
      </c>
      <c r="C308" s="203">
        <f t="shared" si="4"/>
        <v>0.6700694444444445</v>
      </c>
    </row>
    <row r="309" spans="1:3" x14ac:dyDescent="0.25">
      <c r="A309" s="199">
        <v>42192.67007</v>
      </c>
      <c r="B309" s="2" t="s">
        <v>338</v>
      </c>
      <c r="C309" s="203">
        <f t="shared" si="4"/>
        <v>0.6700694444444445</v>
      </c>
    </row>
    <row r="310" spans="1:3" x14ac:dyDescent="0.25">
      <c r="A310" s="199">
        <v>42192.679929999998</v>
      </c>
      <c r="B310" s="2" t="s">
        <v>338</v>
      </c>
      <c r="C310" s="203">
        <f t="shared" si="4"/>
        <v>0.67993055555555559</v>
      </c>
    </row>
    <row r="311" spans="1:3" x14ac:dyDescent="0.25">
      <c r="A311" s="199">
        <v>42192.679980000001</v>
      </c>
      <c r="B311" s="2" t="s">
        <v>339</v>
      </c>
      <c r="C311" s="203">
        <f t="shared" si="4"/>
        <v>0.67997685185185175</v>
      </c>
    </row>
    <row r="312" spans="1:3" x14ac:dyDescent="0.25">
      <c r="A312" s="199">
        <v>42192.680090000002</v>
      </c>
      <c r="B312" s="2" t="s">
        <v>339</v>
      </c>
      <c r="C312" s="203">
        <f t="shared" si="4"/>
        <v>0.68009259259259258</v>
      </c>
    </row>
    <row r="313" spans="1:3" x14ac:dyDescent="0.25">
      <c r="A313" s="199">
        <v>42192.680090000002</v>
      </c>
      <c r="B313" s="2" t="s">
        <v>339</v>
      </c>
      <c r="C313" s="203">
        <f t="shared" si="4"/>
        <v>0.68009259259259258</v>
      </c>
    </row>
    <row r="314" spans="1:3" x14ac:dyDescent="0.25">
      <c r="A314" s="199">
        <v>42192.689899999998</v>
      </c>
      <c r="B314" s="2" t="s">
        <v>338</v>
      </c>
      <c r="C314" s="203">
        <f t="shared" si="4"/>
        <v>0.68989583333333337</v>
      </c>
    </row>
    <row r="315" spans="1:3" x14ac:dyDescent="0.25">
      <c r="A315" s="199">
        <v>42192.690009999998</v>
      </c>
      <c r="B315" s="2" t="s">
        <v>338</v>
      </c>
      <c r="C315" s="203">
        <f t="shared" si="4"/>
        <v>0.6900115740740741</v>
      </c>
    </row>
    <row r="316" spans="1:3" x14ac:dyDescent="0.25">
      <c r="A316" s="199">
        <v>42192.690089999996</v>
      </c>
      <c r="B316" s="2" t="s">
        <v>339</v>
      </c>
      <c r="C316" s="203">
        <f t="shared" si="4"/>
        <v>0.69009259259259259</v>
      </c>
    </row>
    <row r="317" spans="1:3" x14ac:dyDescent="0.25">
      <c r="A317" s="199">
        <v>42192.699939999999</v>
      </c>
      <c r="B317" s="2" t="s">
        <v>338</v>
      </c>
      <c r="C317" s="203">
        <f t="shared" si="4"/>
        <v>0.69994212962962965</v>
      </c>
    </row>
    <row r="318" spans="1:3" x14ac:dyDescent="0.25">
      <c r="A318" s="199">
        <v>42192.699950000002</v>
      </c>
      <c r="B318" s="2" t="s">
        <v>339</v>
      </c>
      <c r="C318" s="203">
        <f t="shared" si="4"/>
        <v>0.69995370370370369</v>
      </c>
    </row>
    <row r="319" spans="1:3" x14ac:dyDescent="0.25">
      <c r="A319" s="199">
        <v>42192.7</v>
      </c>
      <c r="B319" s="2" t="s">
        <v>339</v>
      </c>
      <c r="C319" s="203">
        <f t="shared" si="4"/>
        <v>0.70000000000000007</v>
      </c>
    </row>
    <row r="320" spans="1:3" x14ac:dyDescent="0.25">
      <c r="A320" s="199">
        <v>42192.700060000003</v>
      </c>
      <c r="B320" s="2" t="s">
        <v>338</v>
      </c>
      <c r="C320" s="203">
        <f t="shared" si="4"/>
        <v>0.70005787037037026</v>
      </c>
    </row>
    <row r="321" spans="1:3" x14ac:dyDescent="0.25">
      <c r="A321" s="199">
        <v>42192.749909999999</v>
      </c>
      <c r="B321" s="2" t="s">
        <v>339</v>
      </c>
      <c r="C321" s="203">
        <f t="shared" si="4"/>
        <v>0.74990740740740736</v>
      </c>
    </row>
    <row r="322" spans="1:3" x14ac:dyDescent="0.25">
      <c r="A322" s="199">
        <v>42192.749940000002</v>
      </c>
      <c r="B322" s="2" t="s">
        <v>338</v>
      </c>
      <c r="C322" s="203">
        <f t="shared" ref="C322:C365" si="5">TIME(HOUR(A322),MINUTE(A322),SECOND(A322))</f>
        <v>0.74994212962962958</v>
      </c>
    </row>
    <row r="323" spans="1:3" x14ac:dyDescent="0.25">
      <c r="A323" s="199">
        <v>42192.749940000002</v>
      </c>
      <c r="B323" s="2" t="s">
        <v>338</v>
      </c>
      <c r="C323" s="203">
        <f t="shared" si="5"/>
        <v>0.74994212962962958</v>
      </c>
    </row>
    <row r="324" spans="1:3" x14ac:dyDescent="0.25">
      <c r="A324" s="199">
        <v>42192.749960000001</v>
      </c>
      <c r="B324" s="2" t="s">
        <v>338</v>
      </c>
      <c r="C324" s="203">
        <f t="shared" si="5"/>
        <v>0.74996527777777777</v>
      </c>
    </row>
    <row r="325" spans="1:3" x14ac:dyDescent="0.25">
      <c r="A325" s="199">
        <v>42192.750039999999</v>
      </c>
      <c r="B325" s="2" t="s">
        <v>338</v>
      </c>
      <c r="C325" s="203">
        <f t="shared" si="5"/>
        <v>0.75003472222222223</v>
      </c>
    </row>
    <row r="326" spans="1:3" x14ac:dyDescent="0.25">
      <c r="A326" s="199">
        <v>42192.750050000002</v>
      </c>
      <c r="B326" s="2" t="s">
        <v>339</v>
      </c>
      <c r="C326" s="203">
        <f t="shared" si="5"/>
        <v>0.75004629629629627</v>
      </c>
    </row>
    <row r="327" spans="1:3" x14ac:dyDescent="0.25">
      <c r="A327" s="199">
        <v>42192.750050000002</v>
      </c>
      <c r="B327" s="2" t="s">
        <v>338</v>
      </c>
      <c r="C327" s="203">
        <f t="shared" si="5"/>
        <v>0.75004629629629627</v>
      </c>
    </row>
    <row r="328" spans="1:3" x14ac:dyDescent="0.25">
      <c r="A328" s="199">
        <v>42192.750059999998</v>
      </c>
      <c r="B328" s="2" t="s">
        <v>339</v>
      </c>
      <c r="C328" s="203">
        <f t="shared" si="5"/>
        <v>0.75005787037037042</v>
      </c>
    </row>
    <row r="329" spans="1:3" x14ac:dyDescent="0.25">
      <c r="A329" s="199">
        <v>42192.750070000002</v>
      </c>
      <c r="B329" s="2" t="s">
        <v>338</v>
      </c>
      <c r="C329" s="203">
        <f t="shared" si="5"/>
        <v>0.75006944444444434</v>
      </c>
    </row>
    <row r="330" spans="1:3" x14ac:dyDescent="0.25">
      <c r="A330" s="199">
        <v>42192.750079999998</v>
      </c>
      <c r="B330" s="2" t="s">
        <v>338</v>
      </c>
      <c r="C330" s="203">
        <f t="shared" si="5"/>
        <v>0.75008101851851849</v>
      </c>
    </row>
    <row r="331" spans="1:3" x14ac:dyDescent="0.25">
      <c r="A331" s="199">
        <v>42192.750099999997</v>
      </c>
      <c r="B331" s="2" t="s">
        <v>338</v>
      </c>
      <c r="C331" s="203">
        <f t="shared" si="5"/>
        <v>0.75010416666666668</v>
      </c>
    </row>
    <row r="332" spans="1:3" x14ac:dyDescent="0.25">
      <c r="A332" s="199">
        <v>42192.759910000001</v>
      </c>
      <c r="B332" s="2" t="s">
        <v>338</v>
      </c>
      <c r="C332" s="203">
        <f t="shared" si="5"/>
        <v>0.75990740740740748</v>
      </c>
    </row>
    <row r="333" spans="1:3" x14ac:dyDescent="0.25">
      <c r="A333" s="199">
        <v>42192.759910000001</v>
      </c>
      <c r="B333" s="2" t="s">
        <v>338</v>
      </c>
      <c r="C333" s="203">
        <f t="shared" si="5"/>
        <v>0.75990740740740748</v>
      </c>
    </row>
    <row r="334" spans="1:3" x14ac:dyDescent="0.25">
      <c r="A334" s="199">
        <v>42192.759940000004</v>
      </c>
      <c r="B334" s="2" t="s">
        <v>338</v>
      </c>
      <c r="C334" s="203">
        <f t="shared" si="5"/>
        <v>0.7599421296296297</v>
      </c>
    </row>
    <row r="335" spans="1:3" x14ac:dyDescent="0.25">
      <c r="A335" s="199">
        <v>42192.75995</v>
      </c>
      <c r="B335" s="2" t="s">
        <v>338</v>
      </c>
      <c r="C335" s="203">
        <f t="shared" si="5"/>
        <v>0.75995370370370363</v>
      </c>
    </row>
    <row r="336" spans="1:3" x14ac:dyDescent="0.25">
      <c r="A336" s="199">
        <v>42192.75995</v>
      </c>
      <c r="B336" s="2" t="s">
        <v>338</v>
      </c>
      <c r="C336" s="203">
        <f t="shared" si="5"/>
        <v>0.75995370370370363</v>
      </c>
    </row>
    <row r="337" spans="1:3" x14ac:dyDescent="0.25">
      <c r="A337" s="199">
        <v>42192.759980000003</v>
      </c>
      <c r="B337" s="2" t="s">
        <v>338</v>
      </c>
      <c r="C337" s="203">
        <f t="shared" si="5"/>
        <v>0.75997685185185182</v>
      </c>
    </row>
    <row r="338" spans="1:3" x14ac:dyDescent="0.25">
      <c r="A338" s="199">
        <v>42192.759989999999</v>
      </c>
      <c r="B338" s="2" t="s">
        <v>338</v>
      </c>
      <c r="C338" s="203">
        <f t="shared" si="5"/>
        <v>0.75998842592592597</v>
      </c>
    </row>
    <row r="339" spans="1:3" x14ac:dyDescent="0.25">
      <c r="A339" s="199">
        <v>42192.760009999998</v>
      </c>
      <c r="B339" s="2" t="s">
        <v>338</v>
      </c>
      <c r="C339" s="203">
        <f t="shared" si="5"/>
        <v>0.76001157407407405</v>
      </c>
    </row>
    <row r="340" spans="1:3" x14ac:dyDescent="0.25">
      <c r="A340" s="199">
        <v>42192.760069999997</v>
      </c>
      <c r="B340" s="2" t="s">
        <v>338</v>
      </c>
      <c r="C340" s="203">
        <f t="shared" si="5"/>
        <v>0.76006944444444446</v>
      </c>
    </row>
    <row r="341" spans="1:3" x14ac:dyDescent="0.25">
      <c r="A341" s="199">
        <v>42192.76008</v>
      </c>
      <c r="B341" s="2" t="s">
        <v>338</v>
      </c>
      <c r="C341" s="203">
        <f t="shared" si="5"/>
        <v>0.76008101851851861</v>
      </c>
    </row>
    <row r="342" spans="1:3" x14ac:dyDescent="0.25">
      <c r="A342" s="199">
        <v>42192.770060000003</v>
      </c>
      <c r="B342" s="2" t="s">
        <v>338</v>
      </c>
      <c r="C342" s="203">
        <f t="shared" si="5"/>
        <v>0.77005787037037043</v>
      </c>
    </row>
    <row r="343" spans="1:3" x14ac:dyDescent="0.25">
      <c r="A343" s="199">
        <v>42192.77996</v>
      </c>
      <c r="B343" s="2" t="s">
        <v>339</v>
      </c>
      <c r="C343" s="203">
        <f t="shared" si="5"/>
        <v>0.7799652777777778</v>
      </c>
    </row>
    <row r="344" spans="1:3" x14ac:dyDescent="0.25">
      <c r="A344" s="199">
        <v>42192.780050000001</v>
      </c>
      <c r="B344" s="2" t="s">
        <v>338</v>
      </c>
      <c r="C344" s="203">
        <f t="shared" si="5"/>
        <v>0.78004629629629629</v>
      </c>
    </row>
    <row r="345" spans="1:3" x14ac:dyDescent="0.25">
      <c r="A345" s="199">
        <v>42192.789900000003</v>
      </c>
      <c r="B345" s="2" t="s">
        <v>338</v>
      </c>
      <c r="C345" s="203">
        <f t="shared" si="5"/>
        <v>0.78989583333333335</v>
      </c>
    </row>
    <row r="346" spans="1:3" x14ac:dyDescent="0.25">
      <c r="A346" s="199">
        <v>42192.789949999998</v>
      </c>
      <c r="B346" s="2" t="s">
        <v>338</v>
      </c>
      <c r="C346" s="203">
        <f t="shared" si="5"/>
        <v>0.78995370370370377</v>
      </c>
    </row>
    <row r="347" spans="1:3" x14ac:dyDescent="0.25">
      <c r="A347" s="199">
        <v>42192.790070000003</v>
      </c>
      <c r="B347" s="2" t="s">
        <v>338</v>
      </c>
      <c r="C347" s="203">
        <f t="shared" si="5"/>
        <v>0.79006944444444438</v>
      </c>
    </row>
    <row r="348" spans="1:3" x14ac:dyDescent="0.25">
      <c r="A348" s="199">
        <v>42192.799939999997</v>
      </c>
      <c r="B348" s="2" t="s">
        <v>339</v>
      </c>
      <c r="C348" s="203">
        <f t="shared" si="5"/>
        <v>0.79994212962962974</v>
      </c>
    </row>
    <row r="349" spans="1:3" x14ac:dyDescent="0.25">
      <c r="A349" s="199">
        <v>42192.79999</v>
      </c>
      <c r="B349" s="2" t="s">
        <v>339</v>
      </c>
      <c r="C349" s="203">
        <f t="shared" si="5"/>
        <v>0.79998842592592589</v>
      </c>
    </row>
    <row r="350" spans="1:3" x14ac:dyDescent="0.25">
      <c r="A350" s="199">
        <v>42192.800009999999</v>
      </c>
      <c r="B350" s="2" t="s">
        <v>338</v>
      </c>
      <c r="C350" s="203">
        <f t="shared" si="5"/>
        <v>0.80001157407407408</v>
      </c>
    </row>
    <row r="351" spans="1:3" x14ac:dyDescent="0.25">
      <c r="A351" s="199">
        <v>42192.800069999998</v>
      </c>
      <c r="B351" s="2" t="s">
        <v>338</v>
      </c>
      <c r="C351" s="203">
        <f t="shared" si="5"/>
        <v>0.8000694444444445</v>
      </c>
    </row>
    <row r="352" spans="1:3" x14ac:dyDescent="0.25">
      <c r="A352" s="199">
        <v>42192.809979999998</v>
      </c>
      <c r="B352" s="2" t="s">
        <v>338</v>
      </c>
      <c r="C352" s="203">
        <f t="shared" si="5"/>
        <v>0.80997685185185186</v>
      </c>
    </row>
    <row r="353" spans="1:3" x14ac:dyDescent="0.25">
      <c r="A353" s="199">
        <v>42192.809990000002</v>
      </c>
      <c r="B353" s="2" t="s">
        <v>338</v>
      </c>
      <c r="C353" s="203">
        <f t="shared" si="5"/>
        <v>0.8099884259259259</v>
      </c>
    </row>
    <row r="354" spans="1:3" x14ac:dyDescent="0.25">
      <c r="A354" s="199">
        <v>42192.810060000003</v>
      </c>
      <c r="B354" s="2" t="s">
        <v>338</v>
      </c>
      <c r="C354" s="203">
        <f t="shared" si="5"/>
        <v>0.81005787037037036</v>
      </c>
    </row>
    <row r="355" spans="1:3" x14ac:dyDescent="0.25">
      <c r="A355" s="199">
        <v>42192.810100000002</v>
      </c>
      <c r="B355" s="2" t="s">
        <v>338</v>
      </c>
      <c r="C355" s="203">
        <f t="shared" si="5"/>
        <v>0.81010416666666663</v>
      </c>
    </row>
    <row r="356" spans="1:3" x14ac:dyDescent="0.25">
      <c r="A356" s="199">
        <v>42192.819969999997</v>
      </c>
      <c r="B356" s="2" t="s">
        <v>338</v>
      </c>
      <c r="C356" s="203">
        <f t="shared" si="5"/>
        <v>0.81996527777777783</v>
      </c>
    </row>
    <row r="357" spans="1:3" x14ac:dyDescent="0.25">
      <c r="A357" s="199">
        <v>42192.820010000003</v>
      </c>
      <c r="B357" s="2" t="s">
        <v>338</v>
      </c>
      <c r="C357" s="203">
        <f t="shared" si="5"/>
        <v>0.8200115740740741</v>
      </c>
    </row>
    <row r="358" spans="1:3" x14ac:dyDescent="0.25">
      <c r="A358" s="199">
        <v>42192.820039999999</v>
      </c>
      <c r="B358" s="2" t="s">
        <v>338</v>
      </c>
      <c r="C358" s="203">
        <f t="shared" si="5"/>
        <v>0.82003472222222218</v>
      </c>
    </row>
    <row r="359" spans="1:3" x14ac:dyDescent="0.25">
      <c r="A359" s="199">
        <v>42192.829940000003</v>
      </c>
      <c r="B359" s="2" t="s">
        <v>338</v>
      </c>
      <c r="C359" s="203">
        <f t="shared" si="5"/>
        <v>0.82994212962962965</v>
      </c>
    </row>
    <row r="360" spans="1:3" x14ac:dyDescent="0.25">
      <c r="A360" s="199">
        <v>42192.829969999999</v>
      </c>
      <c r="B360" s="2" t="s">
        <v>338</v>
      </c>
      <c r="C360" s="203">
        <f t="shared" si="5"/>
        <v>0.82996527777777773</v>
      </c>
    </row>
    <row r="361" spans="1:3" x14ac:dyDescent="0.25">
      <c r="A361" s="199">
        <v>42192.839919999999</v>
      </c>
      <c r="B361" s="2" t="s">
        <v>339</v>
      </c>
      <c r="C361" s="203">
        <f t="shared" si="5"/>
        <v>0.83991898148148147</v>
      </c>
    </row>
    <row r="362" spans="1:3" x14ac:dyDescent="0.25">
      <c r="A362" s="199">
        <v>42192.839930000002</v>
      </c>
      <c r="B362" s="2" t="s">
        <v>338</v>
      </c>
      <c r="C362" s="203">
        <f t="shared" si="5"/>
        <v>0.83993055555555562</v>
      </c>
    </row>
    <row r="363" spans="1:3" x14ac:dyDescent="0.25">
      <c r="A363" s="199">
        <v>42192.839970000001</v>
      </c>
      <c r="B363" s="2" t="s">
        <v>338</v>
      </c>
      <c r="C363" s="203">
        <f t="shared" si="5"/>
        <v>0.83996527777777785</v>
      </c>
    </row>
    <row r="364" spans="1:3" x14ac:dyDescent="0.25">
      <c r="A364" s="199">
        <v>42192.840040000003</v>
      </c>
      <c r="B364" s="2" t="s">
        <v>338</v>
      </c>
      <c r="C364" s="203">
        <f t="shared" si="5"/>
        <v>0.8400347222222222</v>
      </c>
    </row>
    <row r="365" spans="1:3" x14ac:dyDescent="0.25">
      <c r="A365" s="199">
        <v>42192.850050000001</v>
      </c>
      <c r="B365" s="2" t="s">
        <v>338</v>
      </c>
      <c r="C365" s="203">
        <f t="shared" si="5"/>
        <v>0.85004629629629624</v>
      </c>
    </row>
  </sheetData>
  <sortState ref="A2:C365">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Table of Contents</vt:lpstr>
      <vt:lpstr>Array Basics</vt:lpstr>
      <vt:lpstr>Single-Cell Formulas</vt:lpstr>
      <vt:lpstr>Multi-Cell Formulas</vt:lpstr>
      <vt:lpstr>GA County Populations</vt:lpstr>
      <vt:lpstr>Array Constants</vt:lpstr>
      <vt:lpstr>Array Data Aggregation</vt:lpstr>
      <vt:lpstr>Wine Consumption</vt:lpstr>
      <vt:lpstr>Incoming Work</vt:lpstr>
      <vt:lpstr>SALES_ACTUAL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Jarrod Tanton</dc:creator>
  <cp:lastModifiedBy>Jarrod Tanton</cp:lastModifiedBy>
  <dcterms:created xsi:type="dcterms:W3CDTF">2015-12-23T00:31:21Z</dcterms:created>
  <dcterms:modified xsi:type="dcterms:W3CDTF">2016-05-24T00:29:38Z</dcterms:modified>
</cp:coreProperties>
</file>