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120" activeTab="1"/>
  </bookViews>
  <sheets>
    <sheet name="NAME" sheetId="1" r:id="rId1"/>
    <sheet name="Dsign" sheetId="2" r:id="rId2"/>
    <sheet name="DATA" sheetId="3" r:id="rId3"/>
  </sheets>
  <externalReferences>
    <externalReference r:id="rId6"/>
  </externalReferences>
  <definedNames>
    <definedName name="_xlnm.Print_Titles" localSheetId="1">'Dsign'!$1:$4</definedName>
  </definedNames>
  <calcPr fullCalcOnLoad="1"/>
</workbook>
</file>

<file path=xl/sharedStrings.xml><?xml version="1.0" encoding="utf-8"?>
<sst xmlns="http://schemas.openxmlformats.org/spreadsheetml/2006/main" count="402" uniqueCount="293">
  <si>
    <t>Weigth</t>
  </si>
  <si>
    <t>A</t>
  </si>
  <si>
    <t>Ix</t>
  </si>
  <si>
    <t>Iy</t>
  </si>
  <si>
    <t>Sx</t>
  </si>
  <si>
    <t>Sy</t>
  </si>
  <si>
    <t>h</t>
  </si>
  <si>
    <t>rx</t>
  </si>
  <si>
    <t>ry</t>
  </si>
  <si>
    <t>โครงการ :</t>
  </si>
  <si>
    <t>ที่ตั้ง :</t>
  </si>
  <si>
    <t>=</t>
  </si>
  <si>
    <t>m.</t>
  </si>
  <si>
    <t>LOAD</t>
  </si>
  <si>
    <t>kg</t>
  </si>
  <si>
    <t>kg /m</t>
  </si>
  <si>
    <t>kg-m</t>
  </si>
  <si>
    <t>Use  Steel   A 36</t>
  </si>
  <si>
    <t>Fu</t>
  </si>
  <si>
    <t>ksc</t>
  </si>
  <si>
    <t>Fy</t>
  </si>
  <si>
    <t>E</t>
  </si>
  <si>
    <t>w</t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</si>
  <si>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</si>
  <si>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</si>
  <si>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r>
      <t>cm</t>
    </r>
    <r>
      <rPr>
        <vertAlign val="superscript"/>
        <sz val="14"/>
        <rFont val="Cordia New"/>
        <family val="2"/>
      </rPr>
      <t>2</t>
    </r>
  </si>
  <si>
    <t>cm</t>
  </si>
  <si>
    <t>cm.</t>
  </si>
  <si>
    <t>เจ้าของ :</t>
  </si>
  <si>
    <t>I  100x75x12.9 Kg/m</t>
  </si>
  <si>
    <t>I  125x75x16.1 Kg/m</t>
  </si>
  <si>
    <t>I  150x75x17.1 Kg/m</t>
  </si>
  <si>
    <t>I  150x125x36.2 Kg/m</t>
  </si>
  <si>
    <t>I  180x100x23.6 Kg/m</t>
  </si>
  <si>
    <t>I  200x100x26 Kg/m</t>
  </si>
  <si>
    <t>I  200x150x50.4 Kg/m</t>
  </si>
  <si>
    <t>I  250x125x38.3 Kg/m</t>
  </si>
  <si>
    <t>I  250x125x55.5 Kg/m</t>
  </si>
  <si>
    <t>I  300x150x48.3 Kg/m</t>
  </si>
  <si>
    <t>I  300x150x65.5 Kg/m</t>
  </si>
  <si>
    <t>I  300x150x76.8 Kg/m</t>
  </si>
  <si>
    <t>I  350x150x58.5 Kg/m</t>
  </si>
  <si>
    <t>I  350x150x87.2 Kg/m</t>
  </si>
  <si>
    <t>I  400x150x72 Kg/m</t>
  </si>
  <si>
    <t>I  400x150x95.8 Kg/m</t>
  </si>
  <si>
    <t>I  450x175x91.7 Kg/m</t>
  </si>
  <si>
    <t>I  450x175x115 Kg/m</t>
  </si>
  <si>
    <t>I  600x190x133 Kg/m</t>
  </si>
  <si>
    <t>I  600x190x176 Kg/m</t>
  </si>
  <si>
    <t>H 100x50x9.3 Kg/m</t>
  </si>
  <si>
    <t>H 100x100x17.2 Kg/m</t>
  </si>
  <si>
    <t>H 125x60x13.2 Kg/m</t>
  </si>
  <si>
    <t>H 125x125x23.8 Kg/m</t>
  </si>
  <si>
    <t>H 148x100x21.1 Kg/m</t>
  </si>
  <si>
    <t>H 150x75x14 Kg/m</t>
  </si>
  <si>
    <t>H 150x150x31.5 Kg/m</t>
  </si>
  <si>
    <t>H 175x90x18.1 Kg/m</t>
  </si>
  <si>
    <t>H 175x175x40.2 Kg/m</t>
  </si>
  <si>
    <t>H 194x150x30.6 Kg/m</t>
  </si>
  <si>
    <t>H 198x99x18.2 Kg/m</t>
  </si>
  <si>
    <t>H 200x100x21.3 Kg/m</t>
  </si>
  <si>
    <t>H 200x200x49.9 Kg/m</t>
  </si>
  <si>
    <t>H 200x204x56.2 Kg/m</t>
  </si>
  <si>
    <t>H 208x202x65.7 Kg/m</t>
  </si>
  <si>
    <t>H 244x175x44.1 Kg/m</t>
  </si>
  <si>
    <t>H 244x252x64.4 Kg/m</t>
  </si>
  <si>
    <t>H 248x124x25.7 Kg/m</t>
  </si>
  <si>
    <t>H 248x249x66.5 Kg/m</t>
  </si>
  <si>
    <t>H 250x125x29.6 Kg/m</t>
  </si>
  <si>
    <t>H 250x250x72.4 Kg/m</t>
  </si>
  <si>
    <t>H 250x255x82.2 Kg/m</t>
  </si>
  <si>
    <t>H 294x200x56.8 Kg/m</t>
  </si>
  <si>
    <t>H 294x302x84.5 Kg/m</t>
  </si>
  <si>
    <t>H 298x149x32 Kg/m</t>
  </si>
  <si>
    <t>H 298x201x65.4 Kg/m</t>
  </si>
  <si>
    <t>H 298x299x87 Kg/m</t>
  </si>
  <si>
    <t>H 300x150x36.7 Kg/m</t>
  </si>
  <si>
    <t>H 300x300x94 Kg/m</t>
  </si>
  <si>
    <t>H 300x305x106 Kg/m</t>
  </si>
  <si>
    <t>H 304x301x106 Kg/m</t>
  </si>
  <si>
    <t>H 336x249x69.2 Kg/m</t>
  </si>
  <si>
    <t>H 338x351x106 Kg/m</t>
  </si>
  <si>
    <t>H 340x250x79.7 Kg/m</t>
  </si>
  <si>
    <t>H 344x348x115 Kg/m</t>
  </si>
  <si>
    <t>H 344x354x131 Kg/m</t>
  </si>
  <si>
    <t>H 346x174x41.4 Kg/m</t>
  </si>
  <si>
    <t>H 350x175x49.6 Kg/m</t>
  </si>
  <si>
    <t>H 350x350x137 Kg/m</t>
  </si>
  <si>
    <t>H 350x357x156 Kg/m</t>
  </si>
  <si>
    <t>H 354x176x57.8 Kg/m</t>
  </si>
  <si>
    <t>H 386x299x94.3 Kg/m</t>
  </si>
  <si>
    <t>H 388x402x140 Kg/m</t>
  </si>
  <si>
    <t>H 390x300x107 Kg/m</t>
  </si>
  <si>
    <t>H 394x398x147 Kg/m</t>
  </si>
  <si>
    <t>H 396x199x56.6 Kg/m</t>
  </si>
  <si>
    <t>H 400x200x66 Kg/m</t>
  </si>
  <si>
    <t>H 400x400x172 Kg/m</t>
  </si>
  <si>
    <t>H 400x408x197 Kg/m</t>
  </si>
  <si>
    <t>H 404x201x75.5 Kg/m</t>
  </si>
  <si>
    <t>H 414x405x232 Kg/m</t>
  </si>
  <si>
    <t>H 428x407x283 Kg/m</t>
  </si>
  <si>
    <t>H 434x299x106 Kg/m</t>
  </si>
  <si>
    <t>H 440x300x124 Kg/m</t>
  </si>
  <si>
    <t>H 446x199x66.2 Kg/m</t>
  </si>
  <si>
    <t>H 446x302x145 Kg/m</t>
  </si>
  <si>
    <t>H 450x200x76 Kg/m</t>
  </si>
  <si>
    <t>H 456x201x88.9 Kg/m</t>
  </si>
  <si>
    <t>H 458x417x415 Kg/m</t>
  </si>
  <si>
    <t>H 482x300x114 Kg/m</t>
  </si>
  <si>
    <t>H 488x300x128 Kg/m</t>
  </si>
  <si>
    <t>H 494x302x150 Kg/m</t>
  </si>
  <si>
    <t>H 496x199x79.5 Kg/m</t>
  </si>
  <si>
    <t>H 498x432x605 Kg/m</t>
  </si>
  <si>
    <t>H 500x200x89.6 Kg/m</t>
  </si>
  <si>
    <t>H 506x201x103 Kg/m</t>
  </si>
  <si>
    <t>H 582x300x137 Kg/m</t>
  </si>
  <si>
    <t>H 588x300x151 Kg/m</t>
  </si>
  <si>
    <t>H 594x302x175 Kg/m</t>
  </si>
  <si>
    <t>H 596x199x94.6 Kg/m</t>
  </si>
  <si>
    <t>H 600x200x106 Kg/m</t>
  </si>
  <si>
    <t>H 606x201x120 Kg/m</t>
  </si>
  <si>
    <t>H 612x202x134 Kg/m</t>
  </si>
  <si>
    <t>H 692x300x166 Kg/m</t>
  </si>
  <si>
    <t>H 700x300x185 Kg/m</t>
  </si>
  <si>
    <t>H 792x300x191 Kg/m</t>
  </si>
  <si>
    <t>H 800x300x210 Kg/m</t>
  </si>
  <si>
    <t>H 890x299x213 Kg/m</t>
  </si>
  <si>
    <t>H 900x300x243 Kg/m</t>
  </si>
  <si>
    <t>H 912x302x286 Kg/m</t>
  </si>
  <si>
    <t>depth</t>
  </si>
  <si>
    <t>width</t>
  </si>
  <si>
    <t>r</t>
  </si>
  <si>
    <t>tw</t>
  </si>
  <si>
    <t>tf</t>
  </si>
  <si>
    <t>WF 900x300x286</t>
  </si>
  <si>
    <t>WF 900x300x243</t>
  </si>
  <si>
    <t>WF 900x300x213</t>
  </si>
  <si>
    <t>WF 100x50x9.3</t>
  </si>
  <si>
    <t>WF 100x100x17.2</t>
  </si>
  <si>
    <t>WF 125x50x13.2</t>
  </si>
  <si>
    <t>WF 125x125x23.8</t>
  </si>
  <si>
    <t>WF 150x75x14</t>
  </si>
  <si>
    <t>WF 150x100x21.1</t>
  </si>
  <si>
    <t>WF 150x150x31.5</t>
  </si>
  <si>
    <t>WF 175x90x18.1</t>
  </si>
  <si>
    <t>WF 175x125x23.3</t>
  </si>
  <si>
    <t>WF 175x175x40.2</t>
  </si>
  <si>
    <t>WF 200x100x18.2</t>
  </si>
  <si>
    <t>WF 200x100x21.3</t>
  </si>
  <si>
    <t>WF 200x150x30.6</t>
  </si>
  <si>
    <t>WF 200x200x49.9</t>
  </si>
  <si>
    <t>WF 200x200x56.2</t>
  </si>
  <si>
    <t>WF 200x200x65.7</t>
  </si>
  <si>
    <t>WF 250x125x25.7</t>
  </si>
  <si>
    <t>WF 250x125x29.6</t>
  </si>
  <si>
    <t>WF 250x175x44.1</t>
  </si>
  <si>
    <t>WF 250x250x64.4</t>
  </si>
  <si>
    <t>WF 250x250x66.5</t>
  </si>
  <si>
    <t>WF 250x250x72.4</t>
  </si>
  <si>
    <t>WF 250x250x82.2</t>
  </si>
  <si>
    <t>WF 300x150x32</t>
  </si>
  <si>
    <t>WF 300x150x36.7</t>
  </si>
  <si>
    <t>WF 300x200x56.8</t>
  </si>
  <si>
    <t>WF 300x200x65.4</t>
  </si>
  <si>
    <t>WF 300x300x84.5</t>
  </si>
  <si>
    <t>WF 300x300x87</t>
  </si>
  <si>
    <t>WF 300x300x94</t>
  </si>
  <si>
    <t>WF 300x300x106</t>
  </si>
  <si>
    <t>WF 350x175x41.4</t>
  </si>
  <si>
    <t>WF 350x175x49.6</t>
  </si>
  <si>
    <t>WF 350x250x69.2</t>
  </si>
  <si>
    <t>WF 350x250x79.7</t>
  </si>
  <si>
    <t>WF 350x350x106</t>
  </si>
  <si>
    <t>WF 350x350x115</t>
  </si>
  <si>
    <t>WF 350x350x131</t>
  </si>
  <si>
    <t>WF 350x350x137</t>
  </si>
  <si>
    <t>WF 350x350x156</t>
  </si>
  <si>
    <t>WF 350x350x159</t>
  </si>
  <si>
    <t>WF 400x200x56.6</t>
  </si>
  <si>
    <t>WF 400x200x66</t>
  </si>
  <si>
    <t>WF 400x300x94.3</t>
  </si>
  <si>
    <t>WF 400x300x107</t>
  </si>
  <si>
    <t>WF 400x400x140</t>
  </si>
  <si>
    <t>WF 400x400x147</t>
  </si>
  <si>
    <t>WF 400x400x168</t>
  </si>
  <si>
    <t>WF 400x400x172</t>
  </si>
  <si>
    <t>WF 400x400x197</t>
  </si>
  <si>
    <t>WF 400x400x200</t>
  </si>
  <si>
    <t>WF 400x400x232</t>
  </si>
  <si>
    <t>WF 400x400x283</t>
  </si>
  <si>
    <t>WF 400x400x415</t>
  </si>
  <si>
    <t>WF 400x400x605</t>
  </si>
  <si>
    <t>WF 450x200x66.2</t>
  </si>
  <si>
    <t>WF 450x200x76</t>
  </si>
  <si>
    <t>WF 450x300x106</t>
  </si>
  <si>
    <t>WF 450x300x124</t>
  </si>
  <si>
    <t>WF 500x200x79.5</t>
  </si>
  <si>
    <t>WF 500x200x89.5</t>
  </si>
  <si>
    <t>WF 500x200x103</t>
  </si>
  <si>
    <t>WF 500x300x114</t>
  </si>
  <si>
    <t>WF 500x300x128</t>
  </si>
  <si>
    <t>WF 600x200x94.6</t>
  </si>
  <si>
    <t>WF 600x200x106</t>
  </si>
  <si>
    <t>WF 600x200x120</t>
  </si>
  <si>
    <t>WF 600x200x134</t>
  </si>
  <si>
    <t>WF 600x300x137</t>
  </si>
  <si>
    <t>WF 600x300x151</t>
  </si>
  <si>
    <t>WF 600x300x175</t>
  </si>
  <si>
    <t>WF 700x300x166</t>
  </si>
  <si>
    <t>WF 700x300x185</t>
  </si>
  <si>
    <t>WF 800x300x241</t>
  </si>
  <si>
    <t>WF 800x300x210</t>
  </si>
  <si>
    <t>WF 800x300x191</t>
  </si>
  <si>
    <t>WF 700x300x215</t>
  </si>
  <si>
    <t>b</t>
  </si>
  <si>
    <t>มาตรฐาน AISC / ASD / EIT</t>
  </si>
  <si>
    <t>mm</t>
  </si>
  <si>
    <t>L / rt</t>
  </si>
  <si>
    <t>Fa</t>
  </si>
  <si>
    <t>โรงงานพื้นที่ใช้สอยประมาณ 200 ตร.ม.</t>
  </si>
  <si>
    <t>โรงเรียนช่างก่อสร้างดุสิต</t>
  </si>
  <si>
    <t>76 ระนอง 2 แขวงถนนนครไชยศรี เขตดุสิต</t>
  </si>
  <si>
    <t>ผู้ออกแบบ</t>
  </si>
  <si>
    <t>ผู้ออกแบบ :</t>
  </si>
  <si>
    <t>นายวัฒนพงษ์  สุวรรณเก</t>
  </si>
  <si>
    <t>Moment X</t>
  </si>
  <si>
    <t>Moment Y</t>
  </si>
  <si>
    <t>ความยาวของคาน , L</t>
  </si>
  <si>
    <t>Axial Force, Po</t>
  </si>
  <si>
    <t>Peq</t>
  </si>
  <si>
    <t>Asreq</t>
  </si>
  <si>
    <t>Check Actual Compressive Stress, fa</t>
  </si>
  <si>
    <t>fa</t>
  </si>
  <si>
    <t>Po / A</t>
  </si>
  <si>
    <t>Check Length ratio</t>
  </si>
  <si>
    <t>Cc</t>
  </si>
  <si>
    <r>
      <t>[ 2</t>
    </r>
    <r>
      <rPr>
        <sz val="16"/>
        <rFont val="AngsanaUPC"/>
        <family val="1"/>
      </rPr>
      <t>¶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E / Fy ]</t>
    </r>
    <r>
      <rPr>
        <vertAlign val="superscript"/>
        <sz val="14"/>
        <rFont val="Cordia New"/>
        <family val="2"/>
      </rPr>
      <t>0.5</t>
    </r>
  </si>
  <si>
    <t>R / Cc</t>
  </si>
  <si>
    <t>Allowable Compressive stress, Fa</t>
  </si>
  <si>
    <t>Actual Compressive Equivalent Stress, fa'</t>
  </si>
  <si>
    <t>fa'</t>
  </si>
  <si>
    <t>Peq / A</t>
  </si>
  <si>
    <t>Actual Bending Stress, fb</t>
  </si>
  <si>
    <t>fbx</t>
  </si>
  <si>
    <t>fby</t>
  </si>
  <si>
    <t>My / Sy</t>
  </si>
  <si>
    <t>Check Bracing</t>
  </si>
  <si>
    <t>Lc1</t>
  </si>
  <si>
    <r>
      <t>637.2 bf / Fy</t>
    </r>
    <r>
      <rPr>
        <vertAlign val="superscript"/>
        <sz val="14"/>
        <rFont val="Cordia New"/>
        <family val="2"/>
      </rPr>
      <t>0.5</t>
    </r>
  </si>
  <si>
    <t>Lc2</t>
  </si>
  <si>
    <r>
      <t>1.406 x 10</t>
    </r>
    <r>
      <rPr>
        <vertAlign val="superscript"/>
        <sz val="14"/>
        <rFont val="Cordia New"/>
        <family val="2"/>
      </rPr>
      <t>6</t>
    </r>
    <r>
      <rPr>
        <sz val="14"/>
        <rFont val="Cordia New"/>
        <family val="2"/>
      </rPr>
      <t xml:space="preserve"> b</t>
    </r>
    <r>
      <rPr>
        <vertAlign val="subscript"/>
        <sz val="14"/>
        <rFont val="Cordia New"/>
        <family val="2"/>
      </rPr>
      <t xml:space="preserve">f </t>
    </r>
    <r>
      <rPr>
        <sz val="14"/>
        <rFont val="Cordia New"/>
        <family val="2"/>
      </rPr>
      <t>t</t>
    </r>
    <r>
      <rPr>
        <vertAlign val="subscript"/>
        <sz val="14"/>
        <rFont val="Cordia New"/>
        <family val="2"/>
      </rPr>
      <t>f</t>
    </r>
    <r>
      <rPr>
        <sz val="14"/>
        <rFont val="Cordia New"/>
        <family val="2"/>
      </rPr>
      <t xml:space="preserve"> / dFy</t>
    </r>
  </si>
  <si>
    <t>Lc</t>
  </si>
  <si>
    <t>m</t>
  </si>
  <si>
    <t>Allowable Bending Stress, Fb</t>
  </si>
  <si>
    <t>Fbx</t>
  </si>
  <si>
    <t>0.6Fy</t>
  </si>
  <si>
    <t>Fby</t>
  </si>
  <si>
    <t>0.75Fy</t>
  </si>
  <si>
    <t>rt</t>
  </si>
  <si>
    <t>0.26 bf</t>
  </si>
  <si>
    <t>Cb</t>
  </si>
  <si>
    <t>1.75+1.05( M1 / M2 )+0.3( M1 / M2 )</t>
  </si>
  <si>
    <t>C1</t>
  </si>
  <si>
    <r>
      <t>( 717x10</t>
    </r>
    <r>
      <rPr>
        <vertAlign val="superscript"/>
        <sz val="14"/>
        <rFont val="Cordia New"/>
        <family val="2"/>
      </rPr>
      <t>4</t>
    </r>
    <r>
      <rPr>
        <sz val="14"/>
        <rFont val="Cordia New"/>
        <family val="2"/>
      </rPr>
      <t>Cb / Fy )</t>
    </r>
    <r>
      <rPr>
        <vertAlign val="superscript"/>
        <sz val="14"/>
        <rFont val="Cordia New"/>
        <family val="2"/>
      </rPr>
      <t>0.5</t>
    </r>
  </si>
  <si>
    <t>C2</t>
  </si>
  <si>
    <r>
      <t>( 3585x10</t>
    </r>
    <r>
      <rPr>
        <vertAlign val="superscript"/>
        <sz val="14"/>
        <rFont val="Cordia New"/>
        <family val="2"/>
      </rPr>
      <t>4</t>
    </r>
    <r>
      <rPr>
        <sz val="14"/>
        <rFont val="Cordia New"/>
        <family val="2"/>
      </rPr>
      <t>Cb / Fy )</t>
    </r>
    <r>
      <rPr>
        <vertAlign val="superscript"/>
        <sz val="14"/>
        <rFont val="Cordia New"/>
        <family val="2"/>
      </rPr>
      <t>0.5</t>
    </r>
  </si>
  <si>
    <t>Cmx</t>
  </si>
  <si>
    <t>0.6 - 0.4 ( M1 / M2 )</t>
  </si>
  <si>
    <t>Cmy</t>
  </si>
  <si>
    <t>Fe'x</t>
  </si>
  <si>
    <r>
      <t>12</t>
    </r>
    <r>
      <rPr>
        <sz val="14"/>
        <rFont val="AngsanaUPC"/>
        <family val="0"/>
      </rPr>
      <t>¶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E / 23Rx</t>
    </r>
    <r>
      <rPr>
        <vertAlign val="superscript"/>
        <sz val="14"/>
        <rFont val="Cordia New"/>
        <family val="2"/>
      </rPr>
      <t>2</t>
    </r>
  </si>
  <si>
    <t>Rx</t>
  </si>
  <si>
    <t>kxL/rx</t>
  </si>
  <si>
    <t>kx</t>
  </si>
  <si>
    <t>ky</t>
  </si>
  <si>
    <t>Ry</t>
  </si>
  <si>
    <t>kyL/ry</t>
  </si>
  <si>
    <t>Fe'y</t>
  </si>
  <si>
    <r>
      <t>12</t>
    </r>
    <r>
      <rPr>
        <sz val="14"/>
        <rFont val="AngsanaUPC"/>
        <family val="0"/>
      </rPr>
      <t>¶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E / 23Ry</t>
    </r>
    <r>
      <rPr>
        <vertAlign val="superscript"/>
        <sz val="14"/>
        <rFont val="Cordia New"/>
        <family val="2"/>
      </rPr>
      <t>2</t>
    </r>
  </si>
  <si>
    <t>fa/Fa</t>
  </si>
  <si>
    <t>Cmxfbx / ( 1-fa/Fe'x)Fbx</t>
  </si>
  <si>
    <t>Cmyfby / ( 1-fa/Fe'y)Fby</t>
  </si>
  <si>
    <r>
      <t>fa/Fa + Cm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>fb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/ ( 1-fa/Fe'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>)Fb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+  Cm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fb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/ ( 1-fa/Fe'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)Fb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   </t>
    </r>
    <r>
      <rPr>
        <sz val="14"/>
        <rFont val="Times New Roman"/>
        <family val="1"/>
      </rPr>
      <t>=</t>
    </r>
  </si>
  <si>
    <t>สมการ AISC - 1.6a</t>
  </si>
  <si>
    <t>สมการ AISC - 1.6b</t>
  </si>
  <si>
    <t>fa / 0.6Fy</t>
  </si>
  <si>
    <t xml:space="preserve"> fbx / Fbx </t>
  </si>
  <si>
    <t xml:space="preserve"> fby / Fby</t>
  </si>
  <si>
    <t xml:space="preserve">fa / 0.6Fy + fbx / Fbx + fby / Fby  </t>
  </si>
  <si>
    <t>fa / 0.6Fy + fbx / Fbx + fby / Fby   ≤   1</t>
  </si>
  <si>
    <r>
      <t>fa/Fa + Cm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>fb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/ ( 1-fa/Fe'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>)Fb</t>
    </r>
    <r>
      <rPr>
        <vertAlign val="subscript"/>
        <sz val="14"/>
        <rFont val="Cordia New"/>
        <family val="2"/>
      </rPr>
      <t>x</t>
    </r>
    <r>
      <rPr>
        <sz val="14"/>
        <rFont val="Cordia New"/>
        <family val="2"/>
      </rPr>
      <t xml:space="preserve"> +  Cm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fb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/ ( 1-fa/Fe'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)Fb</t>
    </r>
    <r>
      <rPr>
        <vertAlign val="subscript"/>
        <sz val="14"/>
        <rFont val="Cordia New"/>
        <family val="2"/>
      </rPr>
      <t xml:space="preserve">y </t>
    </r>
    <r>
      <rPr>
        <sz val="14"/>
        <rFont val="Cordia New"/>
        <family val="2"/>
      </rPr>
      <t xml:space="preserve">    </t>
    </r>
    <r>
      <rPr>
        <sz val="14"/>
        <rFont val="Times New Roman"/>
        <family val="1"/>
      </rPr>
      <t>≤</t>
    </r>
    <r>
      <rPr>
        <sz val="14"/>
        <rFont val="Cordia New"/>
        <family val="2"/>
      </rPr>
      <t xml:space="preserve">   1</t>
    </r>
  </si>
  <si>
    <t>Combine Axial Force</t>
  </si>
  <si>
    <t>Mx/ Sx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</si>
</sst>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_-* #,##0.0_-;\-* #,##0.0_-;_-* &quot;-&quot;??_-;_-@_-"/>
    <numFmt numFmtId="190" formatCode="0.000"/>
    <numFmt numFmtId="191" formatCode="0.0000"/>
    <numFmt numFmtId="192" formatCode="0.0"/>
    <numFmt numFmtId="193" formatCode="0.00000"/>
  </numFmts>
  <fonts count="23">
    <font>
      <sz val="16"/>
      <name val="AngsanaUPC"/>
      <family val="0"/>
    </font>
    <font>
      <b/>
      <sz val="14"/>
      <name val="Cordia New"/>
      <family val="2"/>
    </font>
    <font>
      <sz val="14"/>
      <name val="Cordia New"/>
      <family val="0"/>
    </font>
    <font>
      <sz val="8"/>
      <name val="Tahoma"/>
      <family val="2"/>
    </font>
    <font>
      <b/>
      <sz val="14"/>
      <color indexed="12"/>
      <name val="Cordia New"/>
      <family val="2"/>
    </font>
    <font>
      <b/>
      <i/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4"/>
      <color indexed="10"/>
      <name val="Cordia New"/>
      <family val="2"/>
    </font>
    <font>
      <sz val="14"/>
      <name val="CordiaUPC"/>
      <family val="0"/>
    </font>
    <font>
      <vertAlign val="superscript"/>
      <sz val="14"/>
      <name val="Cordia New"/>
      <family val="2"/>
    </font>
    <font>
      <sz val="14"/>
      <color indexed="12"/>
      <name val="Cordia New"/>
      <family val="2"/>
    </font>
    <font>
      <sz val="14"/>
      <color indexed="9"/>
      <name val="Cordia New"/>
      <family val="2"/>
    </font>
    <font>
      <vertAlign val="subscript"/>
      <sz val="14"/>
      <name val="Cordia New"/>
      <family val="2"/>
    </font>
    <font>
      <sz val="8"/>
      <name val="AngsanaUPC"/>
      <family val="0"/>
    </font>
    <font>
      <sz val="16"/>
      <name val="Cordia New"/>
      <family val="2"/>
    </font>
    <font>
      <sz val="12"/>
      <name val="Cordia New"/>
      <family val="2"/>
    </font>
    <font>
      <b/>
      <sz val="16"/>
      <name val="Cordia New"/>
      <family val="2"/>
    </font>
    <font>
      <b/>
      <sz val="14"/>
      <color indexed="48"/>
      <name val="Cordia New"/>
      <family val="2"/>
    </font>
    <font>
      <sz val="14"/>
      <color indexed="10"/>
      <name val="Cordia New"/>
      <family val="2"/>
    </font>
    <font>
      <u val="single"/>
      <sz val="16"/>
      <color indexed="12"/>
      <name val="AngsanaUPC"/>
      <family val="0"/>
    </font>
    <font>
      <u val="single"/>
      <sz val="16"/>
      <color indexed="36"/>
      <name val="AngsanaUPC"/>
      <family val="0"/>
    </font>
    <font>
      <sz val="14"/>
      <name val="AngsanaUPC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43" fontId="4" fillId="0" borderId="0" xfId="19" applyFont="1" applyFill="1" applyBorder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3" fontId="7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19" applyNumberFormat="1" applyFont="1" applyBorder="1" applyAlignment="1">
      <alignment horizontal="right"/>
    </xf>
    <xf numFmtId="43" fontId="4" fillId="0" borderId="0" xfId="19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3" fontId="2" fillId="0" borderId="0" xfId="19" applyFont="1" applyBorder="1" applyAlignment="1">
      <alignment horizontal="right"/>
    </xf>
    <xf numFmtId="0" fontId="2" fillId="0" borderId="0" xfId="0" applyFont="1" applyBorder="1" applyAlignment="1" quotePrefix="1">
      <alignment/>
    </xf>
    <xf numFmtId="43" fontId="2" fillId="0" borderId="0" xfId="19" applyFont="1" applyBorder="1" applyAlignment="1">
      <alignment/>
    </xf>
    <xf numFmtId="3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center"/>
    </xf>
    <xf numFmtId="4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43" fontId="10" fillId="0" borderId="0" xfId="19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8" fontId="7" fillId="0" borderId="0" xfId="19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43" fontId="2" fillId="0" borderId="0" xfId="19" applyFont="1" applyFill="1" applyBorder="1" applyAlignment="1">
      <alignment/>
    </xf>
    <xf numFmtId="189" fontId="2" fillId="0" borderId="0" xfId="19" applyNumberFormat="1" applyFont="1" applyFill="1" applyBorder="1" applyAlignment="1" quotePrefix="1">
      <alignment/>
    </xf>
    <xf numFmtId="43" fontId="16" fillId="0" borderId="0" xfId="19" applyNumberFormat="1" applyFont="1" applyBorder="1" applyAlignment="1">
      <alignment horizontal="center" wrapText="1"/>
    </xf>
    <xf numFmtId="0" fontId="16" fillId="0" borderId="0" xfId="18" applyFont="1" applyBorder="1" applyAlignment="1">
      <alignment horizontal="left"/>
      <protection/>
    </xf>
    <xf numFmtId="0" fontId="16" fillId="0" borderId="0" xfId="18" applyFont="1" applyBorder="1" applyAlignment="1">
      <alignment horizontal="center"/>
      <protection/>
    </xf>
    <xf numFmtId="0" fontId="14" fillId="0" borderId="0" xfId="18" applyFont="1" applyBorder="1" applyAlignment="1">
      <alignment horizontal="center"/>
      <protection/>
    </xf>
    <xf numFmtId="0" fontId="14" fillId="0" borderId="0" xfId="0" applyNumberFormat="1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0" fontId="14" fillId="0" borderId="0" xfId="18" applyFont="1" applyBorder="1" applyAlignment="1">
      <alignment horizontal="left"/>
      <protection/>
    </xf>
    <xf numFmtId="43" fontId="14" fillId="0" borderId="0" xfId="19" applyNumberFormat="1" applyFont="1" applyBorder="1" applyAlignment="1">
      <alignment horizontal="right"/>
    </xf>
    <xf numFmtId="0" fontId="14" fillId="0" borderId="0" xfId="18" applyFont="1" applyBorder="1" applyAlignment="1">
      <alignment horizontal="right"/>
      <protection/>
    </xf>
    <xf numFmtId="2" fontId="14" fillId="0" borderId="0" xfId="18" applyNumberFormat="1" applyFont="1" applyBorder="1" applyAlignment="1">
      <alignment horizontal="right"/>
      <protection/>
    </xf>
    <xf numFmtId="43" fontId="2" fillId="0" borderId="0" xfId="0" applyNumberFormat="1" applyFont="1" applyBorder="1" applyAlignment="1" quotePrefix="1">
      <alignment horizontal="center"/>
    </xf>
    <xf numFmtId="187" fontId="17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7" fontId="2" fillId="0" borderId="0" xfId="19" applyNumberFormat="1" applyFont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4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3" fontId="1" fillId="0" borderId="0" xfId="19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43" fontId="1" fillId="0" borderId="0" xfId="19" applyFont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8" fillId="0" borderId="0" xfId="0" applyFont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</cellXfs>
  <cellStyles count="10">
    <cellStyle name="Normal" xfId="0"/>
    <cellStyle name="Followed Hyperlink" xfId="15"/>
    <cellStyle name="Hyperlink" xfId="16"/>
    <cellStyle name="Normal_CRITERIA" xfId="17"/>
    <cellStyle name="Normal_Steel Structure Take off Quantity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7;&#3621;&#3633;&#3591;&#3588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ป"/>
      <sheetName val="จันทัน"/>
      <sheetName val="ตะเฆ่สัน"/>
      <sheetName val="อกไก่"/>
      <sheetName val="ดั้ง"/>
      <sheetName val="ชื่อโครงการ"/>
      <sheetName val="Data Base"/>
    </sheetNames>
    <sheetDataSet>
      <sheetData sheetId="2">
        <row r="17">
          <cell r="C17">
            <v>18</v>
          </cell>
        </row>
      </sheetData>
      <sheetData sheetId="6">
        <row r="2">
          <cell r="J2">
            <v>0.23</v>
          </cell>
        </row>
        <row r="3">
          <cell r="J3">
            <v>0.32</v>
          </cell>
        </row>
        <row r="4">
          <cell r="J4">
            <v>0.4</v>
          </cell>
        </row>
        <row r="5">
          <cell r="J5">
            <v>0.45</v>
          </cell>
        </row>
        <row r="6">
          <cell r="J6">
            <v>0.32</v>
          </cell>
        </row>
        <row r="7">
          <cell r="J7">
            <v>0.32</v>
          </cell>
        </row>
        <row r="8">
          <cell r="J8">
            <v>0.45</v>
          </cell>
        </row>
        <row r="9">
          <cell r="J9">
            <v>0.32</v>
          </cell>
        </row>
        <row r="10">
          <cell r="J10">
            <v>0.4</v>
          </cell>
        </row>
        <row r="11">
          <cell r="J11">
            <v>0.45</v>
          </cell>
        </row>
        <row r="12">
          <cell r="J12">
            <v>0.32</v>
          </cell>
        </row>
        <row r="13">
          <cell r="J13">
            <v>0.45</v>
          </cell>
        </row>
        <row r="14">
          <cell r="J14">
            <v>0.32</v>
          </cell>
        </row>
        <row r="15">
          <cell r="J15">
            <v>0.4</v>
          </cell>
        </row>
        <row r="16">
          <cell r="J16">
            <v>0.32</v>
          </cell>
        </row>
        <row r="17">
          <cell r="J17">
            <v>0.4</v>
          </cell>
        </row>
        <row r="18">
          <cell r="J18">
            <v>0.45</v>
          </cell>
        </row>
        <row r="19">
          <cell r="J19">
            <v>0.32</v>
          </cell>
        </row>
        <row r="20">
          <cell r="J20">
            <v>0.4</v>
          </cell>
        </row>
        <row r="21">
          <cell r="J21">
            <v>0.45</v>
          </cell>
        </row>
        <row r="22">
          <cell r="J22">
            <v>0.32</v>
          </cell>
        </row>
        <row r="23">
          <cell r="J23">
            <v>0.4</v>
          </cell>
        </row>
        <row r="24">
          <cell r="J24">
            <v>0.45</v>
          </cell>
        </row>
        <row r="25">
          <cell r="J25">
            <v>0.45</v>
          </cell>
        </row>
        <row r="26">
          <cell r="J26">
            <v>0.23</v>
          </cell>
        </row>
        <row r="27">
          <cell r="J27">
            <v>0.2</v>
          </cell>
        </row>
        <row r="28">
          <cell r="J28">
            <v>0.23</v>
          </cell>
        </row>
        <row r="29">
          <cell r="J29">
            <v>0.23</v>
          </cell>
        </row>
        <row r="30">
          <cell r="J30">
            <v>0.23</v>
          </cell>
        </row>
        <row r="31">
          <cell r="J31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8"/>
  <sheetViews>
    <sheetView workbookViewId="0" topLeftCell="A1">
      <selection activeCell="D9" sqref="D9"/>
    </sheetView>
  </sheetViews>
  <sheetFormatPr defaultColWidth="9.140625" defaultRowHeight="23.25"/>
  <sheetData>
    <row r="5" spans="3:7" ht="23.25">
      <c r="C5" s="90" t="s">
        <v>9</v>
      </c>
      <c r="D5" s="101" t="s">
        <v>219</v>
      </c>
      <c r="E5" s="101"/>
      <c r="F5" s="101"/>
      <c r="G5" s="101"/>
    </row>
    <row r="6" spans="3:7" ht="23.25">
      <c r="C6" s="90" t="s">
        <v>10</v>
      </c>
      <c r="D6" s="101" t="s">
        <v>221</v>
      </c>
      <c r="E6" s="101"/>
      <c r="F6" s="101"/>
      <c r="G6" s="101"/>
    </row>
    <row r="7" spans="3:7" ht="23.25">
      <c r="C7" s="90" t="s">
        <v>28</v>
      </c>
      <c r="D7" s="101" t="s">
        <v>220</v>
      </c>
      <c r="E7" s="101"/>
      <c r="F7" s="101"/>
      <c r="G7" s="101"/>
    </row>
    <row r="8" spans="3:4" ht="23.25">
      <c r="C8" s="95" t="s">
        <v>222</v>
      </c>
      <c r="D8" t="s">
        <v>224</v>
      </c>
    </row>
  </sheetData>
  <mergeCells count="3">
    <mergeCell ref="D5:G5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 topLeftCell="A1">
      <selection activeCell="R75" sqref="R75"/>
    </sheetView>
  </sheetViews>
  <sheetFormatPr defaultColWidth="9.140625" defaultRowHeight="23.25"/>
  <cols>
    <col min="1" max="1" width="3.421875" style="2" customWidth="1"/>
    <col min="2" max="2" width="5.7109375" style="2" customWidth="1"/>
    <col min="3" max="3" width="4.140625" style="2" customWidth="1"/>
    <col min="4" max="4" width="5.7109375" style="2" customWidth="1"/>
    <col min="5" max="5" width="4.00390625" style="2" customWidth="1"/>
    <col min="6" max="6" width="3.140625" style="2" customWidth="1"/>
    <col min="7" max="7" width="9.421875" style="2" customWidth="1"/>
    <col min="8" max="8" width="4.7109375" style="2" customWidth="1"/>
    <col min="9" max="9" width="11.00390625" style="2" customWidth="1"/>
    <col min="10" max="10" width="6.57421875" style="2" customWidth="1"/>
    <col min="11" max="11" width="9.28125" style="2" customWidth="1"/>
    <col min="12" max="12" width="7.00390625" style="2" customWidth="1"/>
    <col min="13" max="13" width="10.00390625" style="2" customWidth="1"/>
    <col min="14" max="14" width="6.00390625" style="2" customWidth="1"/>
    <col min="15" max="15" width="6.28125" style="2" customWidth="1"/>
    <col min="16" max="16" width="3.00390625" style="2" customWidth="1"/>
    <col min="17" max="16384" width="9.140625" style="2" customWidth="1"/>
  </cols>
  <sheetData>
    <row r="1" spans="1:16" s="3" customFormat="1" ht="22.5" customHeight="1">
      <c r="A1" s="102" t="s">
        <v>9</v>
      </c>
      <c r="B1" s="102"/>
      <c r="C1" s="1" t="str">
        <f>NAME!D5</f>
        <v>โรงงานพื้นที่ใช้สอยประมาณ 200 ตร.ม.</v>
      </c>
      <c r="D1" s="1"/>
      <c r="E1" s="1"/>
      <c r="F1" s="1"/>
      <c r="G1" s="1"/>
      <c r="H1" s="1"/>
      <c r="I1" s="1"/>
      <c r="J1" s="2"/>
      <c r="K1" s="102" t="s">
        <v>28</v>
      </c>
      <c r="L1" s="102"/>
      <c r="M1" s="1" t="str">
        <f>NAME!D7</f>
        <v>โรงเรียนช่างก่อสร้างดุสิต</v>
      </c>
      <c r="N1" s="1"/>
      <c r="O1" s="1"/>
      <c r="P1" s="1"/>
    </row>
    <row r="2" spans="1:16" s="3" customFormat="1" ht="22.5" customHeight="1" thickBot="1">
      <c r="A2" s="103" t="s">
        <v>10</v>
      </c>
      <c r="B2" s="103"/>
      <c r="C2" s="4" t="str">
        <f>NAME!D6</f>
        <v>76 ระนอง 2 แขวงถนนนครไชยศรี เขตดุสิต</v>
      </c>
      <c r="D2" s="4"/>
      <c r="E2" s="4"/>
      <c r="F2" s="4"/>
      <c r="G2" s="4"/>
      <c r="H2" s="4"/>
      <c r="I2" s="4"/>
      <c r="J2" s="4"/>
      <c r="K2" s="4"/>
      <c r="L2" s="91" t="s">
        <v>223</v>
      </c>
      <c r="M2" s="4"/>
      <c r="N2" s="5"/>
      <c r="O2" s="6"/>
      <c r="P2" s="6"/>
    </row>
    <row r="3" spans="1:16" ht="22.5" customHeight="1">
      <c r="A3" s="104" t="s">
        <v>291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8" ht="22.5" customHeight="1">
      <c r="B4" s="8" t="s">
        <v>215</v>
      </c>
      <c r="K4" s="7"/>
      <c r="L4" s="7"/>
      <c r="M4" s="9"/>
      <c r="N4" s="7"/>
      <c r="O4" s="7"/>
      <c r="R4" s="10"/>
    </row>
    <row r="5" spans="6:18" ht="22.5" customHeight="1">
      <c r="F5" s="11"/>
      <c r="G5" s="12"/>
      <c r="K5" s="13"/>
      <c r="L5" s="14"/>
      <c r="M5" s="15"/>
      <c r="N5" s="16"/>
      <c r="O5" s="17"/>
      <c r="R5" s="18"/>
    </row>
    <row r="6" spans="2:18" ht="22.5" customHeight="1">
      <c r="B6" s="2" t="s">
        <v>227</v>
      </c>
      <c r="F6" s="11" t="s">
        <v>11</v>
      </c>
      <c r="G6" s="19">
        <v>6</v>
      </c>
      <c r="H6" s="2" t="s">
        <v>12</v>
      </c>
      <c r="K6" s="20"/>
      <c r="L6" s="21"/>
      <c r="M6" s="22"/>
      <c r="N6" s="17"/>
      <c r="O6" s="17"/>
      <c r="R6" s="18"/>
    </row>
    <row r="7" spans="2:18" ht="22.5" customHeight="1">
      <c r="B7" s="8" t="s">
        <v>13</v>
      </c>
      <c r="F7" s="11"/>
      <c r="G7" s="23"/>
      <c r="H7" s="24"/>
      <c r="I7" s="25"/>
      <c r="K7" s="20"/>
      <c r="L7" s="26"/>
      <c r="M7" s="27"/>
      <c r="N7" s="17"/>
      <c r="O7" s="17"/>
      <c r="R7" s="28"/>
    </row>
    <row r="8" spans="2:16" ht="22.5" customHeight="1">
      <c r="B8" s="7" t="s">
        <v>225</v>
      </c>
      <c r="E8" s="29"/>
      <c r="F8" s="28" t="s">
        <v>11</v>
      </c>
      <c r="G8" s="73">
        <v>50000</v>
      </c>
      <c r="H8" s="30" t="s">
        <v>16</v>
      </c>
      <c r="K8" s="20"/>
      <c r="L8" s="14"/>
      <c r="M8" s="31"/>
      <c r="N8" s="32"/>
      <c r="O8" s="17"/>
      <c r="P8" s="28"/>
    </row>
    <row r="9" spans="2:16" ht="22.5" customHeight="1">
      <c r="B9" s="7" t="s">
        <v>226</v>
      </c>
      <c r="E9" s="29"/>
      <c r="F9" s="28" t="s">
        <v>11</v>
      </c>
      <c r="G9" s="73">
        <v>30000</v>
      </c>
      <c r="H9" s="30" t="s">
        <v>16</v>
      </c>
      <c r="K9" s="20"/>
      <c r="L9" s="21"/>
      <c r="M9" s="22"/>
      <c r="N9" s="17"/>
      <c r="O9" s="17"/>
      <c r="P9" s="28"/>
    </row>
    <row r="10" spans="2:16" ht="22.5" customHeight="1">
      <c r="B10" s="7" t="s">
        <v>228</v>
      </c>
      <c r="E10" s="29"/>
      <c r="F10" s="33" t="s">
        <v>11</v>
      </c>
      <c r="G10" s="74">
        <v>450000</v>
      </c>
      <c r="H10" s="30" t="s">
        <v>14</v>
      </c>
      <c r="N10" s="11"/>
      <c r="O10" s="34"/>
      <c r="P10" s="28"/>
    </row>
    <row r="11" spans="2:16" ht="22.5" customHeight="1">
      <c r="B11" s="35" t="s">
        <v>229</v>
      </c>
      <c r="C11" s="28"/>
      <c r="F11" s="33" t="s">
        <v>11</v>
      </c>
      <c r="G11" s="81">
        <f>G10+2*G8+6*G9</f>
        <v>730000</v>
      </c>
      <c r="H11" s="30" t="s">
        <v>14</v>
      </c>
      <c r="N11" s="11"/>
      <c r="O11" s="34"/>
      <c r="P11" s="28"/>
    </row>
    <row r="12" spans="2:16" ht="22.5" customHeight="1">
      <c r="B12" s="35" t="s">
        <v>230</v>
      </c>
      <c r="C12" s="28"/>
      <c r="F12" s="33" t="s">
        <v>11</v>
      </c>
      <c r="G12" s="96">
        <f>G11/(0.5*M13)</f>
        <v>579.3650793650794</v>
      </c>
      <c r="H12" s="30" t="s">
        <v>25</v>
      </c>
      <c r="N12" s="11"/>
      <c r="O12" s="34"/>
      <c r="P12" s="28"/>
    </row>
    <row r="13" spans="2:16" ht="22.5" customHeight="1">
      <c r="B13" s="36" t="s">
        <v>17</v>
      </c>
      <c r="C13" s="36"/>
      <c r="D13" s="36"/>
      <c r="F13" s="28"/>
      <c r="G13" s="35" t="s">
        <v>18</v>
      </c>
      <c r="H13" s="11" t="s">
        <v>11</v>
      </c>
      <c r="I13" s="23">
        <v>5000</v>
      </c>
      <c r="J13" s="30" t="s">
        <v>19</v>
      </c>
      <c r="K13" s="35" t="s">
        <v>20</v>
      </c>
      <c r="L13" s="11" t="s">
        <v>11</v>
      </c>
      <c r="M13" s="25">
        <v>2520</v>
      </c>
      <c r="N13" s="30" t="s">
        <v>19</v>
      </c>
      <c r="P13" s="28"/>
    </row>
    <row r="14" spans="2:16" ht="22.5" customHeight="1">
      <c r="B14" s="37"/>
      <c r="G14" s="35" t="s">
        <v>21</v>
      </c>
      <c r="H14" s="11" t="s">
        <v>11</v>
      </c>
      <c r="I14" s="79">
        <f>2.04*10^6</f>
        <v>2040000</v>
      </c>
      <c r="J14" s="30" t="s">
        <v>19</v>
      </c>
      <c r="K14" s="35"/>
      <c r="L14" s="11"/>
      <c r="M14" s="25"/>
      <c r="N14" s="30"/>
      <c r="P14" s="28"/>
    </row>
    <row r="15" spans="2:14" ht="22.5" customHeight="1">
      <c r="B15" s="38"/>
      <c r="C15" s="39">
        <v>79</v>
      </c>
      <c r="D15" s="39"/>
      <c r="E15" s="39"/>
      <c r="F15" s="39"/>
      <c r="G15" s="41" t="s">
        <v>22</v>
      </c>
      <c r="H15" s="42" t="s">
        <v>11</v>
      </c>
      <c r="I15" s="80">
        <f>INDEX(DATA!B$2:B$182,C15)</f>
        <v>414.5</v>
      </c>
      <c r="J15" s="44" t="s">
        <v>15</v>
      </c>
      <c r="K15" s="41" t="s">
        <v>1</v>
      </c>
      <c r="L15" s="46" t="s">
        <v>11</v>
      </c>
      <c r="M15" s="43">
        <f>INDEX(DATA!E$2:E$182,C15)</f>
        <v>528.5999755859375</v>
      </c>
      <c r="N15" s="44" t="s">
        <v>25</v>
      </c>
    </row>
    <row r="16" spans="2:18" ht="22.5" customHeight="1">
      <c r="B16" s="40"/>
      <c r="C16" s="40"/>
      <c r="D16" s="40"/>
      <c r="E16" s="40"/>
      <c r="F16" s="40"/>
      <c r="G16" s="41" t="s">
        <v>2</v>
      </c>
      <c r="H16" s="42" t="s">
        <v>11</v>
      </c>
      <c r="I16" s="80">
        <f>INDEX(DATA!F$2:F$182,C15)</f>
        <v>187000</v>
      </c>
      <c r="J16" s="44" t="s">
        <v>23</v>
      </c>
      <c r="K16" s="41" t="s">
        <v>3</v>
      </c>
      <c r="L16" s="42" t="s">
        <v>11</v>
      </c>
      <c r="M16" s="43">
        <f>INDEX(DATA!G$2:G$182,C15)</f>
        <v>60500</v>
      </c>
      <c r="N16" s="44" t="s">
        <v>23</v>
      </c>
      <c r="P16" s="35"/>
      <c r="Q16" s="11"/>
      <c r="R16" s="45"/>
    </row>
    <row r="17" spans="2:18" ht="22.5" customHeight="1">
      <c r="B17" s="40"/>
      <c r="C17" s="40"/>
      <c r="D17" s="40"/>
      <c r="E17" s="40"/>
      <c r="F17" s="40"/>
      <c r="G17" s="41" t="s">
        <v>4</v>
      </c>
      <c r="H17" s="42" t="s">
        <v>11</v>
      </c>
      <c r="I17" s="80">
        <f>INDEX(DATA!H$2:H$182,C15)</f>
        <v>8165.94</v>
      </c>
      <c r="J17" s="44" t="s">
        <v>24</v>
      </c>
      <c r="K17" s="41" t="s">
        <v>5</v>
      </c>
      <c r="L17" s="42" t="s">
        <v>11</v>
      </c>
      <c r="M17" s="43">
        <f>INDEX(DATA!I$2:I$182,C15)</f>
        <v>2901.678955078125</v>
      </c>
      <c r="N17" s="44" t="s">
        <v>24</v>
      </c>
      <c r="Q17" s="11"/>
      <c r="R17" s="45"/>
    </row>
    <row r="18" spans="2:18" ht="22.5" customHeight="1">
      <c r="B18" s="40"/>
      <c r="C18" s="40"/>
      <c r="D18" s="40"/>
      <c r="E18" s="40"/>
      <c r="F18" s="40"/>
      <c r="G18" s="41" t="s">
        <v>7</v>
      </c>
      <c r="H18" s="42" t="s">
        <v>11</v>
      </c>
      <c r="I18" s="80">
        <f>INDEX(DATA!J$2:J$182,C15)</f>
        <v>18.808629989624023</v>
      </c>
      <c r="J18" s="44" t="s">
        <v>26</v>
      </c>
      <c r="K18" s="41" t="s">
        <v>8</v>
      </c>
      <c r="L18" s="42" t="s">
        <v>11</v>
      </c>
      <c r="M18" s="43">
        <f>INDEX(DATA!K$2:K$182,C15)</f>
        <v>10.698280334472656</v>
      </c>
      <c r="N18" s="44" t="s">
        <v>26</v>
      </c>
      <c r="Q18" s="11"/>
      <c r="R18" s="45"/>
    </row>
    <row r="19" spans="2:18" ht="22.5" customHeight="1">
      <c r="B19" s="40"/>
      <c r="C19" s="40"/>
      <c r="D19" s="40"/>
      <c r="E19" s="40"/>
      <c r="F19" s="40"/>
      <c r="G19" s="41" t="s">
        <v>132</v>
      </c>
      <c r="H19" s="42" t="s">
        <v>11</v>
      </c>
      <c r="I19" s="80">
        <f>INDEX(DATA!M$2:M$182,C15)</f>
        <v>30</v>
      </c>
      <c r="J19" s="44" t="s">
        <v>216</v>
      </c>
      <c r="K19" s="41" t="s">
        <v>133</v>
      </c>
      <c r="L19" s="42" t="s">
        <v>11</v>
      </c>
      <c r="M19" s="43">
        <f>INDEX(DATA!N$2:N$182,C15)</f>
        <v>50</v>
      </c>
      <c r="N19" s="44" t="s">
        <v>216</v>
      </c>
      <c r="Q19" s="11"/>
      <c r="R19" s="45"/>
    </row>
    <row r="20" spans="2:19" ht="22.5" customHeight="1">
      <c r="B20" s="40"/>
      <c r="C20" s="40"/>
      <c r="D20" s="40"/>
      <c r="E20" s="40"/>
      <c r="F20" s="40"/>
      <c r="G20" s="41" t="s">
        <v>6</v>
      </c>
      <c r="H20" s="46" t="s">
        <v>11</v>
      </c>
      <c r="I20" s="80">
        <f>INDEX(DATA!C$2:C$182,C15)</f>
        <v>458</v>
      </c>
      <c r="J20" s="44" t="s">
        <v>216</v>
      </c>
      <c r="K20" s="41" t="s">
        <v>214</v>
      </c>
      <c r="L20" s="42" t="s">
        <v>11</v>
      </c>
      <c r="M20" s="43">
        <f>INDEX(DATA!D$2:D$182,C15)</f>
        <v>417</v>
      </c>
      <c r="N20" s="44" t="s">
        <v>216</v>
      </c>
      <c r="P20" s="47">
        <f>INDEX('[1]Data Base'!J2:J31,'[1]ตะเฆ่สัน'!$C$17)</f>
        <v>0.32</v>
      </c>
      <c r="Q20" s="11"/>
      <c r="R20" s="48"/>
      <c r="S20" s="28"/>
    </row>
    <row r="21" spans="2:19" ht="22.5" customHeight="1">
      <c r="B21" s="8" t="s">
        <v>231</v>
      </c>
      <c r="C21" s="7"/>
      <c r="D21" s="7"/>
      <c r="E21" s="7"/>
      <c r="F21" s="7"/>
      <c r="P21" s="47"/>
      <c r="Q21" s="11"/>
      <c r="R21" s="48"/>
      <c r="S21" s="28"/>
    </row>
    <row r="22" spans="2:19" ht="22.5" customHeight="1">
      <c r="B22" s="8"/>
      <c r="C22" s="7"/>
      <c r="D22" s="7"/>
      <c r="E22" s="7"/>
      <c r="F22" s="7"/>
      <c r="G22" s="49" t="s">
        <v>232</v>
      </c>
      <c r="H22" s="33" t="s">
        <v>11</v>
      </c>
      <c r="I22" s="28" t="s">
        <v>233</v>
      </c>
      <c r="P22" s="47"/>
      <c r="Q22" s="11"/>
      <c r="R22" s="48"/>
      <c r="S22" s="28"/>
    </row>
    <row r="23" spans="8:19" ht="22.5" customHeight="1">
      <c r="H23" s="28" t="s">
        <v>11</v>
      </c>
      <c r="I23" s="82">
        <f>G10/M15</f>
        <v>851.3053741653852</v>
      </c>
      <c r="J23" s="30" t="s">
        <v>19</v>
      </c>
      <c r="K23" s="94"/>
      <c r="L23" s="51"/>
      <c r="M23" s="78"/>
      <c r="P23" s="47"/>
      <c r="Q23" s="11"/>
      <c r="R23" s="48"/>
      <c r="S23" s="28"/>
    </row>
    <row r="24" spans="2:13" ht="22.5" customHeight="1">
      <c r="B24" s="36" t="s">
        <v>234</v>
      </c>
      <c r="D24" s="11"/>
      <c r="H24" s="28"/>
      <c r="L24" s="35"/>
      <c r="M24" s="53"/>
    </row>
    <row r="25" spans="2:13" ht="22.5" customHeight="1">
      <c r="B25" s="36"/>
      <c r="D25" s="11"/>
      <c r="G25" s="35" t="s">
        <v>273</v>
      </c>
      <c r="H25" s="28" t="s">
        <v>11</v>
      </c>
      <c r="I25" s="106">
        <v>0.75</v>
      </c>
      <c r="L25" s="35"/>
      <c r="M25" s="53"/>
    </row>
    <row r="26" spans="2:13" ht="22.5" customHeight="1">
      <c r="B26" s="36"/>
      <c r="D26" s="11"/>
      <c r="G26" s="35" t="s">
        <v>274</v>
      </c>
      <c r="H26" s="28" t="s">
        <v>11</v>
      </c>
      <c r="I26" s="106">
        <v>0.9</v>
      </c>
      <c r="L26" s="35"/>
      <c r="M26" s="53"/>
    </row>
    <row r="27" spans="2:13" ht="22.5" customHeight="1">
      <c r="B27" s="36"/>
      <c r="D27" s="11"/>
      <c r="G27" s="35" t="s">
        <v>271</v>
      </c>
      <c r="H27" s="28" t="s">
        <v>11</v>
      </c>
      <c r="I27" s="52" t="s">
        <v>272</v>
      </c>
      <c r="J27" s="28"/>
      <c r="K27" s="72"/>
      <c r="L27" s="35"/>
      <c r="M27" s="53"/>
    </row>
    <row r="28" spans="2:13" ht="22.5" customHeight="1">
      <c r="B28" s="36"/>
      <c r="D28" s="11"/>
      <c r="G28" s="35"/>
      <c r="H28" s="28" t="s">
        <v>11</v>
      </c>
      <c r="I28" s="52">
        <f>I25*G6*100/I18</f>
        <v>23.92518754679353</v>
      </c>
      <c r="J28" s="28"/>
      <c r="K28" s="72"/>
      <c r="L28" s="35"/>
      <c r="M28" s="53"/>
    </row>
    <row r="29" spans="2:13" ht="22.5" customHeight="1">
      <c r="B29" s="36"/>
      <c r="D29" s="11"/>
      <c r="G29" s="35" t="s">
        <v>275</v>
      </c>
      <c r="H29" s="28" t="s">
        <v>11</v>
      </c>
      <c r="I29" s="52" t="s">
        <v>276</v>
      </c>
      <c r="J29" s="28"/>
      <c r="K29" s="72"/>
      <c r="L29" s="35"/>
      <c r="M29" s="53"/>
    </row>
    <row r="30" spans="2:13" ht="22.5" customHeight="1">
      <c r="B30" s="36"/>
      <c r="D30" s="11"/>
      <c r="G30" s="35"/>
      <c r="H30" s="28" t="s">
        <v>11</v>
      </c>
      <c r="I30" s="52">
        <f>I26*G6*100/M18</f>
        <v>50.475401944738614</v>
      </c>
      <c r="J30" s="28"/>
      <c r="K30" s="72"/>
      <c r="L30" s="35"/>
      <c r="M30" s="53"/>
    </row>
    <row r="31" spans="2:13" ht="22.5" customHeight="1">
      <c r="B31" s="36"/>
      <c r="D31" s="11"/>
      <c r="G31" s="35" t="s">
        <v>235</v>
      </c>
      <c r="H31" s="28" t="s">
        <v>11</v>
      </c>
      <c r="I31" s="52" t="s">
        <v>236</v>
      </c>
      <c r="J31" s="28"/>
      <c r="K31" s="72"/>
      <c r="L31" s="35"/>
      <c r="M31" s="53"/>
    </row>
    <row r="32" spans="4:13" ht="22.5" customHeight="1">
      <c r="D32" s="11"/>
      <c r="G32" s="35"/>
      <c r="H32" s="28" t="s">
        <v>11</v>
      </c>
      <c r="I32" s="83">
        <f>(2*PI()^2*I14/M13)^0.5</f>
        <v>126.40949136249868</v>
      </c>
      <c r="J32" s="53"/>
      <c r="K32" s="11"/>
      <c r="L32" s="35"/>
      <c r="M32" s="53"/>
    </row>
    <row r="33" spans="4:13" ht="22.5" customHeight="1">
      <c r="D33" s="11"/>
      <c r="G33" s="35" t="s">
        <v>237</v>
      </c>
      <c r="H33" s="28" t="s">
        <v>11</v>
      </c>
      <c r="I33" s="97">
        <f>(MAX(I30,I28)/I32)</f>
        <v>0.39930072813909695</v>
      </c>
      <c r="J33" s="53"/>
      <c r="K33" s="11"/>
      <c r="L33" s="35"/>
      <c r="M33" s="53"/>
    </row>
    <row r="34" spans="2:8" ht="22.5" customHeight="1">
      <c r="B34" s="36" t="s">
        <v>238</v>
      </c>
      <c r="H34" s="28"/>
    </row>
    <row r="35" spans="2:12" ht="22.5" customHeight="1">
      <c r="B35" s="36"/>
      <c r="G35" s="35" t="s">
        <v>218</v>
      </c>
      <c r="H35" s="28" t="s">
        <v>11</v>
      </c>
      <c r="I35" s="99">
        <f>M13*(1-0.5*I33^2)/(5/3+3*I33/8-I33^3/8)</f>
        <v>1282.3738370203546</v>
      </c>
      <c r="J35" s="30" t="s">
        <v>19</v>
      </c>
      <c r="K35" s="89"/>
      <c r="L35" s="28"/>
    </row>
    <row r="36" spans="4:13" ht="22.5" customHeight="1">
      <c r="D36" s="11"/>
      <c r="G36" s="35"/>
      <c r="H36" s="28"/>
      <c r="I36" s="52"/>
      <c r="J36" s="28"/>
      <c r="K36" s="72"/>
      <c r="L36" s="28"/>
      <c r="M36" s="53"/>
    </row>
    <row r="37" spans="2:12" ht="22.5" customHeight="1">
      <c r="B37" s="2" t="s">
        <v>239</v>
      </c>
      <c r="H37" s="30"/>
      <c r="I37" s="30"/>
      <c r="K37" s="28"/>
      <c r="L37" s="52"/>
    </row>
    <row r="38" spans="7:13" ht="22.5" customHeight="1">
      <c r="G38" s="2" t="s">
        <v>240</v>
      </c>
      <c r="H38" s="30" t="s">
        <v>11</v>
      </c>
      <c r="I38" s="30" t="s">
        <v>241</v>
      </c>
      <c r="K38" s="35"/>
      <c r="L38" s="28"/>
      <c r="M38" s="52"/>
    </row>
    <row r="39" spans="8:13" ht="22.5" customHeight="1">
      <c r="H39" s="30" t="s">
        <v>11</v>
      </c>
      <c r="I39" s="52">
        <f>G11/M15</f>
        <v>1381.0064958682915</v>
      </c>
      <c r="J39" s="30" t="s">
        <v>19</v>
      </c>
      <c r="K39" s="11"/>
      <c r="L39" s="35"/>
      <c r="M39" s="53"/>
    </row>
    <row r="40" spans="2:13" ht="22.5" customHeight="1">
      <c r="B40" s="2" t="s">
        <v>242</v>
      </c>
      <c r="K40" s="11"/>
      <c r="L40" s="35"/>
      <c r="M40" s="53"/>
    </row>
    <row r="41" spans="7:13" ht="22.5" customHeight="1">
      <c r="G41" s="2" t="s">
        <v>243</v>
      </c>
      <c r="H41" s="2" t="s">
        <v>11</v>
      </c>
      <c r="I41" s="2" t="s">
        <v>292</v>
      </c>
      <c r="K41" s="11"/>
      <c r="L41" s="35"/>
      <c r="M41" s="53"/>
    </row>
    <row r="42" spans="3:13" ht="22.5" customHeight="1">
      <c r="C42" s="11"/>
      <c r="H42" s="30" t="s">
        <v>11</v>
      </c>
      <c r="I42" s="100">
        <f>G8*100/I17</f>
        <v>612.2993801081076</v>
      </c>
      <c r="J42" s="30" t="s">
        <v>19</v>
      </c>
      <c r="K42" s="11"/>
      <c r="L42" s="35"/>
      <c r="M42" s="53"/>
    </row>
    <row r="43" spans="3:13" ht="22.5" customHeight="1">
      <c r="C43" s="11"/>
      <c r="G43" s="2" t="s">
        <v>244</v>
      </c>
      <c r="H43" s="30" t="s">
        <v>11</v>
      </c>
      <c r="I43" s="30" t="s">
        <v>245</v>
      </c>
      <c r="K43" s="11"/>
      <c r="L43" s="35"/>
      <c r="M43" s="53"/>
    </row>
    <row r="44" spans="4:13" ht="22.5" customHeight="1">
      <c r="D44" s="11"/>
      <c r="G44" s="35"/>
      <c r="H44" s="28" t="s">
        <v>11</v>
      </c>
      <c r="I44" s="84">
        <f>G9*100/M17</f>
        <v>1033.8841913402607</v>
      </c>
      <c r="J44" s="30" t="s">
        <v>19</v>
      </c>
      <c r="K44" s="92"/>
      <c r="L44" s="30"/>
      <c r="M44" s="77"/>
    </row>
    <row r="45" spans="2:6" ht="22.5" customHeight="1">
      <c r="B45" s="8" t="s">
        <v>246</v>
      </c>
      <c r="C45" s="7"/>
      <c r="D45" s="7"/>
      <c r="E45" s="7"/>
      <c r="F45" s="7"/>
    </row>
    <row r="46" spans="2:9" ht="22.5" customHeight="1">
      <c r="B46" s="8"/>
      <c r="C46" s="7"/>
      <c r="D46" s="7"/>
      <c r="E46" s="7"/>
      <c r="F46" s="7"/>
      <c r="G46" s="49" t="s">
        <v>247</v>
      </c>
      <c r="H46" s="33" t="s">
        <v>11</v>
      </c>
      <c r="I46" s="2" t="s">
        <v>248</v>
      </c>
    </row>
    <row r="47" spans="2:15" ht="22.5" customHeight="1">
      <c r="B47" s="8"/>
      <c r="C47" s="7"/>
      <c r="D47" s="7"/>
      <c r="E47" s="7"/>
      <c r="F47" s="7"/>
      <c r="G47" s="49"/>
      <c r="H47" s="28" t="s">
        <v>11</v>
      </c>
      <c r="I47" s="85">
        <f>637.2*M20/10/M13^0.5</f>
        <v>529.3117705581736</v>
      </c>
      <c r="J47" s="30" t="s">
        <v>27</v>
      </c>
      <c r="K47" s="93"/>
      <c r="L47" s="30"/>
      <c r="M47" s="78"/>
      <c r="N47" s="30"/>
      <c r="O47" s="50"/>
    </row>
    <row r="48" spans="2:12" ht="22.5" customHeight="1">
      <c r="B48" s="8"/>
      <c r="C48" s="7"/>
      <c r="D48" s="7"/>
      <c r="E48" s="7"/>
      <c r="F48" s="7"/>
      <c r="G48" s="49" t="s">
        <v>249</v>
      </c>
      <c r="H48" s="33" t="s">
        <v>11</v>
      </c>
      <c r="I48" s="7" t="s">
        <v>250</v>
      </c>
      <c r="J48" s="7"/>
      <c r="K48" s="7"/>
      <c r="L48" s="56"/>
    </row>
    <row r="49" spans="2:12" ht="22.5" customHeight="1">
      <c r="B49" s="7"/>
      <c r="C49" s="7"/>
      <c r="D49" s="7"/>
      <c r="E49" s="7"/>
      <c r="F49" s="7"/>
      <c r="G49" s="49"/>
      <c r="H49" s="33" t="s">
        <v>11</v>
      </c>
      <c r="I49" s="57">
        <f>1.406*10^6*(M20/10)*(M19/10)/(I20*M13/10)</f>
        <v>2539.951133291745</v>
      </c>
      <c r="J49" s="30" t="s">
        <v>27</v>
      </c>
      <c r="K49" s="88"/>
      <c r="L49" s="28"/>
    </row>
    <row r="50" spans="2:16" ht="22.5" customHeight="1">
      <c r="B50" s="7"/>
      <c r="C50" s="7"/>
      <c r="D50" s="7"/>
      <c r="E50" s="7"/>
      <c r="F50" s="7"/>
      <c r="G50" s="49" t="s">
        <v>251</v>
      </c>
      <c r="H50" s="33" t="s">
        <v>11</v>
      </c>
      <c r="I50" s="34">
        <f>MIN(I47,I49)/100</f>
        <v>5.293117705581737</v>
      </c>
      <c r="J50" s="7" t="s">
        <v>252</v>
      </c>
      <c r="K50" s="7" t="str">
        <f>IF(I50&lt;G6," &lt;  Lb  =  Bracing not enough "," &gt; Lb  =  Bracing enough")</f>
        <v> &lt;  Lb  =  Bracing not enough </v>
      </c>
      <c r="L50" s="56"/>
      <c r="N50" s="7"/>
      <c r="O50" s="7"/>
      <c r="P50" s="7"/>
    </row>
    <row r="51" spans="2:16" ht="22.5" customHeight="1">
      <c r="B51" s="2" t="s">
        <v>253</v>
      </c>
      <c r="C51" s="7"/>
      <c r="D51" s="7"/>
      <c r="E51" s="7"/>
      <c r="F51" s="7"/>
      <c r="G51" s="49"/>
      <c r="H51" s="33"/>
      <c r="I51" s="86"/>
      <c r="J51" s="7"/>
      <c r="K51" s="78"/>
      <c r="L51" s="51"/>
      <c r="M51" s="77"/>
      <c r="N51" s="7"/>
      <c r="O51" s="7"/>
      <c r="P51" s="8"/>
    </row>
    <row r="52" spans="2:16" ht="22.5" customHeight="1">
      <c r="B52" s="36"/>
      <c r="G52" s="2" t="s">
        <v>254</v>
      </c>
      <c r="H52" s="28" t="s">
        <v>11</v>
      </c>
      <c r="I52" s="2" t="s">
        <v>255</v>
      </c>
      <c r="M52" s="57"/>
      <c r="N52" s="33"/>
      <c r="O52" s="7"/>
      <c r="P52" s="7"/>
    </row>
    <row r="53" spans="3:16" ht="22.5" customHeight="1">
      <c r="C53" s="28"/>
      <c r="F53" s="35"/>
      <c r="G53" s="75"/>
      <c r="H53" s="28" t="s">
        <v>11</v>
      </c>
      <c r="I53" s="55">
        <f>0.6*M13</f>
        <v>1512</v>
      </c>
      <c r="J53" s="30" t="s">
        <v>19</v>
      </c>
      <c r="K53" s="84"/>
      <c r="O53" s="7"/>
      <c r="P53" s="7"/>
    </row>
    <row r="54" spans="3:16" ht="22.5" customHeight="1">
      <c r="C54" s="28"/>
      <c r="F54" s="35"/>
      <c r="G54" s="75" t="s">
        <v>256</v>
      </c>
      <c r="H54" s="28" t="s">
        <v>11</v>
      </c>
      <c r="I54" s="2" t="s">
        <v>257</v>
      </c>
      <c r="J54" s="11"/>
      <c r="K54" s="55"/>
      <c r="O54" s="7"/>
      <c r="P54" s="7"/>
    </row>
    <row r="55" spans="2:16" ht="22.5" customHeight="1">
      <c r="B55" s="7"/>
      <c r="C55" s="7"/>
      <c r="D55" s="7"/>
      <c r="E55" s="7"/>
      <c r="F55" s="35"/>
      <c r="G55" s="75"/>
      <c r="H55" s="33" t="s">
        <v>11</v>
      </c>
      <c r="I55" s="34">
        <f>0.75*M13</f>
        <v>1890</v>
      </c>
      <c r="J55" s="30" t="s">
        <v>19</v>
      </c>
      <c r="K55" s="7"/>
      <c r="L55" s="56"/>
      <c r="M55" s="57"/>
      <c r="N55" s="28"/>
      <c r="O55" s="58"/>
      <c r="P55" s="54"/>
    </row>
    <row r="56" spans="2:16" ht="22.5" customHeight="1">
      <c r="B56" s="7"/>
      <c r="C56" s="7"/>
      <c r="D56" s="7"/>
      <c r="E56" s="7"/>
      <c r="F56" s="49"/>
      <c r="G56" s="7" t="s">
        <v>258</v>
      </c>
      <c r="H56" s="33" t="s">
        <v>11</v>
      </c>
      <c r="I56" s="87" t="s">
        <v>259</v>
      </c>
      <c r="K56" s="93"/>
      <c r="L56" s="76"/>
      <c r="M56" s="78"/>
      <c r="N56" s="28"/>
      <c r="O56" s="58"/>
      <c r="P56" s="54"/>
    </row>
    <row r="57" spans="8:16" ht="22.5" customHeight="1">
      <c r="H57" s="28" t="s">
        <v>11</v>
      </c>
      <c r="I57" s="55">
        <f>0.26*M20/10</f>
        <v>10.842</v>
      </c>
      <c r="J57" s="2" t="s">
        <v>26</v>
      </c>
      <c r="N57" s="33"/>
      <c r="O57" s="58"/>
      <c r="P57" s="8"/>
    </row>
    <row r="58" spans="7:16" ht="22.5" customHeight="1">
      <c r="G58" s="2" t="s">
        <v>217</v>
      </c>
      <c r="H58" s="28" t="s">
        <v>11</v>
      </c>
      <c r="I58" s="98">
        <f>G6*100/I57</f>
        <v>55.34034311012728</v>
      </c>
      <c r="N58" s="7"/>
      <c r="O58" s="7"/>
      <c r="P58" s="7"/>
    </row>
    <row r="59" spans="7:13" ht="22.5" customHeight="1">
      <c r="G59" s="2" t="s">
        <v>260</v>
      </c>
      <c r="H59" s="28" t="s">
        <v>11</v>
      </c>
      <c r="I59" s="2" t="s">
        <v>261</v>
      </c>
      <c r="M59" s="7"/>
    </row>
    <row r="60" spans="8:10" ht="22.5" customHeight="1">
      <c r="H60" s="28" t="s">
        <v>11</v>
      </c>
      <c r="I60" s="2">
        <f>1.75+1.05*(G8/G8)+0.3*(G8/G8)</f>
        <v>3.0999999999999996</v>
      </c>
      <c r="J60" s="2" t="str">
        <f>IF(I60&lt;2.3,"     &lt;     2.30 ","       &gt;     2.30 ")</f>
        <v>       &gt;     2.30 </v>
      </c>
    </row>
    <row r="61" spans="7:9" ht="22.5" customHeight="1">
      <c r="G61" s="2" t="s">
        <v>260</v>
      </c>
      <c r="H61" s="28" t="s">
        <v>11</v>
      </c>
      <c r="I61" s="98">
        <f>IF(I60&gt;2.3,2.3,I60)</f>
        <v>2.3</v>
      </c>
    </row>
    <row r="62" spans="7:9" ht="22.5" customHeight="1">
      <c r="G62" s="2" t="s">
        <v>262</v>
      </c>
      <c r="H62" s="28" t="s">
        <v>11</v>
      </c>
      <c r="I62" s="2" t="s">
        <v>263</v>
      </c>
    </row>
    <row r="63" spans="8:9" ht="22.5" customHeight="1">
      <c r="H63" s="28" t="s">
        <v>11</v>
      </c>
      <c r="I63" s="98">
        <f>(717*10^4*I61/M13)^0.5</f>
        <v>80.89528799038679</v>
      </c>
    </row>
    <row r="64" spans="7:9" ht="22.5" customHeight="1">
      <c r="G64" s="2" t="s">
        <v>264</v>
      </c>
      <c r="H64" s="28" t="s">
        <v>11</v>
      </c>
      <c r="I64" s="2" t="s">
        <v>265</v>
      </c>
    </row>
    <row r="65" spans="8:9" ht="22.5" customHeight="1">
      <c r="H65" s="28" t="s">
        <v>11</v>
      </c>
      <c r="I65" s="98">
        <f>(3585*10^4*I61/M13)^0.5</f>
        <v>180.88736300592726</v>
      </c>
    </row>
    <row r="66" spans="7:9" ht="22.5" customHeight="1">
      <c r="G66" s="2" t="s">
        <v>217</v>
      </c>
      <c r="H66" s="28" t="str">
        <f>IF(I63&gt;I58,"&lt;","&gt;")</f>
        <v>&lt;</v>
      </c>
      <c r="I66" s="2" t="s">
        <v>262</v>
      </c>
    </row>
    <row r="67" ht="22.5" customHeight="1">
      <c r="B67" s="2" t="s">
        <v>283</v>
      </c>
    </row>
    <row r="68" ht="22.5" customHeight="1">
      <c r="D68" s="2" t="s">
        <v>290</v>
      </c>
    </row>
    <row r="69" ht="22.5" customHeight="1"/>
    <row r="70" spans="7:9" ht="22.5" customHeight="1">
      <c r="G70" s="2" t="s">
        <v>266</v>
      </c>
      <c r="H70" s="28" t="s">
        <v>11</v>
      </c>
      <c r="I70" s="2" t="s">
        <v>267</v>
      </c>
    </row>
    <row r="71" spans="8:10" ht="22.5" customHeight="1">
      <c r="H71" s="28" t="s">
        <v>11</v>
      </c>
      <c r="I71" s="2">
        <f>0.6-0.4*(G8/G8)</f>
        <v>0.19999999999999996</v>
      </c>
      <c r="J71" s="2" t="str">
        <f>IF(I71&lt;=0.4,"  &lt;    0.4 ","     &gt;  0.4  ")</f>
        <v>  &lt;    0.4 </v>
      </c>
    </row>
    <row r="72" spans="7:9" ht="22.5" customHeight="1">
      <c r="G72" s="2" t="s">
        <v>266</v>
      </c>
      <c r="H72" s="28" t="s">
        <v>11</v>
      </c>
      <c r="I72" s="2">
        <f>IF(I71&lt;=0.4,0.4,I71)</f>
        <v>0.4</v>
      </c>
    </row>
    <row r="73" spans="7:9" ht="22.5" customHeight="1">
      <c r="G73" s="2" t="s">
        <v>268</v>
      </c>
      <c r="H73" s="28" t="s">
        <v>11</v>
      </c>
      <c r="I73" s="2">
        <f>I72</f>
        <v>0.4</v>
      </c>
    </row>
    <row r="74" spans="7:9" ht="22.5" customHeight="1">
      <c r="G74" s="2" t="s">
        <v>269</v>
      </c>
      <c r="H74" s="28" t="s">
        <v>11</v>
      </c>
      <c r="I74" s="2" t="s">
        <v>270</v>
      </c>
    </row>
    <row r="75" spans="8:9" ht="22.5" customHeight="1">
      <c r="H75" s="28" t="s">
        <v>11</v>
      </c>
      <c r="I75" s="2">
        <f>12*PI()^2*I14/(23*I28^2)</f>
        <v>18351.544499826523</v>
      </c>
    </row>
    <row r="76" spans="7:9" ht="22.5" customHeight="1">
      <c r="G76" s="2" t="s">
        <v>277</v>
      </c>
      <c r="H76" s="28" t="s">
        <v>11</v>
      </c>
      <c r="I76" s="2" t="s">
        <v>278</v>
      </c>
    </row>
    <row r="77" spans="8:9" ht="22.5" customHeight="1">
      <c r="H77" s="28" t="s">
        <v>11</v>
      </c>
      <c r="I77" s="55">
        <f>12*PI()^2*I14/(23*M18^2)</f>
        <v>91781.5473444431</v>
      </c>
    </row>
    <row r="78" spans="7:9" ht="22.5" customHeight="1">
      <c r="G78" s="2" t="s">
        <v>279</v>
      </c>
      <c r="H78" s="28" t="s">
        <v>11</v>
      </c>
      <c r="I78" s="55">
        <f>I23/I35</f>
        <v>0.6638511716235777</v>
      </c>
    </row>
    <row r="79" spans="4:9" ht="22.5" customHeight="1">
      <c r="D79" s="2" t="s">
        <v>280</v>
      </c>
      <c r="H79" s="28" t="s">
        <v>11</v>
      </c>
      <c r="I79" s="55">
        <f>I72*I53/((1-I23/I75)*I53)</f>
        <v>0.4194581426699957</v>
      </c>
    </row>
    <row r="80" spans="4:9" ht="22.5" customHeight="1">
      <c r="D80" s="2" t="s">
        <v>281</v>
      </c>
      <c r="H80" s="28" t="s">
        <v>11</v>
      </c>
      <c r="I80" s="55">
        <f>I73*I44/((1-I23/I77)*I44)</f>
        <v>0.40374487235805956</v>
      </c>
    </row>
    <row r="82" spans="2:13" ht="21.75">
      <c r="B82" s="2" t="s">
        <v>282</v>
      </c>
      <c r="J82" s="55">
        <f>SUM(I78:I80)</f>
        <v>1.487054186651633</v>
      </c>
      <c r="K82" s="28" t="str">
        <f>IF(J82&lt;1,"&lt;","&gt;")</f>
        <v>&gt;</v>
      </c>
      <c r="L82" s="28">
        <v>1</v>
      </c>
      <c r="M82" s="105" t="str">
        <f>IF(J82&lt;1,"OK","Check again")</f>
        <v>Check again</v>
      </c>
    </row>
    <row r="84" ht="21.75">
      <c r="B84" s="2" t="s">
        <v>284</v>
      </c>
    </row>
    <row r="86" ht="21.75">
      <c r="D86" s="2" t="s">
        <v>289</v>
      </c>
    </row>
    <row r="87" spans="7:9" ht="21.75">
      <c r="G87" s="2" t="s">
        <v>285</v>
      </c>
      <c r="H87" s="28" t="s">
        <v>11</v>
      </c>
      <c r="I87" s="55">
        <f>I23/(0.6*M13)</f>
        <v>0.5630326548712865</v>
      </c>
    </row>
    <row r="88" spans="7:9" ht="21.75">
      <c r="G88" s="2" t="s">
        <v>286</v>
      </c>
      <c r="H88" s="28" t="s">
        <v>11</v>
      </c>
      <c r="I88" s="2">
        <f>I42/I53</f>
        <v>0.40495990747890714</v>
      </c>
    </row>
    <row r="89" spans="7:9" ht="21.75">
      <c r="G89" s="2" t="s">
        <v>287</v>
      </c>
      <c r="H89" s="28" t="s">
        <v>11</v>
      </c>
      <c r="I89" s="2">
        <f>I44/I55</f>
        <v>0.5470286726668047</v>
      </c>
    </row>
    <row r="90" spans="3:13" ht="21.75">
      <c r="C90" s="2" t="s">
        <v>288</v>
      </c>
      <c r="H90" s="28" t="s">
        <v>11</v>
      </c>
      <c r="I90" s="55">
        <f>SUM(I87:I89)</f>
        <v>1.5150212350169983</v>
      </c>
      <c r="J90" s="28" t="str">
        <f>IF(I90&lt;1,"&lt;","&gt;")</f>
        <v>&gt;</v>
      </c>
      <c r="K90" s="28">
        <v>1</v>
      </c>
      <c r="M90" s="105" t="str">
        <f>IF(I90&lt;1,"OK","Check again")</f>
        <v>Check again</v>
      </c>
    </row>
  </sheetData>
  <mergeCells count="4">
    <mergeCell ref="K1:L1"/>
    <mergeCell ref="A1:B1"/>
    <mergeCell ref="A2:B2"/>
    <mergeCell ref="A3:P3"/>
  </mergeCells>
  <printOptions/>
  <pageMargins left="0.5905511811023623" right="0.35433070866141736" top="0.3937007874015748" bottom="0.7874015748031497" header="0.5118110236220472" footer="0.3149606299212598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2"/>
  <sheetViews>
    <sheetView workbookViewId="0" topLeftCell="A1">
      <pane ySplit="1" topLeftCell="BM149" activePane="bottomLeft" state="frozen"/>
      <selection pane="topLeft" activeCell="A1" sqref="A1"/>
      <selection pane="bottomLeft" activeCell="D1" sqref="D1"/>
    </sheetView>
  </sheetViews>
  <sheetFormatPr defaultColWidth="9.140625" defaultRowHeight="23.25"/>
  <cols>
    <col min="1" max="1" width="22.28125" style="68" customWidth="1"/>
    <col min="2" max="2" width="7.57421875" style="69" bestFit="1" customWidth="1"/>
    <col min="3" max="4" width="7.57421875" style="69" customWidth="1"/>
    <col min="5" max="5" width="9.140625" style="70" customWidth="1"/>
    <col min="6" max="6" width="10.8515625" style="71" customWidth="1"/>
    <col min="7" max="7" width="11.8515625" style="70" customWidth="1"/>
    <col min="8" max="8" width="9.140625" style="70" customWidth="1"/>
    <col min="9" max="9" width="10.7109375" style="70" customWidth="1"/>
    <col min="10" max="14" width="9.140625" style="70" customWidth="1"/>
    <col min="15" max="16384" width="9.140625" style="62" customWidth="1"/>
  </cols>
  <sheetData>
    <row r="1" spans="1:14" s="61" customFormat="1" ht="47.25">
      <c r="A1" s="60"/>
      <c r="B1" s="59" t="s">
        <v>0</v>
      </c>
      <c r="C1" s="59" t="s">
        <v>129</v>
      </c>
      <c r="D1" s="59" t="s">
        <v>130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7</v>
      </c>
      <c r="K1" s="61" t="s">
        <v>8</v>
      </c>
      <c r="L1" s="61" t="s">
        <v>131</v>
      </c>
      <c r="M1" s="62" t="s">
        <v>132</v>
      </c>
      <c r="N1" s="62" t="s">
        <v>133</v>
      </c>
    </row>
    <row r="2" spans="1:14" ht="24">
      <c r="A2" s="63" t="s">
        <v>29</v>
      </c>
      <c r="B2" s="64">
        <v>12.899999618530273</v>
      </c>
      <c r="C2" s="64">
        <v>100</v>
      </c>
      <c r="D2" s="64">
        <v>75</v>
      </c>
      <c r="E2" s="64">
        <v>16.43000030517578</v>
      </c>
      <c r="F2" s="64">
        <v>281</v>
      </c>
      <c r="G2" s="64">
        <v>47.29999923706055</v>
      </c>
      <c r="H2" s="64">
        <v>56.2</v>
      </c>
      <c r="I2" s="64">
        <v>12.600000381469727</v>
      </c>
      <c r="J2" s="64">
        <v>4.139999866485596</v>
      </c>
      <c r="K2" s="64">
        <v>1.7000000476837158</v>
      </c>
      <c r="L2" s="64">
        <v>7</v>
      </c>
      <c r="M2" s="64">
        <v>5</v>
      </c>
      <c r="N2" s="64">
        <v>8</v>
      </c>
    </row>
    <row r="3" spans="1:14" ht="24">
      <c r="A3" s="63" t="s">
        <v>30</v>
      </c>
      <c r="B3" s="64">
        <v>16.100000381469727</v>
      </c>
      <c r="C3" s="64">
        <v>125</v>
      </c>
      <c r="D3" s="64">
        <v>75</v>
      </c>
      <c r="E3" s="64">
        <v>20.450000762939453</v>
      </c>
      <c r="F3" s="64">
        <v>538</v>
      </c>
      <c r="G3" s="64">
        <v>57.5</v>
      </c>
      <c r="H3" s="64">
        <v>86</v>
      </c>
      <c r="I3" s="64">
        <v>15.300000190734863</v>
      </c>
      <c r="J3" s="64">
        <v>5.130000114440918</v>
      </c>
      <c r="K3" s="64">
        <v>1.6799999475479126</v>
      </c>
      <c r="L3" s="64">
        <v>9</v>
      </c>
      <c r="M3" s="64">
        <v>5.5</v>
      </c>
      <c r="N3" s="64">
        <v>9.5</v>
      </c>
    </row>
    <row r="4" spans="1:14" ht="24">
      <c r="A4" s="63" t="s">
        <v>31</v>
      </c>
      <c r="B4" s="64">
        <v>17.100000381469727</v>
      </c>
      <c r="C4" s="64">
        <v>150</v>
      </c>
      <c r="D4" s="64">
        <v>75</v>
      </c>
      <c r="E4" s="64">
        <v>21.829999923706055</v>
      </c>
      <c r="F4" s="64">
        <v>819</v>
      </c>
      <c r="G4" s="64">
        <v>57.5</v>
      </c>
      <c r="H4" s="64">
        <v>109</v>
      </c>
      <c r="I4" s="64">
        <v>15.300000190734863</v>
      </c>
      <c r="J4" s="64">
        <v>6.119999885559082</v>
      </c>
      <c r="K4" s="64">
        <v>1.6200000047683716</v>
      </c>
      <c r="L4" s="64">
        <v>9</v>
      </c>
      <c r="M4" s="64">
        <v>5.5</v>
      </c>
      <c r="N4" s="64">
        <v>9.5</v>
      </c>
    </row>
    <row r="5" spans="1:14" ht="24">
      <c r="A5" s="63" t="s">
        <v>32</v>
      </c>
      <c r="B5" s="64">
        <v>36.20000076293945</v>
      </c>
      <c r="C5" s="64">
        <v>150</v>
      </c>
      <c r="D5" s="64">
        <v>125</v>
      </c>
      <c r="E5" s="64">
        <v>46.150001525878906</v>
      </c>
      <c r="F5" s="64">
        <v>1760</v>
      </c>
      <c r="G5" s="64">
        <v>385</v>
      </c>
      <c r="H5" s="64">
        <v>235</v>
      </c>
      <c r="I5" s="64">
        <v>61.599998474121094</v>
      </c>
      <c r="J5" s="64">
        <v>6.179999828338623</v>
      </c>
      <c r="K5" s="64">
        <v>2.890000104904175</v>
      </c>
      <c r="L5" s="64">
        <v>13</v>
      </c>
      <c r="M5" s="64">
        <v>8.5</v>
      </c>
      <c r="N5" s="64">
        <v>14</v>
      </c>
    </row>
    <row r="6" spans="1:14" ht="24">
      <c r="A6" s="63" t="s">
        <v>33</v>
      </c>
      <c r="B6" s="64">
        <v>23.600000381469727</v>
      </c>
      <c r="C6" s="64">
        <v>180</v>
      </c>
      <c r="D6" s="64">
        <v>100</v>
      </c>
      <c r="E6" s="64">
        <v>30.059999465942383</v>
      </c>
      <c r="F6" s="64">
        <v>1670</v>
      </c>
      <c r="G6" s="64">
        <v>138</v>
      </c>
      <c r="H6" s="64">
        <v>186</v>
      </c>
      <c r="I6" s="64">
        <v>27.5</v>
      </c>
      <c r="J6" s="64">
        <v>7.449999809265137</v>
      </c>
      <c r="K6" s="64">
        <v>2.140000104904175</v>
      </c>
      <c r="L6" s="64">
        <v>10</v>
      </c>
      <c r="M6" s="64">
        <v>6</v>
      </c>
      <c r="N6" s="64">
        <v>10</v>
      </c>
    </row>
    <row r="7" spans="1:14" ht="24">
      <c r="A7" s="63" t="s">
        <v>34</v>
      </c>
      <c r="B7" s="64">
        <v>26</v>
      </c>
      <c r="C7" s="64">
        <v>200</v>
      </c>
      <c r="D7" s="64">
        <v>100</v>
      </c>
      <c r="E7" s="64">
        <v>33.060001373291016</v>
      </c>
      <c r="F7" s="64">
        <v>2170</v>
      </c>
      <c r="G7" s="64">
        <v>138</v>
      </c>
      <c r="H7" s="64">
        <v>217</v>
      </c>
      <c r="I7" s="64">
        <v>27.700000762939453</v>
      </c>
      <c r="J7" s="64">
        <v>8.109999656677246</v>
      </c>
      <c r="K7" s="64">
        <v>2.049999952316284</v>
      </c>
      <c r="L7" s="64">
        <v>10</v>
      </c>
      <c r="M7" s="64">
        <v>7</v>
      </c>
      <c r="N7" s="64">
        <v>10</v>
      </c>
    </row>
    <row r="8" spans="1:14" ht="24">
      <c r="A8" s="63" t="s">
        <v>35</v>
      </c>
      <c r="B8" s="64">
        <v>50.29999923706055</v>
      </c>
      <c r="C8" s="64">
        <v>200</v>
      </c>
      <c r="D8" s="64">
        <v>150</v>
      </c>
      <c r="E8" s="64">
        <v>64.16000366210938</v>
      </c>
      <c r="F8" s="64">
        <v>4460</v>
      </c>
      <c r="G8" s="64">
        <v>753</v>
      </c>
      <c r="H8" s="64">
        <v>446</v>
      </c>
      <c r="I8" s="64">
        <v>100</v>
      </c>
      <c r="J8" s="64">
        <v>8.34000015258789</v>
      </c>
      <c r="K8" s="64">
        <v>3.430000066757202</v>
      </c>
      <c r="L8" s="64">
        <v>15</v>
      </c>
      <c r="M8" s="64">
        <v>9</v>
      </c>
      <c r="N8" s="64">
        <v>16</v>
      </c>
    </row>
    <row r="9" spans="1:14" ht="24">
      <c r="A9" s="63" t="s">
        <v>36</v>
      </c>
      <c r="B9" s="64">
        <v>38.29999923706055</v>
      </c>
      <c r="C9" s="64">
        <v>250</v>
      </c>
      <c r="D9" s="64">
        <v>125</v>
      </c>
      <c r="E9" s="64">
        <v>48.790000915527344</v>
      </c>
      <c r="F9" s="64">
        <v>5180</v>
      </c>
      <c r="G9" s="64">
        <v>337</v>
      </c>
      <c r="H9" s="64">
        <v>414</v>
      </c>
      <c r="I9" s="64">
        <v>53.900001525878906</v>
      </c>
      <c r="J9" s="64">
        <v>10.300000190734863</v>
      </c>
      <c r="K9" s="64">
        <v>2.630000114440918</v>
      </c>
      <c r="L9" s="64">
        <v>12</v>
      </c>
      <c r="M9" s="64">
        <v>7.5</v>
      </c>
      <c r="N9" s="64">
        <v>12.5</v>
      </c>
    </row>
    <row r="10" spans="1:14" ht="24">
      <c r="A10" s="63" t="s">
        <v>37</v>
      </c>
      <c r="B10" s="64">
        <v>55.400001525878906</v>
      </c>
      <c r="C10" s="64">
        <v>250</v>
      </c>
      <c r="D10" s="64">
        <v>125</v>
      </c>
      <c r="E10" s="64">
        <v>70.7300033569336</v>
      </c>
      <c r="F10" s="64">
        <v>7310</v>
      </c>
      <c r="G10" s="64">
        <v>538</v>
      </c>
      <c r="H10" s="64">
        <v>858</v>
      </c>
      <c r="I10" s="64">
        <v>86</v>
      </c>
      <c r="J10" s="64">
        <v>10.199999809265137</v>
      </c>
      <c r="K10" s="64">
        <v>2.759999990463257</v>
      </c>
      <c r="L10" s="64">
        <v>21</v>
      </c>
      <c r="M10" s="64">
        <v>10</v>
      </c>
      <c r="N10" s="64">
        <v>19</v>
      </c>
    </row>
    <row r="11" spans="1:14" ht="24">
      <c r="A11" s="63" t="s">
        <v>38</v>
      </c>
      <c r="B11" s="64">
        <v>48.20000076293945</v>
      </c>
      <c r="C11" s="64">
        <v>300</v>
      </c>
      <c r="D11" s="64">
        <v>150</v>
      </c>
      <c r="E11" s="64">
        <v>61.58000183105469</v>
      </c>
      <c r="F11" s="64">
        <v>9480</v>
      </c>
      <c r="G11" s="64">
        <v>588</v>
      </c>
      <c r="H11" s="64">
        <v>632</v>
      </c>
      <c r="I11" s="64">
        <v>78.4000015258789</v>
      </c>
      <c r="J11" s="64">
        <v>12.399999618530273</v>
      </c>
      <c r="K11" s="64">
        <v>3.0899999141693115</v>
      </c>
      <c r="L11" s="64">
        <v>12</v>
      </c>
      <c r="M11" s="64">
        <v>8</v>
      </c>
      <c r="N11" s="64">
        <v>13</v>
      </c>
    </row>
    <row r="12" spans="1:14" ht="24">
      <c r="A12" s="63" t="s">
        <v>39</v>
      </c>
      <c r="B12" s="64">
        <v>65.4000015258789</v>
      </c>
      <c r="C12" s="64">
        <v>300</v>
      </c>
      <c r="D12" s="64">
        <v>150</v>
      </c>
      <c r="E12" s="64">
        <v>83.47000122070312</v>
      </c>
      <c r="F12" s="64">
        <v>12700</v>
      </c>
      <c r="G12" s="64">
        <v>886</v>
      </c>
      <c r="H12" s="64">
        <v>849</v>
      </c>
      <c r="I12" s="64">
        <v>118</v>
      </c>
      <c r="J12" s="64">
        <v>12.300000190734863</v>
      </c>
      <c r="K12" s="64">
        <v>3.259999990463257</v>
      </c>
      <c r="L12" s="64">
        <v>19</v>
      </c>
      <c r="M12" s="64">
        <v>10</v>
      </c>
      <c r="N12" s="64">
        <v>18.5</v>
      </c>
    </row>
    <row r="13" spans="1:14" ht="24">
      <c r="A13" s="63" t="s">
        <v>40</v>
      </c>
      <c r="B13" s="64">
        <v>76.69999694824219</v>
      </c>
      <c r="C13" s="64">
        <v>300</v>
      </c>
      <c r="D13" s="64">
        <v>150</v>
      </c>
      <c r="E13" s="64">
        <v>97.87999725341797</v>
      </c>
      <c r="F13" s="64">
        <v>14700</v>
      </c>
      <c r="G13" s="64">
        <v>1080</v>
      </c>
      <c r="H13" s="64">
        <v>978</v>
      </c>
      <c r="I13" s="64">
        <v>143</v>
      </c>
      <c r="J13" s="64">
        <v>12.199999809265137</v>
      </c>
      <c r="K13" s="64">
        <v>3.319999933242798</v>
      </c>
      <c r="L13" s="64">
        <v>23</v>
      </c>
      <c r="M13" s="64">
        <v>11.5</v>
      </c>
      <c r="N13" s="64">
        <v>22</v>
      </c>
    </row>
    <row r="14" spans="1:14" ht="24">
      <c r="A14" s="63" t="s">
        <v>41</v>
      </c>
      <c r="B14" s="64">
        <v>58.400001525878906</v>
      </c>
      <c r="C14" s="64">
        <v>350</v>
      </c>
      <c r="D14" s="64">
        <v>150</v>
      </c>
      <c r="E14" s="64">
        <v>74.58000183105469</v>
      </c>
      <c r="F14" s="64">
        <v>15200</v>
      </c>
      <c r="G14" s="64">
        <v>702</v>
      </c>
      <c r="H14" s="64">
        <v>870</v>
      </c>
      <c r="I14" s="64">
        <v>93.5</v>
      </c>
      <c r="J14" s="64">
        <v>14.300000190734863</v>
      </c>
      <c r="K14" s="64">
        <v>3.069999933242798</v>
      </c>
      <c r="L14" s="64">
        <v>13</v>
      </c>
      <c r="M14" s="64">
        <v>9</v>
      </c>
      <c r="N14" s="64">
        <v>15</v>
      </c>
    </row>
    <row r="15" spans="1:14" ht="24">
      <c r="A15" s="63" t="s">
        <v>42</v>
      </c>
      <c r="B15" s="64">
        <v>87.0999984741211</v>
      </c>
      <c r="C15" s="64">
        <v>350</v>
      </c>
      <c r="D15" s="64">
        <v>150</v>
      </c>
      <c r="E15" s="64">
        <v>111.0999984741211</v>
      </c>
      <c r="F15" s="64">
        <v>22400</v>
      </c>
      <c r="G15" s="64">
        <v>1180</v>
      </c>
      <c r="H15" s="64">
        <v>1280</v>
      </c>
      <c r="I15" s="64">
        <v>158</v>
      </c>
      <c r="J15" s="64">
        <v>14.199999809265137</v>
      </c>
      <c r="K15" s="64">
        <v>3.259999990463257</v>
      </c>
      <c r="L15" s="64">
        <v>25</v>
      </c>
      <c r="M15" s="64">
        <v>12</v>
      </c>
      <c r="N15" s="64">
        <v>24</v>
      </c>
    </row>
    <row r="16" spans="1:14" ht="24">
      <c r="A16" s="63" t="s">
        <v>43</v>
      </c>
      <c r="B16" s="64">
        <v>71.9000015258789</v>
      </c>
      <c r="C16" s="64">
        <v>400</v>
      </c>
      <c r="D16" s="64">
        <v>150</v>
      </c>
      <c r="E16" s="64">
        <v>91.7300033569336</v>
      </c>
      <c r="F16" s="64">
        <v>24100</v>
      </c>
      <c r="G16" s="64">
        <v>864</v>
      </c>
      <c r="H16" s="64">
        <v>1200</v>
      </c>
      <c r="I16" s="64">
        <v>115</v>
      </c>
      <c r="J16" s="64">
        <v>16.200000762939453</v>
      </c>
      <c r="K16" s="64">
        <v>3.069999933242798</v>
      </c>
      <c r="L16" s="64">
        <v>17</v>
      </c>
      <c r="M16" s="64">
        <v>10</v>
      </c>
      <c r="N16" s="64">
        <v>18</v>
      </c>
    </row>
    <row r="17" spans="1:14" ht="24">
      <c r="A17" s="63" t="s">
        <v>44</v>
      </c>
      <c r="B17" s="64">
        <v>95.69999694824219</v>
      </c>
      <c r="C17" s="64">
        <v>400</v>
      </c>
      <c r="D17" s="64">
        <v>150</v>
      </c>
      <c r="E17" s="64">
        <v>122.0999984741211</v>
      </c>
      <c r="F17" s="64">
        <v>31700</v>
      </c>
      <c r="G17" s="64">
        <v>1240</v>
      </c>
      <c r="H17" s="64">
        <v>1580</v>
      </c>
      <c r="I17" s="64">
        <v>165</v>
      </c>
      <c r="J17" s="64">
        <v>16.100000381469727</v>
      </c>
      <c r="K17" s="64">
        <v>3.180000066757202</v>
      </c>
      <c r="L17" s="64">
        <v>27</v>
      </c>
      <c r="M17" s="64">
        <v>12.5</v>
      </c>
      <c r="N17" s="64">
        <v>25</v>
      </c>
    </row>
    <row r="18" spans="1:14" ht="24">
      <c r="A18" s="63" t="s">
        <v>45</v>
      </c>
      <c r="B18" s="64">
        <v>91.5999984741211</v>
      </c>
      <c r="C18" s="64">
        <v>450</v>
      </c>
      <c r="D18" s="64">
        <v>175</v>
      </c>
      <c r="E18" s="64">
        <v>116.80000305175781</v>
      </c>
      <c r="F18" s="64">
        <v>39200</v>
      </c>
      <c r="G18" s="64">
        <v>1510</v>
      </c>
      <c r="H18" s="64">
        <v>1740</v>
      </c>
      <c r="I18" s="64">
        <v>173</v>
      </c>
      <c r="J18" s="64">
        <v>18.299999237060547</v>
      </c>
      <c r="K18" s="64">
        <v>3.5999999046325684</v>
      </c>
      <c r="L18" s="64">
        <v>19</v>
      </c>
      <c r="M18" s="64">
        <v>11</v>
      </c>
      <c r="N18" s="64">
        <v>20</v>
      </c>
    </row>
    <row r="19" spans="1:14" ht="24">
      <c r="A19" s="63" t="s">
        <v>46</v>
      </c>
      <c r="B19" s="64">
        <v>114.9000015258789</v>
      </c>
      <c r="C19" s="64">
        <v>450</v>
      </c>
      <c r="D19" s="64">
        <v>175</v>
      </c>
      <c r="E19" s="64">
        <v>146.10000610351562</v>
      </c>
      <c r="F19" s="64">
        <v>48800</v>
      </c>
      <c r="G19" s="64">
        <v>2020</v>
      </c>
      <c r="H19" s="64">
        <v>2170</v>
      </c>
      <c r="I19" s="64">
        <v>231</v>
      </c>
      <c r="J19" s="64">
        <v>18.299999237060547</v>
      </c>
      <c r="K19" s="64">
        <v>3.7200000286102295</v>
      </c>
      <c r="L19" s="64">
        <v>27</v>
      </c>
      <c r="M19" s="64">
        <v>13</v>
      </c>
      <c r="N19" s="64">
        <v>26</v>
      </c>
    </row>
    <row r="20" spans="1:14" ht="24">
      <c r="A20" s="63" t="s">
        <v>47</v>
      </c>
      <c r="B20" s="64">
        <v>132.8000030517578</v>
      </c>
      <c r="C20" s="64">
        <v>600</v>
      </c>
      <c r="D20" s="64">
        <v>190</v>
      </c>
      <c r="E20" s="64">
        <v>169.39999389648438</v>
      </c>
      <c r="F20" s="64">
        <v>98400</v>
      </c>
      <c r="G20" s="64">
        <v>2460</v>
      </c>
      <c r="H20" s="64">
        <v>3280</v>
      </c>
      <c r="I20" s="64">
        <v>259</v>
      </c>
      <c r="J20" s="64">
        <v>24.100000381469727</v>
      </c>
      <c r="K20" s="64">
        <v>3.809999942779541</v>
      </c>
      <c r="L20" s="64">
        <v>25</v>
      </c>
      <c r="M20" s="64">
        <v>13</v>
      </c>
      <c r="N20" s="64">
        <v>25</v>
      </c>
    </row>
    <row r="21" spans="1:14" ht="24">
      <c r="A21" s="63" t="s">
        <v>48</v>
      </c>
      <c r="B21" s="64">
        <v>175.8000030517578</v>
      </c>
      <c r="C21" s="64">
        <v>600</v>
      </c>
      <c r="D21" s="64">
        <v>190</v>
      </c>
      <c r="E21" s="64">
        <v>224.5</v>
      </c>
      <c r="F21" s="64">
        <v>130000</v>
      </c>
      <c r="G21" s="64">
        <v>3540</v>
      </c>
      <c r="H21" s="64">
        <v>4330</v>
      </c>
      <c r="I21" s="64">
        <v>373</v>
      </c>
      <c r="J21" s="64">
        <v>24.100000381469727</v>
      </c>
      <c r="K21" s="64">
        <v>3.9700000286102295</v>
      </c>
      <c r="L21" s="64">
        <v>38</v>
      </c>
      <c r="M21" s="64">
        <v>16</v>
      </c>
      <c r="N21" s="64">
        <v>35</v>
      </c>
    </row>
    <row r="22" spans="1:14" ht="24">
      <c r="A22" s="63" t="s">
        <v>49</v>
      </c>
      <c r="B22" s="64">
        <v>9.300000190734863</v>
      </c>
      <c r="C22" s="64">
        <v>100</v>
      </c>
      <c r="D22" s="64">
        <v>50</v>
      </c>
      <c r="E22" s="64">
        <v>11.850000381469727</v>
      </c>
      <c r="F22" s="64">
        <v>187</v>
      </c>
      <c r="G22" s="64">
        <v>14.800000190734863</v>
      </c>
      <c r="H22" s="64">
        <v>37.4</v>
      </c>
      <c r="I22" s="64">
        <v>5.920000076293945</v>
      </c>
      <c r="J22" s="64">
        <v>3.9800000190734863</v>
      </c>
      <c r="K22" s="64">
        <v>1.1200000047683716</v>
      </c>
      <c r="L22" s="64">
        <v>8</v>
      </c>
      <c r="M22" s="64">
        <v>5</v>
      </c>
      <c r="N22" s="64">
        <v>7</v>
      </c>
    </row>
    <row r="23" spans="1:14" ht="24">
      <c r="A23" s="63" t="s">
        <v>50</v>
      </c>
      <c r="B23" s="64">
        <v>17.200000762939453</v>
      </c>
      <c r="C23" s="64">
        <v>100</v>
      </c>
      <c r="D23" s="64">
        <v>100</v>
      </c>
      <c r="E23" s="64">
        <v>21.899999618530273</v>
      </c>
      <c r="F23" s="64">
        <v>383</v>
      </c>
      <c r="G23" s="64">
        <v>134</v>
      </c>
      <c r="H23" s="64">
        <v>76.6</v>
      </c>
      <c r="I23" s="64">
        <v>26.799999237060547</v>
      </c>
      <c r="J23" s="64">
        <v>4.179999828338623</v>
      </c>
      <c r="K23" s="64">
        <v>2.4700000286102295</v>
      </c>
      <c r="L23" s="64">
        <v>10</v>
      </c>
      <c r="M23" s="64">
        <v>6</v>
      </c>
      <c r="N23" s="64">
        <v>8</v>
      </c>
    </row>
    <row r="24" spans="1:14" ht="24">
      <c r="A24" s="63" t="s">
        <v>51</v>
      </c>
      <c r="B24" s="64">
        <v>13.199999809265137</v>
      </c>
      <c r="C24" s="64">
        <v>125</v>
      </c>
      <c r="D24" s="64">
        <v>60</v>
      </c>
      <c r="E24" s="64">
        <v>16.84000015258789</v>
      </c>
      <c r="F24" s="64">
        <v>413</v>
      </c>
      <c r="G24" s="64">
        <v>29.200000762939453</v>
      </c>
      <c r="H24" s="64">
        <v>66.08</v>
      </c>
      <c r="I24" s="64">
        <v>9.733333587646484</v>
      </c>
      <c r="J24" s="64">
        <v>4.949999809265137</v>
      </c>
      <c r="K24" s="64">
        <v>1.3200000524520874</v>
      </c>
      <c r="L24" s="64">
        <v>9</v>
      </c>
      <c r="M24" s="64">
        <v>6</v>
      </c>
      <c r="N24" s="64">
        <v>8</v>
      </c>
    </row>
    <row r="25" spans="1:14" ht="24">
      <c r="A25" s="63" t="s">
        <v>52</v>
      </c>
      <c r="B25" s="64">
        <v>23.799999237060547</v>
      </c>
      <c r="C25" s="64">
        <v>125</v>
      </c>
      <c r="D25" s="64">
        <v>125</v>
      </c>
      <c r="E25" s="64">
        <v>30.309999465942383</v>
      </c>
      <c r="F25" s="64">
        <v>847</v>
      </c>
      <c r="G25" s="64">
        <v>293</v>
      </c>
      <c r="H25" s="64">
        <v>135.52</v>
      </c>
      <c r="I25" s="64">
        <v>46.880001068115234</v>
      </c>
      <c r="J25" s="64">
        <v>5.289999961853027</v>
      </c>
      <c r="K25" s="64">
        <v>3.109999895095825</v>
      </c>
      <c r="L25" s="64">
        <v>10</v>
      </c>
      <c r="M25" s="64">
        <v>6.5</v>
      </c>
      <c r="N25" s="64">
        <v>9</v>
      </c>
    </row>
    <row r="26" spans="1:14" ht="24">
      <c r="A26" s="63" t="s">
        <v>53</v>
      </c>
      <c r="B26" s="64">
        <v>21.100000381469727</v>
      </c>
      <c r="C26" s="64">
        <v>148</v>
      </c>
      <c r="D26" s="64">
        <v>100</v>
      </c>
      <c r="E26" s="64">
        <v>26.84000015258789</v>
      </c>
      <c r="F26" s="64">
        <v>1020</v>
      </c>
      <c r="G26" s="64">
        <v>151</v>
      </c>
      <c r="H26" s="64">
        <v>137.84</v>
      </c>
      <c r="I26" s="64">
        <v>30.200000762939453</v>
      </c>
      <c r="J26" s="64">
        <v>6.170000076293945</v>
      </c>
      <c r="K26" s="64">
        <v>2.369999885559082</v>
      </c>
      <c r="L26" s="64">
        <v>11</v>
      </c>
      <c r="M26" s="64">
        <v>6</v>
      </c>
      <c r="N26" s="64">
        <v>9</v>
      </c>
    </row>
    <row r="27" spans="1:14" ht="24">
      <c r="A27" s="63" t="s">
        <v>54</v>
      </c>
      <c r="B27" s="64">
        <v>14</v>
      </c>
      <c r="C27" s="64">
        <v>150</v>
      </c>
      <c r="D27" s="64">
        <v>75</v>
      </c>
      <c r="E27" s="64">
        <v>17.850000381469727</v>
      </c>
      <c r="F27" s="64">
        <v>666</v>
      </c>
      <c r="G27" s="64">
        <v>49.5</v>
      </c>
      <c r="H27" s="64">
        <v>88.8</v>
      </c>
      <c r="I27" s="64">
        <v>13.199999809265137</v>
      </c>
      <c r="J27" s="64">
        <v>6.110000133514404</v>
      </c>
      <c r="K27" s="64">
        <v>1.659999966621399</v>
      </c>
      <c r="L27" s="64">
        <v>8</v>
      </c>
      <c r="M27" s="64">
        <v>5</v>
      </c>
      <c r="N27" s="64">
        <v>7</v>
      </c>
    </row>
    <row r="28" spans="1:14" ht="24">
      <c r="A28" s="63" t="s">
        <v>55</v>
      </c>
      <c r="B28" s="64">
        <v>31.5</v>
      </c>
      <c r="C28" s="64">
        <v>150</v>
      </c>
      <c r="D28" s="64">
        <v>150</v>
      </c>
      <c r="E28" s="64">
        <v>40.13999938964844</v>
      </c>
      <c r="F28" s="64">
        <v>1640</v>
      </c>
      <c r="G28" s="64">
        <v>563</v>
      </c>
      <c r="H28" s="64">
        <v>218.67</v>
      </c>
      <c r="I28" s="64">
        <v>75.0666732788086</v>
      </c>
      <c r="J28" s="64">
        <v>6.389999866485596</v>
      </c>
      <c r="K28" s="64">
        <v>3.75</v>
      </c>
      <c r="L28" s="64">
        <v>11</v>
      </c>
      <c r="M28" s="64">
        <v>7</v>
      </c>
      <c r="N28" s="64">
        <v>10</v>
      </c>
    </row>
    <row r="29" spans="1:14" ht="24">
      <c r="A29" s="63" t="s">
        <v>56</v>
      </c>
      <c r="B29" s="64">
        <v>18.100000381469727</v>
      </c>
      <c r="C29" s="64">
        <v>175</v>
      </c>
      <c r="D29" s="64">
        <v>90</v>
      </c>
      <c r="E29" s="64">
        <v>23.040000915527344</v>
      </c>
      <c r="F29" s="64">
        <v>1210</v>
      </c>
      <c r="G29" s="64">
        <v>97.5</v>
      </c>
      <c r="H29" s="64">
        <v>138.29</v>
      </c>
      <c r="I29" s="64">
        <v>21.666669845581055</v>
      </c>
      <c r="J29" s="64">
        <v>7.260000228881836</v>
      </c>
      <c r="K29" s="64">
        <v>2.059999942779541</v>
      </c>
      <c r="L29" s="64">
        <v>9</v>
      </c>
      <c r="M29" s="64">
        <v>5</v>
      </c>
      <c r="N29" s="64">
        <v>8</v>
      </c>
    </row>
    <row r="30" spans="1:14" ht="24">
      <c r="A30" s="63" t="s">
        <v>57</v>
      </c>
      <c r="B30" s="64">
        <v>40.099998474121094</v>
      </c>
      <c r="C30" s="64">
        <v>175</v>
      </c>
      <c r="D30" s="64">
        <v>175</v>
      </c>
      <c r="E30" s="64">
        <v>51.209999084472656</v>
      </c>
      <c r="F30" s="64">
        <v>2880</v>
      </c>
      <c r="G30" s="64">
        <v>984</v>
      </c>
      <c r="H30" s="64">
        <v>329.14</v>
      </c>
      <c r="I30" s="64">
        <v>112.45709991455078</v>
      </c>
      <c r="J30" s="64">
        <v>7.5</v>
      </c>
      <c r="K30" s="64">
        <v>4.380000114440918</v>
      </c>
      <c r="L30" s="64">
        <v>12</v>
      </c>
      <c r="M30" s="64">
        <v>7.5</v>
      </c>
      <c r="N30" s="64">
        <v>11</v>
      </c>
    </row>
    <row r="31" spans="1:14" ht="24">
      <c r="A31" s="63" t="s">
        <v>58</v>
      </c>
      <c r="B31" s="64">
        <v>30.600000381469727</v>
      </c>
      <c r="C31" s="64">
        <v>194</v>
      </c>
      <c r="D31" s="64">
        <v>150</v>
      </c>
      <c r="E31" s="64">
        <v>39.0099983215332</v>
      </c>
      <c r="F31" s="64">
        <v>2690</v>
      </c>
      <c r="G31" s="64">
        <v>507</v>
      </c>
      <c r="H31" s="64">
        <v>277.32</v>
      </c>
      <c r="I31" s="64">
        <v>67.5999984741211</v>
      </c>
      <c r="J31" s="64">
        <v>8.300000190734863</v>
      </c>
      <c r="K31" s="64">
        <v>3.609999895095825</v>
      </c>
      <c r="L31" s="64">
        <v>13</v>
      </c>
      <c r="M31" s="64">
        <v>6</v>
      </c>
      <c r="N31" s="64">
        <v>9</v>
      </c>
    </row>
    <row r="32" spans="1:14" ht="24">
      <c r="A32" s="63" t="s">
        <v>59</v>
      </c>
      <c r="B32" s="64">
        <v>18.200000762939453</v>
      </c>
      <c r="C32" s="64">
        <v>198</v>
      </c>
      <c r="D32" s="64">
        <v>99</v>
      </c>
      <c r="E32" s="64">
        <v>23.18000030517578</v>
      </c>
      <c r="F32" s="64">
        <v>1580</v>
      </c>
      <c r="G32" s="64">
        <v>114</v>
      </c>
      <c r="H32" s="64">
        <v>159.6</v>
      </c>
      <c r="I32" s="64">
        <v>23.03030014038086</v>
      </c>
      <c r="J32" s="64">
        <v>8.260000228881836</v>
      </c>
      <c r="K32" s="64">
        <v>2.2100000381469727</v>
      </c>
      <c r="L32" s="64">
        <v>11</v>
      </c>
      <c r="M32" s="64">
        <v>4.5</v>
      </c>
      <c r="N32" s="64">
        <v>7</v>
      </c>
    </row>
    <row r="33" spans="1:14" ht="24">
      <c r="A33" s="63" t="s">
        <v>60</v>
      </c>
      <c r="B33" s="64">
        <v>21.299999237060547</v>
      </c>
      <c r="C33" s="64">
        <v>200</v>
      </c>
      <c r="D33" s="64">
        <v>100</v>
      </c>
      <c r="E33" s="64">
        <v>27.15999984741211</v>
      </c>
      <c r="F33" s="64">
        <v>1840</v>
      </c>
      <c r="G33" s="64">
        <v>134</v>
      </c>
      <c r="H33" s="64">
        <v>184</v>
      </c>
      <c r="I33" s="64">
        <v>26.799999237060547</v>
      </c>
      <c r="J33" s="64">
        <v>8.239999771118164</v>
      </c>
      <c r="K33" s="64">
        <v>2.2200000286102295</v>
      </c>
      <c r="L33" s="64">
        <v>11</v>
      </c>
      <c r="M33" s="64">
        <v>5.5</v>
      </c>
      <c r="N33" s="64">
        <v>8</v>
      </c>
    </row>
    <row r="34" spans="1:14" ht="24">
      <c r="A34" s="63" t="s">
        <v>61</v>
      </c>
      <c r="B34" s="64">
        <v>49.79999923706055</v>
      </c>
      <c r="C34" s="64">
        <v>200</v>
      </c>
      <c r="D34" s="64">
        <v>200</v>
      </c>
      <c r="E34" s="64">
        <v>63.529998779296875</v>
      </c>
      <c r="F34" s="64">
        <v>4720</v>
      </c>
      <c r="G34" s="64">
        <v>1600</v>
      </c>
      <c r="H34" s="64">
        <v>472</v>
      </c>
      <c r="I34" s="64">
        <v>160</v>
      </c>
      <c r="J34" s="64">
        <v>8.619999885559082</v>
      </c>
      <c r="K34" s="64">
        <v>5.019999980926514</v>
      </c>
      <c r="L34" s="64">
        <v>13</v>
      </c>
      <c r="M34" s="64">
        <v>8</v>
      </c>
      <c r="N34" s="64">
        <v>12</v>
      </c>
    </row>
    <row r="35" spans="1:14" ht="24">
      <c r="A35" s="63" t="s">
        <v>62</v>
      </c>
      <c r="B35" s="64">
        <v>56.099998474121094</v>
      </c>
      <c r="C35" s="64">
        <v>200</v>
      </c>
      <c r="D35" s="64">
        <v>204</v>
      </c>
      <c r="E35" s="64">
        <v>71.52999877929688</v>
      </c>
      <c r="F35" s="64">
        <v>4980</v>
      </c>
      <c r="G35" s="64">
        <v>1700</v>
      </c>
      <c r="H35" s="64">
        <v>498</v>
      </c>
      <c r="I35" s="64">
        <v>166.6667022705078</v>
      </c>
      <c r="J35" s="64">
        <v>8.350000381469727</v>
      </c>
      <c r="K35" s="64">
        <v>4.880000114440918</v>
      </c>
      <c r="L35" s="64">
        <v>13</v>
      </c>
      <c r="M35" s="64">
        <v>12</v>
      </c>
      <c r="N35" s="64">
        <v>12</v>
      </c>
    </row>
    <row r="36" spans="1:14" ht="24">
      <c r="A36" s="63" t="s">
        <v>63</v>
      </c>
      <c r="B36" s="64">
        <v>65.5999984741211</v>
      </c>
      <c r="C36" s="64">
        <v>208</v>
      </c>
      <c r="D36" s="64">
        <v>202</v>
      </c>
      <c r="E36" s="64">
        <v>83.69000244140625</v>
      </c>
      <c r="F36" s="64">
        <v>6530</v>
      </c>
      <c r="G36" s="64">
        <v>2200</v>
      </c>
      <c r="H36" s="64">
        <v>627.88</v>
      </c>
      <c r="I36" s="64">
        <v>217.82179260253906</v>
      </c>
      <c r="J36" s="64">
        <v>8.829999923706055</v>
      </c>
      <c r="K36" s="64">
        <v>5.130000114440918</v>
      </c>
      <c r="L36" s="64">
        <v>13</v>
      </c>
      <c r="M36" s="64">
        <v>10</v>
      </c>
      <c r="N36" s="64">
        <v>16</v>
      </c>
    </row>
    <row r="37" spans="1:14" ht="24">
      <c r="A37" s="63" t="s">
        <v>64</v>
      </c>
      <c r="B37" s="64">
        <v>44</v>
      </c>
      <c r="C37" s="64">
        <v>244</v>
      </c>
      <c r="D37" s="64">
        <v>175</v>
      </c>
      <c r="E37" s="64">
        <v>56.2400016784668</v>
      </c>
      <c r="F37" s="64">
        <v>6120</v>
      </c>
      <c r="G37" s="64">
        <v>984</v>
      </c>
      <c r="H37" s="64">
        <v>501.64</v>
      </c>
      <c r="I37" s="64">
        <v>112.45709991455078</v>
      </c>
      <c r="J37" s="64">
        <v>10.399999618530273</v>
      </c>
      <c r="K37" s="64">
        <v>4.179999828338623</v>
      </c>
      <c r="L37" s="64">
        <v>16</v>
      </c>
      <c r="M37" s="64">
        <v>7</v>
      </c>
      <c r="N37" s="64">
        <v>11</v>
      </c>
    </row>
    <row r="38" spans="1:14" ht="24">
      <c r="A38" s="63" t="s">
        <v>65</v>
      </c>
      <c r="B38" s="64">
        <v>64.30000305175781</v>
      </c>
      <c r="C38" s="64">
        <v>244</v>
      </c>
      <c r="D38" s="64">
        <v>252</v>
      </c>
      <c r="E38" s="64">
        <v>82.05999755859375</v>
      </c>
      <c r="F38" s="64">
        <v>8790</v>
      </c>
      <c r="G38" s="64">
        <v>2940</v>
      </c>
      <c r="H38" s="64">
        <v>720.49</v>
      </c>
      <c r="I38" s="64">
        <v>233.3332977294922</v>
      </c>
      <c r="J38" s="64">
        <v>10.300000190734863</v>
      </c>
      <c r="K38" s="64">
        <v>5.980000019073486</v>
      </c>
      <c r="L38" s="64">
        <v>16</v>
      </c>
      <c r="M38" s="64">
        <v>11</v>
      </c>
      <c r="N38" s="64">
        <v>11</v>
      </c>
    </row>
    <row r="39" spans="1:14" ht="24">
      <c r="A39" s="63" t="s">
        <v>66</v>
      </c>
      <c r="B39" s="64">
        <v>25.700000762939453</v>
      </c>
      <c r="C39" s="64">
        <v>248</v>
      </c>
      <c r="D39" s="64">
        <v>124</v>
      </c>
      <c r="E39" s="64">
        <v>32.68000030517578</v>
      </c>
      <c r="F39" s="64">
        <v>3540</v>
      </c>
      <c r="G39" s="64">
        <v>255</v>
      </c>
      <c r="H39" s="64">
        <v>285.48</v>
      </c>
      <c r="I39" s="64">
        <v>41.1290283203125</v>
      </c>
      <c r="J39" s="64">
        <v>10.399999618530273</v>
      </c>
      <c r="K39" s="64">
        <v>2.7899999618530273</v>
      </c>
      <c r="L39" s="64">
        <v>12</v>
      </c>
      <c r="M39" s="64">
        <v>5</v>
      </c>
      <c r="N39" s="64">
        <v>8</v>
      </c>
    </row>
    <row r="40" spans="1:14" ht="24">
      <c r="A40" s="63" t="s">
        <v>67</v>
      </c>
      <c r="B40" s="64">
        <v>66.4000015258789</v>
      </c>
      <c r="C40" s="64">
        <v>248</v>
      </c>
      <c r="D40" s="64">
        <v>249</v>
      </c>
      <c r="E40" s="64">
        <v>84.69999694824219</v>
      </c>
      <c r="F40" s="64">
        <v>9930</v>
      </c>
      <c r="G40" s="64">
        <v>3350</v>
      </c>
      <c r="H40" s="64">
        <v>800.81</v>
      </c>
      <c r="I40" s="64">
        <v>269.0762939453125</v>
      </c>
      <c r="J40" s="64">
        <v>10.800000190734863</v>
      </c>
      <c r="K40" s="64">
        <v>6.28000020980835</v>
      </c>
      <c r="L40" s="64">
        <v>16</v>
      </c>
      <c r="M40" s="64">
        <v>8</v>
      </c>
      <c r="N40" s="64">
        <v>13</v>
      </c>
    </row>
    <row r="41" spans="1:14" ht="24">
      <c r="A41" s="63" t="s">
        <v>68</v>
      </c>
      <c r="B41" s="64">
        <v>29.600000381469727</v>
      </c>
      <c r="C41" s="64">
        <v>250</v>
      </c>
      <c r="D41" s="64">
        <v>125</v>
      </c>
      <c r="E41" s="64">
        <v>37.65999984741211</v>
      </c>
      <c r="F41" s="64">
        <v>4050</v>
      </c>
      <c r="G41" s="64">
        <v>294</v>
      </c>
      <c r="H41" s="64">
        <v>324</v>
      </c>
      <c r="I41" s="64">
        <v>47.040000915527344</v>
      </c>
      <c r="J41" s="64">
        <v>10.399999618530273</v>
      </c>
      <c r="K41" s="64">
        <v>2.7899999618530273</v>
      </c>
      <c r="L41" s="64">
        <v>12</v>
      </c>
      <c r="M41" s="64">
        <v>6</v>
      </c>
      <c r="N41" s="64">
        <v>9</v>
      </c>
    </row>
    <row r="42" spans="1:14" ht="24">
      <c r="A42" s="63" t="s">
        <v>69</v>
      </c>
      <c r="B42" s="64">
        <v>72.30000305175781</v>
      </c>
      <c r="C42" s="64">
        <v>250</v>
      </c>
      <c r="D42" s="64">
        <v>250</v>
      </c>
      <c r="E42" s="64">
        <v>92.18000030517578</v>
      </c>
      <c r="F42" s="64">
        <v>10800</v>
      </c>
      <c r="G42" s="64">
        <v>3650</v>
      </c>
      <c r="H42" s="64">
        <v>864</v>
      </c>
      <c r="I42" s="64">
        <v>292</v>
      </c>
      <c r="J42" s="64">
        <v>10.800000190734863</v>
      </c>
      <c r="K42" s="64">
        <v>6.289999961853027</v>
      </c>
      <c r="L42" s="64">
        <v>16</v>
      </c>
      <c r="M42" s="64">
        <v>9</v>
      </c>
      <c r="N42" s="64">
        <v>14</v>
      </c>
    </row>
    <row r="43" spans="1:14" ht="24">
      <c r="A43" s="63" t="s">
        <v>70</v>
      </c>
      <c r="B43" s="64">
        <v>82.0999984741211</v>
      </c>
      <c r="C43" s="64">
        <v>250</v>
      </c>
      <c r="D43" s="64">
        <v>255</v>
      </c>
      <c r="E43" s="64">
        <v>104.69999694824219</v>
      </c>
      <c r="F43" s="64">
        <v>11500</v>
      </c>
      <c r="G43" s="64">
        <v>3880</v>
      </c>
      <c r="H43" s="64">
        <v>920</v>
      </c>
      <c r="I43" s="64">
        <v>304.3136901855469</v>
      </c>
      <c r="J43" s="64">
        <v>10.5</v>
      </c>
      <c r="K43" s="64">
        <v>6.090000152587891</v>
      </c>
      <c r="L43" s="64">
        <v>16</v>
      </c>
      <c r="M43" s="64">
        <v>14</v>
      </c>
      <c r="N43" s="64">
        <v>14</v>
      </c>
    </row>
    <row r="44" spans="1:14" ht="24">
      <c r="A44" s="63" t="s">
        <v>71</v>
      </c>
      <c r="B44" s="64">
        <v>56.70000076293945</v>
      </c>
      <c r="C44" s="64">
        <v>294</v>
      </c>
      <c r="D44" s="64">
        <v>200</v>
      </c>
      <c r="E44" s="64">
        <v>72.37999725341797</v>
      </c>
      <c r="F44" s="64">
        <v>11300</v>
      </c>
      <c r="G44" s="64">
        <v>1600</v>
      </c>
      <c r="H44" s="64">
        <v>768.71</v>
      </c>
      <c r="I44" s="64">
        <v>160</v>
      </c>
      <c r="J44" s="64">
        <v>12.494819641113281</v>
      </c>
      <c r="K44" s="64">
        <v>4.701653957366943</v>
      </c>
      <c r="L44" s="64">
        <v>18</v>
      </c>
      <c r="M44" s="64">
        <v>8</v>
      </c>
      <c r="N44" s="64">
        <v>12</v>
      </c>
    </row>
    <row r="45" spans="1:14" ht="24">
      <c r="A45" s="63" t="s">
        <v>72</v>
      </c>
      <c r="B45" s="64">
        <v>84.4000015258789</v>
      </c>
      <c r="C45" s="64">
        <v>294</v>
      </c>
      <c r="D45" s="64">
        <v>302</v>
      </c>
      <c r="E45" s="64">
        <v>107.69999694824219</v>
      </c>
      <c r="F45" s="64">
        <v>16900</v>
      </c>
      <c r="G45" s="64">
        <v>5520</v>
      </c>
      <c r="H45" s="64">
        <v>1149.66</v>
      </c>
      <c r="I45" s="64">
        <v>365.5628967285156</v>
      </c>
      <c r="J45" s="64">
        <v>12.526670455932617</v>
      </c>
      <c r="K45" s="64">
        <v>7.159153938293457</v>
      </c>
      <c r="L45" s="64">
        <v>18</v>
      </c>
      <c r="M45" s="64">
        <v>12</v>
      </c>
      <c r="N45" s="64">
        <v>12</v>
      </c>
    </row>
    <row r="46" spans="1:14" ht="24">
      <c r="A46" s="63" t="s">
        <v>73</v>
      </c>
      <c r="B46" s="64">
        <v>32</v>
      </c>
      <c r="C46" s="64">
        <v>298</v>
      </c>
      <c r="D46" s="64">
        <v>149</v>
      </c>
      <c r="E46" s="64">
        <v>40.79999923706055</v>
      </c>
      <c r="F46" s="64">
        <v>6320</v>
      </c>
      <c r="G46" s="64">
        <v>442</v>
      </c>
      <c r="H46" s="64">
        <v>424.16</v>
      </c>
      <c r="I46" s="64">
        <v>59.328861236572266</v>
      </c>
      <c r="J46" s="64">
        <v>3.9357590675354004</v>
      </c>
      <c r="K46" s="64">
        <v>1.0408329963684082</v>
      </c>
      <c r="L46" s="64">
        <v>13</v>
      </c>
      <c r="M46" s="64">
        <v>5.5</v>
      </c>
      <c r="N46" s="64">
        <v>8</v>
      </c>
    </row>
    <row r="47" spans="1:14" ht="24">
      <c r="A47" s="63" t="s">
        <v>74</v>
      </c>
      <c r="B47" s="64">
        <v>65.30000305175781</v>
      </c>
      <c r="C47" s="64">
        <v>298</v>
      </c>
      <c r="D47" s="64">
        <v>201</v>
      </c>
      <c r="E47" s="64">
        <v>83.36000061035156</v>
      </c>
      <c r="F47" s="64">
        <v>13300</v>
      </c>
      <c r="G47" s="64">
        <v>1900</v>
      </c>
      <c r="H47" s="64">
        <v>892.62</v>
      </c>
      <c r="I47" s="64">
        <v>189.05470275878906</v>
      </c>
      <c r="J47" s="64">
        <v>12.631270408630371</v>
      </c>
      <c r="K47" s="64">
        <v>4.774170875549316</v>
      </c>
      <c r="L47" s="64">
        <v>18</v>
      </c>
      <c r="M47" s="64">
        <v>9</v>
      </c>
      <c r="N47" s="64">
        <v>14</v>
      </c>
    </row>
    <row r="48" spans="1:14" ht="24">
      <c r="A48" s="63" t="s">
        <v>75</v>
      </c>
      <c r="B48" s="64">
        <v>86.9000015258789</v>
      </c>
      <c r="C48" s="64">
        <v>298</v>
      </c>
      <c r="D48" s="64">
        <v>299</v>
      </c>
      <c r="E48" s="64">
        <v>110.80000305175781</v>
      </c>
      <c r="F48" s="64">
        <v>18800</v>
      </c>
      <c r="G48" s="64">
        <v>6240</v>
      </c>
      <c r="H48" s="64">
        <v>1261.74</v>
      </c>
      <c r="I48" s="64">
        <v>417.39129638671875</v>
      </c>
      <c r="J48" s="64">
        <v>13.02593994140625</v>
      </c>
      <c r="K48" s="64">
        <v>7.504510879516602</v>
      </c>
      <c r="L48" s="64">
        <v>18</v>
      </c>
      <c r="M48" s="64">
        <v>9</v>
      </c>
      <c r="N48" s="64">
        <v>14</v>
      </c>
    </row>
    <row r="49" spans="1:14" ht="24">
      <c r="A49" s="63" t="s">
        <v>76</v>
      </c>
      <c r="B49" s="64">
        <v>36.70000076293945</v>
      </c>
      <c r="C49" s="64">
        <v>300</v>
      </c>
      <c r="D49" s="64">
        <v>150</v>
      </c>
      <c r="E49" s="64">
        <v>46.779998779296875</v>
      </c>
      <c r="F49" s="64">
        <v>7210</v>
      </c>
      <c r="G49" s="64">
        <v>508</v>
      </c>
      <c r="H49" s="64">
        <v>480.67</v>
      </c>
      <c r="I49" s="64">
        <v>67.73332977294922</v>
      </c>
      <c r="J49" s="64">
        <v>12.414739608764648</v>
      </c>
      <c r="K49" s="64">
        <v>3.295351982116699</v>
      </c>
      <c r="L49" s="64">
        <v>13</v>
      </c>
      <c r="M49" s="64">
        <v>6.5</v>
      </c>
      <c r="N49" s="64">
        <v>9</v>
      </c>
    </row>
    <row r="50" spans="1:14" ht="24">
      <c r="A50" s="63" t="s">
        <v>77</v>
      </c>
      <c r="B50" s="64">
        <v>93.9000015258789</v>
      </c>
      <c r="C50" s="64">
        <v>300</v>
      </c>
      <c r="D50" s="64">
        <v>300</v>
      </c>
      <c r="E50" s="64">
        <v>119.80000305175781</v>
      </c>
      <c r="F50" s="64">
        <v>20400</v>
      </c>
      <c r="G50" s="64">
        <v>6750</v>
      </c>
      <c r="H50" s="64">
        <v>1360</v>
      </c>
      <c r="I50" s="64">
        <v>450</v>
      </c>
      <c r="J50" s="64">
        <v>13.049280166625977</v>
      </c>
      <c r="K50" s="64">
        <v>7.506258010864258</v>
      </c>
      <c r="L50" s="64">
        <v>18</v>
      </c>
      <c r="M50" s="64">
        <v>10</v>
      </c>
      <c r="N50" s="64">
        <v>15</v>
      </c>
    </row>
    <row r="51" spans="1:14" ht="24">
      <c r="A51" s="63" t="s">
        <v>78</v>
      </c>
      <c r="B51" s="64">
        <v>105.9000015258789</v>
      </c>
      <c r="C51" s="64">
        <v>300</v>
      </c>
      <c r="D51" s="64">
        <v>305</v>
      </c>
      <c r="E51" s="64">
        <v>134.8000030517578</v>
      </c>
      <c r="F51" s="64">
        <v>21500</v>
      </c>
      <c r="G51" s="64">
        <v>7100</v>
      </c>
      <c r="H51" s="64">
        <v>1433.33</v>
      </c>
      <c r="I51" s="64">
        <v>465.57379150390625</v>
      </c>
      <c r="J51" s="64">
        <v>12.629159927368164</v>
      </c>
      <c r="K51" s="64">
        <v>7.257452964782715</v>
      </c>
      <c r="L51" s="64">
        <v>18</v>
      </c>
      <c r="M51" s="64">
        <v>15</v>
      </c>
      <c r="N51" s="64">
        <v>15</v>
      </c>
    </row>
    <row r="52" spans="1:14" ht="24">
      <c r="A52" s="63" t="s">
        <v>79</v>
      </c>
      <c r="B52" s="64">
        <v>105.9000015258789</v>
      </c>
      <c r="C52" s="64">
        <v>304</v>
      </c>
      <c r="D52" s="64">
        <v>301</v>
      </c>
      <c r="E52" s="64">
        <v>134.8000030517578</v>
      </c>
      <c r="F52" s="64">
        <v>23400</v>
      </c>
      <c r="G52" s="64">
        <v>7730</v>
      </c>
      <c r="H52" s="64">
        <v>1539.47</v>
      </c>
      <c r="I52" s="64">
        <v>513.6212768554688</v>
      </c>
      <c r="J52" s="64">
        <v>13.175370216369629</v>
      </c>
      <c r="K52" s="64">
        <v>7.572596073150635</v>
      </c>
      <c r="L52" s="64">
        <v>18</v>
      </c>
      <c r="M52" s="64">
        <v>11</v>
      </c>
      <c r="N52" s="64">
        <v>17</v>
      </c>
    </row>
    <row r="53" spans="1:14" ht="24">
      <c r="A53" s="63" t="s">
        <v>80</v>
      </c>
      <c r="B53" s="64">
        <v>69.0999984741211</v>
      </c>
      <c r="C53" s="64">
        <v>336</v>
      </c>
      <c r="D53" s="64">
        <v>249</v>
      </c>
      <c r="E53" s="64">
        <v>88.1500015258789</v>
      </c>
      <c r="F53" s="64">
        <v>18500</v>
      </c>
      <c r="G53" s="64">
        <v>3090</v>
      </c>
      <c r="H53" s="64">
        <v>1101.19</v>
      </c>
      <c r="I53" s="64">
        <v>248.1927947998047</v>
      </c>
      <c r="J53" s="64">
        <v>14.486869812011719</v>
      </c>
      <c r="K53" s="64">
        <v>5.9206318855285645</v>
      </c>
      <c r="L53" s="64">
        <v>20</v>
      </c>
      <c r="M53" s="64">
        <v>8</v>
      </c>
      <c r="N53" s="64">
        <v>12</v>
      </c>
    </row>
    <row r="54" spans="1:14" ht="24">
      <c r="A54" s="63" t="s">
        <v>81</v>
      </c>
      <c r="B54" s="64">
        <v>105.9000015258789</v>
      </c>
      <c r="C54" s="64">
        <v>338</v>
      </c>
      <c r="D54" s="64">
        <v>351</v>
      </c>
      <c r="E54" s="64">
        <v>135.3000030517578</v>
      </c>
      <c r="F54" s="64">
        <v>28200</v>
      </c>
      <c r="G54" s="64">
        <v>9380</v>
      </c>
      <c r="H54" s="64">
        <v>1668.64</v>
      </c>
      <c r="I54" s="64">
        <v>534.4730224609375</v>
      </c>
      <c r="J54" s="64">
        <v>14.436960220336914</v>
      </c>
      <c r="K54" s="64">
        <v>8.326309204101562</v>
      </c>
      <c r="L54" s="64">
        <v>20</v>
      </c>
      <c r="M54" s="64">
        <v>13</v>
      </c>
      <c r="N54" s="64">
        <v>13</v>
      </c>
    </row>
    <row r="55" spans="1:14" ht="24">
      <c r="A55" s="63" t="s">
        <v>82</v>
      </c>
      <c r="B55" s="64">
        <v>79.5999984741211</v>
      </c>
      <c r="C55" s="64">
        <v>340</v>
      </c>
      <c r="D55" s="64">
        <v>250</v>
      </c>
      <c r="E55" s="64">
        <v>101.5</v>
      </c>
      <c r="F55" s="64">
        <v>21700</v>
      </c>
      <c r="G55" s="64">
        <v>3650</v>
      </c>
      <c r="H55" s="64">
        <v>1276.47</v>
      </c>
      <c r="I55" s="64">
        <v>292</v>
      </c>
      <c r="J55" s="64">
        <v>14.62166976928711</v>
      </c>
      <c r="K55" s="64">
        <v>5.996715068817139</v>
      </c>
      <c r="L55" s="64">
        <v>20</v>
      </c>
      <c r="M55" s="64">
        <v>9</v>
      </c>
      <c r="N55" s="64">
        <v>14</v>
      </c>
    </row>
    <row r="56" spans="1:14" ht="24">
      <c r="A56" s="63" t="s">
        <v>83</v>
      </c>
      <c r="B56" s="64">
        <v>114.9000015258789</v>
      </c>
      <c r="C56" s="64">
        <v>344</v>
      </c>
      <c r="D56" s="64">
        <v>348</v>
      </c>
      <c r="E56" s="64">
        <v>146</v>
      </c>
      <c r="F56" s="64">
        <v>33300</v>
      </c>
      <c r="G56" s="64">
        <v>11200</v>
      </c>
      <c r="H56" s="64">
        <v>1936.05</v>
      </c>
      <c r="I56" s="64">
        <v>643.67822265625</v>
      </c>
      <c r="J56" s="64">
        <v>15.10239028930664</v>
      </c>
      <c r="K56" s="64">
        <v>8.758557319641113</v>
      </c>
      <c r="L56" s="64">
        <v>20</v>
      </c>
      <c r="M56" s="64">
        <v>10</v>
      </c>
      <c r="N56" s="64">
        <v>16</v>
      </c>
    </row>
    <row r="57" spans="1:14" ht="24">
      <c r="A57" s="63" t="s">
        <v>84</v>
      </c>
      <c r="B57" s="64">
        <v>130.8000030517578</v>
      </c>
      <c r="C57" s="64">
        <v>344</v>
      </c>
      <c r="D57" s="64">
        <v>354</v>
      </c>
      <c r="E57" s="64">
        <v>166.60000610351562</v>
      </c>
      <c r="F57" s="64">
        <v>35300</v>
      </c>
      <c r="G57" s="64">
        <v>11800</v>
      </c>
      <c r="H57" s="64">
        <v>2052.33</v>
      </c>
      <c r="I57" s="64">
        <v>666.6666870117188</v>
      </c>
      <c r="J57" s="64">
        <v>14.556260108947754</v>
      </c>
      <c r="K57" s="64">
        <v>8.415955543518066</v>
      </c>
      <c r="L57" s="64">
        <v>20</v>
      </c>
      <c r="M57" s="64">
        <v>16</v>
      </c>
      <c r="N57" s="64">
        <v>16</v>
      </c>
    </row>
    <row r="58" spans="1:14" ht="24">
      <c r="A58" s="63" t="s">
        <v>85</v>
      </c>
      <c r="B58" s="64">
        <v>41.29999923706055</v>
      </c>
      <c r="C58" s="64">
        <v>346</v>
      </c>
      <c r="D58" s="64">
        <v>174</v>
      </c>
      <c r="E58" s="64">
        <v>52.68000030517578</v>
      </c>
      <c r="F58" s="64">
        <v>11100</v>
      </c>
      <c r="G58" s="64">
        <v>792</v>
      </c>
      <c r="H58" s="64">
        <v>641.62</v>
      </c>
      <c r="I58" s="64">
        <v>91.03447723388672</v>
      </c>
      <c r="J58" s="64">
        <v>14.51572036743164</v>
      </c>
      <c r="K58" s="64">
        <v>3.877392053604126</v>
      </c>
      <c r="L58" s="64">
        <v>14</v>
      </c>
      <c r="M58" s="64">
        <v>6</v>
      </c>
      <c r="N58" s="64">
        <v>9</v>
      </c>
    </row>
    <row r="59" spans="1:14" ht="24">
      <c r="A59" s="63" t="s">
        <v>86</v>
      </c>
      <c r="B59" s="64">
        <v>49.5</v>
      </c>
      <c r="C59" s="64">
        <v>350</v>
      </c>
      <c r="D59" s="64">
        <v>175</v>
      </c>
      <c r="E59" s="64">
        <v>63.13999938964844</v>
      </c>
      <c r="F59" s="64">
        <v>13600</v>
      </c>
      <c r="G59" s="64">
        <v>984</v>
      </c>
      <c r="H59" s="64">
        <v>777.14</v>
      </c>
      <c r="I59" s="64">
        <v>112.45709991455078</v>
      </c>
      <c r="J59" s="64">
        <v>14.67632007598877</v>
      </c>
      <c r="K59" s="64">
        <v>3.9477100372314453</v>
      </c>
      <c r="L59" s="64">
        <v>14</v>
      </c>
      <c r="M59" s="64">
        <v>7</v>
      </c>
      <c r="N59" s="64">
        <v>11</v>
      </c>
    </row>
    <row r="60" spans="1:14" ht="24">
      <c r="A60" s="63" t="s">
        <v>87</v>
      </c>
      <c r="B60" s="64">
        <v>136.8000030517578</v>
      </c>
      <c r="C60" s="64">
        <v>350</v>
      </c>
      <c r="D60" s="64">
        <v>350</v>
      </c>
      <c r="E60" s="64">
        <v>173.89999389648438</v>
      </c>
      <c r="F60" s="64">
        <v>40300</v>
      </c>
      <c r="G60" s="64">
        <v>13600</v>
      </c>
      <c r="H60" s="64">
        <v>2302.86</v>
      </c>
      <c r="I60" s="64">
        <v>777.1428833007812</v>
      </c>
      <c r="J60" s="64">
        <v>15.223090171813965</v>
      </c>
      <c r="K60" s="64">
        <v>8.84340763092041</v>
      </c>
      <c r="L60" s="64">
        <v>20</v>
      </c>
      <c r="M60" s="64">
        <v>12</v>
      </c>
      <c r="N60" s="64">
        <v>19</v>
      </c>
    </row>
    <row r="61" spans="1:14" ht="24">
      <c r="A61" s="63" t="s">
        <v>88</v>
      </c>
      <c r="B61" s="64">
        <v>155.8000030517578</v>
      </c>
      <c r="C61" s="64">
        <v>350</v>
      </c>
      <c r="D61" s="64">
        <v>357</v>
      </c>
      <c r="E61" s="64">
        <v>198.39999389648438</v>
      </c>
      <c r="F61" s="64">
        <v>42800</v>
      </c>
      <c r="G61" s="64">
        <v>14400</v>
      </c>
      <c r="H61" s="64">
        <v>2445.71</v>
      </c>
      <c r="I61" s="64">
        <v>806.7227172851562</v>
      </c>
      <c r="J61" s="64">
        <v>14.687609672546387</v>
      </c>
      <c r="K61" s="64">
        <v>8.519427299499512</v>
      </c>
      <c r="L61" s="64">
        <v>20</v>
      </c>
      <c r="M61" s="64">
        <v>19</v>
      </c>
      <c r="N61" s="64">
        <v>19</v>
      </c>
    </row>
    <row r="62" spans="1:14" ht="24">
      <c r="A62" s="63" t="s">
        <v>89</v>
      </c>
      <c r="B62" s="64">
        <v>57.70000076293945</v>
      </c>
      <c r="C62" s="64">
        <v>354</v>
      </c>
      <c r="D62" s="64">
        <v>176</v>
      </c>
      <c r="E62" s="64">
        <v>73.68000030517578</v>
      </c>
      <c r="F62" s="64">
        <v>16100</v>
      </c>
      <c r="G62" s="64">
        <v>1180</v>
      </c>
      <c r="H62" s="64">
        <v>909.6</v>
      </c>
      <c r="I62" s="64">
        <v>134.0908966064453</v>
      </c>
      <c r="J62" s="64">
        <v>14.782170295715332</v>
      </c>
      <c r="K62" s="64">
        <v>4.0019001960754395</v>
      </c>
      <c r="L62" s="64">
        <v>14</v>
      </c>
      <c r="M62" s="64">
        <v>8</v>
      </c>
      <c r="N62" s="64">
        <v>13</v>
      </c>
    </row>
    <row r="63" spans="1:14" ht="24">
      <c r="A63" s="63" t="s">
        <v>90</v>
      </c>
      <c r="B63" s="64">
        <v>94.19999694824219</v>
      </c>
      <c r="C63" s="64">
        <v>386</v>
      </c>
      <c r="D63" s="64">
        <v>299</v>
      </c>
      <c r="E63" s="64">
        <v>120.0999984741211</v>
      </c>
      <c r="F63" s="64">
        <v>33700</v>
      </c>
      <c r="G63" s="64">
        <v>6240</v>
      </c>
      <c r="H63" s="64">
        <v>1746.11</v>
      </c>
      <c r="I63" s="64">
        <v>417.39129638671875</v>
      </c>
      <c r="J63" s="64">
        <v>16.751100540161133</v>
      </c>
      <c r="K63" s="64">
        <v>7.208099842071533</v>
      </c>
      <c r="L63" s="64">
        <v>22</v>
      </c>
      <c r="M63" s="64">
        <v>9</v>
      </c>
      <c r="N63" s="64">
        <v>14</v>
      </c>
    </row>
    <row r="64" spans="1:14" ht="24">
      <c r="A64" s="63" t="s">
        <v>91</v>
      </c>
      <c r="B64" s="64">
        <v>139.8000030517578</v>
      </c>
      <c r="C64" s="64">
        <v>388</v>
      </c>
      <c r="D64" s="64">
        <v>402</v>
      </c>
      <c r="E64" s="64">
        <v>178.5</v>
      </c>
      <c r="F64" s="64">
        <v>49000</v>
      </c>
      <c r="G64" s="64">
        <v>16300</v>
      </c>
      <c r="H64" s="64">
        <v>2525.77</v>
      </c>
      <c r="I64" s="64">
        <v>810.9453125</v>
      </c>
      <c r="J64" s="64">
        <v>16.568340301513672</v>
      </c>
      <c r="K64" s="64">
        <v>9.555968284606934</v>
      </c>
      <c r="L64" s="64">
        <v>22</v>
      </c>
      <c r="M64" s="64">
        <v>15</v>
      </c>
      <c r="N64" s="64">
        <v>15</v>
      </c>
    </row>
    <row r="65" spans="1:14" ht="24">
      <c r="A65" s="63" t="s">
        <v>92</v>
      </c>
      <c r="B65" s="64">
        <v>106.9000015258789</v>
      </c>
      <c r="C65" s="64">
        <v>390</v>
      </c>
      <c r="D65" s="64">
        <v>300</v>
      </c>
      <c r="E65" s="64">
        <v>136</v>
      </c>
      <c r="F65" s="64">
        <v>38700</v>
      </c>
      <c r="G65" s="64">
        <v>7210</v>
      </c>
      <c r="H65" s="64">
        <v>1984.62</v>
      </c>
      <c r="I65" s="64">
        <v>480.66668701171875</v>
      </c>
      <c r="J65" s="64">
        <v>16.86886978149414</v>
      </c>
      <c r="K65" s="64">
        <v>7.2811198234558105</v>
      </c>
      <c r="L65" s="64">
        <v>22</v>
      </c>
      <c r="M65" s="64">
        <v>10</v>
      </c>
      <c r="N65" s="64">
        <v>16</v>
      </c>
    </row>
    <row r="66" spans="1:14" ht="24">
      <c r="A66" s="63" t="s">
        <v>93</v>
      </c>
      <c r="B66" s="64">
        <v>146.8000030517578</v>
      </c>
      <c r="C66" s="64">
        <v>394</v>
      </c>
      <c r="D66" s="64">
        <v>398</v>
      </c>
      <c r="E66" s="64">
        <v>186.8000030517578</v>
      </c>
      <c r="F66" s="64">
        <v>56100</v>
      </c>
      <c r="G66" s="64">
        <v>18900</v>
      </c>
      <c r="H66" s="64">
        <v>2847.72</v>
      </c>
      <c r="I66" s="64">
        <v>949.7487182617188</v>
      </c>
      <c r="J66" s="64">
        <v>17.32978057861328</v>
      </c>
      <c r="K66" s="64">
        <v>10.058710098266602</v>
      </c>
      <c r="L66" s="64">
        <v>22</v>
      </c>
      <c r="M66" s="64">
        <v>11</v>
      </c>
      <c r="N66" s="64">
        <v>18</v>
      </c>
    </row>
    <row r="67" spans="1:14" ht="24">
      <c r="A67" s="63" t="s">
        <v>94</v>
      </c>
      <c r="B67" s="64">
        <v>56.5</v>
      </c>
      <c r="C67" s="64">
        <v>396</v>
      </c>
      <c r="D67" s="64">
        <v>199</v>
      </c>
      <c r="E67" s="64">
        <v>72.16000366210938</v>
      </c>
      <c r="F67" s="64">
        <v>20000</v>
      </c>
      <c r="G67" s="64">
        <v>1450</v>
      </c>
      <c r="H67" s="64">
        <v>1010.1</v>
      </c>
      <c r="I67" s="64">
        <v>145.72860717773438</v>
      </c>
      <c r="J67" s="64">
        <v>16.64818000793457</v>
      </c>
      <c r="K67" s="64">
        <v>4.482658863067627</v>
      </c>
      <c r="L67" s="64">
        <v>16</v>
      </c>
      <c r="M67" s="64">
        <v>7</v>
      </c>
      <c r="N67" s="64">
        <v>11</v>
      </c>
    </row>
    <row r="68" spans="1:14" ht="24">
      <c r="A68" s="63" t="s">
        <v>95</v>
      </c>
      <c r="B68" s="64">
        <v>65.9000015258789</v>
      </c>
      <c r="C68" s="64">
        <v>400</v>
      </c>
      <c r="D68" s="64">
        <v>200</v>
      </c>
      <c r="E68" s="64">
        <v>84.12000274658203</v>
      </c>
      <c r="F68" s="64">
        <v>23700</v>
      </c>
      <c r="G68" s="64">
        <v>1740</v>
      </c>
      <c r="H68" s="64">
        <v>1185</v>
      </c>
      <c r="I68" s="64">
        <v>174</v>
      </c>
      <c r="J68" s="64">
        <v>16.785120010375977</v>
      </c>
      <c r="K68" s="64">
        <v>4.54804801940918</v>
      </c>
      <c r="L68" s="64">
        <v>16</v>
      </c>
      <c r="M68" s="64">
        <v>8</v>
      </c>
      <c r="N68" s="64">
        <v>13</v>
      </c>
    </row>
    <row r="69" spans="1:14" ht="24">
      <c r="A69" s="63" t="s">
        <v>96</v>
      </c>
      <c r="B69" s="64">
        <v>171.8000030517578</v>
      </c>
      <c r="C69" s="64">
        <v>400</v>
      </c>
      <c r="D69" s="64">
        <v>400</v>
      </c>
      <c r="E69" s="64">
        <v>218.6999969482422</v>
      </c>
      <c r="F69" s="64">
        <v>66600</v>
      </c>
      <c r="G69" s="64">
        <v>22400</v>
      </c>
      <c r="H69" s="64">
        <v>3330</v>
      </c>
      <c r="I69" s="64">
        <v>1120</v>
      </c>
      <c r="J69" s="64">
        <v>17.450700759887695</v>
      </c>
      <c r="K69" s="64">
        <v>10.120450019836426</v>
      </c>
      <c r="L69" s="64">
        <v>22</v>
      </c>
      <c r="M69" s="64">
        <v>13</v>
      </c>
      <c r="N69" s="64">
        <v>21</v>
      </c>
    </row>
    <row r="70" spans="1:14" ht="24">
      <c r="A70" s="63" t="s">
        <v>97</v>
      </c>
      <c r="B70" s="64">
        <v>196.6999969482422</v>
      </c>
      <c r="C70" s="64">
        <v>400</v>
      </c>
      <c r="D70" s="64">
        <v>408</v>
      </c>
      <c r="E70" s="64">
        <v>250.6999969482422</v>
      </c>
      <c r="F70" s="64">
        <v>70900</v>
      </c>
      <c r="G70" s="64">
        <v>23800</v>
      </c>
      <c r="H70" s="64">
        <v>3545</v>
      </c>
      <c r="I70" s="64">
        <v>1166.6669921875</v>
      </c>
      <c r="J70" s="64">
        <v>16.8169002532959</v>
      </c>
      <c r="K70" s="64">
        <v>9.743417739868164</v>
      </c>
      <c r="L70" s="64">
        <v>22</v>
      </c>
      <c r="M70" s="64">
        <v>21</v>
      </c>
      <c r="N70" s="64">
        <v>21</v>
      </c>
    </row>
    <row r="71" spans="1:14" ht="24">
      <c r="A71" s="63" t="s">
        <v>98</v>
      </c>
      <c r="B71" s="64">
        <v>75.4000015258789</v>
      </c>
      <c r="C71" s="64">
        <v>404</v>
      </c>
      <c r="D71" s="64">
        <v>201</v>
      </c>
      <c r="E71" s="64">
        <v>96.16000366210938</v>
      </c>
      <c r="F71" s="64">
        <v>27500</v>
      </c>
      <c r="G71" s="64">
        <v>2030</v>
      </c>
      <c r="H71" s="64">
        <v>1361.39</v>
      </c>
      <c r="I71" s="64">
        <v>201.99009704589844</v>
      </c>
      <c r="J71" s="64">
        <v>16.91098976135254</v>
      </c>
      <c r="K71" s="64">
        <v>4.594633102416992</v>
      </c>
      <c r="L71" s="64">
        <v>16</v>
      </c>
      <c r="M71" s="64">
        <v>9</v>
      </c>
      <c r="N71" s="64">
        <v>15</v>
      </c>
    </row>
    <row r="72" spans="1:14" ht="24">
      <c r="A72" s="63" t="s">
        <v>99</v>
      </c>
      <c r="B72" s="64">
        <v>231.6999969482422</v>
      </c>
      <c r="C72" s="64">
        <v>414</v>
      </c>
      <c r="D72" s="64">
        <v>405</v>
      </c>
      <c r="E72" s="64">
        <v>295.3999938964844</v>
      </c>
      <c r="F72" s="64">
        <v>92800</v>
      </c>
      <c r="G72" s="64">
        <v>31000</v>
      </c>
      <c r="H72" s="64">
        <v>4483.09</v>
      </c>
      <c r="I72" s="64">
        <v>1530.864013671875</v>
      </c>
      <c r="J72" s="64">
        <v>17.72429084777832</v>
      </c>
      <c r="K72" s="64">
        <v>10.244139671325684</v>
      </c>
      <c r="L72" s="64">
        <v>22</v>
      </c>
      <c r="M72" s="64">
        <v>18</v>
      </c>
      <c r="N72" s="64">
        <v>28</v>
      </c>
    </row>
    <row r="73" spans="1:14" ht="24">
      <c r="A73" s="63" t="s">
        <v>100</v>
      </c>
      <c r="B73" s="64">
        <v>282.6000061035156</v>
      </c>
      <c r="C73" s="64">
        <v>428</v>
      </c>
      <c r="D73" s="64">
        <v>407</v>
      </c>
      <c r="E73" s="64">
        <v>360.70001220703125</v>
      </c>
      <c r="F73" s="64">
        <v>119000</v>
      </c>
      <c r="G73" s="64">
        <v>39400</v>
      </c>
      <c r="H73" s="64">
        <v>5560.75</v>
      </c>
      <c r="I73" s="64">
        <v>1936.1180419921875</v>
      </c>
      <c r="J73" s="64">
        <v>18.16353988647461</v>
      </c>
      <c r="K73" s="64">
        <v>10.451410293579102</v>
      </c>
      <c r="L73" s="64">
        <v>22</v>
      </c>
      <c r="M73" s="64">
        <v>20</v>
      </c>
      <c r="N73" s="64">
        <v>35</v>
      </c>
    </row>
    <row r="74" spans="1:14" ht="24">
      <c r="A74" s="63" t="s">
        <v>101</v>
      </c>
      <c r="B74" s="64">
        <v>105.9000015258789</v>
      </c>
      <c r="C74" s="64">
        <v>434</v>
      </c>
      <c r="D74" s="64">
        <v>299</v>
      </c>
      <c r="E74" s="64">
        <v>135</v>
      </c>
      <c r="F74" s="64">
        <v>46800</v>
      </c>
      <c r="G74" s="64">
        <v>6690</v>
      </c>
      <c r="H74" s="64">
        <v>2156.68</v>
      </c>
      <c r="I74" s="64">
        <v>447.4916076660156</v>
      </c>
      <c r="J74" s="64">
        <v>18.618989944458008</v>
      </c>
      <c r="K74" s="64">
        <v>7.0395708084106445</v>
      </c>
      <c r="L74" s="64">
        <v>24</v>
      </c>
      <c r="M74" s="64">
        <v>10</v>
      </c>
      <c r="N74" s="64">
        <v>15</v>
      </c>
    </row>
    <row r="75" spans="1:14" ht="24">
      <c r="A75" s="63" t="s">
        <v>102</v>
      </c>
      <c r="B75" s="64">
        <v>123.80000305175781</v>
      </c>
      <c r="C75" s="64">
        <v>440</v>
      </c>
      <c r="D75" s="64">
        <v>300</v>
      </c>
      <c r="E75" s="64">
        <v>157.39999389648438</v>
      </c>
      <c r="F75" s="64">
        <v>56100</v>
      </c>
      <c r="G75" s="64">
        <v>8110</v>
      </c>
      <c r="H75" s="64">
        <v>2550</v>
      </c>
      <c r="I75" s="64">
        <v>540.6666870117188</v>
      </c>
      <c r="J75" s="64">
        <v>18.878999710083008</v>
      </c>
      <c r="K75" s="64">
        <v>7.178075790405273</v>
      </c>
      <c r="L75" s="64">
        <v>24</v>
      </c>
      <c r="M75" s="64">
        <v>11</v>
      </c>
      <c r="N75" s="64">
        <v>18</v>
      </c>
    </row>
    <row r="76" spans="1:14" ht="24">
      <c r="A76" s="63" t="s">
        <v>103</v>
      </c>
      <c r="B76" s="64">
        <v>66.0999984741211</v>
      </c>
      <c r="C76" s="64">
        <v>446</v>
      </c>
      <c r="D76" s="64">
        <v>199</v>
      </c>
      <c r="E76" s="64">
        <v>84.30000305175781</v>
      </c>
      <c r="F76" s="64">
        <v>28700</v>
      </c>
      <c r="G76" s="64">
        <v>1580</v>
      </c>
      <c r="H76" s="64">
        <v>1287</v>
      </c>
      <c r="I76" s="64">
        <v>158.79400634765625</v>
      </c>
      <c r="J76" s="64">
        <v>18.451309204101562</v>
      </c>
      <c r="K76" s="64">
        <v>4.329270839691162</v>
      </c>
      <c r="L76" s="64">
        <v>18</v>
      </c>
      <c r="M76" s="64">
        <v>8</v>
      </c>
      <c r="N76" s="64">
        <v>12</v>
      </c>
    </row>
    <row r="77" spans="1:14" ht="24">
      <c r="A77" s="63" t="s">
        <v>104</v>
      </c>
      <c r="B77" s="64">
        <v>144.8000030517578</v>
      </c>
      <c r="C77" s="64">
        <v>446</v>
      </c>
      <c r="D77" s="64">
        <v>302</v>
      </c>
      <c r="E77" s="64">
        <v>184.3000030517578</v>
      </c>
      <c r="F77" s="64">
        <v>66400</v>
      </c>
      <c r="G77" s="64">
        <v>9660</v>
      </c>
      <c r="H77" s="64">
        <v>2977.58</v>
      </c>
      <c r="I77" s="64">
        <v>639.735107421875</v>
      </c>
      <c r="J77" s="64">
        <v>18.98110008239746</v>
      </c>
      <c r="K77" s="64">
        <v>7.239789009094238</v>
      </c>
      <c r="L77" s="64">
        <v>24</v>
      </c>
      <c r="M77" s="64">
        <v>13</v>
      </c>
      <c r="N77" s="64">
        <v>21</v>
      </c>
    </row>
    <row r="78" spans="1:14" ht="24">
      <c r="A78" s="63" t="s">
        <v>105</v>
      </c>
      <c r="B78" s="64">
        <v>75.9000015258789</v>
      </c>
      <c r="C78" s="64">
        <v>450</v>
      </c>
      <c r="D78" s="64">
        <v>200</v>
      </c>
      <c r="E78" s="64">
        <v>96.76000213623047</v>
      </c>
      <c r="F78" s="64">
        <v>33500</v>
      </c>
      <c r="G78" s="64">
        <v>1870</v>
      </c>
      <c r="H78" s="64">
        <v>1488.89</v>
      </c>
      <c r="I78" s="64">
        <v>187</v>
      </c>
      <c r="J78" s="64">
        <v>18.60692024230957</v>
      </c>
      <c r="K78" s="64">
        <v>4.396153926849365</v>
      </c>
      <c r="L78" s="64">
        <v>18</v>
      </c>
      <c r="M78" s="64">
        <v>9</v>
      </c>
      <c r="N78" s="64">
        <v>14</v>
      </c>
    </row>
    <row r="79" spans="1:14" ht="24">
      <c r="A79" s="63" t="s">
        <v>106</v>
      </c>
      <c r="B79" s="64">
        <v>88.80000305175781</v>
      </c>
      <c r="C79" s="64">
        <v>456</v>
      </c>
      <c r="D79" s="64">
        <v>201</v>
      </c>
      <c r="E79" s="64">
        <v>113.30000305175781</v>
      </c>
      <c r="F79" s="64">
        <v>40400</v>
      </c>
      <c r="G79" s="64">
        <v>2310</v>
      </c>
      <c r="H79" s="64">
        <v>1771.93</v>
      </c>
      <c r="I79" s="64">
        <v>229.85079956054688</v>
      </c>
      <c r="J79" s="64">
        <v>18.883209228515625</v>
      </c>
      <c r="K79" s="64">
        <v>4.515346050262451</v>
      </c>
      <c r="L79" s="64">
        <v>18</v>
      </c>
      <c r="M79" s="64">
        <v>10</v>
      </c>
      <c r="N79" s="64">
        <v>17</v>
      </c>
    </row>
    <row r="80" spans="1:14" ht="24">
      <c r="A80" s="63" t="s">
        <v>107</v>
      </c>
      <c r="B80" s="64">
        <v>414.5</v>
      </c>
      <c r="C80" s="64">
        <v>458</v>
      </c>
      <c r="D80" s="64">
        <v>417</v>
      </c>
      <c r="E80" s="64">
        <v>528.5999755859375</v>
      </c>
      <c r="F80" s="64">
        <v>187000</v>
      </c>
      <c r="G80" s="64">
        <v>60500</v>
      </c>
      <c r="H80" s="64">
        <v>8165.94</v>
      </c>
      <c r="I80" s="64">
        <v>2901.678955078125</v>
      </c>
      <c r="J80" s="64">
        <v>18.808629989624023</v>
      </c>
      <c r="K80" s="64">
        <v>10.698280334472656</v>
      </c>
      <c r="L80" s="64">
        <v>22</v>
      </c>
      <c r="M80" s="64">
        <v>30</v>
      </c>
      <c r="N80" s="64">
        <v>50</v>
      </c>
    </row>
    <row r="81" spans="1:14" ht="24">
      <c r="A81" s="63" t="s">
        <v>108</v>
      </c>
      <c r="B81" s="64">
        <v>113.9000015258789</v>
      </c>
      <c r="C81" s="64">
        <v>482</v>
      </c>
      <c r="D81" s="64">
        <v>300</v>
      </c>
      <c r="E81" s="64">
        <v>145.5</v>
      </c>
      <c r="F81" s="64">
        <v>60400</v>
      </c>
      <c r="G81" s="64">
        <v>6760</v>
      </c>
      <c r="H81" s="64">
        <v>2506.22</v>
      </c>
      <c r="I81" s="64">
        <v>450.66668701171875</v>
      </c>
      <c r="J81" s="64">
        <v>20.374500274658203</v>
      </c>
      <c r="K81" s="64">
        <v>6.816193103790283</v>
      </c>
      <c r="L81" s="64">
        <v>26</v>
      </c>
      <c r="M81" s="64">
        <v>11</v>
      </c>
      <c r="N81" s="64">
        <v>15</v>
      </c>
    </row>
    <row r="82" spans="1:14" ht="24">
      <c r="A82" s="63" t="s">
        <v>109</v>
      </c>
      <c r="B82" s="64">
        <v>127.80000305175781</v>
      </c>
      <c r="C82" s="64">
        <v>488</v>
      </c>
      <c r="D82" s="64">
        <v>300</v>
      </c>
      <c r="E82" s="64">
        <v>163.5</v>
      </c>
      <c r="F82" s="64">
        <v>71000</v>
      </c>
      <c r="G82" s="64">
        <v>8110</v>
      </c>
      <c r="H82" s="64">
        <v>2909.84</v>
      </c>
      <c r="I82" s="64">
        <v>540.6666870117188</v>
      </c>
      <c r="J82" s="64">
        <v>20.838680267333984</v>
      </c>
      <c r="K82" s="64">
        <v>7.042901039123535</v>
      </c>
      <c r="L82" s="64">
        <v>26</v>
      </c>
      <c r="M82" s="64">
        <v>11</v>
      </c>
      <c r="N82" s="64">
        <v>18</v>
      </c>
    </row>
    <row r="83" spans="1:14" ht="24">
      <c r="A83" s="63" t="s">
        <v>110</v>
      </c>
      <c r="B83" s="64">
        <v>149.8000030517578</v>
      </c>
      <c r="C83" s="64">
        <v>494</v>
      </c>
      <c r="D83" s="64">
        <v>302</v>
      </c>
      <c r="E83" s="64">
        <v>191.39999389648438</v>
      </c>
      <c r="F83" s="64">
        <v>83800</v>
      </c>
      <c r="G83" s="64">
        <v>9660</v>
      </c>
      <c r="H83" s="64">
        <v>3392.71</v>
      </c>
      <c r="I83" s="64">
        <v>639.735107421875</v>
      </c>
      <c r="J83" s="64">
        <v>20.924299240112305</v>
      </c>
      <c r="K83" s="64">
        <v>7.104238986968994</v>
      </c>
      <c r="L83" s="64">
        <v>26</v>
      </c>
      <c r="M83" s="64">
        <v>13</v>
      </c>
      <c r="N83" s="64">
        <v>21</v>
      </c>
    </row>
    <row r="84" spans="1:14" ht="24">
      <c r="A84" s="63" t="s">
        <v>111</v>
      </c>
      <c r="B84" s="64">
        <v>79.4000015258789</v>
      </c>
      <c r="C84" s="64">
        <v>496</v>
      </c>
      <c r="D84" s="64">
        <v>199</v>
      </c>
      <c r="E84" s="64">
        <v>101.30000305175781</v>
      </c>
      <c r="F84" s="64">
        <v>41900</v>
      </c>
      <c r="G84" s="64">
        <v>1840</v>
      </c>
      <c r="H84" s="64">
        <v>1689.52</v>
      </c>
      <c r="I84" s="64">
        <v>184.9246063232422</v>
      </c>
      <c r="J84" s="64">
        <v>20.33772087097168</v>
      </c>
      <c r="K84" s="64">
        <v>4.261909008026123</v>
      </c>
      <c r="L84" s="64">
        <v>20</v>
      </c>
      <c r="M84" s="64">
        <v>9</v>
      </c>
      <c r="N84" s="64">
        <v>14</v>
      </c>
    </row>
    <row r="85" spans="1:14" ht="24">
      <c r="A85" s="63" t="s">
        <v>112</v>
      </c>
      <c r="B85" s="64">
        <v>604.2000122070312</v>
      </c>
      <c r="C85" s="64">
        <v>498</v>
      </c>
      <c r="D85" s="64">
        <v>432</v>
      </c>
      <c r="E85" s="64">
        <v>770.0999755859375</v>
      </c>
      <c r="F85" s="64">
        <v>298000</v>
      </c>
      <c r="G85" s="64">
        <v>94400</v>
      </c>
      <c r="H85" s="64">
        <v>11967.87</v>
      </c>
      <c r="I85" s="64">
        <v>4370.37109375</v>
      </c>
      <c r="J85" s="64">
        <v>19.671369552612305</v>
      </c>
      <c r="K85" s="64">
        <v>11.071649551391602</v>
      </c>
      <c r="L85" s="64">
        <v>22</v>
      </c>
      <c r="M85" s="64">
        <v>45</v>
      </c>
      <c r="N85" s="64">
        <v>70</v>
      </c>
    </row>
    <row r="86" spans="1:14" ht="24">
      <c r="A86" s="63" t="s">
        <v>113</v>
      </c>
      <c r="B86" s="64">
        <v>89.5</v>
      </c>
      <c r="C86" s="64">
        <v>500</v>
      </c>
      <c r="D86" s="64">
        <v>200</v>
      </c>
      <c r="E86" s="64">
        <v>114.19999694824219</v>
      </c>
      <c r="F86" s="64">
        <v>47800</v>
      </c>
      <c r="G86" s="64">
        <v>2140</v>
      </c>
      <c r="H86" s="64">
        <v>1912</v>
      </c>
      <c r="I86" s="64">
        <v>214</v>
      </c>
      <c r="J86" s="64">
        <v>20.458839416503906</v>
      </c>
      <c r="K86" s="64">
        <v>4.328863143920898</v>
      </c>
      <c r="L86" s="64">
        <v>20</v>
      </c>
      <c r="M86" s="64">
        <v>10</v>
      </c>
      <c r="N86" s="64">
        <v>16</v>
      </c>
    </row>
    <row r="87" spans="1:14" ht="24">
      <c r="A87" s="63" t="s">
        <v>114</v>
      </c>
      <c r="B87" s="64">
        <v>102.9000015258789</v>
      </c>
      <c r="C87" s="64">
        <v>506</v>
      </c>
      <c r="D87" s="64">
        <v>201</v>
      </c>
      <c r="E87" s="64">
        <v>131.3000030517578</v>
      </c>
      <c r="F87" s="64">
        <v>56500</v>
      </c>
      <c r="G87" s="64">
        <v>2580</v>
      </c>
      <c r="H87" s="64">
        <v>2233.2</v>
      </c>
      <c r="I87" s="64">
        <v>256.7164001464844</v>
      </c>
      <c r="J87" s="64">
        <v>20.74397087097168</v>
      </c>
      <c r="K87" s="64">
        <v>4.432794094085693</v>
      </c>
      <c r="L87" s="64">
        <v>20</v>
      </c>
      <c r="M87" s="64">
        <v>11</v>
      </c>
      <c r="N87" s="64">
        <v>19</v>
      </c>
    </row>
    <row r="88" spans="1:14" ht="24">
      <c r="A88" s="63" t="s">
        <v>115</v>
      </c>
      <c r="B88" s="64">
        <v>136.8000030517578</v>
      </c>
      <c r="C88" s="64">
        <v>582</v>
      </c>
      <c r="D88" s="64">
        <v>300</v>
      </c>
      <c r="E88" s="64">
        <v>174.5</v>
      </c>
      <c r="F88" s="64">
        <v>103000</v>
      </c>
      <c r="G88" s="64">
        <v>7670</v>
      </c>
      <c r="H88" s="64">
        <v>3539.52</v>
      </c>
      <c r="I88" s="64">
        <v>511.33331298828125</v>
      </c>
      <c r="J88" s="64">
        <v>24.29521942138672</v>
      </c>
      <c r="K88" s="64">
        <v>6.629793167114258</v>
      </c>
      <c r="L88" s="64">
        <v>28</v>
      </c>
      <c r="M88" s="64">
        <v>12</v>
      </c>
      <c r="N88" s="64">
        <v>17</v>
      </c>
    </row>
    <row r="89" spans="1:14" ht="24">
      <c r="A89" s="63" t="s">
        <v>116</v>
      </c>
      <c r="B89" s="64">
        <v>150.8000030517578</v>
      </c>
      <c r="C89" s="64">
        <v>588</v>
      </c>
      <c r="D89" s="64">
        <v>300</v>
      </c>
      <c r="E89" s="64">
        <v>192.5</v>
      </c>
      <c r="F89" s="64">
        <v>118000</v>
      </c>
      <c r="G89" s="64">
        <v>9020</v>
      </c>
      <c r="H89" s="64">
        <v>4013.61</v>
      </c>
      <c r="I89" s="64">
        <v>601.3333129882812</v>
      </c>
      <c r="J89" s="64">
        <v>24.75857925415039</v>
      </c>
      <c r="K89" s="64">
        <v>6.84522819519043</v>
      </c>
      <c r="L89" s="64">
        <v>28</v>
      </c>
      <c r="M89" s="64">
        <v>12</v>
      </c>
      <c r="N89" s="64">
        <v>20</v>
      </c>
    </row>
    <row r="90" spans="1:14" ht="24">
      <c r="A90" s="63" t="s">
        <v>117</v>
      </c>
      <c r="B90" s="64">
        <v>174.8000030517578</v>
      </c>
      <c r="C90" s="64">
        <v>594</v>
      </c>
      <c r="D90" s="64">
        <v>302</v>
      </c>
      <c r="E90" s="64">
        <v>222.39999389648438</v>
      </c>
      <c r="F90" s="64">
        <v>137000</v>
      </c>
      <c r="G90" s="64">
        <v>10600</v>
      </c>
      <c r="H90" s="64">
        <v>4612.79</v>
      </c>
      <c r="I90" s="64">
        <v>701.98681640625</v>
      </c>
      <c r="J90" s="64">
        <v>24.819490432739258</v>
      </c>
      <c r="K90" s="64">
        <v>6.9037580490112305</v>
      </c>
      <c r="L90" s="64">
        <v>28</v>
      </c>
      <c r="M90" s="64">
        <v>14</v>
      </c>
      <c r="N90" s="64">
        <v>23</v>
      </c>
    </row>
    <row r="91" spans="1:14" ht="24">
      <c r="A91" s="63" t="s">
        <v>118</v>
      </c>
      <c r="B91" s="64">
        <v>94.5</v>
      </c>
      <c r="C91" s="64">
        <v>596</v>
      </c>
      <c r="D91" s="64">
        <v>199</v>
      </c>
      <c r="E91" s="64">
        <v>120.5</v>
      </c>
      <c r="F91" s="64">
        <v>68700</v>
      </c>
      <c r="G91" s="64">
        <v>1980</v>
      </c>
      <c r="H91" s="64">
        <v>2305.37</v>
      </c>
      <c r="I91" s="64">
        <v>198.9949951171875</v>
      </c>
      <c r="J91" s="64">
        <v>23.87727928161621</v>
      </c>
      <c r="K91" s="64">
        <v>4.053583145141602</v>
      </c>
      <c r="L91" s="64">
        <v>22</v>
      </c>
      <c r="M91" s="64">
        <v>10</v>
      </c>
      <c r="N91" s="64">
        <v>15</v>
      </c>
    </row>
    <row r="92" spans="1:14" ht="24">
      <c r="A92" s="63" t="s">
        <v>119</v>
      </c>
      <c r="B92" s="64">
        <v>105.9000015258789</v>
      </c>
      <c r="C92" s="64">
        <v>600</v>
      </c>
      <c r="D92" s="64">
        <v>200</v>
      </c>
      <c r="E92" s="64">
        <v>134.39999389648438</v>
      </c>
      <c r="F92" s="64">
        <v>77600</v>
      </c>
      <c r="G92" s="64">
        <v>2280</v>
      </c>
      <c r="H92" s="64">
        <v>2586.67</v>
      </c>
      <c r="I92" s="64">
        <v>228</v>
      </c>
      <c r="J92" s="64">
        <v>24.028749465942383</v>
      </c>
      <c r="K92" s="64">
        <v>4.118772983551025</v>
      </c>
      <c r="L92" s="64">
        <v>22</v>
      </c>
      <c r="M92" s="64">
        <v>11</v>
      </c>
      <c r="N92" s="64">
        <v>17</v>
      </c>
    </row>
    <row r="93" spans="1:14" ht="24">
      <c r="A93" s="63" t="s">
        <v>120</v>
      </c>
      <c r="B93" s="64">
        <v>119.80000305175781</v>
      </c>
      <c r="C93" s="64">
        <v>606</v>
      </c>
      <c r="D93" s="64">
        <v>201</v>
      </c>
      <c r="E93" s="64">
        <v>152.5</v>
      </c>
      <c r="F93" s="64">
        <v>90400</v>
      </c>
      <c r="G93" s="64">
        <v>2720</v>
      </c>
      <c r="H93" s="64">
        <v>2983.5</v>
      </c>
      <c r="I93" s="64">
        <v>270.64678955078125</v>
      </c>
      <c r="J93" s="64">
        <v>24.347219467163086</v>
      </c>
      <c r="K93" s="64">
        <v>4.2232770919799805</v>
      </c>
      <c r="L93" s="64">
        <v>22</v>
      </c>
      <c r="M93" s="64">
        <v>12</v>
      </c>
      <c r="N93" s="64">
        <v>20</v>
      </c>
    </row>
    <row r="94" spans="1:14" ht="24">
      <c r="A94" s="63" t="s">
        <v>121</v>
      </c>
      <c r="B94" s="64">
        <v>133.8000030517578</v>
      </c>
      <c r="C94" s="64">
        <v>612</v>
      </c>
      <c r="D94" s="64">
        <v>202</v>
      </c>
      <c r="E94" s="64">
        <v>170.6999969482422</v>
      </c>
      <c r="F94" s="64">
        <v>103000</v>
      </c>
      <c r="G94" s="64">
        <v>3180</v>
      </c>
      <c r="H94" s="64">
        <v>3366.01</v>
      </c>
      <c r="I94" s="64">
        <v>314.85150146484375</v>
      </c>
      <c r="J94" s="64">
        <v>24.564159393310547</v>
      </c>
      <c r="K94" s="64">
        <v>4.316153049468994</v>
      </c>
      <c r="L94" s="64">
        <v>22</v>
      </c>
      <c r="M94" s="64">
        <v>13</v>
      </c>
      <c r="N94" s="64">
        <v>23</v>
      </c>
    </row>
    <row r="95" spans="1:14" ht="24">
      <c r="A95" s="63" t="s">
        <v>122</v>
      </c>
      <c r="B95" s="64">
        <v>165.8000030517578</v>
      </c>
      <c r="C95" s="64">
        <v>692</v>
      </c>
      <c r="D95" s="64">
        <v>300</v>
      </c>
      <c r="E95" s="64">
        <v>211.5</v>
      </c>
      <c r="F95" s="64">
        <v>172000</v>
      </c>
      <c r="G95" s="64">
        <v>9020</v>
      </c>
      <c r="H95" s="64">
        <v>4971.1</v>
      </c>
      <c r="I95" s="64">
        <v>601.3333129882812</v>
      </c>
      <c r="J95" s="64">
        <v>28.5173397064209</v>
      </c>
      <c r="K95" s="64">
        <v>6.530525207519531</v>
      </c>
      <c r="L95" s="64">
        <v>28</v>
      </c>
      <c r="M95" s="64">
        <v>13</v>
      </c>
      <c r="N95" s="64">
        <v>20</v>
      </c>
    </row>
    <row r="96" spans="1:14" ht="24">
      <c r="A96" s="63" t="s">
        <v>123</v>
      </c>
      <c r="B96" s="64">
        <v>184.8000030517578</v>
      </c>
      <c r="C96" s="64">
        <v>700</v>
      </c>
      <c r="D96" s="64">
        <v>300</v>
      </c>
      <c r="E96" s="64">
        <v>235.5</v>
      </c>
      <c r="F96" s="64">
        <v>201000</v>
      </c>
      <c r="G96" s="64">
        <v>10800</v>
      </c>
      <c r="H96" s="64">
        <v>5742.86</v>
      </c>
      <c r="I96" s="64">
        <v>720</v>
      </c>
      <c r="J96" s="64">
        <v>29.214780807495117</v>
      </c>
      <c r="K96" s="64">
        <v>6.771992206573486</v>
      </c>
      <c r="L96" s="64">
        <v>28</v>
      </c>
      <c r="M96" s="64">
        <v>13</v>
      </c>
      <c r="N96" s="64">
        <v>24</v>
      </c>
    </row>
    <row r="97" spans="1:14" ht="24">
      <c r="A97" s="63" t="s">
        <v>124</v>
      </c>
      <c r="B97" s="64">
        <v>190.8000030517578</v>
      </c>
      <c r="C97" s="64">
        <v>792</v>
      </c>
      <c r="D97" s="64">
        <v>300</v>
      </c>
      <c r="E97" s="64">
        <v>243.39999389648438</v>
      </c>
      <c r="F97" s="64">
        <v>254000</v>
      </c>
      <c r="G97" s="64">
        <v>9930</v>
      </c>
      <c r="H97" s="64">
        <v>6414.14</v>
      </c>
      <c r="I97" s="64">
        <v>662</v>
      </c>
      <c r="J97" s="64">
        <v>32.304019927978516</v>
      </c>
      <c r="K97" s="64">
        <v>6.387256145477295</v>
      </c>
      <c r="L97" s="64">
        <v>28</v>
      </c>
      <c r="M97" s="64">
        <v>14</v>
      </c>
      <c r="N97" s="64">
        <v>22</v>
      </c>
    </row>
    <row r="98" spans="1:14" ht="24">
      <c r="A98" s="63" t="s">
        <v>125</v>
      </c>
      <c r="B98" s="64">
        <v>209.6999969482422</v>
      </c>
      <c r="C98" s="64">
        <v>800</v>
      </c>
      <c r="D98" s="64">
        <v>300</v>
      </c>
      <c r="E98" s="64">
        <v>267.3999938964844</v>
      </c>
      <c r="F98" s="64">
        <v>292000</v>
      </c>
      <c r="G98" s="64">
        <v>11700</v>
      </c>
      <c r="H98" s="64">
        <v>7300</v>
      </c>
      <c r="I98" s="64">
        <v>780</v>
      </c>
      <c r="J98" s="64">
        <v>33.045379638671875</v>
      </c>
      <c r="K98" s="64">
        <v>6.614731788635254</v>
      </c>
      <c r="L98" s="64">
        <v>28</v>
      </c>
      <c r="M98" s="64">
        <v>14</v>
      </c>
      <c r="N98" s="64">
        <v>26</v>
      </c>
    </row>
    <row r="99" spans="1:14" ht="24">
      <c r="A99" s="63" t="s">
        <v>126</v>
      </c>
      <c r="B99" s="64">
        <v>212.6999969482422</v>
      </c>
      <c r="C99" s="64">
        <v>890</v>
      </c>
      <c r="D99" s="64">
        <v>299</v>
      </c>
      <c r="E99" s="64">
        <v>270.8999938964844</v>
      </c>
      <c r="F99" s="64">
        <v>345000</v>
      </c>
      <c r="G99" s="64">
        <v>10300</v>
      </c>
      <c r="H99" s="64">
        <v>7752.81</v>
      </c>
      <c r="I99" s="64">
        <v>688.9631958007812</v>
      </c>
      <c r="J99" s="64">
        <v>35.686588287353516</v>
      </c>
      <c r="K99" s="64">
        <v>6.16615104675293</v>
      </c>
      <c r="L99" s="64">
        <v>28</v>
      </c>
      <c r="M99" s="64">
        <v>15</v>
      </c>
      <c r="N99" s="64">
        <v>23</v>
      </c>
    </row>
    <row r="100" spans="1:14" ht="24">
      <c r="A100" s="63" t="s">
        <v>127</v>
      </c>
      <c r="B100" s="64">
        <v>242.6999969482422</v>
      </c>
      <c r="C100" s="64">
        <v>900</v>
      </c>
      <c r="D100" s="64">
        <v>300</v>
      </c>
      <c r="E100" s="64">
        <v>309.79998779296875</v>
      </c>
      <c r="F100" s="64">
        <v>411000</v>
      </c>
      <c r="G100" s="64">
        <v>12600</v>
      </c>
      <c r="H100" s="64">
        <v>9133.33</v>
      </c>
      <c r="I100" s="64">
        <v>840</v>
      </c>
      <c r="J100" s="64">
        <v>36.42338180541992</v>
      </c>
      <c r="K100" s="64">
        <v>6.377412796020508</v>
      </c>
      <c r="L100" s="64">
        <v>28</v>
      </c>
      <c r="M100" s="64">
        <v>16</v>
      </c>
      <c r="N100" s="64">
        <v>28</v>
      </c>
    </row>
    <row r="101" spans="1:14" ht="24">
      <c r="A101" s="63" t="s">
        <v>128</v>
      </c>
      <c r="B101" s="64">
        <v>285.6000061035156</v>
      </c>
      <c r="C101" s="64">
        <v>912</v>
      </c>
      <c r="D101" s="64">
        <v>302</v>
      </c>
      <c r="E101" s="64">
        <v>364</v>
      </c>
      <c r="F101" s="64">
        <v>498000</v>
      </c>
      <c r="G101" s="64">
        <v>15700</v>
      </c>
      <c r="H101" s="64">
        <v>10921.05</v>
      </c>
      <c r="I101" s="64">
        <v>1039.7349853515625</v>
      </c>
      <c r="J101" s="64">
        <v>36.9882698059082</v>
      </c>
      <c r="K101" s="64">
        <v>6.567485809326172</v>
      </c>
      <c r="L101" s="64">
        <v>28</v>
      </c>
      <c r="M101" s="64">
        <v>18</v>
      </c>
      <c r="N101" s="64">
        <v>34</v>
      </c>
    </row>
    <row r="102" spans="1:14" ht="24">
      <c r="A102" s="65" t="s">
        <v>134</v>
      </c>
      <c r="B102" s="66">
        <v>286</v>
      </c>
      <c r="C102" s="66">
        <v>912</v>
      </c>
      <c r="D102" s="66">
        <v>302</v>
      </c>
      <c r="E102" s="66">
        <v>364</v>
      </c>
      <c r="F102" s="66">
        <v>498000</v>
      </c>
      <c r="G102" s="66">
        <v>15700</v>
      </c>
      <c r="H102" s="67">
        <v>10900</v>
      </c>
      <c r="I102" s="67">
        <v>1040</v>
      </c>
      <c r="J102" s="66">
        <v>37</v>
      </c>
      <c r="K102" s="66">
        <v>6.56</v>
      </c>
      <c r="L102" s="66">
        <v>28</v>
      </c>
      <c r="M102" s="66">
        <v>18</v>
      </c>
      <c r="N102" s="66">
        <v>34</v>
      </c>
    </row>
    <row r="103" spans="1:14" ht="24">
      <c r="A103" s="65" t="s">
        <v>135</v>
      </c>
      <c r="B103" s="66">
        <v>243</v>
      </c>
      <c r="C103" s="66">
        <v>900</v>
      </c>
      <c r="D103" s="66">
        <v>300</v>
      </c>
      <c r="E103" s="66">
        <v>309.8</v>
      </c>
      <c r="F103" s="66">
        <v>411000</v>
      </c>
      <c r="G103" s="66">
        <v>12600</v>
      </c>
      <c r="H103" s="66">
        <v>9140</v>
      </c>
      <c r="I103" s="66">
        <v>843</v>
      </c>
      <c r="J103" s="66">
        <v>36.4</v>
      </c>
      <c r="K103" s="66">
        <v>6.39</v>
      </c>
      <c r="L103" s="66">
        <v>28</v>
      </c>
      <c r="M103" s="66">
        <v>16</v>
      </c>
      <c r="N103" s="66">
        <v>28</v>
      </c>
    </row>
    <row r="104" spans="1:14" ht="24">
      <c r="A104" s="65" t="s">
        <v>136</v>
      </c>
      <c r="B104" s="66">
        <v>213</v>
      </c>
      <c r="C104" s="66">
        <v>890</v>
      </c>
      <c r="D104" s="66">
        <v>299</v>
      </c>
      <c r="E104" s="66">
        <v>270.9</v>
      </c>
      <c r="F104" s="66">
        <v>345000</v>
      </c>
      <c r="G104" s="66">
        <v>10300</v>
      </c>
      <c r="H104" s="66">
        <v>7760</v>
      </c>
      <c r="I104" s="66">
        <v>688</v>
      </c>
      <c r="J104" s="66">
        <v>35.7</v>
      </c>
      <c r="K104" s="66">
        <v>6.16</v>
      </c>
      <c r="L104" s="66">
        <v>28</v>
      </c>
      <c r="M104" s="66">
        <v>15</v>
      </c>
      <c r="N104" s="66">
        <v>23</v>
      </c>
    </row>
    <row r="105" spans="1:14" ht="24">
      <c r="A105" s="65" t="s">
        <v>210</v>
      </c>
      <c r="B105" s="66">
        <v>241</v>
      </c>
      <c r="C105" s="66">
        <v>808</v>
      </c>
      <c r="D105" s="66">
        <v>302</v>
      </c>
      <c r="E105" s="66">
        <v>307.6</v>
      </c>
      <c r="F105" s="66">
        <v>339000</v>
      </c>
      <c r="G105" s="66">
        <v>138000</v>
      </c>
      <c r="H105" s="66">
        <v>8400</v>
      </c>
      <c r="I105" s="66">
        <v>915</v>
      </c>
      <c r="J105" s="66">
        <v>33.2</v>
      </c>
      <c r="K105" s="66">
        <v>6.7</v>
      </c>
      <c r="L105" s="66">
        <v>28</v>
      </c>
      <c r="M105" s="66">
        <v>16</v>
      </c>
      <c r="N105" s="66">
        <v>30</v>
      </c>
    </row>
    <row r="106" spans="1:14" ht="24">
      <c r="A106" s="65" t="s">
        <v>211</v>
      </c>
      <c r="B106" s="66">
        <v>210</v>
      </c>
      <c r="C106" s="66">
        <v>800</v>
      </c>
      <c r="D106" s="66">
        <v>300</v>
      </c>
      <c r="E106" s="66">
        <v>267.4</v>
      </c>
      <c r="F106" s="66">
        <v>29200</v>
      </c>
      <c r="G106" s="66">
        <v>11700</v>
      </c>
      <c r="H106" s="66">
        <v>7290</v>
      </c>
      <c r="I106" s="66">
        <v>782</v>
      </c>
      <c r="J106" s="66">
        <v>33</v>
      </c>
      <c r="K106" s="66">
        <v>6.62</v>
      </c>
      <c r="L106" s="66">
        <v>28</v>
      </c>
      <c r="M106" s="66">
        <v>14</v>
      </c>
      <c r="N106" s="66">
        <v>26</v>
      </c>
    </row>
    <row r="107" spans="1:14" ht="24">
      <c r="A107" s="65" t="s">
        <v>212</v>
      </c>
      <c r="B107" s="66">
        <v>191</v>
      </c>
      <c r="C107" s="66">
        <v>792</v>
      </c>
      <c r="D107" s="66">
        <v>300</v>
      </c>
      <c r="E107" s="66">
        <v>243.4</v>
      </c>
      <c r="F107" s="66">
        <v>254000</v>
      </c>
      <c r="G107" s="66">
        <v>9930</v>
      </c>
      <c r="H107" s="66">
        <v>6410</v>
      </c>
      <c r="I107" s="66">
        <v>662</v>
      </c>
      <c r="J107" s="66">
        <v>32.3</v>
      </c>
      <c r="K107" s="66">
        <v>6.39</v>
      </c>
      <c r="L107" s="66">
        <v>28</v>
      </c>
      <c r="M107" s="66">
        <v>14</v>
      </c>
      <c r="N107" s="66">
        <v>22</v>
      </c>
    </row>
    <row r="108" spans="1:14" ht="24">
      <c r="A108" s="65" t="s">
        <v>213</v>
      </c>
      <c r="B108" s="66">
        <v>215</v>
      </c>
      <c r="C108" s="66">
        <v>708</v>
      </c>
      <c r="D108" s="66">
        <v>302</v>
      </c>
      <c r="E108" s="66">
        <v>273.5</v>
      </c>
      <c r="F108" s="66">
        <v>237000</v>
      </c>
      <c r="G108" s="66">
        <v>12900</v>
      </c>
      <c r="H108" s="66">
        <v>6700</v>
      </c>
      <c r="I108" s="66">
        <v>653</v>
      </c>
      <c r="J108" s="66">
        <v>29.4</v>
      </c>
      <c r="K108" s="66">
        <v>6.86</v>
      </c>
      <c r="L108" s="66">
        <v>28</v>
      </c>
      <c r="M108" s="66">
        <v>15</v>
      </c>
      <c r="N108" s="66">
        <v>28</v>
      </c>
    </row>
    <row r="109" spans="1:14" ht="24">
      <c r="A109" s="65" t="s">
        <v>209</v>
      </c>
      <c r="B109" s="66">
        <v>185</v>
      </c>
      <c r="C109" s="66">
        <v>700</v>
      </c>
      <c r="D109" s="66">
        <v>300</v>
      </c>
      <c r="E109" s="66">
        <v>235.5</v>
      </c>
      <c r="F109" s="66">
        <v>201000</v>
      </c>
      <c r="G109" s="66">
        <v>10800</v>
      </c>
      <c r="H109" s="66">
        <v>5760</v>
      </c>
      <c r="I109" s="66">
        <v>722</v>
      </c>
      <c r="J109" s="66">
        <v>29.3</v>
      </c>
      <c r="K109" s="66">
        <v>6.78</v>
      </c>
      <c r="L109" s="66">
        <v>28</v>
      </c>
      <c r="M109" s="66">
        <v>13</v>
      </c>
      <c r="N109" s="66">
        <v>24</v>
      </c>
    </row>
    <row r="110" spans="1:14" ht="24">
      <c r="A110" s="65" t="s">
        <v>208</v>
      </c>
      <c r="B110" s="66">
        <v>166</v>
      </c>
      <c r="C110" s="66">
        <v>692</v>
      </c>
      <c r="D110" s="66">
        <v>300</v>
      </c>
      <c r="E110" s="66">
        <v>211.5</v>
      </c>
      <c r="F110" s="66">
        <v>172000</v>
      </c>
      <c r="G110" s="66">
        <v>9020</v>
      </c>
      <c r="H110" s="66">
        <v>4980</v>
      </c>
      <c r="I110" s="66">
        <v>602</v>
      </c>
      <c r="J110" s="66">
        <v>28.6</v>
      </c>
      <c r="K110" s="66">
        <v>6.53</v>
      </c>
      <c r="L110" s="66">
        <v>28</v>
      </c>
      <c r="M110" s="66">
        <v>13</v>
      </c>
      <c r="N110" s="66">
        <v>20</v>
      </c>
    </row>
    <row r="111" spans="1:14" ht="24">
      <c r="A111" s="65" t="s">
        <v>207</v>
      </c>
      <c r="B111" s="66">
        <v>175</v>
      </c>
      <c r="C111" s="66">
        <v>594</v>
      </c>
      <c r="D111" s="66">
        <v>302</v>
      </c>
      <c r="E111" s="66">
        <v>222.4</v>
      </c>
      <c r="F111" s="66">
        <v>137000</v>
      </c>
      <c r="G111" s="66">
        <v>10600</v>
      </c>
      <c r="H111" s="66">
        <v>4620</v>
      </c>
      <c r="I111" s="66">
        <v>701</v>
      </c>
      <c r="J111" s="66">
        <v>24.9</v>
      </c>
      <c r="K111" s="66">
        <v>6.9</v>
      </c>
      <c r="L111" s="66">
        <v>28</v>
      </c>
      <c r="M111" s="66">
        <v>14</v>
      </c>
      <c r="N111" s="66">
        <v>23</v>
      </c>
    </row>
    <row r="112" spans="1:14" ht="24">
      <c r="A112" s="65" t="s">
        <v>206</v>
      </c>
      <c r="B112" s="66">
        <v>151</v>
      </c>
      <c r="C112" s="66">
        <v>588</v>
      </c>
      <c r="D112" s="66">
        <v>300</v>
      </c>
      <c r="E112" s="66">
        <v>192.5</v>
      </c>
      <c r="F112" s="66">
        <v>118000</v>
      </c>
      <c r="G112" s="66">
        <v>9020</v>
      </c>
      <c r="H112" s="66">
        <v>4020</v>
      </c>
      <c r="I112" s="66">
        <v>601</v>
      </c>
      <c r="J112" s="66">
        <v>24.8</v>
      </c>
      <c r="K112" s="66">
        <v>6.85</v>
      </c>
      <c r="L112" s="66">
        <v>28</v>
      </c>
      <c r="M112" s="66">
        <v>12</v>
      </c>
      <c r="N112" s="66">
        <v>20</v>
      </c>
    </row>
    <row r="113" spans="1:14" ht="24">
      <c r="A113" s="65" t="s">
        <v>205</v>
      </c>
      <c r="B113" s="66">
        <v>137</v>
      </c>
      <c r="C113" s="66">
        <v>582</v>
      </c>
      <c r="D113" s="66">
        <v>300</v>
      </c>
      <c r="E113" s="66">
        <v>174.5</v>
      </c>
      <c r="F113" s="66">
        <v>103000</v>
      </c>
      <c r="G113" s="66">
        <v>7670</v>
      </c>
      <c r="H113" s="66">
        <v>3530</v>
      </c>
      <c r="I113" s="66">
        <v>511</v>
      </c>
      <c r="J113" s="66">
        <v>24.3</v>
      </c>
      <c r="K113" s="66">
        <v>6.63</v>
      </c>
      <c r="L113" s="66">
        <v>28</v>
      </c>
      <c r="M113" s="66">
        <v>12</v>
      </c>
      <c r="N113" s="66">
        <v>18</v>
      </c>
    </row>
    <row r="114" spans="1:14" ht="24">
      <c r="A114" s="65" t="s">
        <v>204</v>
      </c>
      <c r="B114" s="66">
        <v>134</v>
      </c>
      <c r="C114" s="66">
        <v>612</v>
      </c>
      <c r="D114" s="66">
        <v>202</v>
      </c>
      <c r="E114" s="66">
        <v>107.7</v>
      </c>
      <c r="F114" s="66">
        <v>103000</v>
      </c>
      <c r="G114" s="66">
        <v>3180</v>
      </c>
      <c r="H114" s="66">
        <v>3380</v>
      </c>
      <c r="I114" s="66">
        <v>314</v>
      </c>
      <c r="J114" s="66">
        <v>24.6</v>
      </c>
      <c r="K114" s="66">
        <v>4.31</v>
      </c>
      <c r="L114" s="66">
        <v>22</v>
      </c>
      <c r="M114" s="66">
        <v>13</v>
      </c>
      <c r="N114" s="66">
        <v>23</v>
      </c>
    </row>
    <row r="115" spans="1:14" ht="24">
      <c r="A115" s="65" t="s">
        <v>203</v>
      </c>
      <c r="B115" s="66">
        <v>120</v>
      </c>
      <c r="C115" s="66">
        <v>606</v>
      </c>
      <c r="D115" s="66">
        <v>201</v>
      </c>
      <c r="E115" s="66">
        <v>152.5</v>
      </c>
      <c r="F115" s="66">
        <v>90400</v>
      </c>
      <c r="G115" s="66">
        <v>2720</v>
      </c>
      <c r="H115" s="66">
        <v>2980</v>
      </c>
      <c r="I115" s="66">
        <v>271</v>
      </c>
      <c r="J115" s="66">
        <v>24.3</v>
      </c>
      <c r="K115" s="66">
        <v>4.22</v>
      </c>
      <c r="L115" s="66">
        <v>22</v>
      </c>
      <c r="M115" s="66">
        <v>12</v>
      </c>
      <c r="N115" s="66">
        <v>20</v>
      </c>
    </row>
    <row r="116" spans="1:14" ht="24">
      <c r="A116" s="65" t="s">
        <v>202</v>
      </c>
      <c r="B116" s="66">
        <v>106</v>
      </c>
      <c r="C116" s="66">
        <v>600</v>
      </c>
      <c r="D116" s="66">
        <v>200</v>
      </c>
      <c r="E116" s="66">
        <v>134.4</v>
      </c>
      <c r="F116" s="66">
        <v>77600</v>
      </c>
      <c r="G116" s="66">
        <v>2280</v>
      </c>
      <c r="H116" s="66">
        <v>2590</v>
      </c>
      <c r="I116" s="66">
        <v>228</v>
      </c>
      <c r="J116" s="66">
        <v>24</v>
      </c>
      <c r="K116" s="66">
        <v>4.12</v>
      </c>
      <c r="L116" s="66">
        <v>22</v>
      </c>
      <c r="M116" s="66">
        <v>11</v>
      </c>
      <c r="N116" s="66">
        <v>17</v>
      </c>
    </row>
    <row r="117" spans="1:14" ht="24">
      <c r="A117" s="65" t="s">
        <v>201</v>
      </c>
      <c r="B117" s="66">
        <v>94.6</v>
      </c>
      <c r="C117" s="66">
        <v>596</v>
      </c>
      <c r="D117" s="66">
        <v>199</v>
      </c>
      <c r="E117" s="66">
        <v>120.5</v>
      </c>
      <c r="F117" s="66">
        <v>68700</v>
      </c>
      <c r="G117" s="66">
        <v>1980</v>
      </c>
      <c r="H117" s="66">
        <v>2310</v>
      </c>
      <c r="I117" s="66">
        <v>199</v>
      </c>
      <c r="J117" s="66">
        <v>23.9</v>
      </c>
      <c r="K117" s="66">
        <v>4.05</v>
      </c>
      <c r="L117" s="66">
        <v>22</v>
      </c>
      <c r="M117" s="66">
        <v>10</v>
      </c>
      <c r="N117" s="66">
        <v>15</v>
      </c>
    </row>
    <row r="118" spans="1:14" ht="24">
      <c r="A118" s="65" t="s">
        <v>200</v>
      </c>
      <c r="B118" s="66">
        <v>128</v>
      </c>
      <c r="C118" s="66">
        <v>488</v>
      </c>
      <c r="D118" s="66">
        <v>300</v>
      </c>
      <c r="E118" s="66">
        <v>163.5</v>
      </c>
      <c r="F118" s="66">
        <v>71000</v>
      </c>
      <c r="G118" s="66">
        <v>8110</v>
      </c>
      <c r="H118" s="66">
        <v>2910</v>
      </c>
      <c r="I118" s="66">
        <v>541</v>
      </c>
      <c r="J118" s="66">
        <v>20.8</v>
      </c>
      <c r="K118" s="66">
        <v>7.04</v>
      </c>
      <c r="L118" s="66">
        <v>26</v>
      </c>
      <c r="M118" s="66">
        <v>11</v>
      </c>
      <c r="N118" s="66">
        <v>18</v>
      </c>
    </row>
    <row r="119" spans="1:14" ht="24">
      <c r="A119" s="65" t="s">
        <v>199</v>
      </c>
      <c r="B119" s="66">
        <v>114</v>
      </c>
      <c r="C119" s="66">
        <v>482</v>
      </c>
      <c r="D119" s="66">
        <v>300</v>
      </c>
      <c r="E119" s="66">
        <v>145.5</v>
      </c>
      <c r="F119" s="66">
        <v>60400</v>
      </c>
      <c r="G119" s="66">
        <v>6760</v>
      </c>
      <c r="H119" s="66">
        <v>2500</v>
      </c>
      <c r="I119" s="66">
        <v>451</v>
      </c>
      <c r="J119" s="66">
        <v>20.4</v>
      </c>
      <c r="K119" s="66">
        <v>6.82</v>
      </c>
      <c r="L119" s="66">
        <v>26</v>
      </c>
      <c r="M119" s="66">
        <v>11</v>
      </c>
      <c r="N119" s="66">
        <v>15</v>
      </c>
    </row>
    <row r="120" spans="1:14" ht="24">
      <c r="A120" s="65" t="s">
        <v>198</v>
      </c>
      <c r="B120" s="66">
        <v>103</v>
      </c>
      <c r="C120" s="66">
        <v>506</v>
      </c>
      <c r="D120" s="66">
        <v>201</v>
      </c>
      <c r="E120" s="66">
        <v>131.3</v>
      </c>
      <c r="F120" s="66">
        <v>56500</v>
      </c>
      <c r="G120" s="66">
        <v>2580</v>
      </c>
      <c r="H120" s="66">
        <v>2230</v>
      </c>
      <c r="I120" s="66">
        <v>257</v>
      </c>
      <c r="J120" s="66">
        <v>20.7</v>
      </c>
      <c r="K120" s="66">
        <v>4.43</v>
      </c>
      <c r="L120" s="66">
        <v>20</v>
      </c>
      <c r="M120" s="66">
        <v>11</v>
      </c>
      <c r="N120" s="66">
        <v>19</v>
      </c>
    </row>
    <row r="121" spans="1:14" ht="24">
      <c r="A121" s="65" t="s">
        <v>197</v>
      </c>
      <c r="B121" s="66">
        <v>89.5</v>
      </c>
      <c r="C121" s="66">
        <v>500</v>
      </c>
      <c r="D121" s="66">
        <v>200</v>
      </c>
      <c r="E121" s="66">
        <v>114.2</v>
      </c>
      <c r="F121" s="66">
        <v>47800</v>
      </c>
      <c r="G121" s="66">
        <v>2140</v>
      </c>
      <c r="H121" s="66">
        <v>1910</v>
      </c>
      <c r="I121" s="66">
        <v>214</v>
      </c>
      <c r="J121" s="66">
        <v>20.5</v>
      </c>
      <c r="K121" s="66">
        <v>4.33</v>
      </c>
      <c r="L121" s="66">
        <v>20</v>
      </c>
      <c r="M121" s="66">
        <v>10</v>
      </c>
      <c r="N121" s="66">
        <v>16</v>
      </c>
    </row>
    <row r="122" spans="1:14" ht="24">
      <c r="A122" s="65" t="s">
        <v>196</v>
      </c>
      <c r="B122" s="66">
        <v>79.5</v>
      </c>
      <c r="C122" s="66">
        <v>496</v>
      </c>
      <c r="D122" s="66">
        <v>199</v>
      </c>
      <c r="E122" s="66">
        <v>101.3</v>
      </c>
      <c r="F122" s="66">
        <v>41900</v>
      </c>
      <c r="G122" s="66">
        <v>1840</v>
      </c>
      <c r="H122" s="66">
        <v>1690</v>
      </c>
      <c r="I122" s="66">
        <v>185</v>
      </c>
      <c r="J122" s="66">
        <v>20.3</v>
      </c>
      <c r="K122" s="66">
        <v>4.27</v>
      </c>
      <c r="L122" s="66">
        <v>20</v>
      </c>
      <c r="M122" s="66">
        <v>9</v>
      </c>
      <c r="N122" s="66">
        <v>14</v>
      </c>
    </row>
    <row r="123" spans="1:14" ht="24">
      <c r="A123" s="65" t="s">
        <v>195</v>
      </c>
      <c r="B123" s="66">
        <v>124</v>
      </c>
      <c r="C123" s="66">
        <v>440</v>
      </c>
      <c r="D123" s="66">
        <v>300</v>
      </c>
      <c r="E123" s="66">
        <v>157.4</v>
      </c>
      <c r="F123" s="66">
        <v>56100</v>
      </c>
      <c r="G123" s="66">
        <v>8110</v>
      </c>
      <c r="H123" s="66">
        <v>2550</v>
      </c>
      <c r="I123" s="66">
        <v>541</v>
      </c>
      <c r="J123" s="66">
        <v>18.9</v>
      </c>
      <c r="K123" s="66">
        <v>7.18</v>
      </c>
      <c r="L123" s="66">
        <v>24</v>
      </c>
      <c r="M123" s="66">
        <v>11</v>
      </c>
      <c r="N123" s="66">
        <v>18</v>
      </c>
    </row>
    <row r="124" spans="1:14" ht="24">
      <c r="A124" s="65" t="s">
        <v>194</v>
      </c>
      <c r="B124" s="66">
        <v>106</v>
      </c>
      <c r="C124" s="66">
        <v>434</v>
      </c>
      <c r="D124" s="66">
        <v>299</v>
      </c>
      <c r="E124" s="66">
        <v>135</v>
      </c>
      <c r="F124" s="66">
        <v>46800</v>
      </c>
      <c r="G124" s="66">
        <v>6690</v>
      </c>
      <c r="H124" s="66">
        <v>2160</v>
      </c>
      <c r="I124" s="66">
        <v>448</v>
      </c>
      <c r="J124" s="66">
        <v>18.6</v>
      </c>
      <c r="K124" s="66">
        <v>7.04</v>
      </c>
      <c r="L124" s="66">
        <v>24</v>
      </c>
      <c r="M124" s="66">
        <v>10</v>
      </c>
      <c r="N124" s="66">
        <v>15</v>
      </c>
    </row>
    <row r="125" spans="1:14" ht="24">
      <c r="A125" s="65" t="s">
        <v>193</v>
      </c>
      <c r="B125" s="66">
        <v>76</v>
      </c>
      <c r="C125" s="66">
        <v>450</v>
      </c>
      <c r="D125" s="66">
        <v>200</v>
      </c>
      <c r="E125" s="66">
        <v>96.76</v>
      </c>
      <c r="F125" s="66">
        <v>33500</v>
      </c>
      <c r="G125" s="66">
        <v>1870</v>
      </c>
      <c r="H125" s="66">
        <v>1490</v>
      </c>
      <c r="I125" s="66">
        <v>187</v>
      </c>
      <c r="J125" s="66">
        <v>18.6</v>
      </c>
      <c r="K125" s="66">
        <v>4.4</v>
      </c>
      <c r="L125" s="66">
        <v>18</v>
      </c>
      <c r="M125" s="66">
        <v>9</v>
      </c>
      <c r="N125" s="66">
        <v>14</v>
      </c>
    </row>
    <row r="126" spans="1:14" ht="24">
      <c r="A126" s="65" t="s">
        <v>192</v>
      </c>
      <c r="B126" s="66">
        <v>66.2</v>
      </c>
      <c r="C126" s="66">
        <v>446</v>
      </c>
      <c r="D126" s="66">
        <v>199</v>
      </c>
      <c r="E126" s="66">
        <v>84.3</v>
      </c>
      <c r="F126" s="66">
        <v>26700</v>
      </c>
      <c r="G126" s="66">
        <v>1580</v>
      </c>
      <c r="H126" s="66">
        <v>1290</v>
      </c>
      <c r="I126" s="66">
        <v>159</v>
      </c>
      <c r="J126" s="66">
        <v>18.5</v>
      </c>
      <c r="K126" s="66">
        <v>4.33</v>
      </c>
      <c r="L126" s="66">
        <v>18</v>
      </c>
      <c r="M126" s="66">
        <v>8</v>
      </c>
      <c r="N126" s="66">
        <v>12</v>
      </c>
    </row>
    <row r="127" spans="1:14" ht="24">
      <c r="A127" s="65" t="s">
        <v>191</v>
      </c>
      <c r="B127" s="66">
        <v>605</v>
      </c>
      <c r="C127" s="66">
        <v>498</v>
      </c>
      <c r="D127" s="66">
        <v>432</v>
      </c>
      <c r="E127" s="66">
        <v>770.1</v>
      </c>
      <c r="F127" s="66">
        <v>298000</v>
      </c>
      <c r="G127" s="66">
        <v>94400</v>
      </c>
      <c r="H127" s="66">
        <v>12000</v>
      </c>
      <c r="I127" s="66">
        <v>4370</v>
      </c>
      <c r="J127" s="66">
        <v>19.7</v>
      </c>
      <c r="K127" s="66">
        <v>11.1</v>
      </c>
      <c r="L127" s="66">
        <v>22</v>
      </c>
      <c r="M127" s="66">
        <v>45</v>
      </c>
      <c r="N127" s="66">
        <v>70</v>
      </c>
    </row>
    <row r="128" spans="1:14" ht="24">
      <c r="A128" s="65" t="s">
        <v>190</v>
      </c>
      <c r="B128" s="66">
        <v>415</v>
      </c>
      <c r="C128" s="66">
        <v>458</v>
      </c>
      <c r="D128" s="66">
        <v>417</v>
      </c>
      <c r="E128" s="66">
        <v>528.6</v>
      </c>
      <c r="F128" s="66">
        <v>187000</v>
      </c>
      <c r="G128" s="66">
        <v>60500</v>
      </c>
      <c r="H128" s="66">
        <v>8170</v>
      </c>
      <c r="I128" s="66">
        <v>2900</v>
      </c>
      <c r="J128" s="66">
        <v>18.6</v>
      </c>
      <c r="K128" s="66">
        <v>10.7</v>
      </c>
      <c r="L128" s="66">
        <v>22</v>
      </c>
      <c r="M128" s="66">
        <v>30</v>
      </c>
      <c r="N128" s="66">
        <v>50</v>
      </c>
    </row>
    <row r="129" spans="1:14" ht="24">
      <c r="A129" s="65" t="s">
        <v>189</v>
      </c>
      <c r="B129" s="66">
        <v>283</v>
      </c>
      <c r="C129" s="66">
        <v>428</v>
      </c>
      <c r="D129" s="66">
        <v>407</v>
      </c>
      <c r="E129" s="66">
        <v>360.7</v>
      </c>
      <c r="F129" s="66">
        <v>119000</v>
      </c>
      <c r="G129" s="66">
        <v>39400</v>
      </c>
      <c r="H129" s="66">
        <v>5570</v>
      </c>
      <c r="I129" s="66">
        <v>1930</v>
      </c>
      <c r="J129" s="66">
        <v>18.2</v>
      </c>
      <c r="K129" s="66">
        <v>10.4</v>
      </c>
      <c r="L129" s="66">
        <v>22</v>
      </c>
      <c r="M129" s="66">
        <v>20</v>
      </c>
      <c r="N129" s="66">
        <v>35</v>
      </c>
    </row>
    <row r="130" spans="1:14" ht="24">
      <c r="A130" s="65" t="s">
        <v>188</v>
      </c>
      <c r="B130" s="66">
        <v>232</v>
      </c>
      <c r="C130" s="66">
        <v>414</v>
      </c>
      <c r="D130" s="66">
        <v>405</v>
      </c>
      <c r="E130" s="66">
        <v>295.4</v>
      </c>
      <c r="F130" s="66">
        <v>92800</v>
      </c>
      <c r="G130" s="66">
        <v>31000</v>
      </c>
      <c r="H130" s="66">
        <v>4480</v>
      </c>
      <c r="I130" s="66">
        <v>1530</v>
      </c>
      <c r="J130" s="66">
        <v>17.7</v>
      </c>
      <c r="K130" s="66">
        <v>10.2</v>
      </c>
      <c r="L130" s="66">
        <v>22</v>
      </c>
      <c r="M130" s="66">
        <v>18</v>
      </c>
      <c r="N130" s="66">
        <v>28</v>
      </c>
    </row>
    <row r="131" spans="1:14" ht="24">
      <c r="A131" s="65" t="s">
        <v>187</v>
      </c>
      <c r="B131" s="66">
        <v>200</v>
      </c>
      <c r="C131" s="66">
        <v>406</v>
      </c>
      <c r="D131" s="66">
        <v>403</v>
      </c>
      <c r="E131" s="66">
        <v>254.9</v>
      </c>
      <c r="F131" s="66">
        <v>78000</v>
      </c>
      <c r="G131" s="66">
        <v>26200</v>
      </c>
      <c r="H131" s="66">
        <v>3840</v>
      </c>
      <c r="I131" s="66">
        <v>1300</v>
      </c>
      <c r="J131" s="66">
        <v>17.5</v>
      </c>
      <c r="K131" s="66">
        <v>10.1</v>
      </c>
      <c r="L131" s="66">
        <v>22</v>
      </c>
      <c r="M131" s="66">
        <v>16</v>
      </c>
      <c r="N131" s="66">
        <v>24</v>
      </c>
    </row>
    <row r="132" spans="1:14" ht="24">
      <c r="A132" s="65" t="s">
        <v>186</v>
      </c>
      <c r="B132" s="66">
        <v>197</v>
      </c>
      <c r="C132" s="66">
        <v>400</v>
      </c>
      <c r="D132" s="66">
        <v>408</v>
      </c>
      <c r="E132" s="66">
        <v>250.7</v>
      </c>
      <c r="F132" s="66">
        <v>70900</v>
      </c>
      <c r="G132" s="66">
        <v>23800</v>
      </c>
      <c r="H132" s="66">
        <v>3540</v>
      </c>
      <c r="I132" s="66">
        <v>1170</v>
      </c>
      <c r="J132" s="66">
        <v>16.8</v>
      </c>
      <c r="K132" s="66">
        <v>9.75</v>
      </c>
      <c r="L132" s="66">
        <v>22</v>
      </c>
      <c r="M132" s="66">
        <v>21</v>
      </c>
      <c r="N132" s="66">
        <v>21</v>
      </c>
    </row>
    <row r="133" spans="1:14" ht="24">
      <c r="A133" s="65" t="s">
        <v>185</v>
      </c>
      <c r="B133" s="66">
        <v>172</v>
      </c>
      <c r="C133" s="66">
        <v>400</v>
      </c>
      <c r="D133" s="66">
        <v>400</v>
      </c>
      <c r="E133" s="66">
        <v>218.7</v>
      </c>
      <c r="F133" s="66">
        <v>66600</v>
      </c>
      <c r="G133" s="66">
        <v>22400</v>
      </c>
      <c r="H133" s="66">
        <v>3330</v>
      </c>
      <c r="I133" s="66">
        <v>1120</v>
      </c>
      <c r="J133" s="66">
        <v>17.5</v>
      </c>
      <c r="K133" s="66">
        <v>10.1</v>
      </c>
      <c r="L133" s="66">
        <v>22</v>
      </c>
      <c r="M133" s="66">
        <v>13</v>
      </c>
      <c r="N133" s="66">
        <v>21</v>
      </c>
    </row>
    <row r="134" spans="1:14" ht="24">
      <c r="A134" s="65" t="s">
        <v>184</v>
      </c>
      <c r="B134" s="66">
        <v>168</v>
      </c>
      <c r="C134" s="66">
        <v>394</v>
      </c>
      <c r="D134" s="66">
        <v>405</v>
      </c>
      <c r="E134" s="66">
        <v>214.4</v>
      </c>
      <c r="F134" s="66">
        <v>59700</v>
      </c>
      <c r="G134" s="66">
        <v>20000</v>
      </c>
      <c r="H134" s="66">
        <v>3030</v>
      </c>
      <c r="I134" s="66">
        <v>985</v>
      </c>
      <c r="J134" s="66">
        <v>16.7</v>
      </c>
      <c r="K134" s="66">
        <v>9.65</v>
      </c>
      <c r="L134" s="66">
        <v>22</v>
      </c>
      <c r="M134" s="66">
        <v>18</v>
      </c>
      <c r="N134" s="66">
        <v>18</v>
      </c>
    </row>
    <row r="135" spans="1:14" ht="24">
      <c r="A135" s="65" t="s">
        <v>183</v>
      </c>
      <c r="B135" s="66">
        <v>147</v>
      </c>
      <c r="C135" s="66">
        <v>394</v>
      </c>
      <c r="D135" s="66">
        <v>398</v>
      </c>
      <c r="E135" s="66">
        <v>186.8</v>
      </c>
      <c r="F135" s="66">
        <v>56100</v>
      </c>
      <c r="G135" s="66">
        <v>18900</v>
      </c>
      <c r="H135" s="66">
        <v>2850</v>
      </c>
      <c r="I135" s="66">
        <v>951</v>
      </c>
      <c r="J135" s="66">
        <v>17.3</v>
      </c>
      <c r="K135" s="66">
        <v>10.1</v>
      </c>
      <c r="L135" s="66">
        <v>22</v>
      </c>
      <c r="M135" s="66">
        <v>11</v>
      </c>
      <c r="N135" s="66">
        <v>18</v>
      </c>
    </row>
    <row r="136" spans="1:14" ht="24">
      <c r="A136" s="65" t="s">
        <v>182</v>
      </c>
      <c r="B136" s="66">
        <v>140</v>
      </c>
      <c r="C136" s="66">
        <v>388</v>
      </c>
      <c r="D136" s="66">
        <v>402</v>
      </c>
      <c r="E136" s="66">
        <v>178.5</v>
      </c>
      <c r="F136" s="66">
        <v>49000</v>
      </c>
      <c r="G136" s="66">
        <v>16300</v>
      </c>
      <c r="H136" s="66">
        <v>2250</v>
      </c>
      <c r="I136" s="66">
        <v>809</v>
      </c>
      <c r="J136" s="66">
        <v>16.6</v>
      </c>
      <c r="K136" s="66">
        <v>9.54</v>
      </c>
      <c r="L136" s="66">
        <v>22</v>
      </c>
      <c r="M136" s="66">
        <v>15</v>
      </c>
      <c r="N136" s="66">
        <v>15</v>
      </c>
    </row>
    <row r="137" spans="1:14" ht="24">
      <c r="A137" s="65" t="s">
        <v>181</v>
      </c>
      <c r="B137" s="66">
        <v>107</v>
      </c>
      <c r="C137" s="66">
        <v>390</v>
      </c>
      <c r="D137" s="66">
        <v>300</v>
      </c>
      <c r="E137" s="66">
        <v>136</v>
      </c>
      <c r="F137" s="66">
        <v>38700</v>
      </c>
      <c r="G137" s="66">
        <v>7210</v>
      </c>
      <c r="H137" s="66">
        <v>1980</v>
      </c>
      <c r="I137" s="66">
        <v>481</v>
      </c>
      <c r="J137" s="66">
        <v>16.9</v>
      </c>
      <c r="K137" s="66">
        <v>7.28</v>
      </c>
      <c r="L137" s="66">
        <v>22</v>
      </c>
      <c r="M137" s="66">
        <v>10</v>
      </c>
      <c r="N137" s="66">
        <v>16</v>
      </c>
    </row>
    <row r="138" spans="1:14" ht="24">
      <c r="A138" s="65" t="s">
        <v>180</v>
      </c>
      <c r="B138" s="66">
        <v>94.3</v>
      </c>
      <c r="C138" s="66">
        <v>386</v>
      </c>
      <c r="D138" s="66">
        <v>299</v>
      </c>
      <c r="E138" s="66">
        <v>120.1</v>
      </c>
      <c r="F138" s="66">
        <v>33700</v>
      </c>
      <c r="G138" s="66">
        <v>6240</v>
      </c>
      <c r="H138" s="66">
        <v>1740</v>
      </c>
      <c r="I138" s="66">
        <v>418</v>
      </c>
      <c r="J138" s="66">
        <v>16.7</v>
      </c>
      <c r="K138" s="66">
        <v>7.21</v>
      </c>
      <c r="L138" s="66">
        <v>22</v>
      </c>
      <c r="M138" s="66">
        <v>9</v>
      </c>
      <c r="N138" s="66">
        <v>14</v>
      </c>
    </row>
    <row r="139" spans="1:14" ht="24">
      <c r="A139" s="65" t="s">
        <v>179</v>
      </c>
      <c r="B139" s="66">
        <v>66</v>
      </c>
      <c r="C139" s="66">
        <v>400</v>
      </c>
      <c r="D139" s="66">
        <v>200</v>
      </c>
      <c r="E139" s="66">
        <v>84.12</v>
      </c>
      <c r="F139" s="66">
        <v>23700</v>
      </c>
      <c r="G139" s="66">
        <v>1740</v>
      </c>
      <c r="H139" s="66">
        <v>1190</v>
      </c>
      <c r="I139" s="66">
        <v>174</v>
      </c>
      <c r="J139" s="66">
        <v>16.8</v>
      </c>
      <c r="K139" s="66">
        <v>4.54</v>
      </c>
      <c r="L139" s="66">
        <v>16</v>
      </c>
      <c r="M139" s="66">
        <v>8</v>
      </c>
      <c r="N139" s="66">
        <v>13</v>
      </c>
    </row>
    <row r="140" spans="1:14" ht="24">
      <c r="A140" s="65" t="s">
        <v>178</v>
      </c>
      <c r="B140" s="66">
        <v>56.6</v>
      </c>
      <c r="C140" s="66">
        <v>396</v>
      </c>
      <c r="D140" s="66">
        <v>199</v>
      </c>
      <c r="E140" s="66">
        <v>72.16</v>
      </c>
      <c r="F140" s="66">
        <v>20000</v>
      </c>
      <c r="G140" s="66">
        <v>1450</v>
      </c>
      <c r="H140" s="66">
        <v>1010</v>
      </c>
      <c r="I140" s="66">
        <v>145</v>
      </c>
      <c r="J140" s="66">
        <v>16.7</v>
      </c>
      <c r="K140" s="66">
        <v>4.48</v>
      </c>
      <c r="L140" s="66">
        <v>16</v>
      </c>
      <c r="M140" s="66">
        <v>7</v>
      </c>
      <c r="N140" s="66">
        <v>11</v>
      </c>
    </row>
    <row r="141" spans="1:14" ht="24">
      <c r="A141" s="65" t="s">
        <v>177</v>
      </c>
      <c r="B141" s="66">
        <v>159</v>
      </c>
      <c r="C141" s="66">
        <v>356</v>
      </c>
      <c r="D141" s="66">
        <v>352</v>
      </c>
      <c r="E141" s="66">
        <v>202</v>
      </c>
      <c r="F141" s="66">
        <v>47600</v>
      </c>
      <c r="G141" s="66">
        <v>16000</v>
      </c>
      <c r="H141" s="66">
        <v>2670</v>
      </c>
      <c r="I141" s="66">
        <v>909</v>
      </c>
      <c r="J141" s="66">
        <v>15.3</v>
      </c>
      <c r="K141" s="66">
        <v>8.9</v>
      </c>
      <c r="L141" s="66">
        <v>20</v>
      </c>
      <c r="M141" s="66">
        <v>14</v>
      </c>
      <c r="N141" s="66">
        <v>22</v>
      </c>
    </row>
    <row r="142" spans="1:14" ht="24">
      <c r="A142" s="65" t="s">
        <v>176</v>
      </c>
      <c r="B142" s="66">
        <v>156</v>
      </c>
      <c r="C142" s="66">
        <v>350</v>
      </c>
      <c r="D142" s="66">
        <v>357</v>
      </c>
      <c r="E142" s="66">
        <v>198.4</v>
      </c>
      <c r="F142" s="66">
        <v>42800</v>
      </c>
      <c r="G142" s="66">
        <v>14400</v>
      </c>
      <c r="H142" s="66">
        <v>2450</v>
      </c>
      <c r="I142" s="66">
        <v>809</v>
      </c>
      <c r="J142" s="66">
        <v>14.7</v>
      </c>
      <c r="K142" s="66">
        <v>8.53</v>
      </c>
      <c r="L142" s="66">
        <v>20</v>
      </c>
      <c r="M142" s="66">
        <v>19</v>
      </c>
      <c r="N142" s="66">
        <v>19</v>
      </c>
    </row>
    <row r="143" spans="1:14" ht="24">
      <c r="A143" s="65" t="s">
        <v>175</v>
      </c>
      <c r="B143" s="66">
        <v>137</v>
      </c>
      <c r="C143" s="66">
        <v>350</v>
      </c>
      <c r="D143" s="66">
        <v>350</v>
      </c>
      <c r="E143" s="66">
        <v>173.9</v>
      </c>
      <c r="F143" s="66">
        <v>40300</v>
      </c>
      <c r="G143" s="66">
        <v>13600</v>
      </c>
      <c r="H143" s="66">
        <v>2300</v>
      </c>
      <c r="I143" s="66">
        <v>776</v>
      </c>
      <c r="J143" s="66">
        <v>15.2</v>
      </c>
      <c r="K143" s="66">
        <v>8.84</v>
      </c>
      <c r="L143" s="66">
        <v>20</v>
      </c>
      <c r="M143" s="66">
        <v>12</v>
      </c>
      <c r="N143" s="66">
        <v>19</v>
      </c>
    </row>
    <row r="144" spans="1:14" ht="24">
      <c r="A144" s="65" t="s">
        <v>174</v>
      </c>
      <c r="B144" s="66">
        <v>131</v>
      </c>
      <c r="C144" s="66">
        <v>344</v>
      </c>
      <c r="D144" s="66">
        <v>354</v>
      </c>
      <c r="E144" s="66">
        <v>166.6</v>
      </c>
      <c r="F144" s="66">
        <v>35300</v>
      </c>
      <c r="G144" s="66">
        <v>11800</v>
      </c>
      <c r="H144" s="66">
        <v>2050</v>
      </c>
      <c r="I144" s="66">
        <v>669</v>
      </c>
      <c r="J144" s="66">
        <v>14.6</v>
      </c>
      <c r="K144" s="66">
        <v>8.43</v>
      </c>
      <c r="L144" s="66">
        <v>20</v>
      </c>
      <c r="M144" s="66">
        <v>16</v>
      </c>
      <c r="N144" s="66">
        <v>16</v>
      </c>
    </row>
    <row r="145" spans="1:14" ht="24">
      <c r="A145" s="65" t="s">
        <v>173</v>
      </c>
      <c r="B145" s="66">
        <v>115</v>
      </c>
      <c r="C145" s="66">
        <v>344</v>
      </c>
      <c r="D145" s="66">
        <v>348</v>
      </c>
      <c r="E145" s="66">
        <v>146</v>
      </c>
      <c r="F145" s="66">
        <v>33300</v>
      </c>
      <c r="G145" s="66">
        <v>11200</v>
      </c>
      <c r="H145" s="66">
        <v>1940</v>
      </c>
      <c r="I145" s="66">
        <v>646</v>
      </c>
      <c r="J145" s="66">
        <v>15.1</v>
      </c>
      <c r="K145" s="66">
        <v>8.78</v>
      </c>
      <c r="L145" s="66">
        <v>20</v>
      </c>
      <c r="M145" s="66">
        <v>10</v>
      </c>
      <c r="N145" s="66">
        <v>16</v>
      </c>
    </row>
    <row r="146" spans="1:14" ht="24">
      <c r="A146" s="65" t="s">
        <v>172</v>
      </c>
      <c r="B146" s="66">
        <v>106</v>
      </c>
      <c r="C146" s="66">
        <v>338</v>
      </c>
      <c r="D146" s="66">
        <v>351</v>
      </c>
      <c r="E146" s="66">
        <v>135.3</v>
      </c>
      <c r="F146" s="66">
        <v>28200</v>
      </c>
      <c r="G146" s="66">
        <v>9380</v>
      </c>
      <c r="H146" s="66">
        <v>1670</v>
      </c>
      <c r="I146" s="66">
        <v>534</v>
      </c>
      <c r="J146" s="66">
        <v>14.4</v>
      </c>
      <c r="K146" s="66">
        <v>8.33</v>
      </c>
      <c r="L146" s="66">
        <v>20</v>
      </c>
      <c r="M146" s="66">
        <v>13</v>
      </c>
      <c r="N146" s="66">
        <v>13</v>
      </c>
    </row>
    <row r="147" spans="1:14" ht="24">
      <c r="A147" s="65" t="s">
        <v>171</v>
      </c>
      <c r="B147" s="66">
        <v>79.7</v>
      </c>
      <c r="C147" s="66">
        <v>340</v>
      </c>
      <c r="D147" s="66">
        <v>250</v>
      </c>
      <c r="E147" s="66">
        <v>101.5</v>
      </c>
      <c r="F147" s="66">
        <v>21700</v>
      </c>
      <c r="G147" s="66">
        <v>3650</v>
      </c>
      <c r="H147" s="66">
        <v>1280</v>
      </c>
      <c r="I147" s="66">
        <v>292</v>
      </c>
      <c r="J147" s="66">
        <v>14.6</v>
      </c>
      <c r="K147" s="66">
        <v>6</v>
      </c>
      <c r="L147" s="66">
        <v>20</v>
      </c>
      <c r="M147" s="66">
        <v>9</v>
      </c>
      <c r="N147" s="66">
        <v>14</v>
      </c>
    </row>
    <row r="148" spans="1:14" ht="24">
      <c r="A148" s="65" t="s">
        <v>170</v>
      </c>
      <c r="B148" s="66">
        <v>69.2</v>
      </c>
      <c r="C148" s="66">
        <v>336</v>
      </c>
      <c r="D148" s="66">
        <v>249</v>
      </c>
      <c r="E148" s="66">
        <v>88.15</v>
      </c>
      <c r="F148" s="66">
        <v>18500</v>
      </c>
      <c r="G148" s="66">
        <v>3090</v>
      </c>
      <c r="H148" s="66">
        <v>1100</v>
      </c>
      <c r="I148" s="66">
        <v>248</v>
      </c>
      <c r="J148" s="66">
        <v>14.5</v>
      </c>
      <c r="K148" s="66">
        <v>5.92</v>
      </c>
      <c r="L148" s="66">
        <v>20</v>
      </c>
      <c r="M148" s="66">
        <v>8</v>
      </c>
      <c r="N148" s="66">
        <v>12</v>
      </c>
    </row>
    <row r="149" spans="1:14" ht="24">
      <c r="A149" s="65" t="s">
        <v>169</v>
      </c>
      <c r="B149" s="66">
        <v>49.6</v>
      </c>
      <c r="C149" s="66">
        <v>350</v>
      </c>
      <c r="D149" s="66">
        <v>175</v>
      </c>
      <c r="E149" s="66">
        <v>63.14</v>
      </c>
      <c r="F149" s="66">
        <v>13600</v>
      </c>
      <c r="G149" s="66">
        <v>684</v>
      </c>
      <c r="H149" s="66">
        <v>775</v>
      </c>
      <c r="I149" s="66">
        <v>112</v>
      </c>
      <c r="J149" s="66">
        <v>14.7</v>
      </c>
      <c r="K149" s="66">
        <v>3.95</v>
      </c>
      <c r="L149" s="66">
        <v>14</v>
      </c>
      <c r="M149" s="66">
        <v>7</v>
      </c>
      <c r="N149" s="66">
        <v>11</v>
      </c>
    </row>
    <row r="150" spans="1:14" ht="24">
      <c r="A150" s="65" t="s">
        <v>168</v>
      </c>
      <c r="B150" s="66">
        <v>41.4</v>
      </c>
      <c r="C150" s="66">
        <v>346</v>
      </c>
      <c r="D150" s="66">
        <v>174</v>
      </c>
      <c r="E150" s="66">
        <v>52.68</v>
      </c>
      <c r="F150" s="66">
        <v>11100</v>
      </c>
      <c r="G150" s="66">
        <v>792</v>
      </c>
      <c r="H150" s="66">
        <v>641</v>
      </c>
      <c r="I150" s="66">
        <v>91</v>
      </c>
      <c r="J150" s="66">
        <v>14.5</v>
      </c>
      <c r="K150" s="66">
        <v>3.86</v>
      </c>
      <c r="L150" s="66">
        <v>14</v>
      </c>
      <c r="M150" s="66">
        <v>6</v>
      </c>
      <c r="N150" s="66">
        <v>9</v>
      </c>
    </row>
    <row r="151" spans="1:14" ht="24">
      <c r="A151" s="65" t="s">
        <v>167</v>
      </c>
      <c r="B151" s="66">
        <v>106</v>
      </c>
      <c r="C151" s="66">
        <v>304</v>
      </c>
      <c r="D151" s="66">
        <v>301</v>
      </c>
      <c r="E151" s="66">
        <v>134.8</v>
      </c>
      <c r="F151" s="66">
        <v>23400</v>
      </c>
      <c r="G151" s="66">
        <v>7730</v>
      </c>
      <c r="H151" s="66">
        <v>1540</v>
      </c>
      <c r="I151" s="66">
        <v>514</v>
      </c>
      <c r="J151" s="66">
        <v>13.2</v>
      </c>
      <c r="K151" s="66">
        <v>7.57</v>
      </c>
      <c r="L151" s="66">
        <v>18</v>
      </c>
      <c r="M151" s="66">
        <v>11</v>
      </c>
      <c r="N151" s="66">
        <v>17</v>
      </c>
    </row>
    <row r="152" spans="1:14" ht="24">
      <c r="A152" s="65" t="s">
        <v>167</v>
      </c>
      <c r="B152" s="66">
        <v>106</v>
      </c>
      <c r="C152" s="66">
        <v>300</v>
      </c>
      <c r="D152" s="66">
        <v>305</v>
      </c>
      <c r="E152" s="66">
        <v>134.8</v>
      </c>
      <c r="F152" s="66">
        <v>21500</v>
      </c>
      <c r="G152" s="66">
        <v>7100</v>
      </c>
      <c r="H152" s="66">
        <v>1440</v>
      </c>
      <c r="I152" s="66">
        <v>466</v>
      </c>
      <c r="J152" s="66">
        <v>12.6</v>
      </c>
      <c r="K152" s="66">
        <v>7.26</v>
      </c>
      <c r="L152" s="66">
        <v>18</v>
      </c>
      <c r="M152" s="66">
        <v>15</v>
      </c>
      <c r="N152" s="66">
        <v>15</v>
      </c>
    </row>
    <row r="153" spans="1:14" ht="24">
      <c r="A153" s="65" t="s">
        <v>166</v>
      </c>
      <c r="B153" s="66">
        <v>94</v>
      </c>
      <c r="C153" s="66">
        <v>300</v>
      </c>
      <c r="D153" s="66">
        <v>300</v>
      </c>
      <c r="E153" s="66">
        <v>119.8</v>
      </c>
      <c r="F153" s="66">
        <v>20400</v>
      </c>
      <c r="G153" s="66">
        <v>6750</v>
      </c>
      <c r="H153" s="66">
        <v>1360</v>
      </c>
      <c r="I153" s="66">
        <v>450</v>
      </c>
      <c r="J153" s="66">
        <v>13.1</v>
      </c>
      <c r="K153" s="66">
        <v>7.51</v>
      </c>
      <c r="L153" s="66">
        <v>18</v>
      </c>
      <c r="M153" s="66">
        <v>10</v>
      </c>
      <c r="N153" s="66">
        <v>15</v>
      </c>
    </row>
    <row r="154" spans="1:14" ht="24">
      <c r="A154" s="65" t="s">
        <v>165</v>
      </c>
      <c r="B154" s="66">
        <v>87</v>
      </c>
      <c r="C154" s="66">
        <v>298</v>
      </c>
      <c r="D154" s="66">
        <v>299</v>
      </c>
      <c r="E154" s="66">
        <v>110.8</v>
      </c>
      <c r="F154" s="66">
        <v>18800</v>
      </c>
      <c r="G154" s="66">
        <v>6240</v>
      </c>
      <c r="H154" s="66">
        <v>1270</v>
      </c>
      <c r="I154" s="66">
        <v>417</v>
      </c>
      <c r="J154" s="66">
        <v>13</v>
      </c>
      <c r="K154" s="66">
        <v>7.51</v>
      </c>
      <c r="L154" s="66">
        <v>18</v>
      </c>
      <c r="M154" s="66">
        <v>9</v>
      </c>
      <c r="N154" s="66">
        <v>14</v>
      </c>
    </row>
    <row r="155" spans="1:14" ht="24">
      <c r="A155" s="65" t="s">
        <v>164</v>
      </c>
      <c r="B155" s="66">
        <v>84.5</v>
      </c>
      <c r="C155" s="66">
        <v>294</v>
      </c>
      <c r="D155" s="66">
        <v>302</v>
      </c>
      <c r="E155" s="66">
        <v>107.7</v>
      </c>
      <c r="F155" s="66">
        <v>16900</v>
      </c>
      <c r="G155" s="66">
        <v>5520</v>
      </c>
      <c r="H155" s="66">
        <v>1150</v>
      </c>
      <c r="I155" s="66">
        <v>365</v>
      </c>
      <c r="J155" s="66">
        <v>12.5</v>
      </c>
      <c r="K155" s="66">
        <v>7.16</v>
      </c>
      <c r="L155" s="66">
        <v>18</v>
      </c>
      <c r="M155" s="66">
        <v>12</v>
      </c>
      <c r="N155" s="66">
        <v>12</v>
      </c>
    </row>
    <row r="156" spans="1:14" ht="24">
      <c r="A156" s="65" t="s">
        <v>163</v>
      </c>
      <c r="B156" s="66">
        <v>65.4</v>
      </c>
      <c r="C156" s="66">
        <v>298</v>
      </c>
      <c r="D156" s="66">
        <v>201</v>
      </c>
      <c r="E156" s="66">
        <v>83.36</v>
      </c>
      <c r="F156" s="66">
        <v>13300</v>
      </c>
      <c r="G156" s="66">
        <v>1900</v>
      </c>
      <c r="H156" s="66">
        <v>893</v>
      </c>
      <c r="I156" s="66">
        <v>189</v>
      </c>
      <c r="J156" s="66">
        <v>12.6</v>
      </c>
      <c r="K156" s="66">
        <v>4.77</v>
      </c>
      <c r="L156" s="66">
        <v>18</v>
      </c>
      <c r="M156" s="66">
        <v>9</v>
      </c>
      <c r="N156" s="66">
        <v>14</v>
      </c>
    </row>
    <row r="157" spans="1:14" ht="24">
      <c r="A157" s="65" t="s">
        <v>162</v>
      </c>
      <c r="B157" s="66">
        <v>56.8</v>
      </c>
      <c r="C157" s="66">
        <v>294</v>
      </c>
      <c r="D157" s="66">
        <v>200</v>
      </c>
      <c r="E157" s="66">
        <v>72.38</v>
      </c>
      <c r="F157" s="66">
        <v>11300</v>
      </c>
      <c r="G157" s="66">
        <v>1600</v>
      </c>
      <c r="H157" s="66">
        <v>771</v>
      </c>
      <c r="I157" s="66">
        <v>160</v>
      </c>
      <c r="J157" s="66">
        <v>12.5</v>
      </c>
      <c r="K157" s="66">
        <v>4.71</v>
      </c>
      <c r="L157" s="66">
        <v>18</v>
      </c>
      <c r="M157" s="66">
        <v>8</v>
      </c>
      <c r="N157" s="66">
        <v>12</v>
      </c>
    </row>
    <row r="158" spans="1:14" ht="24">
      <c r="A158" s="65" t="s">
        <v>161</v>
      </c>
      <c r="B158" s="66">
        <v>36.7</v>
      </c>
      <c r="C158" s="66">
        <v>300</v>
      </c>
      <c r="D158" s="66">
        <v>150</v>
      </c>
      <c r="E158" s="66">
        <v>46.78</v>
      </c>
      <c r="F158" s="66">
        <v>7210</v>
      </c>
      <c r="G158" s="66">
        <v>508</v>
      </c>
      <c r="H158" s="66">
        <v>481</v>
      </c>
      <c r="I158" s="66">
        <v>67.7</v>
      </c>
      <c r="J158" s="66">
        <v>12.4</v>
      </c>
      <c r="K158" s="66">
        <v>3.29</v>
      </c>
      <c r="L158" s="66">
        <v>13</v>
      </c>
      <c r="M158" s="66">
        <v>6.5</v>
      </c>
      <c r="N158" s="66">
        <v>9</v>
      </c>
    </row>
    <row r="159" spans="1:14" ht="24">
      <c r="A159" s="65" t="s">
        <v>160</v>
      </c>
      <c r="B159" s="66">
        <v>32</v>
      </c>
      <c r="C159" s="66">
        <v>298</v>
      </c>
      <c r="D159" s="66">
        <v>149</v>
      </c>
      <c r="E159" s="66">
        <v>40.8</v>
      </c>
      <c r="F159" s="66">
        <v>6320</v>
      </c>
      <c r="G159" s="66">
        <v>442</v>
      </c>
      <c r="H159" s="66">
        <v>424</v>
      </c>
      <c r="I159" s="66">
        <v>59.3</v>
      </c>
      <c r="J159" s="66">
        <v>12.4</v>
      </c>
      <c r="K159" s="66">
        <v>3.29</v>
      </c>
      <c r="L159" s="66">
        <v>13</v>
      </c>
      <c r="M159" s="66">
        <v>5.5</v>
      </c>
      <c r="N159" s="66">
        <v>8</v>
      </c>
    </row>
    <row r="160" spans="1:14" ht="24">
      <c r="A160" s="65" t="s">
        <v>159</v>
      </c>
      <c r="B160" s="66">
        <v>82.2</v>
      </c>
      <c r="C160" s="66">
        <v>250</v>
      </c>
      <c r="D160" s="66">
        <v>255</v>
      </c>
      <c r="E160" s="66">
        <v>104.7</v>
      </c>
      <c r="F160" s="66">
        <v>11500</v>
      </c>
      <c r="G160" s="66">
        <v>3880</v>
      </c>
      <c r="H160" s="66">
        <v>919</v>
      </c>
      <c r="I160" s="66">
        <v>304</v>
      </c>
      <c r="J160" s="66">
        <v>10.5</v>
      </c>
      <c r="K160" s="66">
        <v>6.09</v>
      </c>
      <c r="L160" s="66">
        <v>16</v>
      </c>
      <c r="M160" s="66">
        <v>14</v>
      </c>
      <c r="N160" s="66">
        <v>14</v>
      </c>
    </row>
    <row r="161" spans="1:14" ht="24">
      <c r="A161" s="65" t="s">
        <v>158</v>
      </c>
      <c r="B161" s="66">
        <v>72.4</v>
      </c>
      <c r="C161" s="66">
        <v>250</v>
      </c>
      <c r="D161" s="66">
        <v>250</v>
      </c>
      <c r="E161" s="66">
        <v>92.18</v>
      </c>
      <c r="F161" s="66">
        <v>10800</v>
      </c>
      <c r="G161" s="66">
        <v>3650</v>
      </c>
      <c r="H161" s="66">
        <v>867</v>
      </c>
      <c r="I161" s="66">
        <v>292</v>
      </c>
      <c r="J161" s="66">
        <v>10.8</v>
      </c>
      <c r="K161" s="66">
        <v>6.29</v>
      </c>
      <c r="L161" s="66">
        <v>16</v>
      </c>
      <c r="M161" s="66">
        <v>9</v>
      </c>
      <c r="N161" s="66">
        <v>14</v>
      </c>
    </row>
    <row r="162" spans="1:14" ht="24">
      <c r="A162" s="65" t="s">
        <v>157</v>
      </c>
      <c r="B162" s="66">
        <v>66.5</v>
      </c>
      <c r="C162" s="66">
        <v>248</v>
      </c>
      <c r="D162" s="66">
        <v>249</v>
      </c>
      <c r="E162" s="66">
        <v>84.7</v>
      </c>
      <c r="F162" s="66">
        <v>9930</v>
      </c>
      <c r="G162" s="66">
        <v>3350</v>
      </c>
      <c r="H162" s="66">
        <v>801</v>
      </c>
      <c r="I162" s="66">
        <v>269</v>
      </c>
      <c r="J162" s="66">
        <v>10.8</v>
      </c>
      <c r="K162" s="66">
        <v>6.29</v>
      </c>
      <c r="L162" s="66">
        <v>16</v>
      </c>
      <c r="M162" s="66">
        <v>8</v>
      </c>
      <c r="N162" s="66">
        <v>13</v>
      </c>
    </row>
    <row r="163" spans="1:14" ht="24">
      <c r="A163" s="65" t="s">
        <v>156</v>
      </c>
      <c r="B163" s="66">
        <v>64.4</v>
      </c>
      <c r="C163" s="66">
        <v>244</v>
      </c>
      <c r="D163" s="66">
        <v>252</v>
      </c>
      <c r="E163" s="66">
        <v>82.06</v>
      </c>
      <c r="F163" s="66">
        <v>8790</v>
      </c>
      <c r="G163" s="66">
        <v>2940</v>
      </c>
      <c r="H163" s="66">
        <v>720</v>
      </c>
      <c r="I163" s="66">
        <v>233</v>
      </c>
      <c r="J163" s="66">
        <v>10.3</v>
      </c>
      <c r="K163" s="66">
        <v>5.98</v>
      </c>
      <c r="L163" s="66">
        <v>16</v>
      </c>
      <c r="M163" s="66">
        <v>11</v>
      </c>
      <c r="N163" s="66">
        <v>11</v>
      </c>
    </row>
    <row r="164" spans="1:14" ht="24">
      <c r="A164" s="65" t="s">
        <v>155</v>
      </c>
      <c r="B164" s="66">
        <v>44.1</v>
      </c>
      <c r="C164" s="66">
        <v>244</v>
      </c>
      <c r="D164" s="66">
        <v>175</v>
      </c>
      <c r="E164" s="66">
        <v>56.24</v>
      </c>
      <c r="F164" s="66">
        <v>6120</v>
      </c>
      <c r="G164" s="66">
        <v>984</v>
      </c>
      <c r="H164" s="66">
        <v>502</v>
      </c>
      <c r="I164" s="66">
        <v>113</v>
      </c>
      <c r="J164" s="66">
        <v>10.4</v>
      </c>
      <c r="K164" s="66">
        <v>4.18</v>
      </c>
      <c r="L164" s="66">
        <v>16</v>
      </c>
      <c r="M164" s="66">
        <v>7</v>
      </c>
      <c r="N164" s="66">
        <v>11</v>
      </c>
    </row>
    <row r="165" spans="1:14" ht="24">
      <c r="A165" s="65" t="s">
        <v>154</v>
      </c>
      <c r="B165" s="66">
        <v>29.6</v>
      </c>
      <c r="C165" s="66">
        <v>250</v>
      </c>
      <c r="D165" s="66">
        <v>125</v>
      </c>
      <c r="E165" s="66">
        <v>37.66</v>
      </c>
      <c r="F165" s="66">
        <v>4050</v>
      </c>
      <c r="G165" s="66">
        <v>294</v>
      </c>
      <c r="H165" s="66">
        <v>324</v>
      </c>
      <c r="I165" s="66">
        <v>47</v>
      </c>
      <c r="J165" s="66">
        <v>10.4</v>
      </c>
      <c r="K165" s="66">
        <v>2.79</v>
      </c>
      <c r="L165" s="66">
        <v>12</v>
      </c>
      <c r="M165" s="66">
        <v>6</v>
      </c>
      <c r="N165" s="66">
        <v>9</v>
      </c>
    </row>
    <row r="166" spans="1:14" ht="24">
      <c r="A166" s="65" t="s">
        <v>153</v>
      </c>
      <c r="B166" s="66">
        <v>25.7</v>
      </c>
      <c r="C166" s="66">
        <v>248</v>
      </c>
      <c r="D166" s="66">
        <v>124</v>
      </c>
      <c r="E166" s="66">
        <v>32.68</v>
      </c>
      <c r="F166" s="66">
        <v>3540</v>
      </c>
      <c r="G166" s="66">
        <v>255</v>
      </c>
      <c r="H166" s="66">
        <v>285</v>
      </c>
      <c r="I166" s="66">
        <v>41.1</v>
      </c>
      <c r="J166" s="66">
        <v>10.4</v>
      </c>
      <c r="K166" s="66">
        <v>2.79</v>
      </c>
      <c r="L166" s="66">
        <v>12</v>
      </c>
      <c r="M166" s="66">
        <v>5</v>
      </c>
      <c r="N166" s="66">
        <v>8</v>
      </c>
    </row>
    <row r="167" spans="1:14" ht="24">
      <c r="A167" s="65" t="s">
        <v>152</v>
      </c>
      <c r="B167" s="66">
        <v>65.7</v>
      </c>
      <c r="C167" s="66">
        <v>208</v>
      </c>
      <c r="D167" s="66">
        <v>202</v>
      </c>
      <c r="E167" s="66">
        <v>83.69</v>
      </c>
      <c r="F167" s="66">
        <v>6530</v>
      </c>
      <c r="G167" s="66">
        <v>2200</v>
      </c>
      <c r="H167" s="66">
        <v>628</v>
      </c>
      <c r="I167" s="66">
        <v>218</v>
      </c>
      <c r="J167" s="66">
        <v>8.83</v>
      </c>
      <c r="K167" s="66">
        <v>5.13</v>
      </c>
      <c r="L167" s="66">
        <v>13</v>
      </c>
      <c r="M167" s="66">
        <v>10</v>
      </c>
      <c r="N167" s="66">
        <v>16</v>
      </c>
    </row>
    <row r="168" spans="1:14" ht="24">
      <c r="A168" s="65" t="s">
        <v>151</v>
      </c>
      <c r="B168" s="66">
        <v>56.2</v>
      </c>
      <c r="C168" s="66">
        <v>200</v>
      </c>
      <c r="D168" s="66">
        <v>204</v>
      </c>
      <c r="E168" s="66">
        <v>7153</v>
      </c>
      <c r="F168" s="66">
        <v>4980</v>
      </c>
      <c r="G168" s="66">
        <v>1700</v>
      </c>
      <c r="H168" s="66">
        <v>498</v>
      </c>
      <c r="I168" s="66">
        <v>167</v>
      </c>
      <c r="J168" s="66">
        <v>8.35</v>
      </c>
      <c r="K168" s="66">
        <v>4.88</v>
      </c>
      <c r="L168" s="66">
        <v>13</v>
      </c>
      <c r="M168" s="66">
        <v>12</v>
      </c>
      <c r="N168" s="66">
        <v>12</v>
      </c>
    </row>
    <row r="169" spans="1:14" ht="24">
      <c r="A169" s="65" t="s">
        <v>150</v>
      </c>
      <c r="B169" s="66">
        <v>49.9</v>
      </c>
      <c r="C169" s="66">
        <v>200</v>
      </c>
      <c r="D169" s="66">
        <v>200</v>
      </c>
      <c r="E169" s="66">
        <v>63.53</v>
      </c>
      <c r="F169" s="66">
        <v>4720</v>
      </c>
      <c r="G169" s="66">
        <v>1600</v>
      </c>
      <c r="H169" s="66">
        <v>472</v>
      </c>
      <c r="I169" s="66">
        <v>160</v>
      </c>
      <c r="J169" s="66">
        <v>8.62</v>
      </c>
      <c r="K169" s="66">
        <v>5.02</v>
      </c>
      <c r="L169" s="66">
        <v>13</v>
      </c>
      <c r="M169" s="66">
        <v>8</v>
      </c>
      <c r="N169" s="66">
        <v>12</v>
      </c>
    </row>
    <row r="170" spans="1:14" ht="24">
      <c r="A170" s="65" t="s">
        <v>149</v>
      </c>
      <c r="B170" s="66">
        <v>30.6</v>
      </c>
      <c r="C170" s="66">
        <v>194</v>
      </c>
      <c r="D170" s="66">
        <v>150</v>
      </c>
      <c r="E170" s="66">
        <v>39.01</v>
      </c>
      <c r="F170" s="66">
        <v>2690</v>
      </c>
      <c r="G170" s="66">
        <v>507</v>
      </c>
      <c r="H170" s="66">
        <v>277</v>
      </c>
      <c r="I170" s="66">
        <v>67.6</v>
      </c>
      <c r="J170" s="66">
        <v>8.3</v>
      </c>
      <c r="K170" s="66">
        <v>3.61</v>
      </c>
      <c r="L170" s="66">
        <v>13</v>
      </c>
      <c r="M170" s="66">
        <v>6</v>
      </c>
      <c r="N170" s="66">
        <v>9</v>
      </c>
    </row>
    <row r="171" spans="1:14" ht="24">
      <c r="A171" s="65" t="s">
        <v>148</v>
      </c>
      <c r="B171" s="66">
        <v>21.3</v>
      </c>
      <c r="C171" s="66">
        <v>200</v>
      </c>
      <c r="D171" s="66">
        <v>100</v>
      </c>
      <c r="E171" s="66">
        <v>27.16</v>
      </c>
      <c r="F171" s="66">
        <v>1840</v>
      </c>
      <c r="G171" s="66">
        <v>134</v>
      </c>
      <c r="H171" s="66">
        <v>184</v>
      </c>
      <c r="I171" s="66">
        <v>26.8</v>
      </c>
      <c r="J171" s="66">
        <v>8.24</v>
      </c>
      <c r="K171" s="66">
        <v>2.22</v>
      </c>
      <c r="L171" s="66">
        <v>11</v>
      </c>
      <c r="M171" s="66">
        <v>5.5</v>
      </c>
      <c r="N171" s="66">
        <v>8</v>
      </c>
    </row>
    <row r="172" spans="1:14" ht="24">
      <c r="A172" s="65" t="s">
        <v>147</v>
      </c>
      <c r="B172" s="66">
        <v>18.2</v>
      </c>
      <c r="C172" s="66">
        <v>198</v>
      </c>
      <c r="D172" s="66">
        <v>99</v>
      </c>
      <c r="E172" s="66">
        <v>23.18</v>
      </c>
      <c r="F172" s="66">
        <v>1580</v>
      </c>
      <c r="G172" s="66">
        <v>114</v>
      </c>
      <c r="H172" s="66">
        <v>160</v>
      </c>
      <c r="I172" s="66">
        <v>23</v>
      </c>
      <c r="J172" s="66">
        <v>8.26</v>
      </c>
      <c r="K172" s="66">
        <v>2.21</v>
      </c>
      <c r="L172" s="66">
        <v>11</v>
      </c>
      <c r="M172" s="66">
        <v>4.5</v>
      </c>
      <c r="N172" s="66">
        <v>7</v>
      </c>
    </row>
    <row r="173" spans="1:14" ht="24">
      <c r="A173" s="65" t="s">
        <v>146</v>
      </c>
      <c r="B173" s="66">
        <v>40.2</v>
      </c>
      <c r="C173" s="66">
        <v>175</v>
      </c>
      <c r="D173" s="66">
        <v>175</v>
      </c>
      <c r="E173" s="66">
        <v>51.21</v>
      </c>
      <c r="F173" s="66">
        <v>2880</v>
      </c>
      <c r="G173" s="66">
        <v>984</v>
      </c>
      <c r="H173" s="66">
        <v>330</v>
      </c>
      <c r="I173" s="66">
        <v>112</v>
      </c>
      <c r="J173" s="66">
        <v>7.5</v>
      </c>
      <c r="K173" s="66">
        <v>4.38</v>
      </c>
      <c r="L173" s="66">
        <v>12</v>
      </c>
      <c r="M173" s="66">
        <v>7.5</v>
      </c>
      <c r="N173" s="66">
        <v>11</v>
      </c>
    </row>
    <row r="174" spans="1:14" ht="24">
      <c r="A174" s="65" t="s">
        <v>145</v>
      </c>
      <c r="B174" s="66">
        <v>23.3</v>
      </c>
      <c r="C174" s="66">
        <v>169</v>
      </c>
      <c r="D174" s="66">
        <v>125</v>
      </c>
      <c r="E174" s="66">
        <v>29.65</v>
      </c>
      <c r="F174" s="66">
        <v>1530</v>
      </c>
      <c r="G174" s="66">
        <v>261</v>
      </c>
      <c r="H174" s="66">
        <v>181</v>
      </c>
      <c r="I174" s="66">
        <v>41.8</v>
      </c>
      <c r="J174" s="66">
        <v>7.18</v>
      </c>
      <c r="K174" s="66">
        <v>2.97</v>
      </c>
      <c r="L174" s="66">
        <v>12</v>
      </c>
      <c r="M174" s="66">
        <v>5.5</v>
      </c>
      <c r="N174" s="66">
        <v>8</v>
      </c>
    </row>
    <row r="175" spans="1:14" ht="24">
      <c r="A175" s="65" t="s">
        <v>144</v>
      </c>
      <c r="B175" s="66">
        <v>18.1</v>
      </c>
      <c r="C175" s="66">
        <v>175</v>
      </c>
      <c r="D175" s="66">
        <v>90</v>
      </c>
      <c r="E175" s="66">
        <v>23.04</v>
      </c>
      <c r="F175" s="66">
        <v>1210</v>
      </c>
      <c r="G175" s="66">
        <v>97.5</v>
      </c>
      <c r="H175" s="66">
        <v>139</v>
      </c>
      <c r="I175" s="66">
        <v>21.7</v>
      </c>
      <c r="J175" s="66">
        <v>7.26</v>
      </c>
      <c r="K175" s="66">
        <v>2.06</v>
      </c>
      <c r="L175" s="66">
        <v>9</v>
      </c>
      <c r="M175" s="66">
        <v>5</v>
      </c>
      <c r="N175" s="66">
        <v>8</v>
      </c>
    </row>
    <row r="176" spans="1:14" ht="24">
      <c r="A176" s="65" t="s">
        <v>143</v>
      </c>
      <c r="B176" s="66">
        <v>31.5</v>
      </c>
      <c r="C176" s="66">
        <v>150</v>
      </c>
      <c r="D176" s="66">
        <v>150</v>
      </c>
      <c r="E176" s="66">
        <v>40.14</v>
      </c>
      <c r="F176" s="66">
        <v>1640</v>
      </c>
      <c r="G176" s="66">
        <v>563</v>
      </c>
      <c r="H176" s="66">
        <v>219</v>
      </c>
      <c r="I176" s="66">
        <v>75.1</v>
      </c>
      <c r="J176" s="66">
        <v>6.39</v>
      </c>
      <c r="K176" s="66">
        <v>3.75</v>
      </c>
      <c r="L176" s="66">
        <v>11</v>
      </c>
      <c r="M176" s="66">
        <v>7</v>
      </c>
      <c r="N176" s="66">
        <v>10</v>
      </c>
    </row>
    <row r="177" spans="1:14" ht="24">
      <c r="A177" s="65" t="s">
        <v>142</v>
      </c>
      <c r="B177" s="66">
        <v>21.1</v>
      </c>
      <c r="C177" s="66">
        <v>148</v>
      </c>
      <c r="D177" s="66">
        <v>100</v>
      </c>
      <c r="E177" s="66">
        <v>26.84</v>
      </c>
      <c r="F177" s="66">
        <v>1020</v>
      </c>
      <c r="G177" s="66">
        <v>151</v>
      </c>
      <c r="H177" s="66">
        <v>138</v>
      </c>
      <c r="I177" s="66">
        <v>30.1</v>
      </c>
      <c r="J177" s="66">
        <v>6.71</v>
      </c>
      <c r="K177" s="66">
        <v>2.37</v>
      </c>
      <c r="L177" s="66">
        <v>11</v>
      </c>
      <c r="M177" s="66">
        <v>6</v>
      </c>
      <c r="N177" s="66">
        <v>9</v>
      </c>
    </row>
    <row r="178" spans="1:14" ht="24">
      <c r="A178" s="65" t="s">
        <v>141</v>
      </c>
      <c r="B178" s="66">
        <v>14</v>
      </c>
      <c r="C178" s="66">
        <v>150</v>
      </c>
      <c r="D178" s="66">
        <v>75</v>
      </c>
      <c r="E178" s="66">
        <v>17.85</v>
      </c>
      <c r="F178" s="66">
        <v>666</v>
      </c>
      <c r="G178" s="66">
        <v>49.5</v>
      </c>
      <c r="H178" s="66">
        <v>88.8</v>
      </c>
      <c r="I178" s="66">
        <v>13.2</v>
      </c>
      <c r="J178" s="66">
        <v>6.11</v>
      </c>
      <c r="K178" s="66">
        <v>1.66</v>
      </c>
      <c r="L178" s="66">
        <v>8</v>
      </c>
      <c r="M178" s="66">
        <v>5</v>
      </c>
      <c r="N178" s="66">
        <v>7</v>
      </c>
    </row>
    <row r="179" spans="1:14" ht="24">
      <c r="A179" s="65" t="s">
        <v>140</v>
      </c>
      <c r="B179" s="66">
        <v>23.8</v>
      </c>
      <c r="C179" s="66">
        <v>125</v>
      </c>
      <c r="D179" s="66">
        <v>125</v>
      </c>
      <c r="E179" s="66">
        <v>30.31</v>
      </c>
      <c r="F179" s="66">
        <v>847</v>
      </c>
      <c r="G179" s="66">
        <v>293</v>
      </c>
      <c r="H179" s="66">
        <v>136</v>
      </c>
      <c r="I179" s="66">
        <v>47</v>
      </c>
      <c r="J179" s="66">
        <v>5.29</v>
      </c>
      <c r="K179" s="66">
        <v>3.11</v>
      </c>
      <c r="L179" s="66">
        <v>10</v>
      </c>
      <c r="M179" s="66">
        <v>6.5</v>
      </c>
      <c r="N179" s="66">
        <v>9</v>
      </c>
    </row>
    <row r="180" spans="1:14" ht="24">
      <c r="A180" s="65" t="s">
        <v>139</v>
      </c>
      <c r="B180" s="66">
        <v>13.2</v>
      </c>
      <c r="C180" s="66">
        <v>125</v>
      </c>
      <c r="D180" s="66">
        <v>60</v>
      </c>
      <c r="E180" s="66">
        <v>16.84</v>
      </c>
      <c r="F180" s="66">
        <v>413</v>
      </c>
      <c r="G180" s="66">
        <v>29.2</v>
      </c>
      <c r="H180" s="66">
        <v>66.1</v>
      </c>
      <c r="I180" s="66">
        <v>9.73</v>
      </c>
      <c r="J180" s="66">
        <v>4.95</v>
      </c>
      <c r="K180" s="66">
        <v>1321</v>
      </c>
      <c r="L180" s="66">
        <v>9</v>
      </c>
      <c r="M180" s="66">
        <v>6</v>
      </c>
      <c r="N180" s="66">
        <v>8</v>
      </c>
    </row>
    <row r="181" spans="1:14" ht="24">
      <c r="A181" s="65" t="s">
        <v>138</v>
      </c>
      <c r="B181" s="66">
        <v>17.2</v>
      </c>
      <c r="C181" s="66">
        <v>100</v>
      </c>
      <c r="D181" s="66">
        <v>100</v>
      </c>
      <c r="E181" s="66">
        <v>21.9</v>
      </c>
      <c r="F181" s="66">
        <v>383</v>
      </c>
      <c r="G181" s="66">
        <v>134</v>
      </c>
      <c r="H181" s="66">
        <v>76.5</v>
      </c>
      <c r="I181" s="66">
        <v>26.7</v>
      </c>
      <c r="J181" s="66">
        <v>4.18</v>
      </c>
      <c r="K181" s="66">
        <v>2.47</v>
      </c>
      <c r="L181" s="66">
        <v>10</v>
      </c>
      <c r="M181" s="66">
        <v>6</v>
      </c>
      <c r="N181" s="66">
        <v>8</v>
      </c>
    </row>
    <row r="182" spans="1:14" ht="24">
      <c r="A182" s="65" t="s">
        <v>137</v>
      </c>
      <c r="B182" s="66">
        <v>9.3</v>
      </c>
      <c r="C182" s="66">
        <v>100</v>
      </c>
      <c r="D182" s="66">
        <v>50</v>
      </c>
      <c r="E182" s="66">
        <v>11.85</v>
      </c>
      <c r="F182" s="66">
        <v>187</v>
      </c>
      <c r="G182" s="66">
        <v>14.8</v>
      </c>
      <c r="H182" s="66">
        <v>37.5</v>
      </c>
      <c r="I182" s="66">
        <v>5.91</v>
      </c>
      <c r="J182" s="66">
        <v>3.98</v>
      </c>
      <c r="K182" s="66">
        <v>1.12</v>
      </c>
      <c r="L182" s="66">
        <v>8</v>
      </c>
      <c r="M182" s="66">
        <v>5</v>
      </c>
      <c r="N182" s="66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ideapad</dc:creator>
  <cp:keywords/>
  <dc:description/>
  <cp:lastModifiedBy>ideapad</cp:lastModifiedBy>
  <cp:lastPrinted>2009-10-29T03:50:16Z</cp:lastPrinted>
  <dcterms:created xsi:type="dcterms:W3CDTF">2009-09-25T07:28:38Z</dcterms:created>
  <dcterms:modified xsi:type="dcterms:W3CDTF">2009-10-29T03:59:04Z</dcterms:modified>
  <cp:category/>
  <cp:version/>
  <cp:contentType/>
  <cp:contentStatus/>
</cp:coreProperties>
</file>