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8280" windowHeight="8700" activeTab="2"/>
  </bookViews>
  <sheets>
    <sheet name="1-way " sheetId="1" r:id="rId1"/>
    <sheet name="2-way" sheetId="2" r:id="rId2"/>
    <sheet name="DATA" sheetId="3" r:id="rId3"/>
    <sheet name="ชื่อโครงการ" sheetId="4" r:id="rId4"/>
  </sheets>
  <definedNames>
    <definedName name="bar">'DATA'!$M$11:$M$22</definedName>
    <definedName name="case">'DATA'!$N$11:$N$15</definedName>
    <definedName name="fact">'DATA'!$O$11:$O$12</definedName>
    <definedName name="_xlnm.Print_Area" localSheetId="1">'2-way'!$A$1:$N$40</definedName>
    <definedName name="type">'DATA'!$L$11:$L$12</definedName>
  </definedNames>
  <calcPr fullCalcOnLoad="1"/>
</workbook>
</file>

<file path=xl/comments2.xml><?xml version="1.0" encoding="utf-8"?>
<comments xmlns="http://schemas.openxmlformats.org/spreadsheetml/2006/main">
  <authors>
    <author>tatchai</author>
  </authors>
  <commentList>
    <comment ref="F11" authorId="0">
      <text>
        <r>
          <rPr>
            <b/>
            <sz val="8"/>
            <rFont val="Tahoma"/>
            <family val="0"/>
          </rPr>
          <t>0 = ไม่ต่อเนื่องทุกด้าน
1 = ต่อเนิ่องด้านเดียว
2 = ต่อเนื่องสองด้าน
3 = ต่อเนื่องสามด้าน
4 = ต่อเนื่องทุกด้าน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<sst xmlns="http://schemas.openxmlformats.org/spreadsheetml/2006/main" count="137" uniqueCount="54">
  <si>
    <t>S</t>
  </si>
  <si>
    <t>L</t>
  </si>
  <si>
    <t>W =</t>
  </si>
  <si>
    <t>Fy =</t>
  </si>
  <si>
    <t>Fc' =</t>
  </si>
  <si>
    <t>Fc =</t>
  </si>
  <si>
    <t>Fs =</t>
  </si>
  <si>
    <t>Factor =</t>
  </si>
  <si>
    <t>Ec =</t>
  </si>
  <si>
    <t>n =</t>
  </si>
  <si>
    <t>k =</t>
  </si>
  <si>
    <t>j =</t>
  </si>
  <si>
    <t>R =</t>
  </si>
  <si>
    <t>Short span</t>
  </si>
  <si>
    <t>Long span</t>
  </si>
  <si>
    <t>m =</t>
  </si>
  <si>
    <t>Case</t>
  </si>
  <si>
    <t>Parallel to A or Short Span</t>
  </si>
  <si>
    <t>Parallel to B or Long Span</t>
  </si>
  <si>
    <t>Coefficient</t>
  </si>
  <si>
    <t>Moment (kg-m)</t>
  </si>
  <si>
    <t>Con ( - )</t>
  </si>
  <si>
    <t>Disc ( - )</t>
  </si>
  <si>
    <t>Mid ( + )</t>
  </si>
  <si>
    <t>case</t>
  </si>
  <si>
    <t>m.</t>
  </si>
  <si>
    <t>t  =</t>
  </si>
  <si>
    <t>cm.</t>
  </si>
  <si>
    <t xml:space="preserve">Dreq  = </t>
  </si>
  <si>
    <t>Covering =</t>
  </si>
  <si>
    <r>
      <t>kg/m</t>
    </r>
    <r>
      <rPr>
        <vertAlign val="superscript"/>
        <sz val="16"/>
        <rFont val="AngsanaUPC"/>
        <family val="1"/>
      </rPr>
      <t>2</t>
    </r>
  </si>
  <si>
    <t>ksc.</t>
  </si>
  <si>
    <t>RB</t>
  </si>
  <si>
    <t>DB</t>
  </si>
  <si>
    <r>
      <t>As</t>
    </r>
    <r>
      <rPr>
        <vertAlign val="subscript"/>
        <sz val="14"/>
        <color indexed="8"/>
        <rFont val="AngsanaUPC"/>
        <family val="1"/>
      </rPr>
      <t>real</t>
    </r>
  </si>
  <si>
    <t>@</t>
  </si>
  <si>
    <r>
      <t>As ( cm</t>
    </r>
    <r>
      <rPr>
        <vertAlign val="superscript"/>
        <sz val="14"/>
        <color indexed="8"/>
        <rFont val="AngsanaUPC"/>
        <family val="1"/>
      </rPr>
      <t xml:space="preserve">2 </t>
    </r>
    <r>
      <rPr>
        <sz val="14"/>
        <color indexed="8"/>
        <rFont val="AngsanaUPC"/>
        <family val="1"/>
      </rPr>
      <t>)</t>
    </r>
  </si>
  <si>
    <t>Use BAR</t>
  </si>
  <si>
    <r>
      <t>D</t>
    </r>
    <r>
      <rPr>
        <vertAlign val="subscript"/>
        <sz val="16"/>
        <rFont val="AngsanaUPC"/>
        <family val="1"/>
      </rPr>
      <t>real</t>
    </r>
    <r>
      <rPr>
        <sz val="16"/>
        <rFont val="AngsanaUPC"/>
        <family val="0"/>
      </rPr>
      <t xml:space="preserve"> =</t>
    </r>
  </si>
  <si>
    <r>
      <t xml:space="preserve">@ </t>
    </r>
    <r>
      <rPr>
        <vertAlign val="subscript"/>
        <sz val="14"/>
        <color indexed="8"/>
        <rFont val="AngsanaUPC"/>
        <family val="1"/>
      </rPr>
      <t>real</t>
    </r>
  </si>
  <si>
    <r>
      <t>t</t>
    </r>
    <r>
      <rPr>
        <sz val="16"/>
        <rFont val="AngsanaUPC"/>
        <family val="1"/>
      </rPr>
      <t xml:space="preserve"> </t>
    </r>
    <r>
      <rPr>
        <b/>
        <vertAlign val="subscript"/>
        <sz val="16"/>
        <rFont val="AngsanaUPC"/>
        <family val="1"/>
      </rPr>
      <t>req</t>
    </r>
    <r>
      <rPr>
        <b/>
        <sz val="16"/>
        <rFont val="AngsanaUPC"/>
        <family val="1"/>
      </rPr>
      <t xml:space="preserve">  =</t>
    </r>
  </si>
  <si>
    <t>SHORT SPAN</t>
  </si>
  <si>
    <t>SLAB</t>
  </si>
  <si>
    <t>type</t>
  </si>
  <si>
    <t>bar</t>
  </si>
  <si>
    <t>โครงการ :</t>
  </si>
  <si>
    <t>บ้านพักอาศัย ค.ส.ล. 2 ชั้น</t>
  </si>
  <si>
    <t>ที่ตั้ง :</t>
  </si>
  <si>
    <t>จ.อยุธยา</t>
  </si>
  <si>
    <t>เจ้าของ :</t>
  </si>
  <si>
    <t>คุณสุนันทา  พลายวงศ์ทอง</t>
  </si>
  <si>
    <t>USE BAR</t>
  </si>
  <si>
    <t>Æ</t>
  </si>
  <si>
    <t>Factor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</si>
</sst>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"/>
    <numFmt numFmtId="192" formatCode="0.0000"/>
    <numFmt numFmtId="193" formatCode="0.000"/>
    <numFmt numFmtId="194" formatCode="0.0"/>
    <numFmt numFmtId="195" formatCode="#,##0.0"/>
  </numFmts>
  <fonts count="48">
    <font>
      <sz val="16"/>
      <name val="AngsanaUPC"/>
      <family val="0"/>
    </font>
    <font>
      <sz val="8"/>
      <name val="AngsanaUPC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name val="AngsanaUPC"/>
      <family val="1"/>
    </font>
    <font>
      <sz val="14"/>
      <color indexed="9"/>
      <name val="AngsanaUPC"/>
      <family val="1"/>
    </font>
    <font>
      <b/>
      <sz val="14"/>
      <color indexed="16"/>
      <name val="AngsanaUPC"/>
      <family val="1"/>
    </font>
    <font>
      <sz val="14"/>
      <color indexed="16"/>
      <name val="AngsanaUPC"/>
      <family val="1"/>
    </font>
    <font>
      <sz val="16"/>
      <color indexed="10"/>
      <name val="AngsanaUPC"/>
      <family val="0"/>
    </font>
    <font>
      <sz val="14"/>
      <color indexed="18"/>
      <name val="AngsanaUPC"/>
      <family val="1"/>
    </font>
    <font>
      <b/>
      <sz val="14"/>
      <color indexed="33"/>
      <name val="AngsanaUPC"/>
      <family val="1"/>
    </font>
    <font>
      <sz val="16"/>
      <color indexed="8"/>
      <name val="AngsanaUPC"/>
      <family val="0"/>
    </font>
    <font>
      <b/>
      <vertAlign val="subscript"/>
      <sz val="16"/>
      <name val="AngsanaUPC"/>
      <family val="1"/>
    </font>
    <font>
      <b/>
      <sz val="16"/>
      <name val="AngsanaUPC"/>
      <family val="1"/>
    </font>
    <font>
      <b/>
      <sz val="16"/>
      <color indexed="10"/>
      <name val="Antique Olive"/>
      <family val="2"/>
    </font>
    <font>
      <b/>
      <sz val="16"/>
      <color indexed="12"/>
      <name val="AngsanaUPC"/>
      <family val="1"/>
    </font>
    <font>
      <vertAlign val="superscript"/>
      <sz val="16"/>
      <name val="AngsanaUPC"/>
      <family val="1"/>
    </font>
    <font>
      <b/>
      <sz val="16"/>
      <color indexed="10"/>
      <name val="AngsanaUPC"/>
      <family val="1"/>
    </font>
    <font>
      <vertAlign val="subscript"/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vertAlign val="subscript"/>
      <sz val="16"/>
      <name val="AngsanaUPC"/>
      <family val="1"/>
    </font>
    <font>
      <b/>
      <sz val="10"/>
      <name val="AngsanaUPC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ngsanaUPC"/>
      <family val="1"/>
    </font>
    <font>
      <sz val="10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ngsanaUP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94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194" fontId="7" fillId="0" borderId="0" xfId="0" applyNumberFormat="1" applyFont="1" applyFill="1" applyBorder="1" applyAlignment="1" applyProtection="1">
      <alignment horizontal="center"/>
      <protection hidden="1"/>
    </xf>
    <xf numFmtId="193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94" fontId="6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 quotePrefix="1">
      <alignment horizontal="center"/>
      <protection hidden="1"/>
    </xf>
    <xf numFmtId="0" fontId="11" fillId="0" borderId="0" xfId="0" applyFont="1" applyFill="1" applyBorder="1" applyAlignment="1" applyProtection="1" quotePrefix="1">
      <alignment horizontal="center" vertical="center"/>
      <protection hidden="1"/>
    </xf>
    <xf numFmtId="192" fontId="8" fillId="0" borderId="0" xfId="0" applyNumberFormat="1" applyFont="1" applyFill="1" applyBorder="1" applyAlignment="1" applyProtection="1">
      <alignment horizontal="centerContinuous" vertical="center"/>
      <protection hidden="1"/>
    </xf>
    <xf numFmtId="3" fontId="6" fillId="0" borderId="0" xfId="0" applyNumberFormat="1" applyFont="1" applyFill="1" applyBorder="1" applyAlignment="1" applyProtection="1" quotePrefix="1">
      <alignment horizontal="centerContinuous" vertical="center"/>
      <protection hidden="1"/>
    </xf>
    <xf numFmtId="1" fontId="7" fillId="0" borderId="0" xfId="0" applyNumberFormat="1" applyFont="1" applyFill="1" applyBorder="1" applyAlignment="1" applyProtection="1">
      <alignment horizontal="centerContinuous" vertical="center"/>
      <protection hidden="1"/>
    </xf>
    <xf numFmtId="1" fontId="14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Continuous" vertical="center"/>
      <protection hidden="1"/>
    </xf>
    <xf numFmtId="0" fontId="5" fillId="0" borderId="10" xfId="0" applyFont="1" applyFill="1" applyBorder="1" applyAlignment="1" applyProtection="1">
      <alignment horizontal="centerContinuous" vertical="center"/>
      <protection hidden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/>
    </xf>
    <xf numFmtId="193" fontId="5" fillId="0" borderId="0" xfId="0" applyNumberFormat="1" applyFont="1" applyFill="1" applyBorder="1" applyAlignment="1" applyProtection="1" quotePrefix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93" fontId="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quotePrefix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94" fontId="0" fillId="0" borderId="0" xfId="0" applyNumberForma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left"/>
    </xf>
    <xf numFmtId="193" fontId="0" fillId="0" borderId="0" xfId="0" applyNumberForma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192" fontId="7" fillId="0" borderId="0" xfId="0" applyNumberFormat="1" applyFont="1" applyFill="1" applyBorder="1" applyAlignment="1" applyProtection="1">
      <alignment horizontal="center"/>
      <protection hidden="1"/>
    </xf>
    <xf numFmtId="19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4" fontId="12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1" fontId="25" fillId="0" borderId="0" xfId="0" applyNumberFormat="1" applyFont="1" applyAlignment="1">
      <alignment horizontal="left" vertical="center" textRotation="90"/>
    </xf>
    <xf numFmtId="0" fontId="0" fillId="22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6" fillId="24" borderId="10" xfId="0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right"/>
    </xf>
    <xf numFmtId="0" fontId="5" fillId="0" borderId="1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2" fontId="21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29" fillId="0" borderId="10" xfId="0" applyFont="1" applyFill="1" applyBorder="1" applyAlignment="1" applyProtection="1">
      <alignment horizontal="center" vertical="distributed"/>
      <protection hidden="1"/>
    </xf>
    <xf numFmtId="0" fontId="5" fillId="0" borderId="10" xfId="0" applyFont="1" applyFill="1" applyBorder="1" applyAlignment="1" applyProtection="1" quotePrefix="1">
      <alignment horizontal="center"/>
      <protection hidden="1"/>
    </xf>
    <xf numFmtId="0" fontId="5" fillId="7" borderId="10" xfId="0" applyFont="1" applyFill="1" applyBorder="1" applyAlignment="1" applyProtection="1">
      <alignment horizontal="center"/>
      <protection hidden="1"/>
    </xf>
    <xf numFmtId="0" fontId="0" fillId="7" borderId="10" xfId="0" applyFill="1" applyBorder="1" applyAlignment="1">
      <alignment horizontal="center"/>
    </xf>
    <xf numFmtId="2" fontId="5" fillId="7" borderId="10" xfId="0" applyNumberFormat="1" applyFont="1" applyFill="1" applyBorder="1" applyAlignment="1" applyProtection="1">
      <alignment horizontal="center"/>
      <protection hidden="1"/>
    </xf>
    <xf numFmtId="0" fontId="5" fillId="24" borderId="10" xfId="0" applyFont="1" applyFill="1" applyBorder="1" applyAlignment="1" applyProtection="1">
      <alignment horizontal="center"/>
      <protection hidden="1"/>
    </xf>
    <xf numFmtId="2" fontId="5" fillId="24" borderId="10" xfId="0" applyNumberFormat="1" applyFont="1" applyFill="1" applyBorder="1" applyAlignment="1" applyProtection="1">
      <alignment horizontal="center"/>
      <protection hidden="1"/>
    </xf>
    <xf numFmtId="0" fontId="5" fillId="8" borderId="10" xfId="0" applyFont="1" applyFill="1" applyBorder="1" applyAlignment="1" applyProtection="1">
      <alignment horizontal="center"/>
      <protection hidden="1"/>
    </xf>
    <xf numFmtId="0" fontId="0" fillId="8" borderId="10" xfId="0" applyFill="1" applyBorder="1" applyAlignment="1">
      <alignment horizontal="center"/>
    </xf>
    <xf numFmtId="2" fontId="5" fillId="8" borderId="10" xfId="0" applyNumberFormat="1" applyFont="1" applyFill="1" applyBorder="1" applyAlignment="1" applyProtection="1">
      <alignment horizontal="center"/>
      <protection hidden="1"/>
    </xf>
    <xf numFmtId="0" fontId="5" fillId="11" borderId="10" xfId="0" applyFont="1" applyFill="1" applyBorder="1" applyAlignment="1" applyProtection="1">
      <alignment horizontal="center"/>
      <protection hidden="1"/>
    </xf>
    <xf numFmtId="0" fontId="0" fillId="11" borderId="10" xfId="0" applyFill="1" applyBorder="1" applyAlignment="1">
      <alignment horizontal="center"/>
    </xf>
    <xf numFmtId="2" fontId="5" fillId="11" borderId="10" xfId="0" applyNumberFormat="1" applyFont="1" applyFill="1" applyBorder="1" applyAlignment="1" applyProtection="1">
      <alignment horizontal="center"/>
      <protection hidden="1"/>
    </xf>
    <xf numFmtId="0" fontId="5" fillId="22" borderId="10" xfId="0" applyFont="1" applyFill="1" applyBorder="1" applyAlignment="1" applyProtection="1">
      <alignment horizontal="center"/>
      <protection hidden="1"/>
    </xf>
    <xf numFmtId="2" fontId="5" fillId="22" borderId="10" xfId="0" applyNumberFormat="1" applyFont="1" applyFill="1" applyBorder="1" applyAlignment="1" applyProtection="1">
      <alignment horizontal="center"/>
      <protection hidden="1"/>
    </xf>
    <xf numFmtId="0" fontId="5" fillId="25" borderId="10" xfId="0" applyFont="1" applyFill="1" applyBorder="1" applyAlignment="1" applyProtection="1">
      <alignment horizontal="center"/>
      <protection hidden="1"/>
    </xf>
    <xf numFmtId="0" fontId="0" fillId="25" borderId="10" xfId="0" applyFill="1" applyBorder="1" applyAlignment="1">
      <alignment horizontal="center"/>
    </xf>
    <xf numFmtId="2" fontId="5" fillId="25" borderId="10" xfId="0" applyNumberFormat="1" applyFont="1" applyFill="1" applyBorder="1" applyAlignment="1" applyProtection="1">
      <alignment horizontal="center"/>
      <protection hidden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15" xfId="0" applyFont="1" applyBorder="1" applyAlignment="1">
      <alignment horizontal="left"/>
    </xf>
    <xf numFmtId="0" fontId="17" fillId="0" borderId="0" xfId="0" applyFont="1" applyAlignment="1">
      <alignment horizontal="center"/>
    </xf>
    <xf numFmtId="193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2" fontId="2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 quotePrefix="1">
      <alignment horizontal="center" vertical="center"/>
      <protection hidden="1"/>
    </xf>
    <xf numFmtId="193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distributed"/>
      <protection hidden="1"/>
    </xf>
    <xf numFmtId="0" fontId="0" fillId="25" borderId="0" xfId="0" applyFill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2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left"/>
    </xf>
    <xf numFmtId="0" fontId="27" fillId="2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247650</xdr:rowOff>
    </xdr:from>
    <xdr:to>
      <xdr:col>13</xdr:col>
      <xdr:colOff>123825</xdr:colOff>
      <xdr:row>34</xdr:row>
      <xdr:rowOff>247650</xdr:rowOff>
    </xdr:to>
    <xdr:sp>
      <xdr:nvSpPr>
        <xdr:cNvPr id="1" name="Line 5"/>
        <xdr:cNvSpPr>
          <a:spLocks/>
        </xdr:cNvSpPr>
      </xdr:nvSpPr>
      <xdr:spPr>
        <a:xfrm>
          <a:off x="1314450" y="76962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47625</xdr:rowOff>
    </xdr:from>
    <xdr:to>
      <xdr:col>2</xdr:col>
      <xdr:colOff>47625</xdr:colOff>
      <xdr:row>36</xdr:row>
      <xdr:rowOff>228600</xdr:rowOff>
    </xdr:to>
    <xdr:sp>
      <xdr:nvSpPr>
        <xdr:cNvPr id="2" name="Line 6"/>
        <xdr:cNvSpPr>
          <a:spLocks/>
        </xdr:cNvSpPr>
      </xdr:nvSpPr>
      <xdr:spPr>
        <a:xfrm>
          <a:off x="1238250" y="74961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47625</xdr:rowOff>
    </xdr:from>
    <xdr:to>
      <xdr:col>4</xdr:col>
      <xdr:colOff>323850</xdr:colOff>
      <xdr:row>34</xdr:row>
      <xdr:rowOff>47625</xdr:rowOff>
    </xdr:to>
    <xdr:sp>
      <xdr:nvSpPr>
        <xdr:cNvPr id="3" name="Line 7"/>
        <xdr:cNvSpPr>
          <a:spLocks/>
        </xdr:cNvSpPr>
      </xdr:nvSpPr>
      <xdr:spPr>
        <a:xfrm>
          <a:off x="1238250" y="74961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57150</xdr:colOff>
      <xdr:row>34</xdr:row>
      <xdr:rowOff>47625</xdr:rowOff>
    </xdr:from>
    <xdr:to>
      <xdr:col>13</xdr:col>
      <xdr:colOff>66675</xdr:colOff>
      <xdr:row>34</xdr:row>
      <xdr:rowOff>47625</xdr:rowOff>
    </xdr:to>
    <xdr:sp>
      <xdr:nvSpPr>
        <xdr:cNvPr id="4" name="Line 8"/>
        <xdr:cNvSpPr>
          <a:spLocks/>
        </xdr:cNvSpPr>
      </xdr:nvSpPr>
      <xdr:spPr>
        <a:xfrm>
          <a:off x="3095625" y="74961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57150</xdr:rowOff>
    </xdr:from>
    <xdr:to>
      <xdr:col>3</xdr:col>
      <xdr:colOff>38100</xdr:colOff>
      <xdr:row>34</xdr:row>
      <xdr:rowOff>104775</xdr:rowOff>
    </xdr:to>
    <xdr:sp>
      <xdr:nvSpPr>
        <xdr:cNvPr id="5" name="Oval 9"/>
        <xdr:cNvSpPr>
          <a:spLocks/>
        </xdr:cNvSpPr>
      </xdr:nvSpPr>
      <xdr:spPr>
        <a:xfrm>
          <a:off x="1571625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57150</xdr:rowOff>
    </xdr:from>
    <xdr:to>
      <xdr:col>4</xdr:col>
      <xdr:colOff>9525</xdr:colOff>
      <xdr:row>34</xdr:row>
      <xdr:rowOff>104775</xdr:rowOff>
    </xdr:to>
    <xdr:sp>
      <xdr:nvSpPr>
        <xdr:cNvPr id="6" name="Oval 10"/>
        <xdr:cNvSpPr>
          <a:spLocks/>
        </xdr:cNvSpPr>
      </xdr:nvSpPr>
      <xdr:spPr>
        <a:xfrm>
          <a:off x="2000250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47625</xdr:rowOff>
    </xdr:from>
    <xdr:to>
      <xdr:col>3</xdr:col>
      <xdr:colOff>247650</xdr:colOff>
      <xdr:row>34</xdr:row>
      <xdr:rowOff>95250</xdr:rowOff>
    </xdr:to>
    <xdr:sp>
      <xdr:nvSpPr>
        <xdr:cNvPr id="7" name="Oval 11"/>
        <xdr:cNvSpPr>
          <a:spLocks/>
        </xdr:cNvSpPr>
      </xdr:nvSpPr>
      <xdr:spPr>
        <a:xfrm>
          <a:off x="1781175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190500</xdr:colOff>
      <xdr:row>34</xdr:row>
      <xdr:rowOff>47625</xdr:rowOff>
    </xdr:from>
    <xdr:to>
      <xdr:col>4</xdr:col>
      <xdr:colOff>228600</xdr:colOff>
      <xdr:row>34</xdr:row>
      <xdr:rowOff>95250</xdr:rowOff>
    </xdr:to>
    <xdr:sp>
      <xdr:nvSpPr>
        <xdr:cNvPr id="8" name="Oval 12"/>
        <xdr:cNvSpPr>
          <a:spLocks/>
        </xdr:cNvSpPr>
      </xdr:nvSpPr>
      <xdr:spPr>
        <a:xfrm>
          <a:off x="2219325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190500</xdr:rowOff>
    </xdr:from>
    <xdr:to>
      <xdr:col>3</xdr:col>
      <xdr:colOff>38100</xdr:colOff>
      <xdr:row>34</xdr:row>
      <xdr:rowOff>238125</xdr:rowOff>
    </xdr:to>
    <xdr:sp>
      <xdr:nvSpPr>
        <xdr:cNvPr id="9" name="Oval 13"/>
        <xdr:cNvSpPr>
          <a:spLocks/>
        </xdr:cNvSpPr>
      </xdr:nvSpPr>
      <xdr:spPr>
        <a:xfrm>
          <a:off x="157162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190500</xdr:rowOff>
    </xdr:from>
    <xdr:to>
      <xdr:col>3</xdr:col>
      <xdr:colOff>238125</xdr:colOff>
      <xdr:row>34</xdr:row>
      <xdr:rowOff>238125</xdr:rowOff>
    </xdr:to>
    <xdr:sp>
      <xdr:nvSpPr>
        <xdr:cNvPr id="10" name="Oval 14"/>
        <xdr:cNvSpPr>
          <a:spLocks/>
        </xdr:cNvSpPr>
      </xdr:nvSpPr>
      <xdr:spPr>
        <a:xfrm>
          <a:off x="177165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171450</xdr:colOff>
      <xdr:row>34</xdr:row>
      <xdr:rowOff>190500</xdr:rowOff>
    </xdr:from>
    <xdr:to>
      <xdr:col>5</xdr:col>
      <xdr:colOff>209550</xdr:colOff>
      <xdr:row>34</xdr:row>
      <xdr:rowOff>238125</xdr:rowOff>
    </xdr:to>
    <xdr:sp>
      <xdr:nvSpPr>
        <xdr:cNvPr id="11" name="Oval 15"/>
        <xdr:cNvSpPr>
          <a:spLocks/>
        </xdr:cNvSpPr>
      </xdr:nvSpPr>
      <xdr:spPr>
        <a:xfrm>
          <a:off x="284797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419100</xdr:colOff>
      <xdr:row>34</xdr:row>
      <xdr:rowOff>190500</xdr:rowOff>
    </xdr:from>
    <xdr:to>
      <xdr:col>4</xdr:col>
      <xdr:colOff>457200</xdr:colOff>
      <xdr:row>34</xdr:row>
      <xdr:rowOff>238125</xdr:rowOff>
    </xdr:to>
    <xdr:sp>
      <xdr:nvSpPr>
        <xdr:cNvPr id="12" name="Oval 16"/>
        <xdr:cNvSpPr>
          <a:spLocks/>
        </xdr:cNvSpPr>
      </xdr:nvSpPr>
      <xdr:spPr>
        <a:xfrm>
          <a:off x="244792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447675</xdr:colOff>
      <xdr:row>34</xdr:row>
      <xdr:rowOff>190500</xdr:rowOff>
    </xdr:from>
    <xdr:to>
      <xdr:col>4</xdr:col>
      <xdr:colOff>28575</xdr:colOff>
      <xdr:row>34</xdr:row>
      <xdr:rowOff>238125</xdr:rowOff>
    </xdr:to>
    <xdr:sp>
      <xdr:nvSpPr>
        <xdr:cNvPr id="13" name="Oval 17"/>
        <xdr:cNvSpPr>
          <a:spLocks/>
        </xdr:cNvSpPr>
      </xdr:nvSpPr>
      <xdr:spPr>
        <a:xfrm>
          <a:off x="20193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123825</xdr:colOff>
      <xdr:row>34</xdr:row>
      <xdr:rowOff>190500</xdr:rowOff>
    </xdr:from>
    <xdr:to>
      <xdr:col>6</xdr:col>
      <xdr:colOff>161925</xdr:colOff>
      <xdr:row>34</xdr:row>
      <xdr:rowOff>238125</xdr:rowOff>
    </xdr:to>
    <xdr:sp>
      <xdr:nvSpPr>
        <xdr:cNvPr id="14" name="Oval 18"/>
        <xdr:cNvSpPr>
          <a:spLocks/>
        </xdr:cNvSpPr>
      </xdr:nvSpPr>
      <xdr:spPr>
        <a:xfrm>
          <a:off x="31623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190500</xdr:rowOff>
    </xdr:from>
    <xdr:to>
      <xdr:col>4</xdr:col>
      <xdr:colOff>238125</xdr:colOff>
      <xdr:row>34</xdr:row>
      <xdr:rowOff>238125</xdr:rowOff>
    </xdr:to>
    <xdr:sp>
      <xdr:nvSpPr>
        <xdr:cNvPr id="15" name="Oval 19"/>
        <xdr:cNvSpPr>
          <a:spLocks/>
        </xdr:cNvSpPr>
      </xdr:nvSpPr>
      <xdr:spPr>
        <a:xfrm>
          <a:off x="222885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34</xdr:row>
      <xdr:rowOff>190500</xdr:rowOff>
    </xdr:from>
    <xdr:to>
      <xdr:col>5</xdr:col>
      <xdr:colOff>19050</xdr:colOff>
      <xdr:row>34</xdr:row>
      <xdr:rowOff>238125</xdr:rowOff>
    </xdr:to>
    <xdr:sp>
      <xdr:nvSpPr>
        <xdr:cNvPr id="16" name="Oval 20"/>
        <xdr:cNvSpPr>
          <a:spLocks/>
        </xdr:cNvSpPr>
      </xdr:nvSpPr>
      <xdr:spPr>
        <a:xfrm>
          <a:off x="2647950" y="76390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333375</xdr:colOff>
      <xdr:row>34</xdr:row>
      <xdr:rowOff>190500</xdr:rowOff>
    </xdr:from>
    <xdr:to>
      <xdr:col>6</xdr:col>
      <xdr:colOff>9525</xdr:colOff>
      <xdr:row>34</xdr:row>
      <xdr:rowOff>238125</xdr:rowOff>
    </xdr:to>
    <xdr:sp>
      <xdr:nvSpPr>
        <xdr:cNvPr id="17" name="Oval 21"/>
        <xdr:cNvSpPr>
          <a:spLocks/>
        </xdr:cNvSpPr>
      </xdr:nvSpPr>
      <xdr:spPr>
        <a:xfrm>
          <a:off x="30099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114300</xdr:colOff>
      <xdr:row>34</xdr:row>
      <xdr:rowOff>57150</xdr:rowOff>
    </xdr:from>
    <xdr:to>
      <xdr:col>6</xdr:col>
      <xdr:colOff>152400</xdr:colOff>
      <xdr:row>34</xdr:row>
      <xdr:rowOff>104775</xdr:rowOff>
    </xdr:to>
    <xdr:sp>
      <xdr:nvSpPr>
        <xdr:cNvPr id="18" name="Oval 22"/>
        <xdr:cNvSpPr>
          <a:spLocks/>
        </xdr:cNvSpPr>
      </xdr:nvSpPr>
      <xdr:spPr>
        <a:xfrm>
          <a:off x="3152775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190500</xdr:rowOff>
    </xdr:from>
    <xdr:to>
      <xdr:col>7</xdr:col>
      <xdr:colOff>142875</xdr:colOff>
      <xdr:row>34</xdr:row>
      <xdr:rowOff>238125</xdr:rowOff>
    </xdr:to>
    <xdr:sp>
      <xdr:nvSpPr>
        <xdr:cNvPr id="19" name="Oval 23"/>
        <xdr:cNvSpPr>
          <a:spLocks/>
        </xdr:cNvSpPr>
      </xdr:nvSpPr>
      <xdr:spPr>
        <a:xfrm>
          <a:off x="33909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190500</xdr:rowOff>
    </xdr:from>
    <xdr:to>
      <xdr:col>8</xdr:col>
      <xdr:colOff>19050</xdr:colOff>
      <xdr:row>34</xdr:row>
      <xdr:rowOff>238125</xdr:rowOff>
    </xdr:to>
    <xdr:sp>
      <xdr:nvSpPr>
        <xdr:cNvPr id="20" name="Oval 24"/>
        <xdr:cNvSpPr>
          <a:spLocks/>
        </xdr:cNvSpPr>
      </xdr:nvSpPr>
      <xdr:spPr>
        <a:xfrm>
          <a:off x="360997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34</xdr:row>
      <xdr:rowOff>200025</xdr:rowOff>
    </xdr:from>
    <xdr:to>
      <xdr:col>10</xdr:col>
      <xdr:colOff>95250</xdr:colOff>
      <xdr:row>34</xdr:row>
      <xdr:rowOff>247650</xdr:rowOff>
    </xdr:to>
    <xdr:sp>
      <xdr:nvSpPr>
        <xdr:cNvPr id="21" name="Oval 25"/>
        <xdr:cNvSpPr>
          <a:spLocks/>
        </xdr:cNvSpPr>
      </xdr:nvSpPr>
      <xdr:spPr>
        <a:xfrm>
          <a:off x="4352925" y="76485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209550</xdr:colOff>
      <xdr:row>34</xdr:row>
      <xdr:rowOff>190500</xdr:rowOff>
    </xdr:from>
    <xdr:to>
      <xdr:col>8</xdr:col>
      <xdr:colOff>247650</xdr:colOff>
      <xdr:row>34</xdr:row>
      <xdr:rowOff>238125</xdr:rowOff>
    </xdr:to>
    <xdr:sp>
      <xdr:nvSpPr>
        <xdr:cNvPr id="22" name="Oval 26"/>
        <xdr:cNvSpPr>
          <a:spLocks/>
        </xdr:cNvSpPr>
      </xdr:nvSpPr>
      <xdr:spPr>
        <a:xfrm>
          <a:off x="383857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</xdr:colOff>
      <xdr:row>34</xdr:row>
      <xdr:rowOff>47625</xdr:rowOff>
    </xdr:from>
    <xdr:to>
      <xdr:col>10</xdr:col>
      <xdr:colOff>85725</xdr:colOff>
      <xdr:row>34</xdr:row>
      <xdr:rowOff>95250</xdr:rowOff>
    </xdr:to>
    <xdr:sp>
      <xdr:nvSpPr>
        <xdr:cNvPr id="23" name="Oval 27"/>
        <xdr:cNvSpPr>
          <a:spLocks/>
        </xdr:cNvSpPr>
      </xdr:nvSpPr>
      <xdr:spPr>
        <a:xfrm>
          <a:off x="4343400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209550</xdr:colOff>
      <xdr:row>34</xdr:row>
      <xdr:rowOff>47625</xdr:rowOff>
    </xdr:from>
    <xdr:to>
      <xdr:col>8</xdr:col>
      <xdr:colOff>247650</xdr:colOff>
      <xdr:row>34</xdr:row>
      <xdr:rowOff>95250</xdr:rowOff>
    </xdr:to>
    <xdr:sp>
      <xdr:nvSpPr>
        <xdr:cNvPr id="24" name="Oval 28"/>
        <xdr:cNvSpPr>
          <a:spLocks/>
        </xdr:cNvSpPr>
      </xdr:nvSpPr>
      <xdr:spPr>
        <a:xfrm>
          <a:off x="3838575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57150</xdr:rowOff>
    </xdr:from>
    <xdr:to>
      <xdr:col>7</xdr:col>
      <xdr:colOff>133350</xdr:colOff>
      <xdr:row>34</xdr:row>
      <xdr:rowOff>104775</xdr:rowOff>
    </xdr:to>
    <xdr:sp>
      <xdr:nvSpPr>
        <xdr:cNvPr id="25" name="Oval 29"/>
        <xdr:cNvSpPr>
          <a:spLocks/>
        </xdr:cNvSpPr>
      </xdr:nvSpPr>
      <xdr:spPr>
        <a:xfrm>
          <a:off x="3381375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209550</xdr:colOff>
      <xdr:row>34</xdr:row>
      <xdr:rowOff>190500</xdr:rowOff>
    </xdr:from>
    <xdr:to>
      <xdr:col>11</xdr:col>
      <xdr:colOff>247650</xdr:colOff>
      <xdr:row>34</xdr:row>
      <xdr:rowOff>238125</xdr:rowOff>
    </xdr:to>
    <xdr:sp>
      <xdr:nvSpPr>
        <xdr:cNvPr id="26" name="Oval 30"/>
        <xdr:cNvSpPr>
          <a:spLocks/>
        </xdr:cNvSpPr>
      </xdr:nvSpPr>
      <xdr:spPr>
        <a:xfrm>
          <a:off x="496252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57150</xdr:rowOff>
    </xdr:from>
    <xdr:to>
      <xdr:col>8</xdr:col>
      <xdr:colOff>19050</xdr:colOff>
      <xdr:row>34</xdr:row>
      <xdr:rowOff>104775</xdr:rowOff>
    </xdr:to>
    <xdr:sp>
      <xdr:nvSpPr>
        <xdr:cNvPr id="27" name="Oval 31"/>
        <xdr:cNvSpPr>
          <a:spLocks/>
        </xdr:cNvSpPr>
      </xdr:nvSpPr>
      <xdr:spPr>
        <a:xfrm>
          <a:off x="3609975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57150</xdr:rowOff>
    </xdr:from>
    <xdr:to>
      <xdr:col>10</xdr:col>
      <xdr:colOff>266700</xdr:colOff>
      <xdr:row>34</xdr:row>
      <xdr:rowOff>104775</xdr:rowOff>
    </xdr:to>
    <xdr:sp>
      <xdr:nvSpPr>
        <xdr:cNvPr id="28" name="Oval 32"/>
        <xdr:cNvSpPr>
          <a:spLocks/>
        </xdr:cNvSpPr>
      </xdr:nvSpPr>
      <xdr:spPr>
        <a:xfrm>
          <a:off x="4524375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57150</xdr:rowOff>
    </xdr:from>
    <xdr:to>
      <xdr:col>11</xdr:col>
      <xdr:colOff>238125</xdr:colOff>
      <xdr:row>34</xdr:row>
      <xdr:rowOff>104775</xdr:rowOff>
    </xdr:to>
    <xdr:sp>
      <xdr:nvSpPr>
        <xdr:cNvPr id="29" name="Oval 33"/>
        <xdr:cNvSpPr>
          <a:spLocks/>
        </xdr:cNvSpPr>
      </xdr:nvSpPr>
      <xdr:spPr>
        <a:xfrm>
          <a:off x="4953000" y="75057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428625</xdr:colOff>
      <xdr:row>34</xdr:row>
      <xdr:rowOff>190500</xdr:rowOff>
    </xdr:from>
    <xdr:to>
      <xdr:col>12</xdr:col>
      <xdr:colOff>9525</xdr:colOff>
      <xdr:row>34</xdr:row>
      <xdr:rowOff>238125</xdr:rowOff>
    </xdr:to>
    <xdr:sp>
      <xdr:nvSpPr>
        <xdr:cNvPr id="30" name="Oval 34"/>
        <xdr:cNvSpPr>
          <a:spLocks/>
        </xdr:cNvSpPr>
      </xdr:nvSpPr>
      <xdr:spPr>
        <a:xfrm>
          <a:off x="51816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190500</xdr:rowOff>
    </xdr:from>
    <xdr:to>
      <xdr:col>11</xdr:col>
      <xdr:colOff>9525</xdr:colOff>
      <xdr:row>34</xdr:row>
      <xdr:rowOff>238125</xdr:rowOff>
    </xdr:to>
    <xdr:sp>
      <xdr:nvSpPr>
        <xdr:cNvPr id="31" name="Oval 35"/>
        <xdr:cNvSpPr>
          <a:spLocks/>
        </xdr:cNvSpPr>
      </xdr:nvSpPr>
      <xdr:spPr>
        <a:xfrm>
          <a:off x="4724400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438150</xdr:colOff>
      <xdr:row>34</xdr:row>
      <xdr:rowOff>47625</xdr:rowOff>
    </xdr:from>
    <xdr:to>
      <xdr:col>11</xdr:col>
      <xdr:colOff>19050</xdr:colOff>
      <xdr:row>34</xdr:row>
      <xdr:rowOff>95250</xdr:rowOff>
    </xdr:to>
    <xdr:sp>
      <xdr:nvSpPr>
        <xdr:cNvPr id="32" name="Oval 36"/>
        <xdr:cNvSpPr>
          <a:spLocks/>
        </xdr:cNvSpPr>
      </xdr:nvSpPr>
      <xdr:spPr>
        <a:xfrm>
          <a:off x="4733925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47625</xdr:rowOff>
    </xdr:from>
    <xdr:to>
      <xdr:col>12</xdr:col>
      <xdr:colOff>19050</xdr:colOff>
      <xdr:row>34</xdr:row>
      <xdr:rowOff>95250</xdr:rowOff>
    </xdr:to>
    <xdr:sp>
      <xdr:nvSpPr>
        <xdr:cNvPr id="33" name="Oval 37"/>
        <xdr:cNvSpPr>
          <a:spLocks/>
        </xdr:cNvSpPr>
      </xdr:nvSpPr>
      <xdr:spPr>
        <a:xfrm>
          <a:off x="5191125" y="74961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190500</xdr:rowOff>
    </xdr:from>
    <xdr:to>
      <xdr:col>10</xdr:col>
      <xdr:colOff>266700</xdr:colOff>
      <xdr:row>34</xdr:row>
      <xdr:rowOff>238125</xdr:rowOff>
    </xdr:to>
    <xdr:sp>
      <xdr:nvSpPr>
        <xdr:cNvPr id="34" name="Oval 38"/>
        <xdr:cNvSpPr>
          <a:spLocks/>
        </xdr:cNvSpPr>
      </xdr:nvSpPr>
      <xdr:spPr>
        <a:xfrm>
          <a:off x="4524375" y="76390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209550</xdr:colOff>
      <xdr:row>39</xdr:row>
      <xdr:rowOff>28575</xdr:rowOff>
    </xdr:from>
    <xdr:to>
      <xdr:col>9</xdr:col>
      <xdr:colOff>180975</xdr:colOff>
      <xdr:row>39</xdr:row>
      <xdr:rowOff>28575</xdr:rowOff>
    </xdr:to>
    <xdr:sp>
      <xdr:nvSpPr>
        <xdr:cNvPr id="35" name="Line 42"/>
        <xdr:cNvSpPr>
          <a:spLocks/>
        </xdr:cNvSpPr>
      </xdr:nvSpPr>
      <xdr:spPr>
        <a:xfrm>
          <a:off x="1400175" y="862965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209550</xdr:colOff>
      <xdr:row>38</xdr:row>
      <xdr:rowOff>190500</xdr:rowOff>
    </xdr:from>
    <xdr:to>
      <xdr:col>2</xdr:col>
      <xdr:colOff>209550</xdr:colOff>
      <xdr:row>39</xdr:row>
      <xdr:rowOff>95250</xdr:rowOff>
    </xdr:to>
    <xdr:sp>
      <xdr:nvSpPr>
        <xdr:cNvPr id="36" name="Line 43"/>
        <xdr:cNvSpPr>
          <a:spLocks/>
        </xdr:cNvSpPr>
      </xdr:nvSpPr>
      <xdr:spPr>
        <a:xfrm>
          <a:off x="1400175" y="856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180975</xdr:colOff>
      <xdr:row>38</xdr:row>
      <xdr:rowOff>190500</xdr:rowOff>
    </xdr:from>
    <xdr:to>
      <xdr:col>9</xdr:col>
      <xdr:colOff>180975</xdr:colOff>
      <xdr:row>39</xdr:row>
      <xdr:rowOff>95250</xdr:rowOff>
    </xdr:to>
    <xdr:sp>
      <xdr:nvSpPr>
        <xdr:cNvPr id="37" name="Line 47"/>
        <xdr:cNvSpPr>
          <a:spLocks/>
        </xdr:cNvSpPr>
      </xdr:nvSpPr>
      <xdr:spPr>
        <a:xfrm>
          <a:off x="4133850" y="8562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161925</xdr:rowOff>
    </xdr:from>
    <xdr:to>
      <xdr:col>3</xdr:col>
      <xdr:colOff>200025</xdr:colOff>
      <xdr:row>32</xdr:row>
      <xdr:rowOff>161925</xdr:rowOff>
    </xdr:to>
    <xdr:sp>
      <xdr:nvSpPr>
        <xdr:cNvPr id="38" name="Line 48"/>
        <xdr:cNvSpPr>
          <a:spLocks/>
        </xdr:cNvSpPr>
      </xdr:nvSpPr>
      <xdr:spPr>
        <a:xfrm>
          <a:off x="1571625" y="7086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161925</xdr:rowOff>
    </xdr:from>
    <xdr:to>
      <xdr:col>3</xdr:col>
      <xdr:colOff>361950</xdr:colOff>
      <xdr:row>34</xdr:row>
      <xdr:rowOff>66675</xdr:rowOff>
    </xdr:to>
    <xdr:sp>
      <xdr:nvSpPr>
        <xdr:cNvPr id="39" name="Line 49"/>
        <xdr:cNvSpPr>
          <a:spLocks/>
        </xdr:cNvSpPr>
      </xdr:nvSpPr>
      <xdr:spPr>
        <a:xfrm>
          <a:off x="1771650" y="7086600"/>
          <a:ext cx="161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152400</xdr:rowOff>
    </xdr:from>
    <xdr:to>
      <xdr:col>3</xdr:col>
      <xdr:colOff>381000</xdr:colOff>
      <xdr:row>31</xdr:row>
      <xdr:rowOff>152400</xdr:rowOff>
    </xdr:to>
    <xdr:sp>
      <xdr:nvSpPr>
        <xdr:cNvPr id="40" name="Line 50"/>
        <xdr:cNvSpPr>
          <a:spLocks/>
        </xdr:cNvSpPr>
      </xdr:nvSpPr>
      <xdr:spPr>
        <a:xfrm>
          <a:off x="1581150" y="6848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371475</xdr:colOff>
      <xdr:row>31</xdr:row>
      <xdr:rowOff>152400</xdr:rowOff>
    </xdr:from>
    <xdr:to>
      <xdr:col>4</xdr:col>
      <xdr:colOff>209550</xdr:colOff>
      <xdr:row>34</xdr:row>
      <xdr:rowOff>47625</xdr:rowOff>
    </xdr:to>
    <xdr:sp>
      <xdr:nvSpPr>
        <xdr:cNvPr id="41" name="Line 51"/>
        <xdr:cNvSpPr>
          <a:spLocks/>
        </xdr:cNvSpPr>
      </xdr:nvSpPr>
      <xdr:spPr>
        <a:xfrm>
          <a:off x="1943100" y="6848475"/>
          <a:ext cx="2952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114300</xdr:rowOff>
    </xdr:from>
    <xdr:to>
      <xdr:col>4</xdr:col>
      <xdr:colOff>9525</xdr:colOff>
      <xdr:row>36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2038350" y="78581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247650</xdr:rowOff>
    </xdr:from>
    <xdr:to>
      <xdr:col>4</xdr:col>
      <xdr:colOff>333375</xdr:colOff>
      <xdr:row>35</xdr:row>
      <xdr:rowOff>123825</xdr:rowOff>
    </xdr:to>
    <xdr:sp>
      <xdr:nvSpPr>
        <xdr:cNvPr id="43" name="Line 53"/>
        <xdr:cNvSpPr>
          <a:spLocks/>
        </xdr:cNvSpPr>
      </xdr:nvSpPr>
      <xdr:spPr>
        <a:xfrm flipV="1">
          <a:off x="2038350" y="7696200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104775</xdr:rowOff>
    </xdr:from>
    <xdr:to>
      <xdr:col>6</xdr:col>
      <xdr:colOff>152400</xdr:colOff>
      <xdr:row>36</xdr:row>
      <xdr:rowOff>0</xdr:rowOff>
    </xdr:to>
    <xdr:sp>
      <xdr:nvSpPr>
        <xdr:cNvPr id="44" name="Line 54"/>
        <xdr:cNvSpPr>
          <a:spLocks/>
        </xdr:cNvSpPr>
      </xdr:nvSpPr>
      <xdr:spPr>
        <a:xfrm flipV="1">
          <a:off x="3190875" y="7848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228600</xdr:rowOff>
    </xdr:from>
    <xdr:to>
      <xdr:col>6</xdr:col>
      <xdr:colOff>152400</xdr:colOff>
      <xdr:row>35</xdr:row>
      <xdr:rowOff>114300</xdr:rowOff>
    </xdr:to>
    <xdr:sp>
      <xdr:nvSpPr>
        <xdr:cNvPr id="45" name="Line 55"/>
        <xdr:cNvSpPr>
          <a:spLocks/>
        </xdr:cNvSpPr>
      </xdr:nvSpPr>
      <xdr:spPr>
        <a:xfrm flipH="1" flipV="1">
          <a:off x="2876550" y="767715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161925</xdr:rowOff>
    </xdr:from>
    <xdr:to>
      <xdr:col>8</xdr:col>
      <xdr:colOff>0</xdr:colOff>
      <xdr:row>32</xdr:row>
      <xdr:rowOff>161925</xdr:rowOff>
    </xdr:to>
    <xdr:sp>
      <xdr:nvSpPr>
        <xdr:cNvPr id="46" name="Line 56"/>
        <xdr:cNvSpPr>
          <a:spLocks/>
        </xdr:cNvSpPr>
      </xdr:nvSpPr>
      <xdr:spPr>
        <a:xfrm flipH="1">
          <a:off x="3419475" y="70866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171450</xdr:rowOff>
    </xdr:from>
    <xdr:to>
      <xdr:col>7</xdr:col>
      <xdr:colOff>247650</xdr:colOff>
      <xdr:row>34</xdr:row>
      <xdr:rowOff>47625</xdr:rowOff>
    </xdr:to>
    <xdr:sp>
      <xdr:nvSpPr>
        <xdr:cNvPr id="47" name="Line 57"/>
        <xdr:cNvSpPr>
          <a:spLocks/>
        </xdr:cNvSpPr>
      </xdr:nvSpPr>
      <xdr:spPr>
        <a:xfrm>
          <a:off x="3419475" y="7096125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161925</xdr:colOff>
      <xdr:row>31</xdr:row>
      <xdr:rowOff>152400</xdr:rowOff>
    </xdr:from>
    <xdr:to>
      <xdr:col>7</xdr:col>
      <xdr:colOff>333375</xdr:colOff>
      <xdr:row>31</xdr:row>
      <xdr:rowOff>152400</xdr:rowOff>
    </xdr:to>
    <xdr:sp>
      <xdr:nvSpPr>
        <xdr:cNvPr id="48" name="Line 58"/>
        <xdr:cNvSpPr>
          <a:spLocks/>
        </xdr:cNvSpPr>
      </xdr:nvSpPr>
      <xdr:spPr>
        <a:xfrm flipH="1">
          <a:off x="3200400" y="6848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133350</xdr:colOff>
      <xdr:row>31</xdr:row>
      <xdr:rowOff>152400</xdr:rowOff>
    </xdr:from>
    <xdr:to>
      <xdr:col>6</xdr:col>
      <xdr:colOff>171450</xdr:colOff>
      <xdr:row>34</xdr:row>
      <xdr:rowOff>47625</xdr:rowOff>
    </xdr:to>
    <xdr:sp>
      <xdr:nvSpPr>
        <xdr:cNvPr id="49" name="Line 60"/>
        <xdr:cNvSpPr>
          <a:spLocks/>
        </xdr:cNvSpPr>
      </xdr:nvSpPr>
      <xdr:spPr>
        <a:xfrm flipH="1">
          <a:off x="3171825" y="6848475"/>
          <a:ext cx="381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257175</xdr:colOff>
      <xdr:row>34</xdr:row>
      <xdr:rowOff>0</xdr:rowOff>
    </xdr:from>
    <xdr:to>
      <xdr:col>1</xdr:col>
      <xdr:colOff>257175</xdr:colOff>
      <xdr:row>35</xdr:row>
      <xdr:rowOff>9525</xdr:rowOff>
    </xdr:to>
    <xdr:sp>
      <xdr:nvSpPr>
        <xdr:cNvPr id="50" name="Line 61"/>
        <xdr:cNvSpPr>
          <a:spLocks/>
        </xdr:cNvSpPr>
      </xdr:nvSpPr>
      <xdr:spPr>
        <a:xfrm>
          <a:off x="838200" y="7448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85725</xdr:colOff>
      <xdr:row>4</xdr:row>
      <xdr:rowOff>190500</xdr:rowOff>
    </xdr:from>
    <xdr:to>
      <xdr:col>13</xdr:col>
      <xdr:colOff>161925</xdr:colOff>
      <xdr:row>5</xdr:row>
      <xdr:rowOff>209550</xdr:rowOff>
    </xdr:to>
    <xdr:sp>
      <xdr:nvSpPr>
        <xdr:cNvPr id="51" name="Text Box 66"/>
        <xdr:cNvSpPr txBox="1">
          <a:spLocks noChangeArrowheads="1"/>
        </xdr:cNvSpPr>
      </xdr:nvSpPr>
      <xdr:spPr>
        <a:xfrm>
          <a:off x="5295900" y="1028700"/>
          <a:ext cx="485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ksc.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2" sqref="B2:H2"/>
    </sheetView>
  </sheetViews>
  <sheetFormatPr defaultColWidth="9.140625" defaultRowHeight="23.25"/>
  <sheetData>
    <row r="1" spans="1:14" ht="19.5" customHeight="1">
      <c r="A1" s="69" t="str">
        <f>ชื่อโครงการ!B5</f>
        <v>โครงการ :</v>
      </c>
      <c r="B1" s="102" t="str">
        <f>ชื่อโครงการ!C5</f>
        <v>บ้านพักอาศัย ค.ส.ล. 2 ชั้น</v>
      </c>
      <c r="C1" s="102"/>
      <c r="D1" s="102"/>
      <c r="E1" s="102"/>
      <c r="F1" s="102"/>
      <c r="G1" s="102"/>
      <c r="H1" s="102"/>
      <c r="I1" s="72"/>
      <c r="J1" s="103" t="str">
        <f>(""&amp;ชื่อโครงการ!B7&amp;" "&amp;ชื่อโครงการ!C7&amp;"")</f>
        <v>เจ้าของ : คุณสุนันทา  พลายวงศ์ทอง</v>
      </c>
      <c r="K1" s="103"/>
      <c r="L1" s="103"/>
      <c r="M1" s="103"/>
      <c r="N1" s="103"/>
    </row>
    <row r="2" spans="1:14" ht="19.5" customHeight="1" thickBot="1">
      <c r="A2" s="74" t="str">
        <f>ชื่อโครงการ!B6</f>
        <v>ที่ตั้ง :</v>
      </c>
      <c r="B2" s="104" t="str">
        <f>ชื่อโครงการ!C6</f>
        <v>จ.อยุธยา</v>
      </c>
      <c r="C2" s="104"/>
      <c r="D2" s="104"/>
      <c r="E2" s="104"/>
      <c r="F2" s="104"/>
      <c r="G2" s="104"/>
      <c r="H2" s="104"/>
      <c r="I2" s="73"/>
      <c r="J2" s="73"/>
      <c r="K2" s="73"/>
      <c r="L2" s="73"/>
      <c r="M2" s="73"/>
      <c r="N2" s="73"/>
    </row>
    <row r="3" spans="1:14" ht="7.5" customHeight="1">
      <c r="A3" s="69"/>
      <c r="B3" s="69"/>
      <c r="C3" s="70"/>
      <c r="D3" s="70"/>
      <c r="E3" s="70"/>
      <c r="F3" s="70"/>
      <c r="G3" s="70"/>
      <c r="H3" s="70"/>
      <c r="I3" s="72"/>
      <c r="J3" s="72"/>
      <c r="K3" s="72"/>
      <c r="L3" s="72"/>
      <c r="M3" s="72"/>
      <c r="N3" s="72"/>
    </row>
    <row r="4" spans="1:14" ht="23.25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</sheetData>
  <sheetProtection/>
  <mergeCells count="4">
    <mergeCell ref="B1:H1"/>
    <mergeCell ref="J1:N1"/>
    <mergeCell ref="B2:H2"/>
    <mergeCell ref="A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0"/>
  <sheetViews>
    <sheetView zoomScalePageLayoutView="0" workbookViewId="0" topLeftCell="A1">
      <selection activeCell="C17" sqref="C17:D17"/>
    </sheetView>
  </sheetViews>
  <sheetFormatPr defaultColWidth="9.140625" defaultRowHeight="23.25"/>
  <cols>
    <col min="1" max="1" width="8.7109375" style="0" customWidth="1"/>
    <col min="3" max="3" width="5.7109375" style="0" customWidth="1"/>
    <col min="4" max="4" width="6.8515625" style="0" customWidth="1"/>
    <col min="5" max="5" width="9.7109375" style="0" customWidth="1"/>
    <col min="6" max="6" width="5.421875" style="0" customWidth="1"/>
    <col min="7" max="7" width="3.7109375" style="0" customWidth="1"/>
    <col min="8" max="8" width="5.140625" style="0" customWidth="1"/>
    <col min="9" max="9" width="4.8515625" style="0" customWidth="1"/>
    <col min="10" max="10" width="5.140625" style="0" customWidth="1"/>
    <col min="11" max="12" width="6.8515625" style="0" customWidth="1"/>
    <col min="13" max="13" width="6.140625" style="0" customWidth="1"/>
    <col min="14" max="14" width="8.8515625" style="0" customWidth="1"/>
    <col min="16" max="16" width="4.57421875" style="0" customWidth="1"/>
    <col min="17" max="17" width="3.140625" style="0" customWidth="1"/>
  </cols>
  <sheetData>
    <row r="1" spans="1:14" ht="19.5" customHeight="1">
      <c r="A1" s="69" t="str">
        <f>ชื่อโครงการ!B5</f>
        <v>โครงการ :</v>
      </c>
      <c r="B1" s="102" t="str">
        <f>ชื่อโครงการ!C5</f>
        <v>บ้านพักอาศัย ค.ส.ล. 2 ชั้น</v>
      </c>
      <c r="C1" s="102"/>
      <c r="D1" s="102"/>
      <c r="E1" s="102"/>
      <c r="F1" s="102"/>
      <c r="G1" s="102"/>
      <c r="H1" s="102"/>
      <c r="I1" s="72"/>
      <c r="J1" s="103" t="str">
        <f>(""&amp;ชื่อโครงการ!B7&amp;" "&amp;ชื่อโครงการ!C7&amp;"")</f>
        <v>เจ้าของ : คุณสุนันทา  พลายวงศ์ทอง</v>
      </c>
      <c r="K1" s="103"/>
      <c r="L1" s="103"/>
      <c r="M1" s="103"/>
      <c r="N1" s="103"/>
    </row>
    <row r="2" spans="1:14" ht="19.5" customHeight="1" thickBot="1">
      <c r="A2" s="74" t="str">
        <f>ชื่อโครงการ!B6</f>
        <v>ที่ตั้ง :</v>
      </c>
      <c r="B2" s="104" t="str">
        <f>ชื่อโครงการ!C6</f>
        <v>จ.อยุธยา</v>
      </c>
      <c r="C2" s="104"/>
      <c r="D2" s="104"/>
      <c r="E2" s="104"/>
      <c r="F2" s="104"/>
      <c r="G2" s="104"/>
      <c r="H2" s="104"/>
      <c r="I2" s="73"/>
      <c r="J2" s="73"/>
      <c r="K2" s="73"/>
      <c r="L2" s="73"/>
      <c r="M2" s="73"/>
      <c r="N2" s="73"/>
    </row>
    <row r="3" spans="1:14" ht="7.5" customHeight="1">
      <c r="A3" s="69"/>
      <c r="B3" s="69"/>
      <c r="C3" s="70"/>
      <c r="D3" s="70"/>
      <c r="E3" s="70"/>
      <c r="F3" s="70"/>
      <c r="G3" s="70"/>
      <c r="H3" s="70"/>
      <c r="I3" s="72"/>
      <c r="J3" s="72"/>
      <c r="K3" s="72"/>
      <c r="L3" s="72"/>
      <c r="M3" s="72"/>
      <c r="N3" s="72"/>
    </row>
    <row r="4" spans="1:14" ht="19.5" customHeight="1">
      <c r="A4" s="105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2:13" ht="19.5" customHeight="1">
      <c r="B5" t="s">
        <v>2</v>
      </c>
      <c r="C5" s="52">
        <v>550</v>
      </c>
      <c r="D5" s="46" t="s">
        <v>30</v>
      </c>
      <c r="K5" t="s">
        <v>7</v>
      </c>
      <c r="L5" s="53">
        <v>0.45</v>
      </c>
      <c r="M5" s="46"/>
    </row>
    <row r="6" spans="2:13" ht="19.5" customHeight="1">
      <c r="B6" t="s">
        <v>3</v>
      </c>
      <c r="C6" s="52">
        <v>2400</v>
      </c>
      <c r="D6" s="46" t="s">
        <v>31</v>
      </c>
      <c r="K6" t="s">
        <v>8</v>
      </c>
      <c r="L6" s="125">
        <f>((4270*2.4^1.5)*(C7^0.5))</f>
        <v>265658.52270913497</v>
      </c>
      <c r="M6" s="125"/>
    </row>
    <row r="7" spans="2:13" ht="19.5" customHeight="1">
      <c r="B7" t="s">
        <v>4</v>
      </c>
      <c r="C7" s="52">
        <v>280</v>
      </c>
      <c r="D7" s="46" t="s">
        <v>31</v>
      </c>
      <c r="K7" t="s">
        <v>9</v>
      </c>
      <c r="L7" s="46">
        <f>CEILING((2.04*10^6)/L6,1)</f>
        <v>8</v>
      </c>
      <c r="M7" s="46"/>
    </row>
    <row r="8" spans="2:13" ht="19.5" customHeight="1">
      <c r="B8" t="s">
        <v>5</v>
      </c>
      <c r="C8" s="77">
        <f>L5*C7</f>
        <v>126</v>
      </c>
      <c r="D8" s="46" t="s">
        <v>31</v>
      </c>
      <c r="K8" t="s">
        <v>10</v>
      </c>
      <c r="L8" s="51">
        <f>1/(1+(C9/(L7*C8)))</f>
        <v>0.45652173913043476</v>
      </c>
      <c r="M8" s="46"/>
    </row>
    <row r="9" spans="2:13" ht="19.5" customHeight="1">
      <c r="B9" t="s">
        <v>6</v>
      </c>
      <c r="C9" s="77">
        <f>0.5*C6</f>
        <v>1200</v>
      </c>
      <c r="D9" s="46" t="s">
        <v>31</v>
      </c>
      <c r="K9" t="s">
        <v>11</v>
      </c>
      <c r="L9" s="51">
        <f>1-(L8/3)</f>
        <v>0.8478260869565217</v>
      </c>
      <c r="M9" s="46"/>
    </row>
    <row r="10" spans="2:14" ht="19.5" customHeight="1">
      <c r="B10" t="s">
        <v>13</v>
      </c>
      <c r="C10" s="54">
        <v>2.2</v>
      </c>
      <c r="D10" s="46" t="s">
        <v>25</v>
      </c>
      <c r="K10" t="s">
        <v>12</v>
      </c>
      <c r="L10" s="50">
        <f>0.5*C8*L8*L9</f>
        <v>24.384215500945178</v>
      </c>
      <c r="M10" t="s">
        <v>31</v>
      </c>
      <c r="N10" s="43"/>
    </row>
    <row r="11" spans="2:7" ht="19.5" customHeight="1">
      <c r="B11" t="s">
        <v>14</v>
      </c>
      <c r="C11" s="54">
        <v>2.3</v>
      </c>
      <c r="D11" s="46" t="s">
        <v>25</v>
      </c>
      <c r="E11" t="s">
        <v>16</v>
      </c>
      <c r="F11" s="55">
        <v>3</v>
      </c>
      <c r="G11" s="46"/>
    </row>
    <row r="12" spans="2:12" ht="19.5" customHeight="1">
      <c r="B12" t="s">
        <v>15</v>
      </c>
      <c r="C12" s="3">
        <f>ROUND(C10/C11,1)</f>
        <v>1</v>
      </c>
      <c r="E12" t="s">
        <v>26</v>
      </c>
      <c r="F12" s="53">
        <v>10</v>
      </c>
      <c r="G12" s="1" t="str">
        <f>IF(F12&gt;I12,"&gt;","&lt;")</f>
        <v>&gt;</v>
      </c>
      <c r="H12" s="64" t="s">
        <v>40</v>
      </c>
      <c r="I12" s="63">
        <f>((C10*2+C11*2)/180)*100</f>
        <v>5</v>
      </c>
      <c r="J12" t="s">
        <v>27</v>
      </c>
      <c r="K12" s="78" t="str">
        <f>IF(F12&gt;I12,"OK","check thickness")</f>
        <v>OK</v>
      </c>
      <c r="L12" s="47"/>
    </row>
    <row r="13" spans="2:6" ht="19.5" customHeight="1">
      <c r="B13" s="48" t="s">
        <v>28</v>
      </c>
      <c r="C13" s="49">
        <f>((MAX(E17:F19,E23:F25)*100)/(L10*100))^0.5</f>
        <v>2.1156389792222305</v>
      </c>
      <c r="E13" t="s">
        <v>29</v>
      </c>
      <c r="F13" s="53">
        <v>2.5</v>
      </c>
    </row>
    <row r="14" spans="2:6" ht="19.5" customHeight="1">
      <c r="B14" s="68" t="s">
        <v>37</v>
      </c>
      <c r="C14" s="1">
        <v>9</v>
      </c>
      <c r="E14" s="58" t="s">
        <v>38</v>
      </c>
      <c r="F14" s="49">
        <f>F12-F13-((C14/10)/2)</f>
        <v>7.05</v>
      </c>
    </row>
    <row r="15" spans="2:74" s="10" customFormat="1" ht="16.5" customHeight="1">
      <c r="B15" s="112" t="s">
        <v>17</v>
      </c>
      <c r="C15" s="112"/>
      <c r="D15" s="112"/>
      <c r="E15" s="112"/>
      <c r="F15" s="112"/>
      <c r="G15" s="112"/>
      <c r="H15" s="112"/>
      <c r="I15" s="116" t="s">
        <v>51</v>
      </c>
      <c r="J15" s="116"/>
      <c r="O15" s="4"/>
      <c r="P15" s="6"/>
      <c r="Q15" s="6"/>
      <c r="R15" s="34"/>
      <c r="S15" s="6"/>
      <c r="T15" s="5"/>
      <c r="U15" s="5"/>
      <c r="V15" s="6"/>
      <c r="W15" s="6"/>
      <c r="X15" s="6"/>
      <c r="Y15" s="6"/>
      <c r="Z15" s="7"/>
      <c r="AA15" s="5"/>
      <c r="AB15" s="5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35"/>
      <c r="AO15" s="35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36"/>
      <c r="BO15" s="8"/>
      <c r="BP15" s="37"/>
      <c r="BQ15" s="37"/>
      <c r="BR15" s="37"/>
      <c r="BS15" s="38"/>
      <c r="BT15" s="9"/>
      <c r="BU15" s="9"/>
      <c r="BV15" s="9"/>
    </row>
    <row r="16" spans="1:74" s="10" customFormat="1" ht="16.5" customHeight="1">
      <c r="A16" s="12"/>
      <c r="B16" s="27"/>
      <c r="C16" s="28" t="s">
        <v>19</v>
      </c>
      <c r="D16" s="28"/>
      <c r="E16" s="29" t="s">
        <v>20</v>
      </c>
      <c r="F16" s="28"/>
      <c r="G16" s="108" t="s">
        <v>36</v>
      </c>
      <c r="H16" s="108"/>
      <c r="I16" s="75" t="s">
        <v>43</v>
      </c>
      <c r="J16" s="84" t="s">
        <v>52</v>
      </c>
      <c r="K16" s="75" t="s">
        <v>35</v>
      </c>
      <c r="L16" s="85" t="s">
        <v>39</v>
      </c>
      <c r="M16" s="75" t="s">
        <v>34</v>
      </c>
      <c r="O16" s="13"/>
      <c r="P16" s="13"/>
      <c r="Q16" s="13"/>
      <c r="R16" s="34"/>
      <c r="S16" s="13"/>
      <c r="T16" s="13"/>
      <c r="U16" s="13"/>
      <c r="V16" s="13"/>
      <c r="W16" s="13"/>
      <c r="X16" s="13"/>
      <c r="Y16" s="6"/>
      <c r="Z16" s="14"/>
      <c r="AA16" s="5"/>
      <c r="AB16" s="5"/>
      <c r="AC16" s="8"/>
      <c r="AD16" s="35"/>
      <c r="AE16" s="35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5"/>
      <c r="BO16" s="8"/>
      <c r="BP16" s="37"/>
      <c r="BQ16" s="37"/>
      <c r="BR16" s="37"/>
      <c r="BS16" s="38"/>
      <c r="BT16" s="9"/>
      <c r="BU16" s="9"/>
      <c r="BV16" s="9"/>
    </row>
    <row r="17" spans="2:74" s="10" customFormat="1" ht="16.5" customHeight="1">
      <c r="B17" s="44" t="s">
        <v>21</v>
      </c>
      <c r="C17" s="115">
        <f>VLOOKUP('2-way'!F11,DATA!B38:I52,IF(C12=DATA!D37,3,IF(C12=DATA!E37,4,IF(C12=DATA!F37,5,IF(C12=DATA!G37,6,IF(C12=DATA!H37,7,8))))))</f>
        <v>0.041</v>
      </c>
      <c r="D17" s="115"/>
      <c r="E17" s="107">
        <f>C17*C5*C10^2</f>
        <v>109.14200000000002</v>
      </c>
      <c r="F17" s="107"/>
      <c r="G17" s="111">
        <f>E17*100/(C9*L9*F14)</f>
        <v>1.5216499969691462</v>
      </c>
      <c r="H17" s="111"/>
      <c r="I17" s="86" t="s">
        <v>32</v>
      </c>
      <c r="J17" s="87">
        <v>6</v>
      </c>
      <c r="K17" s="88">
        <f>IF(C17=0,"No ",INT((Q17/G17)*100))</f>
        <v>18</v>
      </c>
      <c r="L17" s="88">
        <f>IF(C17=0,"No",IF(K17&gt;=30,30,K17))</f>
        <v>18</v>
      </c>
      <c r="M17" s="88">
        <f>IF(C17=0,"No ",(100/L17)*Q17)</f>
        <v>1.5714285714285714</v>
      </c>
      <c r="N17" s="59" t="str">
        <f>IF(C17=0,"No",IF(M17&gt;G17,"OK","Chk BAR"))</f>
        <v>OK</v>
      </c>
      <c r="O17" s="13"/>
      <c r="P17" s="13" t="s">
        <v>32</v>
      </c>
      <c r="Q17" s="56">
        <f>(22/7)*(J17/10)^2/4</f>
        <v>0.28285714285714286</v>
      </c>
      <c r="R17" s="34"/>
      <c r="S17" s="13"/>
      <c r="T17" s="39"/>
      <c r="U17" s="40"/>
      <c r="V17" s="40"/>
      <c r="W17" s="40"/>
      <c r="X17" s="13"/>
      <c r="Y17" s="6"/>
      <c r="Z17" s="14"/>
      <c r="AA17" s="5"/>
      <c r="AB17" s="5"/>
      <c r="AC17" s="8"/>
      <c r="AD17" s="35"/>
      <c r="AE17" s="35"/>
      <c r="AF17" s="8"/>
      <c r="AG17" s="8"/>
      <c r="AH17" s="8"/>
      <c r="AI17" s="8"/>
      <c r="AJ17" s="8"/>
      <c r="AK17" s="8"/>
      <c r="AL17" s="8"/>
      <c r="AM17" s="8"/>
      <c r="AN17" s="35"/>
      <c r="AO17" s="8"/>
      <c r="AP17" s="8"/>
      <c r="AQ17" s="8"/>
      <c r="AR17" s="8"/>
      <c r="AS17" s="8"/>
      <c r="AT17" s="8"/>
      <c r="AU17" s="8"/>
      <c r="AV17" s="5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5"/>
      <c r="BO17" s="8"/>
      <c r="BP17" s="37"/>
      <c r="BQ17" s="37"/>
      <c r="BR17" s="37"/>
      <c r="BS17" s="41"/>
      <c r="BT17" s="9"/>
      <c r="BU17" s="9"/>
      <c r="BV17" s="9"/>
    </row>
    <row r="18" spans="2:74" s="10" customFormat="1" ht="16.5" customHeight="1">
      <c r="B18" s="45" t="s">
        <v>22</v>
      </c>
      <c r="C18" s="114">
        <f>VLOOKUP(F11,DATA!B55:I59,IF('2-way'!C12=DATA!D54,3,IF(C12=DATA!E54,4,IF(C12=DATA!F54,5,IF(C12=DATA!G54,6,IF(C12=DATA!H54,7,8))))))</f>
        <v>0.021</v>
      </c>
      <c r="D18" s="114"/>
      <c r="E18" s="107">
        <f>C18*C5*C10^2</f>
        <v>55.902000000000015</v>
      </c>
      <c r="F18" s="107"/>
      <c r="G18" s="111">
        <f>E18*100/(C9*L9*F14)</f>
        <v>0.7793817057646847</v>
      </c>
      <c r="H18" s="111"/>
      <c r="I18" s="89" t="s">
        <v>32</v>
      </c>
      <c r="J18" s="26">
        <v>6</v>
      </c>
      <c r="K18" s="90">
        <f>IF(C18=0," ",INT((Q18/G18)*100))</f>
        <v>36</v>
      </c>
      <c r="L18" s="90">
        <f>IF(C18=0,"No",IF(K18&gt;=30,30,K18))</f>
        <v>30</v>
      </c>
      <c r="M18" s="90">
        <f>IF(C18=0,"No ",(100/L18)*Q18)</f>
        <v>0.942857142857143</v>
      </c>
      <c r="N18" s="59" t="str">
        <f>IF(C18=0,"No",IF(M18&gt;G18,"OK","Chk BAR"))</f>
        <v>OK</v>
      </c>
      <c r="O18" s="13"/>
      <c r="P18" s="13" t="s">
        <v>33</v>
      </c>
      <c r="Q18" s="56">
        <f>(22/7)*(J18/10)^2/4</f>
        <v>0.28285714285714286</v>
      </c>
      <c r="R18" s="34"/>
      <c r="S18" s="13"/>
      <c r="T18" s="39"/>
      <c r="U18" s="42"/>
      <c r="V18" s="42"/>
      <c r="W18" s="42"/>
      <c r="X18" s="13"/>
      <c r="Y18" s="6"/>
      <c r="Z18" s="14"/>
      <c r="AA18" s="5"/>
      <c r="AB18" s="5"/>
      <c r="AC18" s="8"/>
      <c r="AD18" s="35"/>
      <c r="AE18" s="35"/>
      <c r="AF18" s="8"/>
      <c r="AG18" s="8"/>
      <c r="AH18" s="8"/>
      <c r="AI18" s="8"/>
      <c r="AJ18" s="8"/>
      <c r="AK18" s="8"/>
      <c r="AL18" s="8"/>
      <c r="AM18" s="8"/>
      <c r="AN18" s="35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5"/>
      <c r="BO18" s="8"/>
      <c r="BP18" s="37"/>
      <c r="BQ18" s="37"/>
      <c r="BR18" s="37"/>
      <c r="BS18" s="41"/>
      <c r="BT18" s="9"/>
      <c r="BU18" s="9"/>
      <c r="BV18" s="9"/>
    </row>
    <row r="19" spans="2:71" s="10" customFormat="1" ht="16.5" customHeight="1">
      <c r="B19" s="45" t="s">
        <v>23</v>
      </c>
      <c r="C19" s="113">
        <f>VLOOKUP(F11,DATA!B62:I66,IF('2-way'!C12=DATA!D54,3,IF(C12=DATA!E54,4,IF(C12=DATA!F54,5,IF(C12=DATA!G54,6,IF(C12=DATA!H54,7,8))))))</f>
        <v>0.031</v>
      </c>
      <c r="D19" s="113"/>
      <c r="E19" s="107">
        <f>C19*C5*C10^2</f>
        <v>82.52200000000002</v>
      </c>
      <c r="F19" s="107"/>
      <c r="G19" s="111">
        <f>E19*100/(C9*L9*F14)</f>
        <v>1.1505158513669156</v>
      </c>
      <c r="H19" s="111"/>
      <c r="I19" s="91" t="s">
        <v>32</v>
      </c>
      <c r="J19" s="92">
        <v>9</v>
      </c>
      <c r="K19" s="93">
        <f>IF(C19=0," ",INT((Q19/G19)*100))</f>
        <v>55</v>
      </c>
      <c r="L19" s="93">
        <f>IF(C19=0,"No",IF(K19&gt;=30,30,K19))</f>
        <v>30</v>
      </c>
      <c r="M19" s="93">
        <f>IF(C19=0,"No ",(100/L19)*Q19)</f>
        <v>2.1214285714285714</v>
      </c>
      <c r="N19" s="59" t="str">
        <f>IF(C19=0,"No",IF(M19&gt;G19,"OK","Chk BAR"))</f>
        <v>OK</v>
      </c>
      <c r="O19" s="13"/>
      <c r="P19" s="13"/>
      <c r="Q19" s="56">
        <f>(22/7)*(J19/10)^2/4</f>
        <v>0.6364285714285715</v>
      </c>
      <c r="R19" s="34"/>
      <c r="S19" s="13"/>
      <c r="T19" s="39"/>
      <c r="U19" s="42"/>
      <c r="V19" s="42"/>
      <c r="W19" s="42"/>
      <c r="X19" s="13"/>
      <c r="Y19" s="6"/>
      <c r="Z19" s="14"/>
      <c r="AA19" s="5"/>
      <c r="AB19" s="5"/>
      <c r="AC19" s="5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35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41"/>
      <c r="BO19" s="41"/>
      <c r="BP19" s="41"/>
      <c r="BQ19" s="41"/>
      <c r="BR19" s="41"/>
      <c r="BS19" s="41"/>
    </row>
    <row r="20" spans="1:65" s="10" customFormat="1" ht="11.25" customHeight="1">
      <c r="A20" s="11"/>
      <c r="B20" s="16"/>
      <c r="C20" s="17"/>
      <c r="D20" s="18"/>
      <c r="E20" s="18"/>
      <c r="F20" s="19"/>
      <c r="G20" s="20"/>
      <c r="H20" s="15"/>
      <c r="I20" s="17"/>
      <c r="J20" s="18"/>
      <c r="K20" s="57"/>
      <c r="L20" s="57"/>
      <c r="M20" s="19"/>
      <c r="N20" s="2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6"/>
      <c r="Z20" s="34"/>
      <c r="AA20" s="5"/>
      <c r="AB20" s="5"/>
      <c r="AC20" s="5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10" customFormat="1" ht="16.5" customHeight="1">
      <c r="A21" s="11"/>
      <c r="B21" s="112" t="s">
        <v>18</v>
      </c>
      <c r="C21" s="112"/>
      <c r="D21" s="112"/>
      <c r="E21" s="112"/>
      <c r="F21" s="112"/>
      <c r="G21" s="112"/>
      <c r="H21" s="112"/>
      <c r="I21" s="116" t="s">
        <v>51</v>
      </c>
      <c r="J21" s="116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1"/>
      <c r="Z21" s="34"/>
      <c r="AA21" s="5"/>
      <c r="AB21" s="5"/>
      <c r="AC21" s="5"/>
      <c r="AD21" s="8"/>
      <c r="AE21" s="8"/>
      <c r="AF21" s="8"/>
      <c r="AG21" s="8"/>
      <c r="AH21" s="8"/>
      <c r="AI21" s="8"/>
      <c r="AJ21" s="8"/>
      <c r="AK21" s="35"/>
      <c r="AL21" s="35"/>
      <c r="AM21" s="8"/>
      <c r="AN21" s="8"/>
      <c r="AO21" s="35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2:71" ht="16.5" customHeight="1">
      <c r="B22" s="27"/>
      <c r="C22" s="28" t="s">
        <v>19</v>
      </c>
      <c r="D22" s="28"/>
      <c r="E22" s="29" t="s">
        <v>20</v>
      </c>
      <c r="F22" s="28"/>
      <c r="G22" s="108" t="s">
        <v>36</v>
      </c>
      <c r="H22" s="108"/>
      <c r="I22" s="75" t="s">
        <v>43</v>
      </c>
      <c r="J22" s="84" t="s">
        <v>52</v>
      </c>
      <c r="K22" s="75" t="s">
        <v>35</v>
      </c>
      <c r="L22" s="85" t="s">
        <v>39</v>
      </c>
      <c r="M22" s="75" t="s">
        <v>34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7" ht="16.5" customHeight="1">
      <c r="B23" s="24" t="s">
        <v>21</v>
      </c>
      <c r="C23" s="106">
        <f>VLOOKUP(B23,DATA!L6:Q8,IF('2-way'!F11=DATA!M5,2,IF('2-way'!F11=DATA!N5,3,IF('2-way'!F11=DATA!O5,4,IF('2-way'!F11=DATA!P5,5,IF('2-way'!F11=DATA!Q5,6))))))</f>
        <v>0.041</v>
      </c>
      <c r="D23" s="106"/>
      <c r="E23" s="107">
        <f>C23*C5*C10^2</f>
        <v>109.14200000000002</v>
      </c>
      <c r="F23" s="107"/>
      <c r="G23" s="109">
        <f>E23*100/(C9*L9*F14)</f>
        <v>1.5216499969691462</v>
      </c>
      <c r="H23" s="109"/>
      <c r="I23" s="94" t="s">
        <v>32</v>
      </c>
      <c r="J23" s="95">
        <v>6</v>
      </c>
      <c r="K23" s="96">
        <f>IF(C23=0,"No ",INT((Q23/G23)*100))</f>
        <v>18</v>
      </c>
      <c r="L23" s="96">
        <f>IF(C23=0,"No",IF(K23&gt;=30,30,K23))</f>
        <v>18</v>
      </c>
      <c r="M23" s="96">
        <f>IF(C23=0,"No ",(100/L23)*Q23)</f>
        <v>1.5714285714285714</v>
      </c>
      <c r="N23" s="59" t="str">
        <f>IF(C23=0,"No",IF(M23&gt;G23,"OK","Chk BAR"))</f>
        <v>OK</v>
      </c>
      <c r="Q23" s="56">
        <f>(22/7)*(J23/10)^2/4</f>
        <v>0.28285714285714286</v>
      </c>
    </row>
    <row r="24" spans="2:17" ht="16.5" customHeight="1">
      <c r="B24" s="24" t="s">
        <v>22</v>
      </c>
      <c r="C24" s="106">
        <f>VLOOKUP(B24,DATA!L6:Q8,IF('2-way'!F11=DATA!M5,2,IF('2-way'!F11=DATA!N5,3,IF('2-way'!F11=DATA!O5,4,IF('2-way'!F11=DATA!P5,5,IF('2-way'!F11=DATA!Q5,6))))))</f>
        <v>0.021</v>
      </c>
      <c r="D24" s="106"/>
      <c r="E24" s="107">
        <f>C24*C5*C10^2</f>
        <v>55.902000000000015</v>
      </c>
      <c r="F24" s="107"/>
      <c r="G24" s="109">
        <f>E24*100/(C9*L9*F14)</f>
        <v>0.7793817057646847</v>
      </c>
      <c r="H24" s="109"/>
      <c r="I24" s="97" t="s">
        <v>32</v>
      </c>
      <c r="J24" s="67">
        <v>6</v>
      </c>
      <c r="K24" s="98">
        <f>IF(C24=0," ",INT((Q24/G24)*100))</f>
        <v>36</v>
      </c>
      <c r="L24" s="98">
        <f>IF(C24=0,"No",IF(K24&gt;=30,30,K24))</f>
        <v>30</v>
      </c>
      <c r="M24" s="98">
        <f>IF(C24=0,"No ",(100/L24)*Q24)</f>
        <v>0.942857142857143</v>
      </c>
      <c r="N24" s="59" t="str">
        <f>IF(C24=0,"No",IF(M24&gt;G24,"OK","Chk BAR"))</f>
        <v>OK</v>
      </c>
      <c r="Q24" s="56">
        <f>(22/7)*(J24/10)^2/4</f>
        <v>0.28285714285714286</v>
      </c>
    </row>
    <row r="25" spans="2:17" ht="16.5" customHeight="1">
      <c r="B25" s="24" t="s">
        <v>23</v>
      </c>
      <c r="C25" s="106">
        <f>VLOOKUP(B25,DATA!L6:Q8,IF('2-way'!F11=DATA!M5,2,IF('2-way'!F11=DATA!N5,3,IF('2-way'!F11=DATA!O5,4,IF('2-way'!F11=DATA!P5,5,IF('2-way'!F11=DATA!Q5,6))))))</f>
        <v>0.031</v>
      </c>
      <c r="D25" s="106"/>
      <c r="E25" s="107">
        <f>C25*C5*C10^2</f>
        <v>82.52200000000002</v>
      </c>
      <c r="F25" s="107"/>
      <c r="G25" s="109">
        <f>E25*100/(C9*L9*F14)</f>
        <v>1.1505158513669156</v>
      </c>
      <c r="H25" s="109"/>
      <c r="I25" s="99" t="s">
        <v>32</v>
      </c>
      <c r="J25" s="100">
        <v>9</v>
      </c>
      <c r="K25" s="101">
        <f>IF(C25=0," ",INT((Q25/G25)*100))</f>
        <v>55</v>
      </c>
      <c r="L25" s="101">
        <f>IF(C25=0,"No",IF(K25&gt;=30,30,K25))</f>
        <v>30</v>
      </c>
      <c r="M25" s="101">
        <f>IF(C25=0,"No ",(100/L25)*Q25)</f>
        <v>2.1214285714285714</v>
      </c>
      <c r="N25" s="59" t="str">
        <f>IF(C25=0,"No",IF(M25&gt;G25,"OK","Chk BAR"))</f>
        <v>OK</v>
      </c>
      <c r="Q25" s="56">
        <f>(22/7)*(J25/10)^2/4</f>
        <v>0.6364285714285715</v>
      </c>
    </row>
    <row r="26" spans="2:17" ht="15" customHeight="1">
      <c r="B26" s="76"/>
      <c r="C26" s="79"/>
      <c r="D26" s="79"/>
      <c r="E26" s="80"/>
      <c r="F26" s="80"/>
      <c r="G26" s="81"/>
      <c r="H26" s="81"/>
      <c r="I26" s="5"/>
      <c r="J26" s="82"/>
      <c r="K26" s="83"/>
      <c r="L26" s="83"/>
      <c r="M26" s="83"/>
      <c r="N26" s="59"/>
      <c r="Q26" s="56"/>
    </row>
    <row r="27" spans="2:17" ht="15" customHeight="1">
      <c r="B27" s="76"/>
      <c r="C27" s="79"/>
      <c r="D27" s="79"/>
      <c r="E27" s="80"/>
      <c r="F27" s="80"/>
      <c r="G27" s="81"/>
      <c r="H27" s="81"/>
      <c r="I27" s="5"/>
      <c r="J27" s="82"/>
      <c r="K27" s="83"/>
      <c r="L27" s="83"/>
      <c r="M27" s="83"/>
      <c r="N27" s="59"/>
      <c r="Q27" s="56"/>
    </row>
    <row r="28" spans="2:17" ht="15" customHeight="1">
      <c r="B28" s="76"/>
      <c r="C28" s="79"/>
      <c r="D28" s="79"/>
      <c r="E28" s="80"/>
      <c r="F28" s="80"/>
      <c r="G28" s="81"/>
      <c r="H28" s="81"/>
      <c r="I28" s="5"/>
      <c r="J28" s="82"/>
      <c r="K28" s="83"/>
      <c r="L28" s="83"/>
      <c r="M28" s="83"/>
      <c r="N28" s="59"/>
      <c r="Q28" s="56"/>
    </row>
    <row r="29" spans="2:17" ht="15" customHeight="1">
      <c r="B29" s="76"/>
      <c r="C29" s="79"/>
      <c r="D29" s="79"/>
      <c r="E29" s="80"/>
      <c r="F29" s="80"/>
      <c r="G29" s="81"/>
      <c r="H29" s="81"/>
      <c r="I29" s="5"/>
      <c r="J29" s="82"/>
      <c r="K29" s="83"/>
      <c r="L29" s="83"/>
      <c r="M29" s="83"/>
      <c r="N29" s="59"/>
      <c r="Q29" s="56"/>
    </row>
    <row r="30" spans="2:17" ht="15" customHeight="1">
      <c r="B30" s="76"/>
      <c r="C30" s="79"/>
      <c r="D30" s="79"/>
      <c r="E30" s="80"/>
      <c r="F30" s="80"/>
      <c r="G30" s="81"/>
      <c r="H30" s="81"/>
      <c r="I30" s="5"/>
      <c r="J30" s="82"/>
      <c r="K30" s="83"/>
      <c r="L30" s="83"/>
      <c r="M30" s="83"/>
      <c r="N30" s="59"/>
      <c r="Q30" s="56"/>
    </row>
    <row r="31" ht="15" customHeight="1"/>
    <row r="32" spans="2:11" ht="18" customHeight="1">
      <c r="B32" s="124" t="str">
        <f>IF(C24=0,I32,(""&amp;I24&amp;" "&amp;J24&amp;" "&amp;K16&amp;" "&amp;L24&amp;" cm."))</f>
        <v>RB 6 @ 30 cm.</v>
      </c>
      <c r="C32" s="124"/>
      <c r="I32" s="119" t="str">
        <f>IF(C23=0,B32,(""&amp;I23&amp;" "&amp;J23&amp;" "&amp;K16&amp;" "&amp;L23&amp;" cm."))</f>
        <v>RB 6 @ 18 cm.</v>
      </c>
      <c r="J32" s="119"/>
      <c r="K32" s="119"/>
    </row>
    <row r="33" spans="2:11" ht="18" customHeight="1">
      <c r="B33" s="121" t="str">
        <f>IF(C18=0,I33,(""&amp;I18&amp;" "&amp;J18&amp;""&amp;K16&amp;""&amp;L18&amp;" cm."))</f>
        <v>RB 6@30 cm.</v>
      </c>
      <c r="C33" s="121"/>
      <c r="F33" s="65"/>
      <c r="G33" s="65"/>
      <c r="H33" s="65"/>
      <c r="I33" s="120" t="str">
        <f>IF(C17=0,B33,(""&amp;I17&amp;" "&amp;J17&amp;" "&amp;K16&amp;" "&amp;L17&amp;" cm."))</f>
        <v>RB 6 @ 18 cm.</v>
      </c>
      <c r="J33" s="120"/>
      <c r="K33" s="120"/>
    </row>
    <row r="34" spans="3:13" ht="23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ht="23.25">
      <c r="B35" s="66" t="str">
        <f>(""&amp;F12&amp;" cm.")</f>
        <v>10 cm.</v>
      </c>
      <c r="C35" s="31"/>
      <c r="D35" s="60"/>
      <c r="E35" s="60"/>
      <c r="F35" s="60"/>
      <c r="G35" s="60"/>
      <c r="H35" s="60"/>
      <c r="I35" s="60"/>
      <c r="J35" s="30"/>
      <c r="K35" s="60"/>
      <c r="L35" s="60"/>
      <c r="M35" s="60"/>
    </row>
    <row r="36" spans="3:10" ht="23.25">
      <c r="C36" s="62"/>
      <c r="J36" s="62"/>
    </row>
    <row r="37" spans="3:10" ht="18" customHeight="1">
      <c r="C37" s="62"/>
      <c r="D37" s="122" t="str">
        <f>(""&amp;I19&amp;" "&amp;J19&amp;" "&amp;K16&amp;" "&amp;L19&amp;" cm.")</f>
        <v>RB 9 @ 30 cm.</v>
      </c>
      <c r="E37" s="123"/>
      <c r="F37" s="65"/>
      <c r="G37" s="117" t="str">
        <f>(""&amp;I25&amp;" "&amp;J25&amp;" "&amp;K16&amp;" "&amp;L25&amp;" cm.")</f>
        <v>RB 9 @ 30 cm.</v>
      </c>
      <c r="H37" s="117"/>
      <c r="I37" s="118"/>
      <c r="J37" s="62"/>
    </row>
    <row r="38" ht="8.25" customHeight="1"/>
    <row r="39" spans="3:13" ht="18" customHeight="1">
      <c r="C39" s="30"/>
      <c r="D39" s="30"/>
      <c r="E39" s="110" t="s">
        <v>41</v>
      </c>
      <c r="F39" s="110"/>
      <c r="G39" s="110"/>
      <c r="H39" s="30"/>
      <c r="I39" s="30"/>
      <c r="J39" s="30"/>
      <c r="K39" s="30"/>
      <c r="L39" s="30"/>
      <c r="M39" s="30"/>
    </row>
    <row r="40" spans="3:13" ht="23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sheetProtection/>
  <mergeCells count="36">
    <mergeCell ref="J1:N1"/>
    <mergeCell ref="B1:H1"/>
    <mergeCell ref="B2:H2"/>
    <mergeCell ref="B32:C32"/>
    <mergeCell ref="E17:F17"/>
    <mergeCell ref="E24:F24"/>
    <mergeCell ref="E23:F23"/>
    <mergeCell ref="G19:H19"/>
    <mergeCell ref="G18:H18"/>
    <mergeCell ref="L6:M6"/>
    <mergeCell ref="B33:C33"/>
    <mergeCell ref="D37:E37"/>
    <mergeCell ref="G23:H23"/>
    <mergeCell ref="I21:J21"/>
    <mergeCell ref="B21:H21"/>
    <mergeCell ref="C25:D25"/>
    <mergeCell ref="E18:F18"/>
    <mergeCell ref="G37:I37"/>
    <mergeCell ref="I32:K32"/>
    <mergeCell ref="I33:K33"/>
    <mergeCell ref="E39:G39"/>
    <mergeCell ref="A4:N4"/>
    <mergeCell ref="G17:H17"/>
    <mergeCell ref="G16:H16"/>
    <mergeCell ref="B15:H15"/>
    <mergeCell ref="C19:D19"/>
    <mergeCell ref="C18:D18"/>
    <mergeCell ref="C17:D17"/>
    <mergeCell ref="E19:F19"/>
    <mergeCell ref="I15:J15"/>
    <mergeCell ref="C24:D24"/>
    <mergeCell ref="C23:D23"/>
    <mergeCell ref="E25:F25"/>
    <mergeCell ref="G22:H22"/>
    <mergeCell ref="G25:H25"/>
    <mergeCell ref="G24:H24"/>
  </mergeCells>
  <dataValidations count="4">
    <dataValidation type="list" allowBlank="1" showInputMessage="1" showErrorMessage="1" sqref="F11">
      <formula1>case</formula1>
    </dataValidation>
    <dataValidation type="list" allowBlank="1" showInputMessage="1" showErrorMessage="1" sqref="C14 J23:J25 J17:J19">
      <formula1>bar</formula1>
    </dataValidation>
    <dataValidation type="list" allowBlank="1" showInputMessage="1" showErrorMessage="1" sqref="I17:I19 I23:I25">
      <formula1>type</formula1>
    </dataValidation>
    <dataValidation type="list" allowBlank="1" showInputMessage="1" showErrorMessage="1" sqref="L5">
      <formula1>fact</formula1>
    </dataValidation>
  </dataValidations>
  <printOptions/>
  <pageMargins left="0.7480314960629921" right="0.5511811023622047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6"/>
  <sheetViews>
    <sheetView tabSelected="1" zoomScalePageLayoutView="0" workbookViewId="0" topLeftCell="A34">
      <selection activeCell="B47" sqref="B47:B49"/>
    </sheetView>
  </sheetViews>
  <sheetFormatPr defaultColWidth="9.140625" defaultRowHeight="23.25"/>
  <cols>
    <col min="11" max="11" width="5.57421875" style="0" customWidth="1"/>
  </cols>
  <sheetData>
    <row r="2" spans="3:10" ht="23.25">
      <c r="C2" s="2"/>
      <c r="J2" s="2"/>
    </row>
    <row r="3" spans="3:10" ht="23.25">
      <c r="C3" s="2"/>
      <c r="D3" s="128" t="s">
        <v>0</v>
      </c>
      <c r="E3" s="128"/>
      <c r="F3" s="128"/>
      <c r="G3" s="128"/>
      <c r="H3" s="128"/>
      <c r="I3" s="128"/>
      <c r="J3" s="2"/>
    </row>
    <row r="4" spans="3:17" ht="23.25">
      <c r="C4" s="2"/>
      <c r="D4" s="126">
        <v>1</v>
      </c>
      <c r="E4" s="126"/>
      <c r="F4" s="126"/>
      <c r="G4" s="126"/>
      <c r="H4" s="126"/>
      <c r="I4" s="126"/>
      <c r="J4" s="1"/>
      <c r="L4" s="126" t="s">
        <v>1</v>
      </c>
      <c r="M4" s="126"/>
      <c r="N4" s="126"/>
      <c r="O4" s="126"/>
      <c r="P4" s="126"/>
      <c r="Q4" s="126"/>
    </row>
    <row r="5" spans="3:18" ht="23.25">
      <c r="C5" s="2"/>
      <c r="D5" s="26" t="s">
        <v>24</v>
      </c>
      <c r="E5" s="26">
        <v>0</v>
      </c>
      <c r="F5" s="26">
        <v>1</v>
      </c>
      <c r="G5" s="26">
        <v>2</v>
      </c>
      <c r="H5" s="26">
        <v>3</v>
      </c>
      <c r="I5" s="26">
        <v>4</v>
      </c>
      <c r="J5" s="1"/>
      <c r="L5" s="26" t="s">
        <v>24</v>
      </c>
      <c r="M5" s="26">
        <v>0</v>
      </c>
      <c r="N5" s="26">
        <v>1</v>
      </c>
      <c r="O5" s="26">
        <v>2</v>
      </c>
      <c r="P5" s="26">
        <v>3</v>
      </c>
      <c r="Q5" s="26">
        <v>4</v>
      </c>
      <c r="R5" s="1"/>
    </row>
    <row r="6" spans="3:18" ht="23.25">
      <c r="C6" s="2"/>
      <c r="D6" s="26" t="s">
        <v>21</v>
      </c>
      <c r="E6" s="24">
        <v>0</v>
      </c>
      <c r="F6" s="24">
        <v>0.058</v>
      </c>
      <c r="G6" s="24">
        <v>0.049</v>
      </c>
      <c r="H6" s="24">
        <v>0.041</v>
      </c>
      <c r="I6" s="24">
        <v>0.033</v>
      </c>
      <c r="J6" s="1"/>
      <c r="L6" s="26" t="s">
        <v>21</v>
      </c>
      <c r="M6" s="24">
        <v>0</v>
      </c>
      <c r="N6" s="24">
        <v>0.058</v>
      </c>
      <c r="O6" s="24">
        <v>0.049</v>
      </c>
      <c r="P6" s="24">
        <v>0.041</v>
      </c>
      <c r="Q6" s="24">
        <v>0.033</v>
      </c>
      <c r="R6" s="1"/>
    </row>
    <row r="7" spans="3:18" ht="23.25">
      <c r="C7" s="2"/>
      <c r="D7" s="26" t="s">
        <v>22</v>
      </c>
      <c r="E7" s="24">
        <v>0.033</v>
      </c>
      <c r="F7" s="24">
        <v>0.029</v>
      </c>
      <c r="G7" s="24">
        <v>0.025</v>
      </c>
      <c r="H7" s="24">
        <v>0.021</v>
      </c>
      <c r="I7" s="24">
        <v>0</v>
      </c>
      <c r="J7" s="1"/>
      <c r="L7" s="26" t="s">
        <v>22</v>
      </c>
      <c r="M7" s="24">
        <v>0.033</v>
      </c>
      <c r="N7" s="24">
        <v>0.029</v>
      </c>
      <c r="O7" s="24">
        <v>0.025</v>
      </c>
      <c r="P7" s="24">
        <v>0.021</v>
      </c>
      <c r="Q7" s="24">
        <v>0</v>
      </c>
      <c r="R7" s="1"/>
    </row>
    <row r="8" spans="3:18" ht="23.25">
      <c r="C8" s="2"/>
      <c r="D8" s="26" t="s">
        <v>23</v>
      </c>
      <c r="E8" s="24">
        <v>0.05</v>
      </c>
      <c r="F8" s="24">
        <v>0.044</v>
      </c>
      <c r="G8" s="24">
        <v>0.037</v>
      </c>
      <c r="H8" s="24">
        <v>0.031</v>
      </c>
      <c r="I8" s="24">
        <v>0.025</v>
      </c>
      <c r="J8" s="1"/>
      <c r="L8" s="26" t="s">
        <v>23</v>
      </c>
      <c r="M8" s="24">
        <v>0.05</v>
      </c>
      <c r="N8" s="24">
        <v>0.044</v>
      </c>
      <c r="O8" s="24">
        <v>0.037</v>
      </c>
      <c r="P8" s="24">
        <v>0.031</v>
      </c>
      <c r="Q8" s="24">
        <v>0.025</v>
      </c>
      <c r="R8" s="1"/>
    </row>
    <row r="9" spans="3:18" ht="23.25">
      <c r="C9" s="2"/>
      <c r="D9" s="126">
        <v>0.9</v>
      </c>
      <c r="E9" s="126"/>
      <c r="F9" s="126"/>
      <c r="G9" s="126"/>
      <c r="H9" s="126"/>
      <c r="I9" s="126"/>
      <c r="J9" s="1"/>
      <c r="L9" s="33"/>
      <c r="M9" s="33"/>
      <c r="N9" s="33"/>
      <c r="O9" s="33"/>
      <c r="P9" s="33"/>
      <c r="Q9" s="33"/>
      <c r="R9" s="1"/>
    </row>
    <row r="10" spans="3:18" ht="23.25">
      <c r="C10" s="2"/>
      <c r="D10" s="26" t="s">
        <v>24</v>
      </c>
      <c r="E10" s="26">
        <v>0</v>
      </c>
      <c r="F10" s="26">
        <v>1</v>
      </c>
      <c r="G10" s="26">
        <v>2</v>
      </c>
      <c r="H10" s="26">
        <v>3</v>
      </c>
      <c r="I10" s="26">
        <v>4</v>
      </c>
      <c r="J10" s="1"/>
      <c r="L10" s="26" t="s">
        <v>43</v>
      </c>
      <c r="M10" s="26" t="s">
        <v>44</v>
      </c>
      <c r="N10" s="67" t="s">
        <v>24</v>
      </c>
      <c r="O10" s="32" t="s">
        <v>53</v>
      </c>
      <c r="P10" s="32"/>
      <c r="Q10" s="32"/>
      <c r="R10" s="1"/>
    </row>
    <row r="11" spans="3:18" ht="23.25">
      <c r="C11" s="2"/>
      <c r="D11" s="26" t="s">
        <v>21</v>
      </c>
      <c r="E11" s="24">
        <v>0</v>
      </c>
      <c r="F11" s="24">
        <v>0.066</v>
      </c>
      <c r="G11" s="24">
        <v>0.057</v>
      </c>
      <c r="H11" s="24">
        <v>0.048</v>
      </c>
      <c r="I11" s="24">
        <v>0.04</v>
      </c>
      <c r="J11" s="1"/>
      <c r="L11" s="26" t="s">
        <v>32</v>
      </c>
      <c r="M11" s="26">
        <v>6</v>
      </c>
      <c r="N11" s="67">
        <v>0</v>
      </c>
      <c r="O11" s="32">
        <v>0.45</v>
      </c>
      <c r="P11" s="32"/>
      <c r="Q11" s="32"/>
      <c r="R11" s="1"/>
    </row>
    <row r="12" spans="3:18" ht="23.25">
      <c r="C12" s="2"/>
      <c r="D12" s="26" t="s">
        <v>22</v>
      </c>
      <c r="E12" s="24">
        <v>0.038</v>
      </c>
      <c r="F12" s="24">
        <v>0.033</v>
      </c>
      <c r="G12" s="24">
        <v>0.028</v>
      </c>
      <c r="H12" s="24">
        <v>0.024</v>
      </c>
      <c r="I12" s="24">
        <v>0</v>
      </c>
      <c r="J12" s="1"/>
      <c r="L12" s="26" t="s">
        <v>33</v>
      </c>
      <c r="M12" s="26">
        <v>9</v>
      </c>
      <c r="N12" s="67">
        <v>1</v>
      </c>
      <c r="O12" s="32">
        <v>0.375</v>
      </c>
      <c r="P12" s="32"/>
      <c r="Q12" s="32"/>
      <c r="R12" s="1"/>
    </row>
    <row r="13" spans="3:18" ht="23.25">
      <c r="C13" s="2"/>
      <c r="D13" s="26" t="s">
        <v>23</v>
      </c>
      <c r="E13" s="24">
        <v>0.057</v>
      </c>
      <c r="F13" s="24">
        <v>0.05</v>
      </c>
      <c r="G13" s="24">
        <v>0.043</v>
      </c>
      <c r="H13" s="24">
        <v>0.036</v>
      </c>
      <c r="I13" s="24">
        <v>0.03</v>
      </c>
      <c r="J13" s="1"/>
      <c r="L13" s="32"/>
      <c r="M13" s="26">
        <v>10</v>
      </c>
      <c r="N13" s="67">
        <v>2</v>
      </c>
      <c r="O13" s="32"/>
      <c r="P13" s="32"/>
      <c r="Q13" s="32"/>
      <c r="R13" s="1"/>
    </row>
    <row r="14" spans="3:18" ht="23.25">
      <c r="C14" s="2"/>
      <c r="D14" s="126">
        <v>0.8</v>
      </c>
      <c r="E14" s="126"/>
      <c r="F14" s="126"/>
      <c r="G14" s="126"/>
      <c r="H14" s="126"/>
      <c r="I14" s="126"/>
      <c r="J14" s="1"/>
      <c r="L14" s="1"/>
      <c r="M14" s="26">
        <v>12</v>
      </c>
      <c r="N14" s="67">
        <v>3</v>
      </c>
      <c r="O14" s="1"/>
      <c r="P14" s="1"/>
      <c r="Q14" s="1"/>
      <c r="R14" s="1"/>
    </row>
    <row r="15" spans="3:18" ht="23.25">
      <c r="C15" s="2"/>
      <c r="D15" s="26" t="s">
        <v>24</v>
      </c>
      <c r="E15" s="26">
        <v>0</v>
      </c>
      <c r="F15" s="26">
        <v>1</v>
      </c>
      <c r="G15" s="26">
        <v>2</v>
      </c>
      <c r="H15" s="26">
        <v>3</v>
      </c>
      <c r="I15" s="26">
        <v>4</v>
      </c>
      <c r="J15" s="1"/>
      <c r="L15" s="1"/>
      <c r="M15" s="26">
        <v>15</v>
      </c>
      <c r="N15" s="67">
        <v>4</v>
      </c>
      <c r="O15" s="1"/>
      <c r="P15" s="1"/>
      <c r="Q15" s="1"/>
      <c r="R15" s="1"/>
    </row>
    <row r="16" spans="3:18" ht="23.25">
      <c r="C16" s="2"/>
      <c r="D16" s="26" t="s">
        <v>21</v>
      </c>
      <c r="E16" s="24">
        <v>0</v>
      </c>
      <c r="F16" s="24">
        <v>0.074</v>
      </c>
      <c r="G16" s="24">
        <v>0.064</v>
      </c>
      <c r="H16" s="24">
        <v>0.055</v>
      </c>
      <c r="I16" s="24">
        <v>0.048</v>
      </c>
      <c r="J16" s="1"/>
      <c r="L16" s="1"/>
      <c r="M16" s="26">
        <v>16</v>
      </c>
      <c r="N16" s="1"/>
      <c r="O16" s="1"/>
      <c r="P16" s="1"/>
      <c r="Q16" s="1"/>
      <c r="R16" s="1"/>
    </row>
    <row r="17" spans="3:18" ht="23.25">
      <c r="C17" s="2"/>
      <c r="D17" s="26" t="s">
        <v>22</v>
      </c>
      <c r="E17" s="24">
        <v>0.043</v>
      </c>
      <c r="F17" s="24">
        <v>0.037</v>
      </c>
      <c r="G17" s="24">
        <v>0.032</v>
      </c>
      <c r="H17" s="24">
        <v>0.027</v>
      </c>
      <c r="I17" s="24">
        <v>0</v>
      </c>
      <c r="J17" s="1"/>
      <c r="L17" s="1"/>
      <c r="M17" s="26">
        <v>18</v>
      </c>
      <c r="N17" s="1"/>
      <c r="O17" s="1"/>
      <c r="P17" s="1"/>
      <c r="Q17" s="1"/>
      <c r="R17" s="1"/>
    </row>
    <row r="18" spans="4:13" ht="23.25">
      <c r="D18" s="26" t="s">
        <v>23</v>
      </c>
      <c r="E18" s="24">
        <v>0.064</v>
      </c>
      <c r="F18" s="24">
        <v>0.056</v>
      </c>
      <c r="G18" s="24">
        <v>0.048</v>
      </c>
      <c r="H18" s="24">
        <v>0.041</v>
      </c>
      <c r="I18" s="24">
        <v>0.036</v>
      </c>
      <c r="M18" s="26">
        <v>20</v>
      </c>
    </row>
    <row r="19" spans="4:13" ht="23.25">
      <c r="D19" s="126">
        <v>0.7</v>
      </c>
      <c r="E19" s="126"/>
      <c r="F19" s="126"/>
      <c r="G19" s="126"/>
      <c r="H19" s="126"/>
      <c r="I19" s="126"/>
      <c r="M19" s="26">
        <v>25</v>
      </c>
    </row>
    <row r="20" spans="4:13" ht="23.25">
      <c r="D20" s="26" t="s">
        <v>24</v>
      </c>
      <c r="E20" s="26">
        <v>0</v>
      </c>
      <c r="F20" s="26">
        <v>1</v>
      </c>
      <c r="G20" s="26">
        <v>2</v>
      </c>
      <c r="H20" s="26">
        <v>3</v>
      </c>
      <c r="I20" s="26">
        <v>4</v>
      </c>
      <c r="M20" s="26">
        <v>28</v>
      </c>
    </row>
    <row r="21" spans="4:13" ht="23.25">
      <c r="D21" s="26" t="s">
        <v>21</v>
      </c>
      <c r="E21" s="24">
        <v>0</v>
      </c>
      <c r="F21" s="24">
        <v>0.082</v>
      </c>
      <c r="G21" s="24">
        <v>0.071</v>
      </c>
      <c r="H21" s="24">
        <v>0.062</v>
      </c>
      <c r="I21" s="24">
        <v>0.055</v>
      </c>
      <c r="M21" s="26">
        <v>32</v>
      </c>
    </row>
    <row r="22" spans="4:13" ht="23.25">
      <c r="D22" s="26" t="s">
        <v>22</v>
      </c>
      <c r="E22" s="24">
        <v>0.047</v>
      </c>
      <c r="F22" s="24">
        <v>0.041</v>
      </c>
      <c r="G22" s="24">
        <v>0.036</v>
      </c>
      <c r="H22" s="24">
        <v>0.031</v>
      </c>
      <c r="I22" s="24">
        <v>0</v>
      </c>
      <c r="M22" s="26">
        <v>40</v>
      </c>
    </row>
    <row r="23" spans="4:9" ht="23.25">
      <c r="D23" s="26" t="s">
        <v>23</v>
      </c>
      <c r="E23" s="24">
        <v>0.072</v>
      </c>
      <c r="F23" s="24">
        <v>0.062</v>
      </c>
      <c r="G23" s="24">
        <v>0.054</v>
      </c>
      <c r="H23" s="24">
        <v>0.047</v>
      </c>
      <c r="I23" s="24">
        <v>0.041</v>
      </c>
    </row>
    <row r="24" spans="4:9" ht="23.25">
      <c r="D24" s="126">
        <v>0.6</v>
      </c>
      <c r="E24" s="126"/>
      <c r="F24" s="126"/>
      <c r="G24" s="126"/>
      <c r="H24" s="126"/>
      <c r="I24" s="126"/>
    </row>
    <row r="25" spans="4:9" ht="23.25">
      <c r="D25" s="26" t="s">
        <v>24</v>
      </c>
      <c r="E25" s="26">
        <v>0</v>
      </c>
      <c r="F25" s="26">
        <v>1</v>
      </c>
      <c r="G25" s="26">
        <v>2</v>
      </c>
      <c r="H25" s="26">
        <v>3</v>
      </c>
      <c r="I25" s="26">
        <v>4</v>
      </c>
    </row>
    <row r="26" spans="4:9" ht="23.25">
      <c r="D26" s="26" t="s">
        <v>21</v>
      </c>
      <c r="E26" s="24">
        <v>0</v>
      </c>
      <c r="F26" s="24">
        <v>0.09</v>
      </c>
      <c r="G26" s="24">
        <v>0.078</v>
      </c>
      <c r="H26" s="24">
        <v>0.069</v>
      </c>
      <c r="I26" s="24">
        <v>0.036</v>
      </c>
    </row>
    <row r="27" spans="4:9" ht="23.25">
      <c r="D27" s="26" t="s">
        <v>22</v>
      </c>
      <c r="E27" s="24">
        <v>0.053</v>
      </c>
      <c r="F27" s="24">
        <v>0.045</v>
      </c>
      <c r="G27" s="24">
        <v>0.039</v>
      </c>
      <c r="H27" s="24">
        <v>0.035</v>
      </c>
      <c r="I27" s="24">
        <v>0</v>
      </c>
    </row>
    <row r="28" spans="4:9" ht="23.25">
      <c r="D28" s="26" t="s">
        <v>23</v>
      </c>
      <c r="E28" s="24">
        <v>0.08</v>
      </c>
      <c r="F28" s="24">
        <v>0.068</v>
      </c>
      <c r="G28" s="24">
        <v>0.059</v>
      </c>
      <c r="H28" s="24">
        <v>0.052</v>
      </c>
      <c r="I28" s="24">
        <v>0.047</v>
      </c>
    </row>
    <row r="29" spans="4:9" ht="23.25">
      <c r="D29" s="126">
        <v>0.5</v>
      </c>
      <c r="E29" s="126"/>
      <c r="F29" s="126"/>
      <c r="G29" s="126"/>
      <c r="H29" s="126"/>
      <c r="I29" s="126"/>
    </row>
    <row r="30" spans="4:9" ht="23.25">
      <c r="D30" s="26" t="s">
        <v>24</v>
      </c>
      <c r="E30" s="26">
        <v>0</v>
      </c>
      <c r="F30" s="26">
        <v>1</v>
      </c>
      <c r="G30" s="26">
        <v>2</v>
      </c>
      <c r="H30" s="26">
        <v>3</v>
      </c>
      <c r="I30" s="26">
        <v>4</v>
      </c>
    </row>
    <row r="31" spans="4:9" ht="23.25">
      <c r="D31" s="26" t="s">
        <v>21</v>
      </c>
      <c r="E31" s="24">
        <v>0</v>
      </c>
      <c r="F31" s="24">
        <v>0.058</v>
      </c>
      <c r="G31" s="24">
        <v>0.049</v>
      </c>
      <c r="H31" s="24">
        <v>0.041</v>
      </c>
      <c r="I31" s="24">
        <v>0.033</v>
      </c>
    </row>
    <row r="32" spans="4:9" ht="23.25">
      <c r="D32" s="26" t="s">
        <v>22</v>
      </c>
      <c r="E32" s="24">
        <v>0.033</v>
      </c>
      <c r="F32" s="24">
        <v>0.029</v>
      </c>
      <c r="G32" s="24">
        <v>0.025</v>
      </c>
      <c r="H32" s="24">
        <v>0.021</v>
      </c>
      <c r="I32" s="24">
        <v>0</v>
      </c>
    </row>
    <row r="33" spans="4:9" ht="23.25">
      <c r="D33" s="26" t="s">
        <v>23</v>
      </c>
      <c r="E33" s="24">
        <v>0.05</v>
      </c>
      <c r="F33" s="24">
        <v>0.044</v>
      </c>
      <c r="G33" s="24">
        <v>0.037</v>
      </c>
      <c r="H33" s="24">
        <v>0.031</v>
      </c>
      <c r="I33" s="24">
        <v>0.025</v>
      </c>
    </row>
    <row r="37" spans="2:9" ht="23.25">
      <c r="B37" s="24" t="s">
        <v>24</v>
      </c>
      <c r="C37" s="26"/>
      <c r="D37" s="26">
        <v>1</v>
      </c>
      <c r="E37" s="26">
        <v>0.9</v>
      </c>
      <c r="F37" s="26">
        <v>0.8</v>
      </c>
      <c r="G37" s="26">
        <v>0.7</v>
      </c>
      <c r="H37" s="26">
        <v>0.6</v>
      </c>
      <c r="I37" s="26">
        <v>0.5</v>
      </c>
    </row>
    <row r="38" spans="2:9" ht="23.25">
      <c r="B38" s="127">
        <v>0</v>
      </c>
      <c r="C38" s="26" t="s">
        <v>21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</row>
    <row r="39" spans="2:9" ht="23.25">
      <c r="B39" s="127"/>
      <c r="C39" s="26" t="s">
        <v>22</v>
      </c>
      <c r="D39" s="25">
        <v>0.033</v>
      </c>
      <c r="E39" s="25">
        <v>0.038</v>
      </c>
      <c r="F39" s="25">
        <v>0.043</v>
      </c>
      <c r="G39" s="25">
        <v>0.047</v>
      </c>
      <c r="H39" s="25">
        <v>0.053</v>
      </c>
      <c r="I39" s="25">
        <v>0.055</v>
      </c>
    </row>
    <row r="40" spans="2:9" ht="23.25">
      <c r="B40" s="127"/>
      <c r="C40" s="26" t="s">
        <v>23</v>
      </c>
      <c r="D40" s="25">
        <v>0.05</v>
      </c>
      <c r="E40" s="25">
        <v>0.057</v>
      </c>
      <c r="F40" s="25">
        <v>0.064</v>
      </c>
      <c r="G40" s="25">
        <v>0.072</v>
      </c>
      <c r="H40" s="25">
        <v>0.08</v>
      </c>
      <c r="I40" s="25">
        <v>0.083</v>
      </c>
    </row>
    <row r="41" spans="2:9" ht="23.25">
      <c r="B41" s="127">
        <v>1</v>
      </c>
      <c r="C41" s="26" t="s">
        <v>21</v>
      </c>
      <c r="D41" s="25">
        <v>0.058</v>
      </c>
      <c r="E41" s="25">
        <v>0.066</v>
      </c>
      <c r="F41" s="25">
        <v>0.074</v>
      </c>
      <c r="G41" s="25">
        <v>0.082</v>
      </c>
      <c r="H41" s="25">
        <v>0.09</v>
      </c>
      <c r="I41" s="25">
        <v>0.098</v>
      </c>
    </row>
    <row r="42" spans="2:9" ht="23.25">
      <c r="B42" s="127"/>
      <c r="C42" s="26" t="s">
        <v>22</v>
      </c>
      <c r="D42" s="25">
        <v>0.029</v>
      </c>
      <c r="E42" s="25">
        <v>0.033</v>
      </c>
      <c r="F42" s="25">
        <v>0.037</v>
      </c>
      <c r="G42" s="25">
        <v>0.041</v>
      </c>
      <c r="H42" s="25">
        <v>0.045</v>
      </c>
      <c r="I42" s="25">
        <v>0.049</v>
      </c>
    </row>
    <row r="43" spans="2:9" ht="23.25">
      <c r="B43" s="127"/>
      <c r="C43" s="26" t="s">
        <v>23</v>
      </c>
      <c r="D43" s="25">
        <v>0.044</v>
      </c>
      <c r="E43" s="25">
        <v>0.05</v>
      </c>
      <c r="F43" s="25">
        <v>0.056</v>
      </c>
      <c r="G43" s="25">
        <v>0.062</v>
      </c>
      <c r="H43" s="25">
        <v>0.068</v>
      </c>
      <c r="I43" s="25">
        <v>0.074</v>
      </c>
    </row>
    <row r="44" spans="2:9" ht="23.25">
      <c r="B44" s="127">
        <v>2</v>
      </c>
      <c r="C44" s="26" t="s">
        <v>21</v>
      </c>
      <c r="D44" s="25">
        <v>0.037</v>
      </c>
      <c r="E44" s="25">
        <v>0.057</v>
      </c>
      <c r="F44" s="25">
        <v>0.064</v>
      </c>
      <c r="G44" s="25">
        <v>0.071</v>
      </c>
      <c r="H44" s="25">
        <v>0.078</v>
      </c>
      <c r="I44" s="25">
        <v>0.09</v>
      </c>
    </row>
    <row r="45" spans="2:9" ht="23.25">
      <c r="B45" s="127"/>
      <c r="C45" s="26" t="s">
        <v>22</v>
      </c>
      <c r="D45" s="25">
        <v>0.025</v>
      </c>
      <c r="E45" s="25">
        <v>0.028</v>
      </c>
      <c r="F45" s="25">
        <v>0.032</v>
      </c>
      <c r="G45" s="25">
        <v>0.036</v>
      </c>
      <c r="H45" s="25">
        <v>0.039</v>
      </c>
      <c r="I45" s="25">
        <v>0.045</v>
      </c>
    </row>
    <row r="46" spans="2:9" ht="23.25">
      <c r="B46" s="127"/>
      <c r="C46" s="26" t="s">
        <v>23</v>
      </c>
      <c r="D46" s="25">
        <v>0.049</v>
      </c>
      <c r="E46" s="25">
        <v>0.043</v>
      </c>
      <c r="F46" s="25">
        <v>0.048</v>
      </c>
      <c r="G46" s="25">
        <v>0.054</v>
      </c>
      <c r="H46" s="25">
        <v>0.059</v>
      </c>
      <c r="I46" s="25">
        <v>0.068</v>
      </c>
    </row>
    <row r="47" spans="2:9" ht="23.25">
      <c r="B47" s="127">
        <v>3</v>
      </c>
      <c r="C47" s="26" t="s">
        <v>21</v>
      </c>
      <c r="D47" s="25">
        <v>0.041</v>
      </c>
      <c r="E47" s="25">
        <v>0.048</v>
      </c>
      <c r="F47" s="25">
        <v>0.062</v>
      </c>
      <c r="G47" s="25">
        <v>0.062</v>
      </c>
      <c r="H47" s="25">
        <v>0.069</v>
      </c>
      <c r="I47" s="25">
        <v>0.085</v>
      </c>
    </row>
    <row r="48" spans="2:9" ht="23.25">
      <c r="B48" s="127"/>
      <c r="C48" s="26" t="s">
        <v>22</v>
      </c>
      <c r="D48" s="25">
        <v>0.021</v>
      </c>
      <c r="E48" s="25">
        <v>0.024</v>
      </c>
      <c r="F48" s="25">
        <v>0.027</v>
      </c>
      <c r="G48" s="25">
        <v>0.31</v>
      </c>
      <c r="H48" s="25">
        <v>0.035</v>
      </c>
      <c r="I48" s="25">
        <v>0.042</v>
      </c>
    </row>
    <row r="49" spans="2:9" ht="23.25">
      <c r="B49" s="127"/>
      <c r="C49" s="26" t="s">
        <v>23</v>
      </c>
      <c r="D49" s="25">
        <v>0.031</v>
      </c>
      <c r="E49" s="25">
        <v>0.036</v>
      </c>
      <c r="F49" s="25">
        <v>0.041</v>
      </c>
      <c r="G49" s="25">
        <v>0.047</v>
      </c>
      <c r="H49" s="25">
        <v>0.052</v>
      </c>
      <c r="I49" s="25">
        <v>0.064</v>
      </c>
    </row>
    <row r="50" spans="2:9" ht="23.25">
      <c r="B50" s="127">
        <v>4</v>
      </c>
      <c r="C50" s="26" t="s">
        <v>21</v>
      </c>
      <c r="D50" s="25">
        <v>0.033</v>
      </c>
      <c r="E50" s="25">
        <v>0.04</v>
      </c>
      <c r="F50" s="25">
        <v>0.048</v>
      </c>
      <c r="G50" s="25">
        <v>0.063</v>
      </c>
      <c r="H50" s="25">
        <v>0.063</v>
      </c>
      <c r="I50" s="25">
        <v>0.083</v>
      </c>
    </row>
    <row r="51" spans="2:9" ht="23.25">
      <c r="B51" s="127"/>
      <c r="C51" s="26" t="s">
        <v>22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</row>
    <row r="52" spans="2:9" ht="23.25">
      <c r="B52" s="127"/>
      <c r="C52" s="26" t="s">
        <v>23</v>
      </c>
      <c r="D52" s="25">
        <v>0.025</v>
      </c>
      <c r="E52" s="25">
        <v>0.03</v>
      </c>
      <c r="F52" s="25">
        <v>0.036</v>
      </c>
      <c r="G52" s="25">
        <v>0.047</v>
      </c>
      <c r="H52" s="25">
        <v>0.047</v>
      </c>
      <c r="I52" s="25">
        <v>0.062</v>
      </c>
    </row>
    <row r="54" spans="2:9" ht="23.25">
      <c r="B54" s="24" t="s">
        <v>24</v>
      </c>
      <c r="C54" s="26"/>
      <c r="D54" s="26">
        <v>1</v>
      </c>
      <c r="E54" s="26">
        <v>0.9</v>
      </c>
      <c r="F54" s="26">
        <v>0.8</v>
      </c>
      <c r="G54" s="26">
        <v>0.7</v>
      </c>
      <c r="H54" s="26">
        <v>0.6</v>
      </c>
      <c r="I54" s="26">
        <v>0.5</v>
      </c>
    </row>
    <row r="55" spans="2:9" ht="23.25">
      <c r="B55" s="24">
        <v>0</v>
      </c>
      <c r="C55" s="26" t="s">
        <v>22</v>
      </c>
      <c r="D55" s="25">
        <v>0.033</v>
      </c>
      <c r="E55" s="25">
        <v>0.038</v>
      </c>
      <c r="F55" s="25">
        <v>0.043</v>
      </c>
      <c r="G55" s="25">
        <v>0.047</v>
      </c>
      <c r="H55" s="25">
        <v>0.053</v>
      </c>
      <c r="I55" s="25">
        <v>0.055</v>
      </c>
    </row>
    <row r="56" spans="2:9" ht="23.25">
      <c r="B56" s="24">
        <v>1</v>
      </c>
      <c r="C56" s="26" t="s">
        <v>22</v>
      </c>
      <c r="D56" s="25">
        <v>0.029</v>
      </c>
      <c r="E56" s="25">
        <v>0.033</v>
      </c>
      <c r="F56" s="25">
        <v>0.037</v>
      </c>
      <c r="G56" s="25">
        <v>0.041</v>
      </c>
      <c r="H56" s="25">
        <v>0.045</v>
      </c>
      <c r="I56" s="25">
        <v>0.049</v>
      </c>
    </row>
    <row r="57" spans="2:9" ht="23.25">
      <c r="B57" s="24">
        <v>2</v>
      </c>
      <c r="C57" s="26" t="s">
        <v>22</v>
      </c>
      <c r="D57" s="25">
        <v>0.025</v>
      </c>
      <c r="E57" s="25">
        <v>0.028</v>
      </c>
      <c r="F57" s="25">
        <v>0.032</v>
      </c>
      <c r="G57" s="25">
        <v>0.036</v>
      </c>
      <c r="H57" s="25">
        <v>0.039</v>
      </c>
      <c r="I57" s="25">
        <v>0.045</v>
      </c>
    </row>
    <row r="58" spans="2:9" ht="23.25">
      <c r="B58" s="24">
        <v>3</v>
      </c>
      <c r="C58" s="26" t="s">
        <v>22</v>
      </c>
      <c r="D58" s="25">
        <v>0.021</v>
      </c>
      <c r="E58" s="25">
        <v>0.024</v>
      </c>
      <c r="F58" s="25">
        <v>0.027</v>
      </c>
      <c r="G58" s="25">
        <v>0.31</v>
      </c>
      <c r="H58" s="25">
        <v>0.035</v>
      </c>
      <c r="I58" s="25">
        <v>0.042</v>
      </c>
    </row>
    <row r="59" spans="2:9" ht="23.25">
      <c r="B59" s="24">
        <v>4</v>
      </c>
      <c r="C59" s="26" t="s">
        <v>22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</row>
    <row r="61" spans="2:9" ht="23.25">
      <c r="B61" s="24" t="s">
        <v>24</v>
      </c>
      <c r="C61" s="26"/>
      <c r="D61" s="26">
        <v>1</v>
      </c>
      <c r="E61" s="26">
        <v>0.9</v>
      </c>
      <c r="F61" s="26">
        <v>0.8</v>
      </c>
      <c r="G61" s="26">
        <v>0.7</v>
      </c>
      <c r="H61" s="26">
        <v>0.6</v>
      </c>
      <c r="I61" s="26">
        <v>0.5</v>
      </c>
    </row>
    <row r="62" spans="2:9" ht="23.25">
      <c r="B62" s="24">
        <v>0</v>
      </c>
      <c r="C62" s="26" t="s">
        <v>23</v>
      </c>
      <c r="D62" s="25">
        <v>0.05</v>
      </c>
      <c r="E62" s="25">
        <v>0.057</v>
      </c>
      <c r="F62" s="25">
        <v>0.064</v>
      </c>
      <c r="G62" s="25">
        <v>0.072</v>
      </c>
      <c r="H62" s="25">
        <v>0.08</v>
      </c>
      <c r="I62" s="25">
        <v>0.083</v>
      </c>
    </row>
    <row r="63" spans="2:9" ht="23.25">
      <c r="B63" s="24">
        <v>1</v>
      </c>
      <c r="C63" s="26" t="s">
        <v>23</v>
      </c>
      <c r="D63" s="25">
        <v>0.044</v>
      </c>
      <c r="E63" s="25">
        <v>0.05</v>
      </c>
      <c r="F63" s="25">
        <v>0.056</v>
      </c>
      <c r="G63" s="25">
        <v>0.062</v>
      </c>
      <c r="H63" s="25">
        <v>0.068</v>
      </c>
      <c r="I63" s="25">
        <v>0.074</v>
      </c>
    </row>
    <row r="64" spans="2:9" ht="23.25">
      <c r="B64" s="24">
        <v>2</v>
      </c>
      <c r="C64" s="26" t="s">
        <v>23</v>
      </c>
      <c r="D64" s="25">
        <v>0.049</v>
      </c>
      <c r="E64" s="25">
        <v>0.043</v>
      </c>
      <c r="F64" s="25">
        <v>0.048</v>
      </c>
      <c r="G64" s="25">
        <v>0.054</v>
      </c>
      <c r="H64" s="25">
        <v>0.059</v>
      </c>
      <c r="I64" s="25">
        <v>0.068</v>
      </c>
    </row>
    <row r="65" spans="2:9" ht="23.25">
      <c r="B65" s="24">
        <v>3</v>
      </c>
      <c r="C65" s="26" t="s">
        <v>23</v>
      </c>
      <c r="D65" s="25">
        <v>0.031</v>
      </c>
      <c r="E65" s="25">
        <v>0.036</v>
      </c>
      <c r="F65" s="25">
        <v>0.041</v>
      </c>
      <c r="G65" s="25">
        <v>0.047</v>
      </c>
      <c r="H65" s="25">
        <v>0.052</v>
      </c>
      <c r="I65" s="25">
        <v>0.064</v>
      </c>
    </row>
    <row r="66" spans="2:9" ht="23.25">
      <c r="B66" s="24">
        <v>4</v>
      </c>
      <c r="C66" s="26" t="s">
        <v>23</v>
      </c>
      <c r="D66" s="25">
        <v>0.025</v>
      </c>
      <c r="E66" s="25">
        <v>0.03</v>
      </c>
      <c r="F66" s="25">
        <v>0.036</v>
      </c>
      <c r="G66" s="25">
        <v>0.047</v>
      </c>
      <c r="H66" s="25">
        <v>0.047</v>
      </c>
      <c r="I66" s="25">
        <v>0.062</v>
      </c>
    </row>
  </sheetData>
  <sheetProtection/>
  <mergeCells count="13">
    <mergeCell ref="L4:Q4"/>
    <mergeCell ref="D4:I4"/>
    <mergeCell ref="D9:I9"/>
    <mergeCell ref="B38:B40"/>
    <mergeCell ref="D14:I14"/>
    <mergeCell ref="B44:B46"/>
    <mergeCell ref="B47:B49"/>
    <mergeCell ref="B50:B52"/>
    <mergeCell ref="D3:I3"/>
    <mergeCell ref="D19:I19"/>
    <mergeCell ref="D24:I24"/>
    <mergeCell ref="D29:I29"/>
    <mergeCell ref="B41:B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7"/>
  <sheetViews>
    <sheetView zoomScalePageLayoutView="0" workbookViewId="0" topLeftCell="A1">
      <selection activeCell="F14" sqref="F14"/>
    </sheetView>
  </sheetViews>
  <sheetFormatPr defaultColWidth="9.140625" defaultRowHeight="23.25"/>
  <sheetData>
    <row r="5" spans="2:6" ht="23.25">
      <c r="B5" s="71" t="s">
        <v>45</v>
      </c>
      <c r="C5" s="129" t="s">
        <v>46</v>
      </c>
      <c r="D5" s="129"/>
      <c r="E5" s="129"/>
      <c r="F5" s="129"/>
    </row>
    <row r="6" spans="2:6" ht="23.25">
      <c r="B6" s="71" t="s">
        <v>47</v>
      </c>
      <c r="C6" s="129" t="s">
        <v>48</v>
      </c>
      <c r="D6" s="129"/>
      <c r="E6" s="129"/>
      <c r="F6" s="129"/>
    </row>
    <row r="7" spans="2:6" ht="23.25">
      <c r="B7" s="71" t="s">
        <v>49</v>
      </c>
      <c r="C7" s="130" t="s">
        <v>50</v>
      </c>
      <c r="D7" s="130"/>
      <c r="E7" s="130"/>
      <c r="F7" s="130"/>
    </row>
  </sheetData>
  <sheetProtection/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tatchai</dc:creator>
  <cp:keywords/>
  <dc:description/>
  <cp:lastModifiedBy>ideapad</cp:lastModifiedBy>
  <cp:lastPrinted>2008-12-23T04:12:03Z</cp:lastPrinted>
  <dcterms:created xsi:type="dcterms:W3CDTF">2008-11-21T01:24:37Z</dcterms:created>
  <dcterms:modified xsi:type="dcterms:W3CDTF">2009-09-15T11:12:54Z</dcterms:modified>
  <cp:category/>
  <cp:version/>
  <cp:contentType/>
  <cp:contentStatus/>
</cp:coreProperties>
</file>