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เปรทชีทคุณอังคาร\"/>
    </mc:Choice>
  </mc:AlternateContent>
  <xr:revisionPtr revIDLastSave="0" documentId="13_ncr:1_{B8494138-8F95-49AE-907C-EBD6F8DABFAE}" xr6:coauthVersionLast="47" xr6:coauthVersionMax="47" xr10:uidLastSave="{00000000-0000-0000-0000-000000000000}"/>
  <bookViews>
    <workbookView xWindow="-120" yWindow="-120" windowWidth="29040" windowHeight="15720" xr2:uid="{E9CDB131-4727-45F5-83B4-CB378897F3FE}"/>
  </bookViews>
  <sheets>
    <sheet name="STRAP_BE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9" i="1" l="1"/>
  <c r="I108" i="1"/>
  <c r="L121" i="1" s="1"/>
  <c r="K119" i="1"/>
  <c r="K121" i="1"/>
  <c r="J119" i="1"/>
  <c r="H108" i="1"/>
  <c r="J121" i="1"/>
  <c r="K116" i="1"/>
  <c r="K125" i="1" s="1"/>
  <c r="J116" i="1"/>
  <c r="J125" i="1" s="1"/>
  <c r="I100" i="1"/>
  <c r="I107" i="1" s="1"/>
  <c r="G120" i="1"/>
  <c r="H114" i="1"/>
  <c r="O103" i="1"/>
  <c r="N98" i="1"/>
  <c r="M98" i="1"/>
  <c r="L98" i="1"/>
  <c r="H107" i="1"/>
  <c r="G108" i="1"/>
  <c r="H100" i="1"/>
  <c r="H112" i="1"/>
  <c r="G95" i="1"/>
  <c r="L96" i="1" s="1"/>
  <c r="G91" i="1"/>
  <c r="L92" i="1" s="1"/>
  <c r="J75" i="1"/>
  <c r="K70" i="1" l="1"/>
  <c r="K71" i="1" s="1"/>
  <c r="K69" i="1"/>
  <c r="G71" i="1" l="1"/>
  <c r="G47" i="1" l="1"/>
  <c r="G43" i="1"/>
  <c r="M40" i="1"/>
  <c r="J50" i="1" s="1"/>
  <c r="M39" i="1"/>
  <c r="F50" i="1" s="1"/>
  <c r="L40" i="1"/>
  <c r="L39" i="1"/>
  <c r="J37" i="1"/>
  <c r="H37" i="1" s="1"/>
  <c r="H55" i="1" s="1"/>
  <c r="F33" i="1"/>
  <c r="K33" i="1"/>
  <c r="G87" i="1" l="1"/>
  <c r="G82" i="1"/>
  <c r="F68" i="1"/>
  <c r="G68" i="1" s="1"/>
  <c r="G44" i="1"/>
  <c r="G48" i="1" s="1"/>
  <c r="H51" i="1" s="1"/>
  <c r="K54" i="1" s="1"/>
  <c r="J55" i="1"/>
  <c r="K36" i="1"/>
  <c r="M30" i="1" s="1"/>
  <c r="J81" i="1" l="1"/>
  <c r="G78" i="1"/>
  <c r="I78" i="1" s="1"/>
  <c r="F54" i="1"/>
  <c r="F36" i="1"/>
  <c r="D30" i="1" s="1"/>
  <c r="J68" i="1" l="1"/>
  <c r="F70" i="1" s="1"/>
  <c r="F71" i="1" s="1"/>
  <c r="J73" i="1" s="1"/>
  <c r="L75" i="1" s="1"/>
  <c r="E62" i="1"/>
  <c r="J63" i="1" s="1"/>
  <c r="J57" i="1" s="1"/>
  <c r="K59" i="1" l="1"/>
  <c r="G79" i="1"/>
  <c r="I87" i="1" s="1"/>
  <c r="G80" i="1" l="1"/>
  <c r="G83" i="1" s="1"/>
  <c r="L81" i="1"/>
  <c r="G85" i="1" l="1"/>
  <c r="G84" i="1"/>
  <c r="G86" i="1" l="1"/>
</calcChain>
</file>

<file path=xl/sharedStrings.xml><?xml version="1.0" encoding="utf-8"?>
<sst xmlns="http://schemas.openxmlformats.org/spreadsheetml/2006/main" count="153" uniqueCount="88">
  <si>
    <t>fc' =</t>
  </si>
  <si>
    <t>ksc.</t>
  </si>
  <si>
    <t>fy =</t>
  </si>
  <si>
    <t xml:space="preserve">อัตราส่วน </t>
  </si>
  <si>
    <t>Dead Load</t>
  </si>
  <si>
    <t>Live Load</t>
  </si>
  <si>
    <t xml:space="preserve">I-0.30x0.30x21.00 m. </t>
  </si>
  <si>
    <t>เสาเข็ม =</t>
  </si>
  <si>
    <t>รับน้ำหนักปลอดภัย =</t>
  </si>
  <si>
    <t>Ton/pile</t>
  </si>
  <si>
    <t>เผื่อน้ำหนักฐานราก , ดินถม , ตอม่อ =</t>
  </si>
  <si>
    <t>%</t>
  </si>
  <si>
    <t>กว้าง =</t>
  </si>
  <si>
    <t>ยาว =</t>
  </si>
  <si>
    <t>ตอม่อ :</t>
  </si>
  <si>
    <t>m.</t>
  </si>
  <si>
    <t>Ton.</t>
  </si>
  <si>
    <t>ขนาด F1</t>
  </si>
  <si>
    <t>ขนาด F2</t>
  </si>
  <si>
    <t>F1 ใช้เสาเข็ม =</t>
  </si>
  <si>
    <t>ต้น</t>
  </si>
  <si>
    <t>F2 ใช้เสาเข็ม =</t>
  </si>
  <si>
    <t>USE =</t>
  </si>
  <si>
    <t>RF1 =</t>
  </si>
  <si>
    <t>RF2 =</t>
  </si>
  <si>
    <t>จาก Diagram</t>
  </si>
  <si>
    <t>Load = 1.4D.L.+1.7L.L.</t>
  </si>
  <si>
    <t>Load</t>
  </si>
  <si>
    <t>ลึก =</t>
  </si>
  <si>
    <t>d' =</t>
  </si>
  <si>
    <r>
      <t>d</t>
    </r>
    <r>
      <rPr>
        <vertAlign val="subscript"/>
        <sz val="14"/>
        <color theme="1"/>
        <rFont val="TH SarabunPSK"/>
        <family val="2"/>
      </rPr>
      <t>ef.</t>
    </r>
    <r>
      <rPr>
        <sz val="14"/>
        <color theme="1"/>
        <rFont val="TH SarabunPSK"/>
        <family val="2"/>
      </rPr>
      <t xml:space="preserve"> =</t>
    </r>
  </si>
  <si>
    <t>น้ำหนักคาน =</t>
  </si>
  <si>
    <t>Kg./m.</t>
  </si>
  <si>
    <t>น้ำหนักดินเหนือคาน =</t>
  </si>
  <si>
    <r>
      <rPr>
        <sz val="14"/>
        <color theme="1"/>
        <rFont val="Sylfaen"/>
        <family val="1"/>
      </rPr>
      <t>∑</t>
    </r>
    <r>
      <rPr>
        <sz val="14"/>
        <color theme="1"/>
        <rFont val="TH SarabunPSK"/>
        <family val="2"/>
      </rPr>
      <t xml:space="preserve"> =</t>
    </r>
  </si>
  <si>
    <t>ความสูงของดินเหนือคาน =</t>
  </si>
  <si>
    <t>น้ำหนักดิน =</t>
  </si>
  <si>
    <r>
      <t>Kg./m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</si>
  <si>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t>ออกแบบ Strap Bream</t>
  </si>
  <si>
    <t>Ton./m.</t>
  </si>
  <si>
    <r>
      <t>R</t>
    </r>
    <r>
      <rPr>
        <vertAlign val="subscript"/>
        <sz val="14"/>
        <color theme="1"/>
        <rFont val="TH SarabunPSK"/>
        <family val="2"/>
      </rPr>
      <t>F2</t>
    </r>
    <r>
      <rPr>
        <sz val="14"/>
        <color theme="1"/>
        <rFont val="TH SarabunPSK"/>
        <family val="2"/>
      </rPr>
      <t xml:space="preserve"> =</t>
    </r>
  </si>
  <si>
    <r>
      <t>R</t>
    </r>
    <r>
      <rPr>
        <vertAlign val="subscript"/>
        <sz val="14"/>
        <color theme="1"/>
        <rFont val="TH SarabunPSK"/>
        <family val="2"/>
      </rPr>
      <t>F1</t>
    </r>
    <r>
      <rPr>
        <sz val="14"/>
        <color theme="1"/>
        <rFont val="TH SarabunPSK"/>
        <family val="2"/>
      </rPr>
      <t xml:space="preserve"> =</t>
    </r>
  </si>
  <si>
    <t>SFD.</t>
  </si>
  <si>
    <t>Ton.-m.</t>
  </si>
  <si>
    <t>BMD.</t>
  </si>
  <si>
    <t>Project :</t>
  </si>
  <si>
    <t>.</t>
  </si>
  <si>
    <t>Engineer :</t>
  </si>
  <si>
    <t>Owner :</t>
  </si>
  <si>
    <t>License :</t>
  </si>
  <si>
    <t>Location :</t>
  </si>
  <si>
    <t>Date :</t>
  </si>
  <si>
    <t>Ln/d =</t>
  </si>
  <si>
    <r>
      <t>จาก 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</si>
  <si>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R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bd</t>
    </r>
    <r>
      <rPr>
        <vertAlign val="superscript"/>
        <sz val="14"/>
        <color theme="1"/>
        <rFont val="TH SarabunPSK"/>
        <family val="2"/>
      </rPr>
      <t>2</t>
    </r>
  </si>
  <si>
    <r>
      <t>R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</si>
  <si>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YouYuan"/>
        <family val="3"/>
        <charset val="134"/>
      </rPr>
      <t>ρ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</si>
  <si>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min</t>
    </r>
    <r>
      <rPr>
        <sz val="14"/>
        <color theme="1"/>
        <rFont val="TH SarabunPSK"/>
        <family val="2"/>
      </rPr>
      <t>. =</t>
    </r>
  </si>
  <si>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b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</si>
  <si>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max.</t>
    </r>
    <r>
      <rPr>
        <sz val="14"/>
        <color theme="1"/>
        <rFont val="TH SarabunPSK"/>
        <family val="2"/>
      </rPr>
      <t xml:space="preserve"> =</t>
    </r>
  </si>
  <si>
    <r>
      <t>cm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</si>
  <si>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t>USE</t>
  </si>
  <si>
    <t>mm.</t>
  </si>
  <si>
    <t>เหล็กรับแรงเฉือน</t>
  </si>
  <si>
    <t>x =</t>
  </si>
  <si>
    <r>
      <t>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</si>
  <si>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t>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</si>
  <si>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>n</t>
    </r>
    <r>
      <rPr>
        <sz val="14"/>
        <color theme="1"/>
        <rFont val="TH SarabunPSK"/>
        <family val="2"/>
      </rPr>
      <t xml:space="preserve"> =</t>
    </r>
  </si>
  <si>
    <r>
      <t>0.18</t>
    </r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(10+L</t>
    </r>
    <r>
      <rPr>
        <vertAlign val="subscript"/>
        <sz val="14"/>
        <color theme="1"/>
        <rFont val="TH SarabunPSK"/>
        <family val="2"/>
      </rPr>
      <t>n</t>
    </r>
    <r>
      <rPr>
        <sz val="14"/>
        <color theme="1"/>
        <rFont val="TH SarabunPSK"/>
        <family val="2"/>
      </rPr>
      <t>/d)SQRT(fc')b</t>
    </r>
    <r>
      <rPr>
        <vertAlign val="subscript"/>
        <sz val="14"/>
        <color theme="1"/>
        <rFont val="TH SarabunPSK"/>
        <family val="2"/>
      </rPr>
      <t>w</t>
    </r>
    <r>
      <rPr>
        <sz val="14"/>
        <color theme="1"/>
        <rFont val="TH SarabunPSK"/>
        <family val="2"/>
      </rPr>
      <t>d =</t>
    </r>
  </si>
  <si>
    <t xml:space="preserve"> m.  </t>
  </si>
  <si>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w</t>
    </r>
    <r>
      <rPr>
        <sz val="14"/>
        <color theme="1"/>
        <rFont val="TH SarabunPSK"/>
        <family val="2"/>
      </rPr>
      <t xml:space="preserve"> = A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>/bd =</t>
    </r>
  </si>
  <si>
    <r>
      <t>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/V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d =</t>
    </r>
  </si>
  <si>
    <r>
      <t>176</t>
    </r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w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d/M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</si>
  <si>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t>3.5-2.5M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/V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d =</t>
    </r>
  </si>
  <si>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  <charset val="2"/>
      </rPr>
      <t>V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  <charset val="2"/>
      </rPr>
      <t xml:space="preserve"> =</t>
    </r>
  </si>
  <si>
    <r>
      <t>1.6</t>
    </r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SQRT(fc')b</t>
    </r>
    <r>
      <rPr>
        <vertAlign val="subscript"/>
        <sz val="14"/>
        <color theme="1"/>
        <rFont val="TH SarabunPSK"/>
        <family val="2"/>
      </rPr>
      <t>w</t>
    </r>
    <r>
      <rPr>
        <sz val="14"/>
        <color theme="1"/>
        <rFont val="TH SarabunPSK"/>
        <family val="2"/>
      </rPr>
      <t>d =</t>
    </r>
  </si>
  <si>
    <t>เหล็กเสริมทางขวาง</t>
  </si>
  <si>
    <r>
      <t>0.0015b</t>
    </r>
    <r>
      <rPr>
        <vertAlign val="subscript"/>
        <sz val="14"/>
        <color theme="1"/>
        <rFont val="TH SarabunPSK"/>
        <family val="2"/>
      </rPr>
      <t>w</t>
    </r>
    <r>
      <rPr>
        <sz val="14"/>
        <color theme="1"/>
        <rFont val="TH SarabunPSK"/>
        <family val="2"/>
      </rPr>
      <t>s</t>
    </r>
  </si>
  <si>
    <t>s&lt;</t>
  </si>
  <si>
    <t>cm.</t>
  </si>
  <si>
    <t>mm. @</t>
  </si>
  <si>
    <t>เหล็กเสริมทางตั้ง</t>
  </si>
  <si>
    <r>
      <t>A</t>
    </r>
    <r>
      <rPr>
        <vertAlign val="subscript"/>
        <sz val="14"/>
        <color theme="1"/>
        <rFont val="TH SarabunPSK"/>
        <family val="2"/>
      </rPr>
      <t>v</t>
    </r>
    <r>
      <rPr>
        <sz val="14"/>
        <color theme="1"/>
        <rFont val="TH SarabunPSK"/>
        <family val="2"/>
      </rPr>
      <t xml:space="preserve"> &gt;</t>
    </r>
  </si>
  <si>
    <r>
      <t>A</t>
    </r>
    <r>
      <rPr>
        <vertAlign val="subscript"/>
        <sz val="14"/>
        <color theme="1"/>
        <rFont val="TH SarabunPSK"/>
        <family val="2"/>
      </rPr>
      <t>vh</t>
    </r>
    <r>
      <rPr>
        <sz val="14"/>
        <color theme="1"/>
        <rFont val="TH SarabunPSK"/>
        <family val="2"/>
      </rPr>
      <t xml:space="preserve"> &gt;</t>
    </r>
  </si>
  <si>
    <r>
      <t>0.0025b</t>
    </r>
    <r>
      <rPr>
        <vertAlign val="subscript"/>
        <sz val="14"/>
        <color theme="1"/>
        <rFont val="TH SarabunPSK"/>
        <family val="2"/>
      </rPr>
      <t>w</t>
    </r>
    <r>
      <rPr>
        <sz val="14"/>
        <color theme="1"/>
        <rFont val="TH SarabunPSK"/>
        <family val="2"/>
      </rPr>
      <t>s</t>
    </r>
    <r>
      <rPr>
        <vertAlign val="subscript"/>
        <sz val="14"/>
        <color theme="1"/>
        <rFont val="TH SarabunPSK"/>
        <family val="2"/>
      </rPr>
      <t>2</t>
    </r>
  </si>
  <si>
    <t>A</t>
  </si>
  <si>
    <r>
      <rPr>
        <b/>
        <sz val="14"/>
        <color rgb="FFC00000"/>
        <rFont val="YouYuan"/>
        <family val="3"/>
        <charset val="134"/>
      </rPr>
      <t>ρ</t>
    </r>
    <r>
      <rPr>
        <b/>
        <vertAlign val="subscript"/>
        <sz val="14"/>
        <color rgb="FFC00000"/>
        <rFont val="TH SarabunPSK"/>
        <family val="2"/>
      </rPr>
      <t>min.</t>
    </r>
    <r>
      <rPr>
        <b/>
        <sz val="14"/>
        <color rgb="FFC00000"/>
        <rFont val="TH SarabunPSK"/>
        <family val="2"/>
      </rPr>
      <t>&lt;</t>
    </r>
    <r>
      <rPr>
        <b/>
        <sz val="14"/>
        <color rgb="FFC00000"/>
        <rFont val="YouYuan"/>
        <family val="3"/>
        <charset val="134"/>
      </rPr>
      <t>ρ</t>
    </r>
    <r>
      <rPr>
        <b/>
        <sz val="14"/>
        <color rgb="FFC00000"/>
        <rFont val="TH SarabunPSK"/>
        <family val="2"/>
      </rPr>
      <t>&lt;</t>
    </r>
    <r>
      <rPr>
        <b/>
        <sz val="14"/>
        <color rgb="FFC00000"/>
        <rFont val="YouYuan"/>
        <family val="3"/>
        <charset val="134"/>
      </rPr>
      <t>ρ</t>
    </r>
    <r>
      <rPr>
        <b/>
        <vertAlign val="subscript"/>
        <sz val="14"/>
        <color rgb="FFC00000"/>
        <rFont val="TH SarabunPSK"/>
        <family val="2"/>
      </rPr>
      <t>max.</t>
    </r>
  </si>
  <si>
    <t>แนวเขตที่ดิน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</si>
</sst>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00000"/>
  </numFmts>
  <fonts count="25">
    <font>
      <sz val="11"/>
      <color theme="1"/>
      <name val="Aptos Narrow"/>
      <family val="2"/>
      <charset val="222"/>
      <scheme val="minor"/>
    </font>
    <font>
      <sz val="14"/>
      <color theme="1"/>
      <name val="TH SarabunPSK"/>
      <family val="2"/>
    </font>
    <font>
      <vertAlign val="subscript"/>
      <sz val="14"/>
      <color theme="1"/>
      <name val="TH SarabunPSK"/>
      <family val="2"/>
    </font>
    <font>
      <sz val="14"/>
      <color theme="1"/>
      <name val="Sylfaen"/>
      <family val="1"/>
    </font>
    <font>
      <sz val="14"/>
      <color theme="1"/>
      <name val="TH SarabunPSK"/>
      <family val="1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Comic Sans MS"/>
      <family val="4"/>
    </font>
    <font>
      <sz val="9"/>
      <color theme="1"/>
      <name val="Comic Sans MS"/>
      <family val="4"/>
    </font>
    <font>
      <sz val="10"/>
      <color theme="1"/>
      <name val="Comic Sans MS"/>
      <family val="4"/>
    </font>
    <font>
      <sz val="12"/>
      <color theme="1"/>
      <name val="AngsanaUPC"/>
      <family val="2"/>
      <charset val="222"/>
    </font>
    <font>
      <b/>
      <sz val="12"/>
      <color theme="1"/>
      <name val="AngsanaUPC"/>
      <family val="1"/>
    </font>
    <font>
      <b/>
      <sz val="14"/>
      <color rgb="FF3333FF"/>
      <name val="TH SarabunPSK"/>
      <family val="2"/>
    </font>
    <font>
      <sz val="14"/>
      <color theme="1"/>
      <name val="SymbolProp BT"/>
      <charset val="2"/>
    </font>
    <font>
      <sz val="14"/>
      <color theme="1"/>
      <name val="TH SarabunPSK"/>
      <family val="2"/>
      <charset val="2"/>
    </font>
    <font>
      <sz val="14"/>
      <color theme="1"/>
      <name val="YouYuan"/>
      <family val="3"/>
      <charset val="134"/>
    </font>
    <font>
      <sz val="14"/>
      <color theme="1"/>
      <name val="TH SarabunPSK"/>
      <family val="3"/>
      <charset val="134"/>
    </font>
    <font>
      <b/>
      <sz val="14"/>
      <color rgb="FFC00000"/>
      <name val="TH SarabunPSK"/>
      <family val="2"/>
    </font>
    <font>
      <sz val="14"/>
      <name val="TH SarabunPSK"/>
      <family val="2"/>
    </font>
    <font>
      <b/>
      <sz val="14"/>
      <color rgb="FF7F3F00"/>
      <name val="TH SarabunPSK"/>
      <family val="2"/>
    </font>
    <font>
      <b/>
      <sz val="16"/>
      <color rgb="FF7F3F00"/>
      <name val="TH SarabunPSK"/>
      <family val="2"/>
    </font>
    <font>
      <b/>
      <sz val="14"/>
      <color rgb="FFA20000"/>
      <name val="TH SarabunPSK"/>
      <family val="2"/>
    </font>
    <font>
      <b/>
      <sz val="14"/>
      <color rgb="FFC00000"/>
      <name val="TH SarabunPSK"/>
      <family val="3"/>
      <charset val="222"/>
    </font>
    <font>
      <b/>
      <sz val="14"/>
      <color rgb="FFC00000"/>
      <name val="YouYuan"/>
      <family val="3"/>
      <charset val="134"/>
    </font>
    <font>
      <b/>
      <vertAlign val="subscript"/>
      <sz val="14"/>
      <color rgb="FFC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9" fillId="0" borderId="4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4" fontId="12" fillId="0" borderId="0" xfId="0" applyNumberFormat="1" applyFont="1" applyAlignment="1">
      <alignment vertical="top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2" fontId="12" fillId="2" borderId="0" xfId="0" applyNumberFormat="1" applyFont="1" applyFill="1" applyAlignment="1" applyProtection="1">
      <alignment horizontal="center" vertical="center"/>
      <protection locked="0"/>
    </xf>
    <xf numFmtId="4" fontId="12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3333FF"/>
      <color rgb="FF7F3F00"/>
      <color rgb="FFC88800"/>
      <color rgb="FFFF9933"/>
      <color rgb="FFEAEAEA"/>
      <color rgb="FFFFFFCC"/>
      <color rgb="FFFFCC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53788</xdr:colOff>
      <xdr:row>100</xdr:row>
      <xdr:rowOff>1343</xdr:rowOff>
    </xdr:from>
    <xdr:to>
      <xdr:col>12</xdr:col>
      <xdr:colOff>367552</xdr:colOff>
      <xdr:row>105</xdr:row>
      <xdr:rowOff>215152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:a16="http://schemas.microsoft.com/office/drawing/2014/main" id="{AE1FA481-8659-471B-A83D-54CB7604C390}"/>
            </a:ext>
          </a:extLst>
        </xdr:cNvPr>
        <xdr:cNvSpPr/>
      </xdr:nvSpPr>
      <xdr:spPr>
        <a:xfrm>
          <a:off x="2483223" y="22440002"/>
          <a:ext cx="5450541" cy="1379221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83820</xdr:colOff>
      <xdr:row>25</xdr:row>
      <xdr:rowOff>15240</xdr:rowOff>
    </xdr:from>
    <xdr:to>
      <xdr:col>9</xdr:col>
      <xdr:colOff>480060</xdr:colOff>
      <xdr:row>26</xdr:row>
      <xdr:rowOff>220980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4BAA87-BAC5-02C1-6FD8-07710B7C648E}"/>
            </a:ext>
          </a:extLst>
        </xdr:cNvPr>
        <xdr:cNvSpPr/>
      </xdr:nvSpPr>
      <xdr:spPr>
        <a:xfrm>
          <a:off x="2766060" y="3444240"/>
          <a:ext cx="3078480" cy="434340"/>
        </a:xfrm>
        <a:prstGeom prst="rect">
          <a:avLst/>
        </a:prstGeom>
        <a:solidFill>
          <a:srgbClr val="99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662940</xdr:colOff>
      <xdr:row>25</xdr:row>
      <xdr:rowOff>198120</xdr:rowOff>
    </xdr:from>
    <xdr:to>
      <xdr:col>5</xdr:col>
      <xdr:colOff>655320</xdr:colOff>
      <xdr:row>27</xdr:row>
      <xdr:rowOff>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2BBB256C-DCB5-D886-62A3-F39F7C464AC4}"/>
            </a:ext>
          </a:extLst>
        </xdr:cNvPr>
        <xdr:cNvSpPr/>
      </xdr:nvSpPr>
      <xdr:spPr>
        <a:xfrm>
          <a:off x="2004060" y="3398520"/>
          <a:ext cx="1333500" cy="259080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7620</xdr:colOff>
      <xdr:row>25</xdr:row>
      <xdr:rowOff>205740</xdr:rowOff>
    </xdr:from>
    <xdr:to>
      <xdr:col>10</xdr:col>
      <xdr:colOff>0</xdr:colOff>
      <xdr:row>26</xdr:row>
      <xdr:rowOff>220980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B7FEB94D-6FC3-4591-A6E0-F83BFEF20B16}"/>
            </a:ext>
          </a:extLst>
        </xdr:cNvPr>
        <xdr:cNvSpPr/>
      </xdr:nvSpPr>
      <xdr:spPr>
        <a:xfrm>
          <a:off x="5372100" y="3634740"/>
          <a:ext cx="662940" cy="243840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662940</xdr:colOff>
      <xdr:row>22</xdr:row>
      <xdr:rowOff>7620</xdr:rowOff>
    </xdr:from>
    <xdr:to>
      <xdr:col>4</xdr:col>
      <xdr:colOff>662940</xdr:colOff>
      <xdr:row>66</xdr:row>
      <xdr:rowOff>62753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CD6BDEC2-4887-B369-981A-0A30D39B295F}"/>
            </a:ext>
          </a:extLst>
        </xdr:cNvPr>
        <xdr:cNvCxnSpPr/>
      </xdr:nvCxnSpPr>
      <xdr:spPr>
        <a:xfrm>
          <a:off x="3110305" y="2804608"/>
          <a:ext cx="0" cy="10400404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586740</xdr:colOff>
      <xdr:row>21</xdr:row>
      <xdr:rowOff>220980</xdr:rowOff>
    </xdr:from>
    <xdr:to>
      <xdr:col>9</xdr:col>
      <xdr:colOff>586740</xdr:colOff>
      <xdr:row>66</xdr:row>
      <xdr:rowOff>53788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285E4707-67AD-4341-A773-3B1B5B3F06B2}"/>
            </a:ext>
          </a:extLst>
        </xdr:cNvPr>
        <xdr:cNvCxnSpPr/>
      </xdr:nvCxnSpPr>
      <xdr:spPr>
        <a:xfrm>
          <a:off x="6395869" y="2784886"/>
          <a:ext cx="0" cy="10411161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556260</xdr:colOff>
      <xdr:row>24</xdr:row>
      <xdr:rowOff>0</xdr:rowOff>
    </xdr:from>
    <xdr:to>
      <xdr:col>5</xdr:col>
      <xdr:colOff>76200</xdr:colOff>
      <xdr:row>25</xdr:row>
      <xdr:rowOff>190500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8FF9E600-A4D8-E060-CC4E-2324592D36F4}"/>
            </a:ext>
          </a:extLst>
        </xdr:cNvPr>
        <xdr:cNvSpPr/>
      </xdr:nvSpPr>
      <xdr:spPr>
        <a:xfrm>
          <a:off x="2567940" y="3200400"/>
          <a:ext cx="190500" cy="419100"/>
        </a:xfrm>
        <a:prstGeom prst="rect">
          <a:avLst/>
        </a:prstGeom>
        <a:solidFill>
          <a:srgbClr val="66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480060</xdr:colOff>
      <xdr:row>24</xdr:row>
      <xdr:rowOff>7620</xdr:rowOff>
    </xdr:from>
    <xdr:to>
      <xdr:col>10</xdr:col>
      <xdr:colOff>0</xdr:colOff>
      <xdr:row>25</xdr:row>
      <xdr:rowOff>198120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4B580C39-7D39-47BB-99AA-1A87E924E381}"/>
            </a:ext>
          </a:extLst>
        </xdr:cNvPr>
        <xdr:cNvSpPr/>
      </xdr:nvSpPr>
      <xdr:spPr>
        <a:xfrm>
          <a:off x="5844540" y="3208020"/>
          <a:ext cx="190500" cy="419100"/>
        </a:xfrm>
        <a:prstGeom prst="rect">
          <a:avLst/>
        </a:prstGeom>
        <a:solidFill>
          <a:srgbClr val="66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662940</xdr:colOff>
      <xdr:row>22</xdr:row>
      <xdr:rowOff>15240</xdr:rowOff>
    </xdr:from>
    <xdr:to>
      <xdr:col>4</xdr:col>
      <xdr:colOff>662940</xdr:colOff>
      <xdr:row>24</xdr:row>
      <xdr:rowOff>7620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638D5BEB-9BEB-CFA5-EC08-AFAD339520B9}"/>
            </a:ext>
          </a:extLst>
        </xdr:cNvPr>
        <xdr:cNvCxnSpPr/>
      </xdr:nvCxnSpPr>
      <xdr:spPr>
        <a:xfrm>
          <a:off x="2674620" y="2758440"/>
          <a:ext cx="0" cy="44958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594360</xdr:colOff>
      <xdr:row>21</xdr:row>
      <xdr:rowOff>220980</xdr:rowOff>
    </xdr:from>
    <xdr:to>
      <xdr:col>9</xdr:col>
      <xdr:colOff>594360</xdr:colOff>
      <xdr:row>23</xdr:row>
      <xdr:rowOff>213360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D19CBFDD-8287-43B0-9B52-3ECA488172FD}"/>
            </a:ext>
          </a:extLst>
        </xdr:cNvPr>
        <xdr:cNvCxnSpPr/>
      </xdr:nvCxnSpPr>
      <xdr:spPr>
        <a:xfrm>
          <a:off x="5958840" y="2735580"/>
          <a:ext cx="0" cy="44958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441960</xdr:colOff>
      <xdr:row>30</xdr:row>
      <xdr:rowOff>220980</xdr:rowOff>
    </xdr:from>
    <xdr:to>
      <xdr:col>10</xdr:col>
      <xdr:colOff>182880</xdr:colOff>
      <xdr:row>30</xdr:row>
      <xdr:rowOff>220980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70607FC1-0A65-47AE-C628-50FA11D7D713}"/>
            </a:ext>
          </a:extLst>
        </xdr:cNvPr>
        <xdr:cNvCxnSpPr/>
      </xdr:nvCxnSpPr>
      <xdr:spPr>
        <a:xfrm>
          <a:off x="2453640" y="4792980"/>
          <a:ext cx="376428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205740</xdr:colOff>
      <xdr:row>27</xdr:row>
      <xdr:rowOff>0</xdr:rowOff>
    </xdr:from>
    <xdr:to>
      <xdr:col>4</xdr:col>
      <xdr:colOff>289560</xdr:colOff>
      <xdr:row>29</xdr:row>
      <xdr:rowOff>175260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F95F4DE-09B9-55D0-B4C3-EE346B83ED0B}"/>
            </a:ext>
          </a:extLst>
        </xdr:cNvPr>
        <xdr:cNvSpPr/>
      </xdr:nvSpPr>
      <xdr:spPr>
        <a:xfrm>
          <a:off x="2217420" y="3886200"/>
          <a:ext cx="83820" cy="632460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350520</xdr:colOff>
      <xdr:row>27</xdr:row>
      <xdr:rowOff>0</xdr:rowOff>
    </xdr:from>
    <xdr:to>
      <xdr:col>5</xdr:col>
      <xdr:colOff>434340</xdr:colOff>
      <xdr:row>29</xdr:row>
      <xdr:rowOff>175260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D7CB34E1-3D28-49C7-BF4A-13A05D51C802}"/>
            </a:ext>
          </a:extLst>
        </xdr:cNvPr>
        <xdr:cNvSpPr/>
      </xdr:nvSpPr>
      <xdr:spPr>
        <a:xfrm>
          <a:off x="3032760" y="3886200"/>
          <a:ext cx="83820" cy="632460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121920</xdr:colOff>
      <xdr:row>26</xdr:row>
      <xdr:rowOff>220980</xdr:rowOff>
    </xdr:from>
    <xdr:to>
      <xdr:col>9</xdr:col>
      <xdr:colOff>205740</xdr:colOff>
      <xdr:row>29</xdr:row>
      <xdr:rowOff>167640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56BCEA6F-6D3A-4ACE-9C85-06A59DF889EE}"/>
            </a:ext>
          </a:extLst>
        </xdr:cNvPr>
        <xdr:cNvSpPr/>
      </xdr:nvSpPr>
      <xdr:spPr>
        <a:xfrm>
          <a:off x="5486400" y="3878580"/>
          <a:ext cx="83820" cy="632460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548640</xdr:colOff>
      <xdr:row>26</xdr:row>
      <xdr:rowOff>220980</xdr:rowOff>
    </xdr:from>
    <xdr:to>
      <xdr:col>9</xdr:col>
      <xdr:colOff>632460</xdr:colOff>
      <xdr:row>29</xdr:row>
      <xdr:rowOff>167640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EC164EE3-B654-454F-A134-9AD788882C99}"/>
            </a:ext>
          </a:extLst>
        </xdr:cNvPr>
        <xdr:cNvSpPr/>
      </xdr:nvSpPr>
      <xdr:spPr>
        <a:xfrm>
          <a:off x="5913120" y="3878580"/>
          <a:ext cx="83820" cy="632460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617220</xdr:colOff>
      <xdr:row>30</xdr:row>
      <xdr:rowOff>175260</xdr:rowOff>
    </xdr:from>
    <xdr:to>
      <xdr:col>5</xdr:col>
      <xdr:colOff>38100</xdr:colOff>
      <xdr:row>31</xdr:row>
      <xdr:rowOff>30480</xdr:rowOff>
    </xdr:to>
    <xdr:sp macro="" textlink="">
      <xdr:nvSpPr>
        <xdr:cNvPr id="23" name="วงรี 22">
          <a:extLst>
            <a:ext uri="{FF2B5EF4-FFF2-40B4-BE49-F238E27FC236}">
              <a16:creationId xmlns:a16="http://schemas.microsoft.com/office/drawing/2014/main" id="{EEC1A495-093D-FC68-F0E4-5F99552CABBF}"/>
            </a:ext>
          </a:extLst>
        </xdr:cNvPr>
        <xdr:cNvSpPr/>
      </xdr:nvSpPr>
      <xdr:spPr>
        <a:xfrm>
          <a:off x="2628900" y="474726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533400</xdr:colOff>
      <xdr:row>30</xdr:row>
      <xdr:rowOff>175260</xdr:rowOff>
    </xdr:from>
    <xdr:to>
      <xdr:col>9</xdr:col>
      <xdr:colOff>624840</xdr:colOff>
      <xdr:row>31</xdr:row>
      <xdr:rowOff>30480</xdr:rowOff>
    </xdr:to>
    <xdr:sp macro="" textlink="">
      <xdr:nvSpPr>
        <xdr:cNvPr id="24" name="วงรี 23">
          <a:extLst>
            <a:ext uri="{FF2B5EF4-FFF2-40B4-BE49-F238E27FC236}">
              <a16:creationId xmlns:a16="http://schemas.microsoft.com/office/drawing/2014/main" id="{7C9AF8E7-C09C-4E20-B5D8-86D5878C487D}"/>
            </a:ext>
          </a:extLst>
        </xdr:cNvPr>
        <xdr:cNvSpPr/>
      </xdr:nvSpPr>
      <xdr:spPr>
        <a:xfrm>
          <a:off x="5897880" y="474726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182880</xdr:colOff>
      <xdr:row>25</xdr:row>
      <xdr:rowOff>220980</xdr:rowOff>
    </xdr:from>
    <xdr:to>
      <xdr:col>10</xdr:col>
      <xdr:colOff>30480</xdr:colOff>
      <xdr:row>27</xdr:row>
      <xdr:rowOff>76200</xdr:rowOff>
    </xdr:to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7EFB9F01-D365-0EC1-743B-8403C7A3400E}"/>
            </a:ext>
          </a:extLst>
        </xdr:cNvPr>
        <xdr:cNvSpPr txBox="1"/>
      </xdr:nvSpPr>
      <xdr:spPr>
        <a:xfrm>
          <a:off x="5547360" y="3649980"/>
          <a:ext cx="51816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F1</a:t>
          </a:r>
        </a:p>
      </xdr:txBody>
    </xdr:sp>
    <xdr:clientData/>
  </xdr:twoCellAnchor>
  <xdr:twoCellAnchor>
    <xdr:from>
      <xdr:col>4</xdr:col>
      <xdr:colOff>518160</xdr:colOff>
      <xdr:row>25</xdr:row>
      <xdr:rowOff>220980</xdr:rowOff>
    </xdr:from>
    <xdr:to>
      <xdr:col>5</xdr:col>
      <xdr:colOff>365760</xdr:colOff>
      <xdr:row>27</xdr:row>
      <xdr:rowOff>76200</xdr:rowOff>
    </xdr:to>
    <xdr:sp macro="" textlink="">
      <xdr:nvSpPr>
        <xdr:cNvPr id="26" name="กล่องข้อความ 25">
          <a:extLst>
            <a:ext uri="{FF2B5EF4-FFF2-40B4-BE49-F238E27FC236}">
              <a16:creationId xmlns:a16="http://schemas.microsoft.com/office/drawing/2014/main" id="{964661CD-70E8-49E7-8EFF-1CA1FFBB7ECE}"/>
            </a:ext>
          </a:extLst>
        </xdr:cNvPr>
        <xdr:cNvSpPr txBox="1"/>
      </xdr:nvSpPr>
      <xdr:spPr>
        <a:xfrm>
          <a:off x="2529840" y="3649980"/>
          <a:ext cx="51816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F2</a:t>
          </a:r>
        </a:p>
      </xdr:txBody>
    </xdr:sp>
    <xdr:clientData/>
  </xdr:twoCellAnchor>
  <xdr:twoCellAnchor>
    <xdr:from>
      <xdr:col>11</xdr:col>
      <xdr:colOff>396240</xdr:colOff>
      <xdr:row>38</xdr:row>
      <xdr:rowOff>15240</xdr:rowOff>
    </xdr:from>
    <xdr:to>
      <xdr:col>12</xdr:col>
      <xdr:colOff>236220</xdr:colOff>
      <xdr:row>39</xdr:row>
      <xdr:rowOff>38100</xdr:rowOff>
    </xdr:to>
    <xdr:sp macro="" textlink="">
      <xdr:nvSpPr>
        <xdr:cNvPr id="27" name="กล่องข้อความ 26">
          <a:extLst>
            <a:ext uri="{FF2B5EF4-FFF2-40B4-BE49-F238E27FC236}">
              <a16:creationId xmlns:a16="http://schemas.microsoft.com/office/drawing/2014/main" id="{D00152DC-5F16-42C2-A774-330EAB73D2F8}"/>
            </a:ext>
          </a:extLst>
        </xdr:cNvPr>
        <xdr:cNvSpPr txBox="1"/>
      </xdr:nvSpPr>
      <xdr:spPr>
        <a:xfrm>
          <a:off x="7536180" y="6416040"/>
          <a:ext cx="27432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</a:t>
          </a:r>
        </a:p>
      </xdr:txBody>
    </xdr:sp>
    <xdr:clientData/>
  </xdr:twoCellAnchor>
  <xdr:twoCellAnchor>
    <xdr:from>
      <xdr:col>4</xdr:col>
      <xdr:colOff>662940</xdr:colOff>
      <xdr:row>34</xdr:row>
      <xdr:rowOff>7620</xdr:rowOff>
    </xdr:from>
    <xdr:to>
      <xdr:col>9</xdr:col>
      <xdr:colOff>571500</xdr:colOff>
      <xdr:row>34</xdr:row>
      <xdr:rowOff>53339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B69DED60-4E46-AA4E-DBDE-6DA2D9617572}"/>
            </a:ext>
          </a:extLst>
        </xdr:cNvPr>
        <xdr:cNvSpPr/>
      </xdr:nvSpPr>
      <xdr:spPr>
        <a:xfrm>
          <a:off x="3108960" y="5494020"/>
          <a:ext cx="3261360" cy="45719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32</xdr:row>
      <xdr:rowOff>7620</xdr:rowOff>
    </xdr:from>
    <xdr:to>
      <xdr:col>5</xdr:col>
      <xdr:colOff>0</xdr:colOff>
      <xdr:row>34</xdr:row>
      <xdr:rowOff>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42E25E99-CB6F-4D5D-B5DD-EA9D5D8DFA9B}"/>
            </a:ext>
          </a:extLst>
        </xdr:cNvPr>
        <xdr:cNvCxnSpPr/>
      </xdr:nvCxnSpPr>
      <xdr:spPr>
        <a:xfrm>
          <a:off x="3116580" y="5036820"/>
          <a:ext cx="0" cy="44958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32</xdr:row>
      <xdr:rowOff>0</xdr:rowOff>
    </xdr:from>
    <xdr:to>
      <xdr:col>9</xdr:col>
      <xdr:colOff>571500</xdr:colOff>
      <xdr:row>33</xdr:row>
      <xdr:rowOff>220980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515AEE66-5B96-464E-A43F-8AB99E53ED55}"/>
            </a:ext>
          </a:extLst>
        </xdr:cNvPr>
        <xdr:cNvCxnSpPr/>
      </xdr:nvCxnSpPr>
      <xdr:spPr>
        <a:xfrm>
          <a:off x="6370320" y="5029200"/>
          <a:ext cx="0" cy="44958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</xdr:row>
      <xdr:rowOff>53340</xdr:rowOff>
    </xdr:from>
    <xdr:to>
      <xdr:col>5</xdr:col>
      <xdr:colOff>0</xdr:colOff>
      <xdr:row>36</xdr:row>
      <xdr:rowOff>53340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48CC1243-54CC-4309-A89E-682B0D38EAA7}"/>
            </a:ext>
          </a:extLst>
        </xdr:cNvPr>
        <xdr:cNvCxnSpPr/>
      </xdr:nvCxnSpPr>
      <xdr:spPr>
        <a:xfrm flipV="1">
          <a:off x="3116580" y="5539740"/>
          <a:ext cx="0" cy="457200"/>
        </a:xfrm>
        <a:prstGeom prst="straightConnector1">
          <a:avLst/>
        </a:prstGeom>
        <a:ln>
          <a:solidFill>
            <a:schemeClr val="accent3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327660</xdr:colOff>
      <xdr:row>34</xdr:row>
      <xdr:rowOff>53340</xdr:rowOff>
    </xdr:from>
    <xdr:to>
      <xdr:col>9</xdr:col>
      <xdr:colOff>327660</xdr:colOff>
      <xdr:row>36</xdr:row>
      <xdr:rowOff>53340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156B77B0-B56D-499E-8813-CDD59688F9B5}"/>
            </a:ext>
          </a:extLst>
        </xdr:cNvPr>
        <xdr:cNvCxnSpPr/>
      </xdr:nvCxnSpPr>
      <xdr:spPr>
        <a:xfrm flipV="1">
          <a:off x="6126480" y="5539740"/>
          <a:ext cx="0" cy="457200"/>
        </a:xfrm>
        <a:prstGeom prst="straightConnector1">
          <a:avLst/>
        </a:prstGeom>
        <a:ln>
          <a:solidFill>
            <a:schemeClr val="accent3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411480</xdr:colOff>
      <xdr:row>36</xdr:row>
      <xdr:rowOff>213360</xdr:rowOff>
    </xdr:from>
    <xdr:to>
      <xdr:col>10</xdr:col>
      <xdr:colOff>152400</xdr:colOff>
      <xdr:row>36</xdr:row>
      <xdr:rowOff>213360</xdr:rowOff>
    </xdr:to>
    <xdr:cxnSp macro="">
      <xdr:nvCxnSpPr>
        <xdr:cNvPr id="34" name="ตัวเชื่อมต่อตรง 33">
          <a:extLst>
            <a:ext uri="{FF2B5EF4-FFF2-40B4-BE49-F238E27FC236}">
              <a16:creationId xmlns:a16="http://schemas.microsoft.com/office/drawing/2014/main" id="{A72AC776-DE2A-4D94-A832-0ADA8E8817CB}"/>
            </a:ext>
          </a:extLst>
        </xdr:cNvPr>
        <xdr:cNvCxnSpPr/>
      </xdr:nvCxnSpPr>
      <xdr:spPr>
        <a:xfrm>
          <a:off x="2857500" y="6156960"/>
          <a:ext cx="376428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327660</xdr:colOff>
      <xdr:row>23</xdr:row>
      <xdr:rowOff>114300</xdr:rowOff>
    </xdr:from>
    <xdr:to>
      <xdr:col>9</xdr:col>
      <xdr:colOff>327660</xdr:colOff>
      <xdr:row>68</xdr:row>
      <xdr:rowOff>143435</xdr:rowOff>
    </xdr:to>
    <xdr:cxnSp macro="">
      <xdr:nvCxnSpPr>
        <xdr:cNvPr id="35" name="ตัวเชื่อมต่อตรง 34">
          <a:extLst>
            <a:ext uri="{FF2B5EF4-FFF2-40B4-BE49-F238E27FC236}">
              <a16:creationId xmlns:a16="http://schemas.microsoft.com/office/drawing/2014/main" id="{D981E3B2-7556-4A30-9551-5B7D0AD2CE5E}"/>
            </a:ext>
          </a:extLst>
        </xdr:cNvPr>
        <xdr:cNvCxnSpPr/>
      </xdr:nvCxnSpPr>
      <xdr:spPr>
        <a:xfrm>
          <a:off x="6136789" y="3144371"/>
          <a:ext cx="0" cy="10607488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541020</xdr:colOff>
      <xdr:row>36</xdr:row>
      <xdr:rowOff>167640</xdr:rowOff>
    </xdr:from>
    <xdr:to>
      <xdr:col>9</xdr:col>
      <xdr:colOff>632460</xdr:colOff>
      <xdr:row>37</xdr:row>
      <xdr:rowOff>22860</xdr:rowOff>
    </xdr:to>
    <xdr:sp macro="" textlink="">
      <xdr:nvSpPr>
        <xdr:cNvPr id="42" name="วงรี 41">
          <a:extLst>
            <a:ext uri="{FF2B5EF4-FFF2-40B4-BE49-F238E27FC236}">
              <a16:creationId xmlns:a16="http://schemas.microsoft.com/office/drawing/2014/main" id="{1F510CB4-7B1E-47F3-99AC-DB393101757F}"/>
            </a:ext>
          </a:extLst>
        </xdr:cNvPr>
        <xdr:cNvSpPr/>
      </xdr:nvSpPr>
      <xdr:spPr>
        <a:xfrm>
          <a:off x="6339840" y="611124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281940</xdr:colOff>
      <xdr:row>36</xdr:row>
      <xdr:rowOff>167640</xdr:rowOff>
    </xdr:from>
    <xdr:to>
      <xdr:col>9</xdr:col>
      <xdr:colOff>373380</xdr:colOff>
      <xdr:row>37</xdr:row>
      <xdr:rowOff>22860</xdr:rowOff>
    </xdr:to>
    <xdr:sp macro="" textlink="">
      <xdr:nvSpPr>
        <xdr:cNvPr id="43" name="วงรี 42">
          <a:extLst>
            <a:ext uri="{FF2B5EF4-FFF2-40B4-BE49-F238E27FC236}">
              <a16:creationId xmlns:a16="http://schemas.microsoft.com/office/drawing/2014/main" id="{4AAEAB33-F473-487C-B448-8E323AD24E4C}"/>
            </a:ext>
          </a:extLst>
        </xdr:cNvPr>
        <xdr:cNvSpPr/>
      </xdr:nvSpPr>
      <xdr:spPr>
        <a:xfrm>
          <a:off x="6080760" y="611124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617220</xdr:colOff>
      <xdr:row>36</xdr:row>
      <xdr:rowOff>175260</xdr:rowOff>
    </xdr:from>
    <xdr:to>
      <xdr:col>5</xdr:col>
      <xdr:colOff>38100</xdr:colOff>
      <xdr:row>37</xdr:row>
      <xdr:rowOff>30480</xdr:rowOff>
    </xdr:to>
    <xdr:sp macro="" textlink="">
      <xdr:nvSpPr>
        <xdr:cNvPr id="44" name="วงรี 43">
          <a:extLst>
            <a:ext uri="{FF2B5EF4-FFF2-40B4-BE49-F238E27FC236}">
              <a16:creationId xmlns:a16="http://schemas.microsoft.com/office/drawing/2014/main" id="{F84890CA-E3DA-461E-93F9-EDD196D0A68F}"/>
            </a:ext>
          </a:extLst>
        </xdr:cNvPr>
        <xdr:cNvSpPr/>
      </xdr:nvSpPr>
      <xdr:spPr>
        <a:xfrm>
          <a:off x="3063240" y="611886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396240</xdr:colOff>
      <xdr:row>39</xdr:row>
      <xdr:rowOff>7620</xdr:rowOff>
    </xdr:from>
    <xdr:to>
      <xdr:col>12</xdr:col>
      <xdr:colOff>335280</xdr:colOff>
      <xdr:row>40</xdr:row>
      <xdr:rowOff>30480</xdr:rowOff>
    </xdr:to>
    <xdr:sp macro="" textlink="">
      <xdr:nvSpPr>
        <xdr:cNvPr id="45" name="กล่องข้อความ 44">
          <a:extLst>
            <a:ext uri="{FF2B5EF4-FFF2-40B4-BE49-F238E27FC236}">
              <a16:creationId xmlns:a16="http://schemas.microsoft.com/office/drawing/2014/main" id="{E03E6ADC-FD01-4D07-B606-8A0F065F5E92}"/>
            </a:ext>
          </a:extLst>
        </xdr:cNvPr>
        <xdr:cNvSpPr txBox="1"/>
      </xdr:nvSpPr>
      <xdr:spPr>
        <a:xfrm>
          <a:off x="7536180" y="6637020"/>
          <a:ext cx="3733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</a:t>
          </a:r>
        </a:p>
      </xdr:txBody>
    </xdr:sp>
    <xdr:clientData/>
  </xdr:twoCellAnchor>
  <xdr:twoCellAnchor>
    <xdr:from>
      <xdr:col>5</xdr:col>
      <xdr:colOff>7620</xdr:colOff>
      <xdr:row>51</xdr:row>
      <xdr:rowOff>182880</xdr:rowOff>
    </xdr:from>
    <xdr:to>
      <xdr:col>9</xdr:col>
      <xdr:colOff>586740</xdr:colOff>
      <xdr:row>51</xdr:row>
      <xdr:rowOff>228599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:a16="http://schemas.microsoft.com/office/drawing/2014/main" id="{99583A34-4793-4080-9176-F0D79DBABF07}"/>
            </a:ext>
          </a:extLst>
        </xdr:cNvPr>
        <xdr:cNvSpPr/>
      </xdr:nvSpPr>
      <xdr:spPr>
        <a:xfrm>
          <a:off x="3124200" y="9639300"/>
          <a:ext cx="3261360" cy="45719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8965</xdr:colOff>
      <xdr:row>49</xdr:row>
      <xdr:rowOff>190500</xdr:rowOff>
    </xdr:from>
    <xdr:to>
      <xdr:col>5</xdr:col>
      <xdr:colOff>8965</xdr:colOff>
      <xdr:row>51</xdr:row>
      <xdr:rowOff>182880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F72CF6BC-4DB1-432E-877C-4878BB23F3D3}"/>
            </a:ext>
          </a:extLst>
        </xdr:cNvPr>
        <xdr:cNvCxnSpPr/>
      </xdr:nvCxnSpPr>
      <xdr:spPr>
        <a:xfrm>
          <a:off x="3110753" y="11683253"/>
          <a:ext cx="0" cy="45854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586740</xdr:colOff>
      <xdr:row>49</xdr:row>
      <xdr:rowOff>167640</xdr:rowOff>
    </xdr:from>
    <xdr:to>
      <xdr:col>9</xdr:col>
      <xdr:colOff>586740</xdr:colOff>
      <xdr:row>51</xdr:row>
      <xdr:rowOff>160020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CC34CC21-454F-4DE0-BEBD-4715751E8AEC}"/>
            </a:ext>
          </a:extLst>
        </xdr:cNvPr>
        <xdr:cNvCxnSpPr/>
      </xdr:nvCxnSpPr>
      <xdr:spPr>
        <a:xfrm>
          <a:off x="6385560" y="9166860"/>
          <a:ext cx="0" cy="44958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52</xdr:row>
      <xdr:rowOff>0</xdr:rowOff>
    </xdr:from>
    <xdr:to>
      <xdr:col>5</xdr:col>
      <xdr:colOff>7620</xdr:colOff>
      <xdr:row>54</xdr:row>
      <xdr:rowOff>0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A7F9C7FD-3BEA-47B1-BDBD-19C8C5BE0B1C}"/>
            </a:ext>
          </a:extLst>
        </xdr:cNvPr>
        <xdr:cNvCxnSpPr/>
      </xdr:nvCxnSpPr>
      <xdr:spPr>
        <a:xfrm flipV="1">
          <a:off x="3124200" y="9685020"/>
          <a:ext cx="0" cy="457200"/>
        </a:xfrm>
        <a:prstGeom prst="straightConnector1">
          <a:avLst/>
        </a:prstGeom>
        <a:ln>
          <a:solidFill>
            <a:schemeClr val="accent3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51</xdr:row>
      <xdr:rowOff>205740</xdr:rowOff>
    </xdr:from>
    <xdr:to>
      <xdr:col>9</xdr:col>
      <xdr:colOff>342900</xdr:colOff>
      <xdr:row>53</xdr:row>
      <xdr:rowOff>205740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CBFAB8C5-5250-4ACD-BDCA-6F7E16B69664}"/>
            </a:ext>
          </a:extLst>
        </xdr:cNvPr>
        <xdr:cNvCxnSpPr/>
      </xdr:nvCxnSpPr>
      <xdr:spPr>
        <a:xfrm flipV="1">
          <a:off x="6141720" y="9662160"/>
          <a:ext cx="0" cy="457200"/>
        </a:xfrm>
        <a:prstGeom prst="straightConnector1">
          <a:avLst/>
        </a:prstGeom>
        <a:ln>
          <a:solidFill>
            <a:schemeClr val="accent3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411480</xdr:colOff>
      <xdr:row>55</xdr:row>
      <xdr:rowOff>0</xdr:rowOff>
    </xdr:from>
    <xdr:to>
      <xdr:col>10</xdr:col>
      <xdr:colOff>152400</xdr:colOff>
      <xdr:row>55</xdr:row>
      <xdr:rowOff>0</xdr:rowOff>
    </xdr:to>
    <xdr:cxnSp macro="">
      <xdr:nvCxnSpPr>
        <xdr:cNvPr id="57" name="ตัวเชื่อมต่อตรง 56">
          <a:extLst>
            <a:ext uri="{FF2B5EF4-FFF2-40B4-BE49-F238E27FC236}">
              <a16:creationId xmlns:a16="http://schemas.microsoft.com/office/drawing/2014/main" id="{8B1366DB-6D42-4565-91CB-06E699D91135}"/>
            </a:ext>
          </a:extLst>
        </xdr:cNvPr>
        <xdr:cNvCxnSpPr/>
      </xdr:nvCxnSpPr>
      <xdr:spPr>
        <a:xfrm>
          <a:off x="2857500" y="10370820"/>
          <a:ext cx="376428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617220</xdr:colOff>
      <xdr:row>54</xdr:row>
      <xdr:rowOff>190500</xdr:rowOff>
    </xdr:from>
    <xdr:to>
      <xdr:col>5</xdr:col>
      <xdr:colOff>38100</xdr:colOff>
      <xdr:row>55</xdr:row>
      <xdr:rowOff>45720</xdr:rowOff>
    </xdr:to>
    <xdr:sp macro="" textlink="">
      <xdr:nvSpPr>
        <xdr:cNvPr id="58" name="วงรี 57">
          <a:extLst>
            <a:ext uri="{FF2B5EF4-FFF2-40B4-BE49-F238E27FC236}">
              <a16:creationId xmlns:a16="http://schemas.microsoft.com/office/drawing/2014/main" id="{99356492-C038-4F82-BF7D-648A445BF7C1}"/>
            </a:ext>
          </a:extLst>
        </xdr:cNvPr>
        <xdr:cNvSpPr/>
      </xdr:nvSpPr>
      <xdr:spPr>
        <a:xfrm>
          <a:off x="3063240" y="1033272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548640</xdr:colOff>
      <xdr:row>54</xdr:row>
      <xdr:rowOff>182880</xdr:rowOff>
    </xdr:from>
    <xdr:to>
      <xdr:col>9</xdr:col>
      <xdr:colOff>640080</xdr:colOff>
      <xdr:row>55</xdr:row>
      <xdr:rowOff>38100</xdr:rowOff>
    </xdr:to>
    <xdr:sp macro="" textlink="">
      <xdr:nvSpPr>
        <xdr:cNvPr id="59" name="วงรี 58">
          <a:extLst>
            <a:ext uri="{FF2B5EF4-FFF2-40B4-BE49-F238E27FC236}">
              <a16:creationId xmlns:a16="http://schemas.microsoft.com/office/drawing/2014/main" id="{613BA3C6-41CB-4FC4-A317-DFECB3EA85D7}"/>
            </a:ext>
          </a:extLst>
        </xdr:cNvPr>
        <xdr:cNvSpPr/>
      </xdr:nvSpPr>
      <xdr:spPr>
        <a:xfrm>
          <a:off x="6347460" y="1032510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281940</xdr:colOff>
      <xdr:row>54</xdr:row>
      <xdr:rowOff>190500</xdr:rowOff>
    </xdr:from>
    <xdr:to>
      <xdr:col>9</xdr:col>
      <xdr:colOff>373380</xdr:colOff>
      <xdr:row>55</xdr:row>
      <xdr:rowOff>45720</xdr:rowOff>
    </xdr:to>
    <xdr:sp macro="" textlink="">
      <xdr:nvSpPr>
        <xdr:cNvPr id="60" name="วงรี 59">
          <a:extLst>
            <a:ext uri="{FF2B5EF4-FFF2-40B4-BE49-F238E27FC236}">
              <a16:creationId xmlns:a16="http://schemas.microsoft.com/office/drawing/2014/main" id="{F047A78A-A1AC-4DAD-B0AD-ECD306799B26}"/>
            </a:ext>
          </a:extLst>
        </xdr:cNvPr>
        <xdr:cNvSpPr/>
      </xdr:nvSpPr>
      <xdr:spPr>
        <a:xfrm>
          <a:off x="6080760" y="10332720"/>
          <a:ext cx="91440" cy="83820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22860</xdr:colOff>
      <xdr:row>51</xdr:row>
      <xdr:rowOff>0</xdr:rowOff>
    </xdr:from>
    <xdr:to>
      <xdr:col>9</xdr:col>
      <xdr:colOff>563880</xdr:colOff>
      <xdr:row>51</xdr:row>
      <xdr:rowOff>160020</xdr:rowOff>
    </xdr:to>
    <xdr:sp macro="" textlink="">
      <xdr:nvSpPr>
        <xdr:cNvPr id="61" name="สี่เหลี่ยมผืนผ้า 60">
          <a:extLst>
            <a:ext uri="{FF2B5EF4-FFF2-40B4-BE49-F238E27FC236}">
              <a16:creationId xmlns:a16="http://schemas.microsoft.com/office/drawing/2014/main" id="{0952B74A-DBE2-1370-062A-92C6E23FD768}"/>
            </a:ext>
          </a:extLst>
        </xdr:cNvPr>
        <xdr:cNvSpPr/>
      </xdr:nvSpPr>
      <xdr:spPr>
        <a:xfrm>
          <a:off x="3139440" y="9456420"/>
          <a:ext cx="3223260" cy="160020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662940</xdr:colOff>
      <xdr:row>59</xdr:row>
      <xdr:rowOff>213360</xdr:rowOff>
    </xdr:from>
    <xdr:to>
      <xdr:col>9</xdr:col>
      <xdr:colOff>594360</xdr:colOff>
      <xdr:row>59</xdr:row>
      <xdr:rowOff>213360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40A27500-DB0E-C5D5-357B-449C95A5B64C}"/>
            </a:ext>
          </a:extLst>
        </xdr:cNvPr>
        <xdr:cNvCxnSpPr/>
      </xdr:nvCxnSpPr>
      <xdr:spPr>
        <a:xfrm>
          <a:off x="3108960" y="11529060"/>
          <a:ext cx="328422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59</xdr:row>
      <xdr:rowOff>205740</xdr:rowOff>
    </xdr:from>
    <xdr:to>
      <xdr:col>4</xdr:col>
      <xdr:colOff>662940</xdr:colOff>
      <xdr:row>60</xdr:row>
      <xdr:rowOff>121920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F6DFAA52-56F4-479F-BA36-CC7413E2EB80}"/>
            </a:ext>
          </a:extLst>
        </xdr:cNvPr>
        <xdr:cNvCxnSpPr/>
      </xdr:nvCxnSpPr>
      <xdr:spPr>
        <a:xfrm flipV="1">
          <a:off x="3108960" y="11521440"/>
          <a:ext cx="0" cy="1447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60</xdr:row>
      <xdr:rowOff>121920</xdr:rowOff>
    </xdr:from>
    <xdr:to>
      <xdr:col>9</xdr:col>
      <xdr:colOff>327660</xdr:colOff>
      <xdr:row>61</xdr:row>
      <xdr:rowOff>91440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C36B4841-9747-4DAD-B66B-03139DE14D40}"/>
            </a:ext>
          </a:extLst>
        </xdr:cNvPr>
        <xdr:cNvCxnSpPr/>
      </xdr:nvCxnSpPr>
      <xdr:spPr>
        <a:xfrm flipH="1" flipV="1">
          <a:off x="3101340" y="11666220"/>
          <a:ext cx="3025140" cy="1981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327660</xdr:colOff>
      <xdr:row>57</xdr:row>
      <xdr:rowOff>15240</xdr:rowOff>
    </xdr:from>
    <xdr:to>
      <xdr:col>9</xdr:col>
      <xdr:colOff>327660</xdr:colOff>
      <xdr:row>61</xdr:row>
      <xdr:rowOff>99060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F880BB12-080A-4217-B024-06002A606B1D}"/>
            </a:ext>
          </a:extLst>
        </xdr:cNvPr>
        <xdr:cNvCxnSpPr/>
      </xdr:nvCxnSpPr>
      <xdr:spPr>
        <a:xfrm flipV="1">
          <a:off x="6126480" y="10873740"/>
          <a:ext cx="0" cy="9982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320040</xdr:colOff>
      <xdr:row>57</xdr:row>
      <xdr:rowOff>15240</xdr:rowOff>
    </xdr:from>
    <xdr:to>
      <xdr:col>9</xdr:col>
      <xdr:colOff>594360</xdr:colOff>
      <xdr:row>58</xdr:row>
      <xdr:rowOff>7620</xdr:rowOff>
    </xdr:to>
    <xdr:cxnSp macro="">
      <xdr:nvCxnSpPr>
        <xdr:cNvPr id="40" name="ตัวเชื่อมต่อตรง 39">
          <a:extLst>
            <a:ext uri="{FF2B5EF4-FFF2-40B4-BE49-F238E27FC236}">
              <a16:creationId xmlns:a16="http://schemas.microsoft.com/office/drawing/2014/main" id="{75D3F015-2A57-4CAE-90D9-16CC142F4DC6}"/>
            </a:ext>
          </a:extLst>
        </xdr:cNvPr>
        <xdr:cNvCxnSpPr/>
      </xdr:nvCxnSpPr>
      <xdr:spPr>
        <a:xfrm flipH="1" flipV="1">
          <a:off x="6118860" y="10873740"/>
          <a:ext cx="274320" cy="2209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586740</xdr:colOff>
      <xdr:row>58</xdr:row>
      <xdr:rowOff>0</xdr:rowOff>
    </xdr:from>
    <xdr:to>
      <xdr:col>9</xdr:col>
      <xdr:colOff>586740</xdr:colOff>
      <xdr:row>60</xdr:row>
      <xdr:rowOff>0</xdr:rowOff>
    </xdr:to>
    <xdr:cxnSp macro="">
      <xdr:nvCxnSpPr>
        <xdr:cNvPr id="41" name="ตัวเชื่อมต่อตรง 40">
          <a:extLst>
            <a:ext uri="{FF2B5EF4-FFF2-40B4-BE49-F238E27FC236}">
              <a16:creationId xmlns:a16="http://schemas.microsoft.com/office/drawing/2014/main" id="{7766AD63-D4C3-4676-B4DE-424274FCEC24}"/>
            </a:ext>
          </a:extLst>
        </xdr:cNvPr>
        <xdr:cNvCxnSpPr/>
      </xdr:nvCxnSpPr>
      <xdr:spPr>
        <a:xfrm flipV="1">
          <a:off x="6385560" y="11087100"/>
          <a:ext cx="0" cy="4572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64</xdr:row>
      <xdr:rowOff>45720</xdr:rowOff>
    </xdr:from>
    <xdr:to>
      <xdr:col>9</xdr:col>
      <xdr:colOff>601980</xdr:colOff>
      <xdr:row>64</xdr:row>
      <xdr:rowOff>45720</xdr:rowOff>
    </xdr:to>
    <xdr:cxnSp macro="">
      <xdr:nvCxnSpPr>
        <xdr:cNvPr id="62" name="ตัวเชื่อมต่อตรง 61">
          <a:extLst>
            <a:ext uri="{FF2B5EF4-FFF2-40B4-BE49-F238E27FC236}">
              <a16:creationId xmlns:a16="http://schemas.microsoft.com/office/drawing/2014/main" id="{12480080-0A29-4233-BDDB-05A7F52755D9}"/>
            </a:ext>
          </a:extLst>
        </xdr:cNvPr>
        <xdr:cNvCxnSpPr/>
      </xdr:nvCxnSpPr>
      <xdr:spPr>
        <a:xfrm>
          <a:off x="3116580" y="12504420"/>
          <a:ext cx="328422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123265</xdr:colOff>
      <xdr:row>64</xdr:row>
      <xdr:rowOff>54685</xdr:rowOff>
    </xdr:from>
    <xdr:to>
      <xdr:col>9</xdr:col>
      <xdr:colOff>329005</xdr:colOff>
      <xdr:row>69</xdr:row>
      <xdr:rowOff>100405</xdr:rowOff>
    </xdr:to>
    <xdr:sp macro="" textlink="">
      <xdr:nvSpPr>
        <xdr:cNvPr id="66" name="ส่วนโค้ง 65">
          <a:extLst>
            <a:ext uri="{FF2B5EF4-FFF2-40B4-BE49-F238E27FC236}">
              <a16:creationId xmlns:a16="http://schemas.microsoft.com/office/drawing/2014/main" id="{E0505C47-02EE-4CD9-D7C1-14839C703668}"/>
            </a:ext>
          </a:extLst>
        </xdr:cNvPr>
        <xdr:cNvSpPr/>
      </xdr:nvSpPr>
      <xdr:spPr>
        <a:xfrm>
          <a:off x="123265" y="12730779"/>
          <a:ext cx="6014869" cy="1211132"/>
        </a:xfrm>
        <a:prstGeom prst="arc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340660</xdr:colOff>
      <xdr:row>64</xdr:row>
      <xdr:rowOff>53789</xdr:rowOff>
    </xdr:from>
    <xdr:to>
      <xdr:col>10</xdr:col>
      <xdr:colOff>161365</xdr:colOff>
      <xdr:row>69</xdr:row>
      <xdr:rowOff>80683</xdr:rowOff>
    </xdr:to>
    <xdr:sp macro="" textlink="">
      <xdr:nvSpPr>
        <xdr:cNvPr id="67" name="ส่วนโค้ง 66">
          <a:extLst>
            <a:ext uri="{FF2B5EF4-FFF2-40B4-BE49-F238E27FC236}">
              <a16:creationId xmlns:a16="http://schemas.microsoft.com/office/drawing/2014/main" id="{DDEE7043-E240-4373-838A-115736F569CA}"/>
            </a:ext>
          </a:extLst>
        </xdr:cNvPr>
        <xdr:cNvSpPr/>
      </xdr:nvSpPr>
      <xdr:spPr>
        <a:xfrm flipH="1">
          <a:off x="6149789" y="12729883"/>
          <a:ext cx="493058" cy="1192306"/>
        </a:xfrm>
        <a:prstGeom prst="arc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242048</xdr:colOff>
      <xdr:row>70</xdr:row>
      <xdr:rowOff>242046</xdr:rowOff>
    </xdr:from>
    <xdr:to>
      <xdr:col>8</xdr:col>
      <xdr:colOff>600636</xdr:colOff>
      <xdr:row>73</xdr:row>
      <xdr:rowOff>224119</xdr:rowOff>
    </xdr:to>
    <xdr:pic>
      <xdr:nvPicPr>
        <xdr:cNvPr id="72" name="รูปภาพ 71">
          <a:extLst>
            <a:ext uri="{FF2B5EF4-FFF2-40B4-BE49-F238E27FC236}">
              <a16:creationId xmlns:a16="http://schemas.microsoft.com/office/drawing/2014/main" id="{0808DAC3-4797-4CB4-B4C6-221445888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77" y="15544799"/>
          <a:ext cx="3048000" cy="735108"/>
        </a:xfrm>
        <a:prstGeom prst="rect">
          <a:avLst/>
        </a:prstGeom>
      </xdr:spPr>
    </xdr:pic>
    <xdr:clientData/>
  </xdr:twoCellAnchor>
  <xdr:twoCellAnchor>
    <xdr:from>
      <xdr:col>6</xdr:col>
      <xdr:colOff>439270</xdr:colOff>
      <xdr:row>74</xdr:row>
      <xdr:rowOff>17929</xdr:rowOff>
    </xdr:from>
    <xdr:to>
      <xdr:col>7</xdr:col>
      <xdr:colOff>233082</xdr:colOff>
      <xdr:row>75</xdr:row>
      <xdr:rowOff>0</xdr:rowOff>
    </xdr:to>
    <xdr:sp macro="" textlink="">
      <xdr:nvSpPr>
        <xdr:cNvPr id="88" name="กล่องข้อความ 87">
          <a:extLst>
            <a:ext uri="{FF2B5EF4-FFF2-40B4-BE49-F238E27FC236}">
              <a16:creationId xmlns:a16="http://schemas.microsoft.com/office/drawing/2014/main" id="{AD0DF58C-C49A-4956-B19A-22F891F1ECA8}"/>
            </a:ext>
          </a:extLst>
        </xdr:cNvPr>
        <xdr:cNvSpPr txBox="1"/>
      </xdr:nvSpPr>
      <xdr:spPr>
        <a:xfrm>
          <a:off x="3783105" y="16306800"/>
          <a:ext cx="466165" cy="242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-DB</a:t>
          </a:r>
        </a:p>
      </xdr:txBody>
    </xdr:sp>
    <xdr:clientData/>
  </xdr:twoCellAnchor>
  <xdr:twoCellAnchor>
    <xdr:from>
      <xdr:col>6</xdr:col>
      <xdr:colOff>439270</xdr:colOff>
      <xdr:row>91</xdr:row>
      <xdr:rowOff>17929</xdr:rowOff>
    </xdr:from>
    <xdr:to>
      <xdr:col>7</xdr:col>
      <xdr:colOff>233082</xdr:colOff>
      <xdr:row>92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BD7CAF0-0584-49BD-B62B-8FC65F02BCBF}"/>
            </a:ext>
          </a:extLst>
        </xdr:cNvPr>
        <xdr:cNvSpPr txBox="1"/>
      </xdr:nvSpPr>
      <xdr:spPr>
        <a:xfrm>
          <a:off x="4213411" y="16306800"/>
          <a:ext cx="466165" cy="242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-DB</a:t>
          </a:r>
        </a:p>
      </xdr:txBody>
    </xdr:sp>
    <xdr:clientData/>
  </xdr:twoCellAnchor>
  <xdr:twoCellAnchor>
    <xdr:from>
      <xdr:col>6</xdr:col>
      <xdr:colOff>439270</xdr:colOff>
      <xdr:row>95</xdr:row>
      <xdr:rowOff>17929</xdr:rowOff>
    </xdr:from>
    <xdr:to>
      <xdr:col>7</xdr:col>
      <xdr:colOff>233082</xdr:colOff>
      <xdr:row>96</xdr:row>
      <xdr:rowOff>0</xdr:rowOff>
    </xdr:to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47CBE05A-20D5-4E0B-BAC0-85D1F18B419A}"/>
            </a:ext>
          </a:extLst>
        </xdr:cNvPr>
        <xdr:cNvSpPr txBox="1"/>
      </xdr:nvSpPr>
      <xdr:spPr>
        <a:xfrm>
          <a:off x="4213411" y="20565035"/>
          <a:ext cx="466165" cy="215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-DB</a:t>
          </a:r>
        </a:p>
      </xdr:txBody>
    </xdr:sp>
    <xdr:clientData/>
  </xdr:twoCellAnchor>
  <xdr:twoCellAnchor>
    <xdr:from>
      <xdr:col>2</xdr:col>
      <xdr:colOff>17930</xdr:colOff>
      <xdr:row>103</xdr:row>
      <xdr:rowOff>35859</xdr:rowOff>
    </xdr:from>
    <xdr:to>
      <xdr:col>5</xdr:col>
      <xdr:colOff>242047</xdr:colOff>
      <xdr:row>105</xdr:row>
      <xdr:rowOff>224117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2FFAE086-9CF0-1C42-2C9B-D82D208898B7}"/>
            </a:ext>
          </a:extLst>
        </xdr:cNvPr>
        <xdr:cNvSpPr/>
      </xdr:nvSpPr>
      <xdr:spPr>
        <a:xfrm>
          <a:off x="1344706" y="23173765"/>
          <a:ext cx="1999129" cy="654423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403412</xdr:colOff>
      <xdr:row>103</xdr:row>
      <xdr:rowOff>26894</xdr:rowOff>
    </xdr:from>
    <xdr:to>
      <xdr:col>12</xdr:col>
      <xdr:colOff>663387</xdr:colOff>
      <xdr:row>105</xdr:row>
      <xdr:rowOff>215152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748FCB48-F16C-4CA7-B967-DAB80B03227F}"/>
            </a:ext>
          </a:extLst>
        </xdr:cNvPr>
        <xdr:cNvSpPr/>
      </xdr:nvSpPr>
      <xdr:spPr>
        <a:xfrm>
          <a:off x="6866965" y="23164800"/>
          <a:ext cx="1362634" cy="654423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412377</xdr:colOff>
      <xdr:row>99</xdr:row>
      <xdr:rowOff>17930</xdr:rowOff>
    </xdr:from>
    <xdr:to>
      <xdr:col>4</xdr:col>
      <xdr:colOff>44824</xdr:colOff>
      <xdr:row>103</xdr:row>
      <xdr:rowOff>29137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EA8CE7A5-F1E3-4FE4-BE75-CD3AB40FEFFC}"/>
            </a:ext>
          </a:extLst>
        </xdr:cNvPr>
        <xdr:cNvSpPr/>
      </xdr:nvSpPr>
      <xdr:spPr>
        <a:xfrm>
          <a:off x="2169459" y="22223506"/>
          <a:ext cx="304800" cy="943537"/>
        </a:xfrm>
        <a:prstGeom prst="rect">
          <a:avLst/>
        </a:prstGeom>
        <a:solidFill>
          <a:srgbClr val="66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358588</xdr:colOff>
      <xdr:row>99</xdr:row>
      <xdr:rowOff>8966</xdr:rowOff>
    </xdr:from>
    <xdr:to>
      <xdr:col>12</xdr:col>
      <xdr:colOff>663388</xdr:colOff>
      <xdr:row>103</xdr:row>
      <xdr:rowOff>20173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:a16="http://schemas.microsoft.com/office/drawing/2014/main" id="{28EFB988-1B15-4E6D-BD18-4676228269B9}"/>
            </a:ext>
          </a:extLst>
        </xdr:cNvPr>
        <xdr:cNvSpPr/>
      </xdr:nvSpPr>
      <xdr:spPr>
        <a:xfrm>
          <a:off x="7924800" y="22214542"/>
          <a:ext cx="304800" cy="943537"/>
        </a:xfrm>
        <a:prstGeom prst="rect">
          <a:avLst/>
        </a:prstGeom>
        <a:solidFill>
          <a:srgbClr val="66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555812</xdr:colOff>
      <xdr:row>98</xdr:row>
      <xdr:rowOff>37198</xdr:rowOff>
    </xdr:from>
    <xdr:to>
      <xdr:col>3</xdr:col>
      <xdr:colOff>555812</xdr:colOff>
      <xdr:row>113</xdr:row>
      <xdr:rowOff>179295</xdr:rowOff>
    </xdr:to>
    <xdr:cxnSp macro="">
      <xdr:nvCxnSpPr>
        <xdr:cNvPr id="36" name="ตัวเชื่อมต่อตรง 35">
          <a:extLst>
            <a:ext uri="{FF2B5EF4-FFF2-40B4-BE49-F238E27FC236}">
              <a16:creationId xmlns:a16="http://schemas.microsoft.com/office/drawing/2014/main" id="{8FE68B35-EA0C-4E47-8F99-BCF5A34FFA3B}"/>
            </a:ext>
          </a:extLst>
        </xdr:cNvPr>
        <xdr:cNvCxnSpPr/>
      </xdr:nvCxnSpPr>
      <xdr:spPr>
        <a:xfrm>
          <a:off x="2312894" y="22009692"/>
          <a:ext cx="0" cy="3638332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510988</xdr:colOff>
      <xdr:row>98</xdr:row>
      <xdr:rowOff>53788</xdr:rowOff>
    </xdr:from>
    <xdr:to>
      <xdr:col>12</xdr:col>
      <xdr:colOff>510988</xdr:colOff>
      <xdr:row>113</xdr:row>
      <xdr:rowOff>80683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C081E326-9FA6-4B0B-BB03-41502E137452}"/>
            </a:ext>
          </a:extLst>
        </xdr:cNvPr>
        <xdr:cNvCxnSpPr/>
      </xdr:nvCxnSpPr>
      <xdr:spPr>
        <a:xfrm>
          <a:off x="8077200" y="22026282"/>
          <a:ext cx="0" cy="352313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331694</xdr:colOff>
      <xdr:row>111</xdr:row>
      <xdr:rowOff>225461</xdr:rowOff>
    </xdr:from>
    <xdr:to>
      <xdr:col>13</xdr:col>
      <xdr:colOff>8964</xdr:colOff>
      <xdr:row>111</xdr:row>
      <xdr:rowOff>225461</xdr:rowOff>
    </xdr:to>
    <xdr:cxnSp macro="">
      <xdr:nvCxnSpPr>
        <xdr:cNvPr id="52" name="ตัวเชื่อมต่อตรง 51">
          <a:extLst>
            <a:ext uri="{FF2B5EF4-FFF2-40B4-BE49-F238E27FC236}">
              <a16:creationId xmlns:a16="http://schemas.microsoft.com/office/drawing/2014/main" id="{E44F51D8-1B19-41D7-8875-25AC2C348BC8}"/>
            </a:ext>
          </a:extLst>
        </xdr:cNvPr>
        <xdr:cNvCxnSpPr/>
      </xdr:nvCxnSpPr>
      <xdr:spPr>
        <a:xfrm>
          <a:off x="2088776" y="25228026"/>
          <a:ext cx="6158753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591669</xdr:colOff>
      <xdr:row>105</xdr:row>
      <xdr:rowOff>215153</xdr:rowOff>
    </xdr:from>
    <xdr:to>
      <xdr:col>11</xdr:col>
      <xdr:colOff>134469</xdr:colOff>
      <xdr:row>109</xdr:row>
      <xdr:rowOff>116541</xdr:rowOff>
    </xdr:to>
    <xdr:sp macro="" textlink="">
      <xdr:nvSpPr>
        <xdr:cNvPr id="64" name="สี่เหลี่ยมผืนผ้า 63">
          <a:extLst>
            <a:ext uri="{FF2B5EF4-FFF2-40B4-BE49-F238E27FC236}">
              <a16:creationId xmlns:a16="http://schemas.microsoft.com/office/drawing/2014/main" id="{8A7728D8-A4EF-4C27-8D60-41B81ACD62F2}"/>
            </a:ext>
          </a:extLst>
        </xdr:cNvPr>
        <xdr:cNvSpPr/>
      </xdr:nvSpPr>
      <xdr:spPr>
        <a:xfrm>
          <a:off x="7055222" y="23819224"/>
          <a:ext cx="215153" cy="833717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403412</xdr:colOff>
      <xdr:row>105</xdr:row>
      <xdr:rowOff>188258</xdr:rowOff>
    </xdr:from>
    <xdr:to>
      <xdr:col>12</xdr:col>
      <xdr:colOff>618565</xdr:colOff>
      <xdr:row>109</xdr:row>
      <xdr:rowOff>89646</xdr:rowOff>
    </xdr:to>
    <xdr:sp macro="" textlink="">
      <xdr:nvSpPr>
        <xdr:cNvPr id="65" name="สี่เหลี่ยมผืนผ้า 64">
          <a:extLst>
            <a:ext uri="{FF2B5EF4-FFF2-40B4-BE49-F238E27FC236}">
              <a16:creationId xmlns:a16="http://schemas.microsoft.com/office/drawing/2014/main" id="{96623463-9573-4F1C-AD55-38CD018EF24B}"/>
            </a:ext>
          </a:extLst>
        </xdr:cNvPr>
        <xdr:cNvSpPr/>
      </xdr:nvSpPr>
      <xdr:spPr>
        <a:xfrm>
          <a:off x="7969624" y="23792329"/>
          <a:ext cx="215153" cy="833717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439270</xdr:colOff>
      <xdr:row>105</xdr:row>
      <xdr:rowOff>233081</xdr:rowOff>
    </xdr:from>
    <xdr:to>
      <xdr:col>3</xdr:col>
      <xdr:colOff>654423</xdr:colOff>
      <xdr:row>109</xdr:row>
      <xdr:rowOff>134469</xdr:rowOff>
    </xdr:to>
    <xdr:sp macro="" textlink="">
      <xdr:nvSpPr>
        <xdr:cNvPr id="68" name="สี่เหลี่ยมผืนผ้า 67">
          <a:extLst>
            <a:ext uri="{FF2B5EF4-FFF2-40B4-BE49-F238E27FC236}">
              <a16:creationId xmlns:a16="http://schemas.microsoft.com/office/drawing/2014/main" id="{88DABB02-507D-4D7D-910D-04D35C4C7FDE}"/>
            </a:ext>
          </a:extLst>
        </xdr:cNvPr>
        <xdr:cNvSpPr/>
      </xdr:nvSpPr>
      <xdr:spPr>
        <a:xfrm>
          <a:off x="2196352" y="23837152"/>
          <a:ext cx="215153" cy="833717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439271</xdr:colOff>
      <xdr:row>105</xdr:row>
      <xdr:rowOff>224117</xdr:rowOff>
    </xdr:from>
    <xdr:to>
      <xdr:col>4</xdr:col>
      <xdr:colOff>654424</xdr:colOff>
      <xdr:row>109</xdr:row>
      <xdr:rowOff>125505</xdr:rowOff>
    </xdr:to>
    <xdr:sp macro="" textlink="">
      <xdr:nvSpPr>
        <xdr:cNvPr id="69" name="สี่เหลี่ยมผืนผ้า 68">
          <a:extLst>
            <a:ext uri="{FF2B5EF4-FFF2-40B4-BE49-F238E27FC236}">
              <a16:creationId xmlns:a16="http://schemas.microsoft.com/office/drawing/2014/main" id="{815B188C-4BD9-4ADE-844B-162EA01A1E53}"/>
            </a:ext>
          </a:extLst>
        </xdr:cNvPr>
        <xdr:cNvSpPr/>
      </xdr:nvSpPr>
      <xdr:spPr>
        <a:xfrm>
          <a:off x="2868706" y="23828188"/>
          <a:ext cx="215153" cy="833717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197224</xdr:colOff>
      <xdr:row>105</xdr:row>
      <xdr:rowOff>215152</xdr:rowOff>
    </xdr:from>
    <xdr:to>
      <xdr:col>2</xdr:col>
      <xdr:colOff>412377</xdr:colOff>
      <xdr:row>109</xdr:row>
      <xdr:rowOff>116540</xdr:rowOff>
    </xdr:to>
    <xdr:sp macro="" textlink="">
      <xdr:nvSpPr>
        <xdr:cNvPr id="70" name="สี่เหลี่ยมผืนผ้า 69">
          <a:extLst>
            <a:ext uri="{FF2B5EF4-FFF2-40B4-BE49-F238E27FC236}">
              <a16:creationId xmlns:a16="http://schemas.microsoft.com/office/drawing/2014/main" id="{84532B67-A887-4695-88E6-CD6789DA9D01}"/>
            </a:ext>
          </a:extLst>
        </xdr:cNvPr>
        <xdr:cNvSpPr/>
      </xdr:nvSpPr>
      <xdr:spPr>
        <a:xfrm>
          <a:off x="1524000" y="23819223"/>
          <a:ext cx="215153" cy="833717"/>
        </a:xfrm>
        <a:prstGeom prst="rect">
          <a:avLst/>
        </a:prstGeom>
        <a:solidFill>
          <a:srgbClr val="7F3F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519953</xdr:colOff>
      <xdr:row>111</xdr:row>
      <xdr:rowOff>188259</xdr:rowOff>
    </xdr:from>
    <xdr:to>
      <xdr:col>3</xdr:col>
      <xdr:colOff>613186</xdr:colOff>
      <xdr:row>112</xdr:row>
      <xdr:rowOff>43479</xdr:rowOff>
    </xdr:to>
    <xdr:sp macro="" textlink="">
      <xdr:nvSpPr>
        <xdr:cNvPr id="89" name="วงรี 88">
          <a:extLst>
            <a:ext uri="{FF2B5EF4-FFF2-40B4-BE49-F238E27FC236}">
              <a16:creationId xmlns:a16="http://schemas.microsoft.com/office/drawing/2014/main" id="{8E779A65-CA26-4304-A62F-A3D0E72AF4B5}"/>
            </a:ext>
          </a:extLst>
        </xdr:cNvPr>
        <xdr:cNvSpPr/>
      </xdr:nvSpPr>
      <xdr:spPr>
        <a:xfrm>
          <a:off x="2277035" y="25190824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475129</xdr:colOff>
      <xdr:row>111</xdr:row>
      <xdr:rowOff>179293</xdr:rowOff>
    </xdr:from>
    <xdr:to>
      <xdr:col>12</xdr:col>
      <xdr:colOff>568362</xdr:colOff>
      <xdr:row>112</xdr:row>
      <xdr:rowOff>34513</xdr:rowOff>
    </xdr:to>
    <xdr:sp macro="" textlink="">
      <xdr:nvSpPr>
        <xdr:cNvPr id="90" name="วงรี 89">
          <a:extLst>
            <a:ext uri="{FF2B5EF4-FFF2-40B4-BE49-F238E27FC236}">
              <a16:creationId xmlns:a16="http://schemas.microsoft.com/office/drawing/2014/main" id="{EF54B9B8-C765-4F3C-8753-0A682464FFA0}"/>
            </a:ext>
          </a:extLst>
        </xdr:cNvPr>
        <xdr:cNvSpPr/>
      </xdr:nvSpPr>
      <xdr:spPr>
        <a:xfrm>
          <a:off x="8041341" y="25181858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484095</xdr:colOff>
      <xdr:row>100</xdr:row>
      <xdr:rowOff>134470</xdr:rowOff>
    </xdr:from>
    <xdr:to>
      <xdr:col>12</xdr:col>
      <xdr:colOff>582706</xdr:colOff>
      <xdr:row>100</xdr:row>
      <xdr:rowOff>134470</xdr:rowOff>
    </xdr:to>
    <xdr:cxnSp macro="">
      <xdr:nvCxnSpPr>
        <xdr:cNvPr id="38" name="ตัวเชื่อมต่อตรง 37">
          <a:extLst>
            <a:ext uri="{FF2B5EF4-FFF2-40B4-BE49-F238E27FC236}">
              <a16:creationId xmlns:a16="http://schemas.microsoft.com/office/drawing/2014/main" id="{4AEFF7A2-BABF-FEA8-EF4C-BF0E3FE3818C}"/>
            </a:ext>
          </a:extLst>
        </xdr:cNvPr>
        <xdr:cNvCxnSpPr/>
      </xdr:nvCxnSpPr>
      <xdr:spPr>
        <a:xfrm>
          <a:off x="2241177" y="22573129"/>
          <a:ext cx="5907741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573741</xdr:colOff>
      <xdr:row>100</xdr:row>
      <xdr:rowOff>125507</xdr:rowOff>
    </xdr:from>
    <xdr:to>
      <xdr:col>12</xdr:col>
      <xdr:colOff>573741</xdr:colOff>
      <xdr:row>105</xdr:row>
      <xdr:rowOff>1</xdr:rowOff>
    </xdr:to>
    <xdr:cxnSp macro="">
      <xdr:nvCxnSpPr>
        <xdr:cNvPr id="63" name="ตัวเชื่อมต่อตรง 62">
          <a:extLst>
            <a:ext uri="{FF2B5EF4-FFF2-40B4-BE49-F238E27FC236}">
              <a16:creationId xmlns:a16="http://schemas.microsoft.com/office/drawing/2014/main" id="{8960F7A4-93CA-5EC8-A1DE-1131B6150F53}"/>
            </a:ext>
          </a:extLst>
        </xdr:cNvPr>
        <xdr:cNvCxnSpPr/>
      </xdr:nvCxnSpPr>
      <xdr:spPr>
        <a:xfrm>
          <a:off x="8139953" y="22564166"/>
          <a:ext cx="0" cy="103990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502024</xdr:colOff>
      <xdr:row>100</xdr:row>
      <xdr:rowOff>116542</xdr:rowOff>
    </xdr:from>
    <xdr:to>
      <xdr:col>3</xdr:col>
      <xdr:colOff>502024</xdr:colOff>
      <xdr:row>104</xdr:row>
      <xdr:rowOff>224119</xdr:rowOff>
    </xdr:to>
    <xdr:cxnSp macro="">
      <xdr:nvCxnSpPr>
        <xdr:cNvPr id="71" name="ตัวเชื่อมต่อตรง 70">
          <a:extLst>
            <a:ext uri="{FF2B5EF4-FFF2-40B4-BE49-F238E27FC236}">
              <a16:creationId xmlns:a16="http://schemas.microsoft.com/office/drawing/2014/main" id="{10C55C46-9466-43BA-9A65-09418A35223E}"/>
            </a:ext>
          </a:extLst>
        </xdr:cNvPr>
        <xdr:cNvCxnSpPr/>
      </xdr:nvCxnSpPr>
      <xdr:spPr>
        <a:xfrm>
          <a:off x="2259106" y="22555201"/>
          <a:ext cx="0" cy="103990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582706</xdr:colOff>
      <xdr:row>105</xdr:row>
      <xdr:rowOff>125506</xdr:rowOff>
    </xdr:from>
    <xdr:to>
      <xdr:col>12</xdr:col>
      <xdr:colOff>493059</xdr:colOff>
      <xdr:row>105</xdr:row>
      <xdr:rowOff>125506</xdr:rowOff>
    </xdr:to>
    <xdr:cxnSp macro="">
      <xdr:nvCxnSpPr>
        <xdr:cNvPr id="76" name="ตัวเชื่อมต่อตรง 75">
          <a:extLst>
            <a:ext uri="{FF2B5EF4-FFF2-40B4-BE49-F238E27FC236}">
              <a16:creationId xmlns:a16="http://schemas.microsoft.com/office/drawing/2014/main" id="{7C6A528C-A2BC-49C1-A93A-A4DB93DD42EE}"/>
            </a:ext>
          </a:extLst>
        </xdr:cNvPr>
        <xdr:cNvCxnSpPr/>
      </xdr:nvCxnSpPr>
      <xdr:spPr>
        <a:xfrm>
          <a:off x="2339788" y="23729577"/>
          <a:ext cx="5719483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466164</xdr:colOff>
      <xdr:row>103</xdr:row>
      <xdr:rowOff>161365</xdr:rowOff>
    </xdr:from>
    <xdr:to>
      <xdr:col>12</xdr:col>
      <xdr:colOff>466164</xdr:colOff>
      <xdr:row>105</xdr:row>
      <xdr:rowOff>143435</xdr:rowOff>
    </xdr:to>
    <xdr:cxnSp macro="">
      <xdr:nvCxnSpPr>
        <xdr:cNvPr id="78" name="ตัวเชื่อมต่อตรง 77">
          <a:extLst>
            <a:ext uri="{FF2B5EF4-FFF2-40B4-BE49-F238E27FC236}">
              <a16:creationId xmlns:a16="http://schemas.microsoft.com/office/drawing/2014/main" id="{9BDFB156-2B73-4C87-A2B8-C1BB6323B0EF}"/>
            </a:ext>
          </a:extLst>
        </xdr:cNvPr>
        <xdr:cNvCxnSpPr/>
      </xdr:nvCxnSpPr>
      <xdr:spPr>
        <a:xfrm>
          <a:off x="8032376" y="23299271"/>
          <a:ext cx="0" cy="44823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600635</xdr:colOff>
      <xdr:row>103</xdr:row>
      <xdr:rowOff>179294</xdr:rowOff>
    </xdr:from>
    <xdr:to>
      <xdr:col>3</xdr:col>
      <xdr:colOff>600635</xdr:colOff>
      <xdr:row>105</xdr:row>
      <xdr:rowOff>125505</xdr:rowOff>
    </xdr:to>
    <xdr:cxnSp macro="">
      <xdr:nvCxnSpPr>
        <xdr:cNvPr id="80" name="ตัวเชื่อมต่อตรง 79">
          <a:extLst>
            <a:ext uri="{FF2B5EF4-FFF2-40B4-BE49-F238E27FC236}">
              <a16:creationId xmlns:a16="http://schemas.microsoft.com/office/drawing/2014/main" id="{8C038F8E-634F-4BA8-A1C4-98E77B42EC55}"/>
            </a:ext>
          </a:extLst>
        </xdr:cNvPr>
        <xdr:cNvCxnSpPr/>
      </xdr:nvCxnSpPr>
      <xdr:spPr>
        <a:xfrm>
          <a:off x="2357717" y="23317200"/>
          <a:ext cx="0" cy="41237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466165</xdr:colOff>
      <xdr:row>99</xdr:row>
      <xdr:rowOff>8964</xdr:rowOff>
    </xdr:from>
    <xdr:to>
      <xdr:col>8</xdr:col>
      <xdr:colOff>259977</xdr:colOff>
      <xdr:row>100</xdr:row>
      <xdr:rowOff>17928</xdr:rowOff>
    </xdr:to>
    <xdr:sp macro="" textlink="">
      <xdr:nvSpPr>
        <xdr:cNvPr id="83" name="กล่องข้อความ 82">
          <a:extLst>
            <a:ext uri="{FF2B5EF4-FFF2-40B4-BE49-F238E27FC236}">
              <a16:creationId xmlns:a16="http://schemas.microsoft.com/office/drawing/2014/main" id="{D6B7E7C3-B344-445B-8989-60BADFF2A222}"/>
            </a:ext>
          </a:extLst>
        </xdr:cNvPr>
        <xdr:cNvSpPr txBox="1"/>
      </xdr:nvSpPr>
      <xdr:spPr>
        <a:xfrm>
          <a:off x="4912659" y="22214540"/>
          <a:ext cx="466165" cy="242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-DB</a:t>
          </a:r>
        </a:p>
      </xdr:txBody>
    </xdr:sp>
    <xdr:clientData/>
  </xdr:twoCellAnchor>
  <xdr:twoCellAnchor>
    <xdr:from>
      <xdr:col>4</xdr:col>
      <xdr:colOff>134472</xdr:colOff>
      <xdr:row>100</xdr:row>
      <xdr:rowOff>71718</xdr:rowOff>
    </xdr:from>
    <xdr:to>
      <xdr:col>4</xdr:col>
      <xdr:colOff>134472</xdr:colOff>
      <xdr:row>105</xdr:row>
      <xdr:rowOff>179294</xdr:rowOff>
    </xdr:to>
    <xdr:cxnSp macro="">
      <xdr:nvCxnSpPr>
        <xdr:cNvPr id="84" name="ตัวเชื่อมต่อตรง 83">
          <a:extLst>
            <a:ext uri="{FF2B5EF4-FFF2-40B4-BE49-F238E27FC236}">
              <a16:creationId xmlns:a16="http://schemas.microsoft.com/office/drawing/2014/main" id="{844D70C3-FD1B-46C0-A655-37E7BA4B7FDF}"/>
            </a:ext>
          </a:extLst>
        </xdr:cNvPr>
        <xdr:cNvCxnSpPr/>
      </xdr:nvCxnSpPr>
      <xdr:spPr>
        <a:xfrm>
          <a:off x="2563907" y="22743459"/>
          <a:ext cx="0" cy="1272988"/>
        </a:xfrm>
        <a:prstGeom prst="line">
          <a:avLst/>
        </a:prstGeom>
        <a:ln w="38100">
          <a:solidFill>
            <a:srgbClr val="3333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233082</xdr:colOff>
      <xdr:row>100</xdr:row>
      <xdr:rowOff>71718</xdr:rowOff>
    </xdr:from>
    <xdr:to>
      <xdr:col>12</xdr:col>
      <xdr:colOff>233082</xdr:colOff>
      <xdr:row>105</xdr:row>
      <xdr:rowOff>179294</xdr:rowOff>
    </xdr:to>
    <xdr:cxnSp macro="">
      <xdr:nvCxnSpPr>
        <xdr:cNvPr id="86" name="ตัวเชื่อมต่อตรง 85">
          <a:extLst>
            <a:ext uri="{FF2B5EF4-FFF2-40B4-BE49-F238E27FC236}">
              <a16:creationId xmlns:a16="http://schemas.microsoft.com/office/drawing/2014/main" id="{B61C803F-F089-4EF4-A72F-34673A54E3BC}"/>
            </a:ext>
          </a:extLst>
        </xdr:cNvPr>
        <xdr:cNvCxnSpPr/>
      </xdr:nvCxnSpPr>
      <xdr:spPr>
        <a:xfrm>
          <a:off x="7799294" y="22510377"/>
          <a:ext cx="0" cy="1272988"/>
        </a:xfrm>
        <a:prstGeom prst="line">
          <a:avLst/>
        </a:prstGeom>
        <a:ln w="38100">
          <a:solidFill>
            <a:srgbClr val="3333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152401</xdr:colOff>
      <xdr:row>101</xdr:row>
      <xdr:rowOff>179297</xdr:rowOff>
    </xdr:from>
    <xdr:to>
      <xdr:col>6</xdr:col>
      <xdr:colOff>286871</xdr:colOff>
      <xdr:row>107</xdr:row>
      <xdr:rowOff>144108</xdr:rowOff>
    </xdr:to>
    <xdr:cxnSp macro="">
      <xdr:nvCxnSpPr>
        <xdr:cNvPr id="91" name="ตัวเชื่อมต่อ: หักมุม 90">
          <a:extLst>
            <a:ext uri="{FF2B5EF4-FFF2-40B4-BE49-F238E27FC236}">
              <a16:creationId xmlns:a16="http://schemas.microsoft.com/office/drawing/2014/main" id="{5BCB0066-65A1-9F78-E096-99C50BF53713}"/>
            </a:ext>
          </a:extLst>
        </xdr:cNvPr>
        <xdr:cNvCxnSpPr>
          <a:stCxn id="96" idx="1"/>
        </xdr:cNvCxnSpPr>
      </xdr:nvCxnSpPr>
      <xdr:spPr>
        <a:xfrm rot="10800000">
          <a:off x="2581836" y="23084121"/>
          <a:ext cx="1479176" cy="1363305"/>
        </a:xfrm>
        <a:prstGeom prst="bentConnector3">
          <a:avLst/>
        </a:prstGeom>
        <a:ln>
          <a:solidFill>
            <a:srgbClr val="3333FF"/>
          </a:solidFill>
          <a:prstDash val="lg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484094</xdr:colOff>
      <xdr:row>101</xdr:row>
      <xdr:rowOff>152400</xdr:rowOff>
    </xdr:from>
    <xdr:to>
      <xdr:col>12</xdr:col>
      <xdr:colOff>215153</xdr:colOff>
      <xdr:row>107</xdr:row>
      <xdr:rowOff>188258</xdr:rowOff>
    </xdr:to>
    <xdr:cxnSp macro="">
      <xdr:nvCxnSpPr>
        <xdr:cNvPr id="92" name="ตัวเชื่อมต่อ: หักมุม 91">
          <a:extLst>
            <a:ext uri="{FF2B5EF4-FFF2-40B4-BE49-F238E27FC236}">
              <a16:creationId xmlns:a16="http://schemas.microsoft.com/office/drawing/2014/main" id="{4BA077EB-2930-4D9C-9492-0AD55193CB1E}"/>
            </a:ext>
          </a:extLst>
        </xdr:cNvPr>
        <xdr:cNvCxnSpPr/>
      </xdr:nvCxnSpPr>
      <xdr:spPr>
        <a:xfrm flipV="1">
          <a:off x="5602941" y="23057224"/>
          <a:ext cx="2178424" cy="1434352"/>
        </a:xfrm>
        <a:prstGeom prst="bentConnector3">
          <a:avLst/>
        </a:prstGeom>
        <a:ln>
          <a:solidFill>
            <a:srgbClr val="3333FF"/>
          </a:solidFill>
          <a:prstDash val="lg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89647</xdr:colOff>
      <xdr:row>97</xdr:row>
      <xdr:rowOff>44824</xdr:rowOff>
    </xdr:from>
    <xdr:to>
      <xdr:col>12</xdr:col>
      <xdr:colOff>125506</xdr:colOff>
      <xdr:row>98</xdr:row>
      <xdr:rowOff>53788</xdr:rowOff>
    </xdr:to>
    <xdr:sp macro="" textlink="">
      <xdr:nvSpPr>
        <xdr:cNvPr id="94" name="กล่องข้อความ 93">
          <a:extLst>
            <a:ext uri="{FF2B5EF4-FFF2-40B4-BE49-F238E27FC236}">
              <a16:creationId xmlns:a16="http://schemas.microsoft.com/office/drawing/2014/main" id="{F79AF229-A178-4E36-B21F-3D70A9499B39}"/>
            </a:ext>
          </a:extLst>
        </xdr:cNvPr>
        <xdr:cNvSpPr txBox="1"/>
      </xdr:nvSpPr>
      <xdr:spPr>
        <a:xfrm>
          <a:off x="7225553" y="22017318"/>
          <a:ext cx="466165" cy="277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7F3F00"/>
              </a:solidFill>
            </a:rPr>
            <a:t>- DB</a:t>
          </a:r>
        </a:p>
      </xdr:txBody>
    </xdr:sp>
    <xdr:clientData/>
  </xdr:twoCellAnchor>
  <xdr:twoCellAnchor>
    <xdr:from>
      <xdr:col>6</xdr:col>
      <xdr:colOff>286871</xdr:colOff>
      <xdr:row>107</xdr:row>
      <xdr:rowOff>10309</xdr:rowOff>
    </xdr:from>
    <xdr:to>
      <xdr:col>7</xdr:col>
      <xdr:colOff>242047</xdr:colOff>
      <xdr:row>108</xdr:row>
      <xdr:rowOff>44823</xdr:rowOff>
    </xdr:to>
    <xdr:sp macro="" textlink="">
      <xdr:nvSpPr>
        <xdr:cNvPr id="96" name="กล่องข้อความ 95">
          <a:extLst>
            <a:ext uri="{FF2B5EF4-FFF2-40B4-BE49-F238E27FC236}">
              <a16:creationId xmlns:a16="http://schemas.microsoft.com/office/drawing/2014/main" id="{12D4ABC5-955D-40D1-A2A9-EBBC9B5ECDC9}"/>
            </a:ext>
          </a:extLst>
        </xdr:cNvPr>
        <xdr:cNvSpPr txBox="1"/>
      </xdr:nvSpPr>
      <xdr:spPr>
        <a:xfrm>
          <a:off x="4061012" y="24313627"/>
          <a:ext cx="627529" cy="267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3333FF"/>
              </a:solidFill>
            </a:rPr>
            <a:t>ป </a:t>
          </a:r>
          <a:r>
            <a:rPr lang="en-US" sz="1100" b="1">
              <a:solidFill>
                <a:srgbClr val="3333FF"/>
              </a:solidFill>
            </a:rPr>
            <a:t>-DB</a:t>
          </a:r>
        </a:p>
      </xdr:txBody>
    </xdr:sp>
    <xdr:clientData/>
  </xdr:twoCellAnchor>
  <xdr:twoCellAnchor>
    <xdr:from>
      <xdr:col>7</xdr:col>
      <xdr:colOff>457201</xdr:colOff>
      <xdr:row>106</xdr:row>
      <xdr:rowOff>8966</xdr:rowOff>
    </xdr:from>
    <xdr:to>
      <xdr:col>8</xdr:col>
      <xdr:colOff>251013</xdr:colOff>
      <xdr:row>107</xdr:row>
      <xdr:rowOff>10309</xdr:rowOff>
    </xdr:to>
    <xdr:sp macro="" textlink="">
      <xdr:nvSpPr>
        <xdr:cNvPr id="99" name="กล่องข้อความ 98">
          <a:extLst>
            <a:ext uri="{FF2B5EF4-FFF2-40B4-BE49-F238E27FC236}">
              <a16:creationId xmlns:a16="http://schemas.microsoft.com/office/drawing/2014/main" id="{34BD3C0F-1041-4B44-994B-B6D3EFCEA73A}"/>
            </a:ext>
          </a:extLst>
        </xdr:cNvPr>
        <xdr:cNvSpPr txBox="1"/>
      </xdr:nvSpPr>
      <xdr:spPr>
        <a:xfrm>
          <a:off x="4903695" y="24079201"/>
          <a:ext cx="466165" cy="23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-DB</a:t>
          </a:r>
        </a:p>
      </xdr:txBody>
    </xdr:sp>
    <xdr:clientData/>
  </xdr:twoCellAnchor>
  <xdr:twoCellAnchor>
    <xdr:from>
      <xdr:col>3</xdr:col>
      <xdr:colOff>493059</xdr:colOff>
      <xdr:row>101</xdr:row>
      <xdr:rowOff>35859</xdr:rowOff>
    </xdr:from>
    <xdr:to>
      <xdr:col>12</xdr:col>
      <xdr:colOff>591670</xdr:colOff>
      <xdr:row>101</xdr:row>
      <xdr:rowOff>35859</xdr:rowOff>
    </xdr:to>
    <xdr:cxnSp macro="">
      <xdr:nvCxnSpPr>
        <xdr:cNvPr id="100" name="ตัวเชื่อมต่อตรง 99">
          <a:extLst>
            <a:ext uri="{FF2B5EF4-FFF2-40B4-BE49-F238E27FC236}">
              <a16:creationId xmlns:a16="http://schemas.microsoft.com/office/drawing/2014/main" id="{A60C8D36-C353-48EB-AB58-86587BD933A8}"/>
            </a:ext>
          </a:extLst>
        </xdr:cNvPr>
        <xdr:cNvCxnSpPr/>
      </xdr:nvCxnSpPr>
      <xdr:spPr>
        <a:xfrm>
          <a:off x="2250141" y="22940683"/>
          <a:ext cx="5907741" cy="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510989</xdr:colOff>
      <xdr:row>103</xdr:row>
      <xdr:rowOff>0</xdr:rowOff>
    </xdr:from>
    <xdr:to>
      <xdr:col>12</xdr:col>
      <xdr:colOff>609600</xdr:colOff>
      <xdr:row>103</xdr:row>
      <xdr:rowOff>0</xdr:rowOff>
    </xdr:to>
    <xdr:cxnSp macro="">
      <xdr:nvCxnSpPr>
        <xdr:cNvPr id="101" name="ตัวเชื่อมต่อตรง 100">
          <a:extLst>
            <a:ext uri="{FF2B5EF4-FFF2-40B4-BE49-F238E27FC236}">
              <a16:creationId xmlns:a16="http://schemas.microsoft.com/office/drawing/2014/main" id="{6AC4E420-D1DE-430F-A3BD-80543CE1788D}"/>
            </a:ext>
          </a:extLst>
        </xdr:cNvPr>
        <xdr:cNvCxnSpPr/>
      </xdr:nvCxnSpPr>
      <xdr:spPr>
        <a:xfrm>
          <a:off x="2268071" y="23370988"/>
          <a:ext cx="5907741" cy="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484094</xdr:colOff>
      <xdr:row>102</xdr:row>
      <xdr:rowOff>35859</xdr:rowOff>
    </xdr:from>
    <xdr:to>
      <xdr:col>12</xdr:col>
      <xdr:colOff>582705</xdr:colOff>
      <xdr:row>102</xdr:row>
      <xdr:rowOff>35859</xdr:rowOff>
    </xdr:to>
    <xdr:cxnSp macro="">
      <xdr:nvCxnSpPr>
        <xdr:cNvPr id="102" name="ตัวเชื่อมต่อตรง 101">
          <a:extLst>
            <a:ext uri="{FF2B5EF4-FFF2-40B4-BE49-F238E27FC236}">
              <a16:creationId xmlns:a16="http://schemas.microsoft.com/office/drawing/2014/main" id="{C3E100E0-0268-42B2-9FE3-AF813332E9E6}"/>
            </a:ext>
          </a:extLst>
        </xdr:cNvPr>
        <xdr:cNvCxnSpPr/>
      </xdr:nvCxnSpPr>
      <xdr:spPr>
        <a:xfrm>
          <a:off x="2241176" y="23173765"/>
          <a:ext cx="5907741" cy="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475130</xdr:colOff>
      <xdr:row>103</xdr:row>
      <xdr:rowOff>224118</xdr:rowOff>
    </xdr:from>
    <xdr:to>
      <xdr:col>12</xdr:col>
      <xdr:colOff>573741</xdr:colOff>
      <xdr:row>103</xdr:row>
      <xdr:rowOff>224118</xdr:rowOff>
    </xdr:to>
    <xdr:cxnSp macro="">
      <xdr:nvCxnSpPr>
        <xdr:cNvPr id="104" name="ตัวเชื่อมต่อตรง 103">
          <a:extLst>
            <a:ext uri="{FF2B5EF4-FFF2-40B4-BE49-F238E27FC236}">
              <a16:creationId xmlns:a16="http://schemas.microsoft.com/office/drawing/2014/main" id="{BD578BFD-475B-4571-B933-7F24E9DAA597}"/>
            </a:ext>
          </a:extLst>
        </xdr:cNvPr>
        <xdr:cNvCxnSpPr/>
      </xdr:nvCxnSpPr>
      <xdr:spPr>
        <a:xfrm>
          <a:off x="2232212" y="23595106"/>
          <a:ext cx="5907741" cy="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502024</xdr:colOff>
      <xdr:row>104</xdr:row>
      <xdr:rowOff>215153</xdr:rowOff>
    </xdr:from>
    <xdr:to>
      <xdr:col>12</xdr:col>
      <xdr:colOff>600635</xdr:colOff>
      <xdr:row>104</xdr:row>
      <xdr:rowOff>215153</xdr:rowOff>
    </xdr:to>
    <xdr:cxnSp macro="">
      <xdr:nvCxnSpPr>
        <xdr:cNvPr id="105" name="ตัวเชื่อมต่อตรง 104">
          <a:extLst>
            <a:ext uri="{FF2B5EF4-FFF2-40B4-BE49-F238E27FC236}">
              <a16:creationId xmlns:a16="http://schemas.microsoft.com/office/drawing/2014/main" id="{3C2FD3A2-11E0-4A18-AFC2-214814857480}"/>
            </a:ext>
          </a:extLst>
        </xdr:cNvPr>
        <xdr:cNvCxnSpPr/>
      </xdr:nvCxnSpPr>
      <xdr:spPr>
        <a:xfrm>
          <a:off x="2259106" y="23819224"/>
          <a:ext cx="5907741" cy="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170330</xdr:colOff>
      <xdr:row>98</xdr:row>
      <xdr:rowOff>2</xdr:rowOff>
    </xdr:from>
    <xdr:to>
      <xdr:col>11</xdr:col>
      <xdr:colOff>26894</xdr:colOff>
      <xdr:row>101</xdr:row>
      <xdr:rowOff>53792</xdr:rowOff>
    </xdr:to>
    <xdr:cxnSp macro="">
      <xdr:nvCxnSpPr>
        <xdr:cNvPr id="107" name="ตัวเชื่อมต่อ: หักมุม 106">
          <a:extLst>
            <a:ext uri="{FF2B5EF4-FFF2-40B4-BE49-F238E27FC236}">
              <a16:creationId xmlns:a16="http://schemas.microsoft.com/office/drawing/2014/main" id="{379EE8BA-3403-2EBC-6371-0A311DE9E929}"/>
            </a:ext>
          </a:extLst>
        </xdr:cNvPr>
        <xdr:cNvCxnSpPr/>
      </xdr:nvCxnSpPr>
      <xdr:spPr>
        <a:xfrm rot="5400000">
          <a:off x="6521823" y="22317638"/>
          <a:ext cx="753038" cy="528917"/>
        </a:xfrm>
        <a:prstGeom prst="bentConnector3">
          <a:avLst/>
        </a:prstGeom>
        <a:ln w="19050">
          <a:prstDash val="lg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403412</xdr:colOff>
      <xdr:row>100</xdr:row>
      <xdr:rowOff>0</xdr:rowOff>
    </xdr:from>
    <xdr:to>
      <xdr:col>14</xdr:col>
      <xdr:colOff>224117</xdr:colOff>
      <xdr:row>100</xdr:row>
      <xdr:rowOff>0</xdr:rowOff>
    </xdr:to>
    <xdr:cxnSp macro="">
      <xdr:nvCxnSpPr>
        <xdr:cNvPr id="112" name="ตัวเชื่อมต่อตรง 111">
          <a:extLst>
            <a:ext uri="{FF2B5EF4-FFF2-40B4-BE49-F238E27FC236}">
              <a16:creationId xmlns:a16="http://schemas.microsoft.com/office/drawing/2014/main" id="{213AF153-A8ED-4FDF-95F7-42A53EDD31D9}"/>
            </a:ext>
          </a:extLst>
        </xdr:cNvPr>
        <xdr:cNvCxnSpPr/>
      </xdr:nvCxnSpPr>
      <xdr:spPr>
        <a:xfrm>
          <a:off x="7969624" y="22707600"/>
          <a:ext cx="1165411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484094</xdr:colOff>
      <xdr:row>105</xdr:row>
      <xdr:rowOff>206188</xdr:rowOff>
    </xdr:from>
    <xdr:to>
      <xdr:col>14</xdr:col>
      <xdr:colOff>304799</xdr:colOff>
      <xdr:row>105</xdr:row>
      <xdr:rowOff>206188</xdr:rowOff>
    </xdr:to>
    <xdr:cxnSp macro="">
      <xdr:nvCxnSpPr>
        <xdr:cNvPr id="114" name="ตัวเชื่อมต่อตรง 113">
          <a:extLst>
            <a:ext uri="{FF2B5EF4-FFF2-40B4-BE49-F238E27FC236}">
              <a16:creationId xmlns:a16="http://schemas.microsoft.com/office/drawing/2014/main" id="{A9DC2BE1-96C1-48A2-B83B-10B113754450}"/>
            </a:ext>
          </a:extLst>
        </xdr:cNvPr>
        <xdr:cNvCxnSpPr/>
      </xdr:nvCxnSpPr>
      <xdr:spPr>
        <a:xfrm>
          <a:off x="8050306" y="24079200"/>
          <a:ext cx="1165411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537881</xdr:colOff>
      <xdr:row>99</xdr:row>
      <xdr:rowOff>35859</xdr:rowOff>
    </xdr:from>
    <xdr:to>
      <xdr:col>13</xdr:col>
      <xdr:colOff>537881</xdr:colOff>
      <xdr:row>106</xdr:row>
      <xdr:rowOff>170330</xdr:rowOff>
    </xdr:to>
    <xdr:cxnSp macro="">
      <xdr:nvCxnSpPr>
        <xdr:cNvPr id="115" name="ตัวเชื่อมต่อตรง 114">
          <a:extLst>
            <a:ext uri="{FF2B5EF4-FFF2-40B4-BE49-F238E27FC236}">
              <a16:creationId xmlns:a16="http://schemas.microsoft.com/office/drawing/2014/main" id="{EC5A75A3-7F89-4E43-A166-2CDB2085D4B9}"/>
            </a:ext>
          </a:extLst>
        </xdr:cNvPr>
        <xdr:cNvCxnSpPr/>
      </xdr:nvCxnSpPr>
      <xdr:spPr>
        <a:xfrm flipV="1">
          <a:off x="8776446" y="22510377"/>
          <a:ext cx="0" cy="1766047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493059</xdr:colOff>
      <xdr:row>105</xdr:row>
      <xdr:rowOff>170329</xdr:rowOff>
    </xdr:from>
    <xdr:to>
      <xdr:col>13</xdr:col>
      <xdr:colOff>586292</xdr:colOff>
      <xdr:row>106</xdr:row>
      <xdr:rowOff>25549</xdr:rowOff>
    </xdr:to>
    <xdr:sp macro="" textlink="">
      <xdr:nvSpPr>
        <xdr:cNvPr id="120" name="วงรี 119">
          <a:extLst>
            <a:ext uri="{FF2B5EF4-FFF2-40B4-BE49-F238E27FC236}">
              <a16:creationId xmlns:a16="http://schemas.microsoft.com/office/drawing/2014/main" id="{7B311769-FBB6-4EA2-9CB3-D6580AB0A268}"/>
            </a:ext>
          </a:extLst>
        </xdr:cNvPr>
        <xdr:cNvSpPr/>
      </xdr:nvSpPr>
      <xdr:spPr>
        <a:xfrm>
          <a:off x="8731624" y="24043341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493059</xdr:colOff>
      <xdr:row>99</xdr:row>
      <xdr:rowOff>197224</xdr:rowOff>
    </xdr:from>
    <xdr:to>
      <xdr:col>13</xdr:col>
      <xdr:colOff>586292</xdr:colOff>
      <xdr:row>100</xdr:row>
      <xdr:rowOff>52444</xdr:rowOff>
    </xdr:to>
    <xdr:sp macro="" textlink="">
      <xdr:nvSpPr>
        <xdr:cNvPr id="121" name="วงรี 120">
          <a:extLst>
            <a:ext uri="{FF2B5EF4-FFF2-40B4-BE49-F238E27FC236}">
              <a16:creationId xmlns:a16="http://schemas.microsoft.com/office/drawing/2014/main" id="{4BA6A638-F083-4C76-955F-9DF7019050BE}"/>
            </a:ext>
          </a:extLst>
        </xdr:cNvPr>
        <xdr:cNvSpPr/>
      </xdr:nvSpPr>
      <xdr:spPr>
        <a:xfrm>
          <a:off x="8731624" y="22671742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358589</xdr:colOff>
      <xdr:row>98</xdr:row>
      <xdr:rowOff>62753</xdr:rowOff>
    </xdr:from>
    <xdr:to>
      <xdr:col>5</xdr:col>
      <xdr:colOff>358589</xdr:colOff>
      <xdr:row>108</xdr:row>
      <xdr:rowOff>188258</xdr:rowOff>
    </xdr:to>
    <xdr:cxnSp macro="">
      <xdr:nvCxnSpPr>
        <xdr:cNvPr id="123" name="ตัวเชื่อมต่อตรง 122">
          <a:extLst>
            <a:ext uri="{FF2B5EF4-FFF2-40B4-BE49-F238E27FC236}">
              <a16:creationId xmlns:a16="http://schemas.microsoft.com/office/drawing/2014/main" id="{628CAE98-E920-51C3-9A9D-90F8E355BC4B}"/>
            </a:ext>
          </a:extLst>
        </xdr:cNvPr>
        <xdr:cNvCxnSpPr/>
      </xdr:nvCxnSpPr>
      <xdr:spPr>
        <a:xfrm>
          <a:off x="3460377" y="22304188"/>
          <a:ext cx="0" cy="2456329"/>
        </a:xfrm>
        <a:prstGeom prst="line">
          <a:avLst/>
        </a:prstGeom>
        <a:ln w="28575"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206189</xdr:colOff>
      <xdr:row>97</xdr:row>
      <xdr:rowOff>8965</xdr:rowOff>
    </xdr:from>
    <xdr:to>
      <xdr:col>5</xdr:col>
      <xdr:colOff>510989</xdr:colOff>
      <xdr:row>98</xdr:row>
      <xdr:rowOff>53789</xdr:rowOff>
    </xdr:to>
    <xdr:sp macro="" textlink="">
      <xdr:nvSpPr>
        <xdr:cNvPr id="124" name="วงรี 123">
          <a:extLst>
            <a:ext uri="{FF2B5EF4-FFF2-40B4-BE49-F238E27FC236}">
              <a16:creationId xmlns:a16="http://schemas.microsoft.com/office/drawing/2014/main" id="{FE6DEBB5-3D9E-9CC3-57D5-B07E2C457E7E}"/>
            </a:ext>
          </a:extLst>
        </xdr:cNvPr>
        <xdr:cNvSpPr/>
      </xdr:nvSpPr>
      <xdr:spPr>
        <a:xfrm>
          <a:off x="3307977" y="21981459"/>
          <a:ext cx="304800" cy="31376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206189</xdr:colOff>
      <xdr:row>108</xdr:row>
      <xdr:rowOff>224118</xdr:rowOff>
    </xdr:from>
    <xdr:to>
      <xdr:col>5</xdr:col>
      <xdr:colOff>510989</xdr:colOff>
      <xdr:row>110</xdr:row>
      <xdr:rowOff>71718</xdr:rowOff>
    </xdr:to>
    <xdr:sp macro="" textlink="">
      <xdr:nvSpPr>
        <xdr:cNvPr id="125" name="วงรี 124">
          <a:extLst>
            <a:ext uri="{FF2B5EF4-FFF2-40B4-BE49-F238E27FC236}">
              <a16:creationId xmlns:a16="http://schemas.microsoft.com/office/drawing/2014/main" id="{79CB8C27-C1A8-4496-9523-263AFA92BDFE}"/>
            </a:ext>
          </a:extLst>
        </xdr:cNvPr>
        <xdr:cNvSpPr/>
      </xdr:nvSpPr>
      <xdr:spPr>
        <a:xfrm>
          <a:off x="3307977" y="24796377"/>
          <a:ext cx="304800" cy="31376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53788</xdr:colOff>
      <xdr:row>115</xdr:row>
      <xdr:rowOff>44824</xdr:rowOff>
    </xdr:from>
    <xdr:to>
      <xdr:col>8</xdr:col>
      <xdr:colOff>654424</xdr:colOff>
      <xdr:row>124</xdr:row>
      <xdr:rowOff>188259</xdr:rowOff>
    </xdr:to>
    <xdr:sp macro="" textlink="">
      <xdr:nvSpPr>
        <xdr:cNvPr id="126" name="สี่เหลี่ยมผืนผ้า 125">
          <a:extLst>
            <a:ext uri="{FF2B5EF4-FFF2-40B4-BE49-F238E27FC236}">
              <a16:creationId xmlns:a16="http://schemas.microsoft.com/office/drawing/2014/main" id="{41915C7F-8859-53DC-4168-8442A00DAFF2}"/>
            </a:ext>
          </a:extLst>
        </xdr:cNvPr>
        <xdr:cNvSpPr/>
      </xdr:nvSpPr>
      <xdr:spPr>
        <a:xfrm>
          <a:off x="4500282" y="26248659"/>
          <a:ext cx="1272989" cy="2241176"/>
        </a:xfrm>
        <a:prstGeom prst="rect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134470</xdr:colOff>
      <xdr:row>115</xdr:row>
      <xdr:rowOff>134471</xdr:rowOff>
    </xdr:from>
    <xdr:to>
      <xdr:col>8</xdr:col>
      <xdr:colOff>573740</xdr:colOff>
      <xdr:row>124</xdr:row>
      <xdr:rowOff>107577</xdr:rowOff>
    </xdr:to>
    <xdr:sp macro="" textlink="">
      <xdr:nvSpPr>
        <xdr:cNvPr id="127" name="สี่เหลี่ยมผืนผ้า 126">
          <a:extLst>
            <a:ext uri="{FF2B5EF4-FFF2-40B4-BE49-F238E27FC236}">
              <a16:creationId xmlns:a16="http://schemas.microsoft.com/office/drawing/2014/main" id="{65DC4DF3-CEC8-4B0D-9EB1-2CF567943C67}"/>
            </a:ext>
          </a:extLst>
        </xdr:cNvPr>
        <xdr:cNvSpPr/>
      </xdr:nvSpPr>
      <xdr:spPr>
        <a:xfrm>
          <a:off x="4580964" y="26338306"/>
          <a:ext cx="1111623" cy="2070847"/>
        </a:xfrm>
        <a:prstGeom prst="rect">
          <a:avLst/>
        </a:prstGeom>
        <a:noFill/>
        <a:ln w="25400">
          <a:solidFill>
            <a:srgbClr val="3333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448235</xdr:colOff>
      <xdr:row>115</xdr:row>
      <xdr:rowOff>44824</xdr:rowOff>
    </xdr:from>
    <xdr:to>
      <xdr:col>7</xdr:col>
      <xdr:colOff>268940</xdr:colOff>
      <xdr:row>115</xdr:row>
      <xdr:rowOff>44824</xdr:rowOff>
    </xdr:to>
    <xdr:cxnSp macro="">
      <xdr:nvCxnSpPr>
        <xdr:cNvPr id="128" name="ตัวเชื่อมต่อตรง 127">
          <a:extLst>
            <a:ext uri="{FF2B5EF4-FFF2-40B4-BE49-F238E27FC236}">
              <a16:creationId xmlns:a16="http://schemas.microsoft.com/office/drawing/2014/main" id="{05599D77-A769-4C50-A155-291B96AFF8F7}"/>
            </a:ext>
          </a:extLst>
        </xdr:cNvPr>
        <xdr:cNvCxnSpPr/>
      </xdr:nvCxnSpPr>
      <xdr:spPr>
        <a:xfrm>
          <a:off x="3550023" y="26248659"/>
          <a:ext cx="1165411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421341</xdr:colOff>
      <xdr:row>124</xdr:row>
      <xdr:rowOff>188259</xdr:rowOff>
    </xdr:from>
    <xdr:to>
      <xdr:col>7</xdr:col>
      <xdr:colOff>242046</xdr:colOff>
      <xdr:row>124</xdr:row>
      <xdr:rowOff>188259</xdr:rowOff>
    </xdr:to>
    <xdr:cxnSp macro="">
      <xdr:nvCxnSpPr>
        <xdr:cNvPr id="129" name="ตัวเชื่อมต่อตรง 128">
          <a:extLst>
            <a:ext uri="{FF2B5EF4-FFF2-40B4-BE49-F238E27FC236}">
              <a16:creationId xmlns:a16="http://schemas.microsoft.com/office/drawing/2014/main" id="{B3ACAE19-8D1A-4AB8-B7AB-89E3ADE106AE}"/>
            </a:ext>
          </a:extLst>
        </xdr:cNvPr>
        <xdr:cNvCxnSpPr/>
      </xdr:nvCxnSpPr>
      <xdr:spPr>
        <a:xfrm>
          <a:off x="3523129" y="28489835"/>
          <a:ext cx="1165411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53788</xdr:colOff>
      <xdr:row>113</xdr:row>
      <xdr:rowOff>0</xdr:rowOff>
    </xdr:from>
    <xdr:to>
      <xdr:col>7</xdr:col>
      <xdr:colOff>53788</xdr:colOff>
      <xdr:row>116</xdr:row>
      <xdr:rowOff>197223</xdr:rowOff>
    </xdr:to>
    <xdr:cxnSp macro="">
      <xdr:nvCxnSpPr>
        <xdr:cNvPr id="130" name="ตัวเชื่อมต่อตรง 129">
          <a:extLst>
            <a:ext uri="{FF2B5EF4-FFF2-40B4-BE49-F238E27FC236}">
              <a16:creationId xmlns:a16="http://schemas.microsoft.com/office/drawing/2014/main" id="{34D06B3D-03B0-4906-AC12-B094732A349A}"/>
            </a:ext>
          </a:extLst>
        </xdr:cNvPr>
        <xdr:cNvCxnSpPr/>
      </xdr:nvCxnSpPr>
      <xdr:spPr>
        <a:xfrm>
          <a:off x="4500282" y="25737671"/>
          <a:ext cx="0" cy="89647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654424</xdr:colOff>
      <xdr:row>112</xdr:row>
      <xdr:rowOff>206189</xdr:rowOff>
    </xdr:from>
    <xdr:to>
      <xdr:col>8</xdr:col>
      <xdr:colOff>654424</xdr:colOff>
      <xdr:row>116</xdr:row>
      <xdr:rowOff>170329</xdr:rowOff>
    </xdr:to>
    <xdr:cxnSp macro="">
      <xdr:nvCxnSpPr>
        <xdr:cNvPr id="132" name="ตัวเชื่อมต่อตรง 131">
          <a:extLst>
            <a:ext uri="{FF2B5EF4-FFF2-40B4-BE49-F238E27FC236}">
              <a16:creationId xmlns:a16="http://schemas.microsoft.com/office/drawing/2014/main" id="{A068C964-C6EA-422C-B168-617D000909DE}"/>
            </a:ext>
          </a:extLst>
        </xdr:cNvPr>
        <xdr:cNvCxnSpPr/>
      </xdr:nvCxnSpPr>
      <xdr:spPr>
        <a:xfrm>
          <a:off x="5773271" y="25710777"/>
          <a:ext cx="0" cy="89647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8964</xdr:colOff>
      <xdr:row>114</xdr:row>
      <xdr:rowOff>134471</xdr:rowOff>
    </xdr:from>
    <xdr:to>
      <xdr:col>6</xdr:col>
      <xdr:colOff>8964</xdr:colOff>
      <xdr:row>125</xdr:row>
      <xdr:rowOff>89647</xdr:rowOff>
    </xdr:to>
    <xdr:cxnSp macro="">
      <xdr:nvCxnSpPr>
        <xdr:cNvPr id="133" name="ตัวเชื่อมต่อตรง 132">
          <a:extLst>
            <a:ext uri="{FF2B5EF4-FFF2-40B4-BE49-F238E27FC236}">
              <a16:creationId xmlns:a16="http://schemas.microsoft.com/office/drawing/2014/main" id="{3FAD0BB0-FA27-4CF6-9D39-4BE0EBFFA706}"/>
            </a:ext>
          </a:extLst>
        </xdr:cNvPr>
        <xdr:cNvCxnSpPr/>
      </xdr:nvCxnSpPr>
      <xdr:spPr>
        <a:xfrm flipV="1">
          <a:off x="3783105" y="26105224"/>
          <a:ext cx="0" cy="2519082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528918</xdr:colOff>
      <xdr:row>114</xdr:row>
      <xdr:rowOff>35859</xdr:rowOff>
    </xdr:from>
    <xdr:to>
      <xdr:col>9</xdr:col>
      <xdr:colOff>206188</xdr:colOff>
      <xdr:row>114</xdr:row>
      <xdr:rowOff>35859</xdr:rowOff>
    </xdr:to>
    <xdr:cxnSp macro="">
      <xdr:nvCxnSpPr>
        <xdr:cNvPr id="135" name="ตัวเชื่อมต่อตรง 134">
          <a:extLst>
            <a:ext uri="{FF2B5EF4-FFF2-40B4-BE49-F238E27FC236}">
              <a16:creationId xmlns:a16="http://schemas.microsoft.com/office/drawing/2014/main" id="{2C3B1B73-9ABB-4566-BED8-CA2E229991EA}"/>
            </a:ext>
          </a:extLst>
        </xdr:cNvPr>
        <xdr:cNvCxnSpPr/>
      </xdr:nvCxnSpPr>
      <xdr:spPr>
        <a:xfrm>
          <a:off x="4303059" y="26006612"/>
          <a:ext cx="1694329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636494</xdr:colOff>
      <xdr:row>124</xdr:row>
      <xdr:rowOff>152401</xdr:rowOff>
    </xdr:from>
    <xdr:to>
      <xdr:col>6</xdr:col>
      <xdr:colOff>57374</xdr:colOff>
      <xdr:row>125</xdr:row>
      <xdr:rowOff>7620</xdr:rowOff>
    </xdr:to>
    <xdr:sp macro="" textlink="">
      <xdr:nvSpPr>
        <xdr:cNvPr id="137" name="วงรี 136">
          <a:extLst>
            <a:ext uri="{FF2B5EF4-FFF2-40B4-BE49-F238E27FC236}">
              <a16:creationId xmlns:a16="http://schemas.microsoft.com/office/drawing/2014/main" id="{1CB97290-C7C4-4425-842B-9E1CFCB71F10}"/>
            </a:ext>
          </a:extLst>
        </xdr:cNvPr>
        <xdr:cNvSpPr/>
      </xdr:nvSpPr>
      <xdr:spPr>
        <a:xfrm>
          <a:off x="3738282" y="28453977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636494</xdr:colOff>
      <xdr:row>115</xdr:row>
      <xdr:rowOff>26895</xdr:rowOff>
    </xdr:from>
    <xdr:to>
      <xdr:col>6</xdr:col>
      <xdr:colOff>57374</xdr:colOff>
      <xdr:row>115</xdr:row>
      <xdr:rowOff>115197</xdr:rowOff>
    </xdr:to>
    <xdr:sp macro="" textlink="">
      <xdr:nvSpPr>
        <xdr:cNvPr id="138" name="วงรี 137">
          <a:extLst>
            <a:ext uri="{FF2B5EF4-FFF2-40B4-BE49-F238E27FC236}">
              <a16:creationId xmlns:a16="http://schemas.microsoft.com/office/drawing/2014/main" id="{27D2C75B-0818-44B2-8DAB-9E2E8BAB6F76}"/>
            </a:ext>
          </a:extLst>
        </xdr:cNvPr>
        <xdr:cNvSpPr/>
      </xdr:nvSpPr>
      <xdr:spPr>
        <a:xfrm>
          <a:off x="3738282" y="26230730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618565</xdr:colOff>
      <xdr:row>114</xdr:row>
      <xdr:rowOff>0</xdr:rowOff>
    </xdr:from>
    <xdr:to>
      <xdr:col>9</xdr:col>
      <xdr:colOff>39445</xdr:colOff>
      <xdr:row>114</xdr:row>
      <xdr:rowOff>88302</xdr:rowOff>
    </xdr:to>
    <xdr:sp macro="" textlink="">
      <xdr:nvSpPr>
        <xdr:cNvPr id="139" name="วงรี 138">
          <a:extLst>
            <a:ext uri="{FF2B5EF4-FFF2-40B4-BE49-F238E27FC236}">
              <a16:creationId xmlns:a16="http://schemas.microsoft.com/office/drawing/2014/main" id="{88E90090-E729-4FF4-8046-CBC537E7FAF4}"/>
            </a:ext>
          </a:extLst>
        </xdr:cNvPr>
        <xdr:cNvSpPr/>
      </xdr:nvSpPr>
      <xdr:spPr>
        <a:xfrm>
          <a:off x="5737412" y="25970753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8965</xdr:colOff>
      <xdr:row>114</xdr:row>
      <xdr:rowOff>8965</xdr:rowOff>
    </xdr:from>
    <xdr:to>
      <xdr:col>7</xdr:col>
      <xdr:colOff>102198</xdr:colOff>
      <xdr:row>114</xdr:row>
      <xdr:rowOff>97267</xdr:rowOff>
    </xdr:to>
    <xdr:sp macro="" textlink="">
      <xdr:nvSpPr>
        <xdr:cNvPr id="140" name="วงรี 139">
          <a:extLst>
            <a:ext uri="{FF2B5EF4-FFF2-40B4-BE49-F238E27FC236}">
              <a16:creationId xmlns:a16="http://schemas.microsoft.com/office/drawing/2014/main" id="{4C946595-298D-49AF-BE63-68722E6FBE73}"/>
            </a:ext>
          </a:extLst>
        </xdr:cNvPr>
        <xdr:cNvSpPr/>
      </xdr:nvSpPr>
      <xdr:spPr>
        <a:xfrm>
          <a:off x="4455459" y="25979718"/>
          <a:ext cx="93233" cy="88302"/>
        </a:xfrm>
        <a:prstGeom prst="ellipse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358588</xdr:colOff>
      <xdr:row>115</xdr:row>
      <xdr:rowOff>17929</xdr:rowOff>
    </xdr:from>
    <xdr:to>
      <xdr:col>10</xdr:col>
      <xdr:colOff>152400</xdr:colOff>
      <xdr:row>116</xdr:row>
      <xdr:rowOff>19271</xdr:rowOff>
    </xdr:to>
    <xdr:sp macro="" textlink="">
      <xdr:nvSpPr>
        <xdr:cNvPr id="141" name="กล่องข้อความ 140">
          <a:extLst>
            <a:ext uri="{FF2B5EF4-FFF2-40B4-BE49-F238E27FC236}">
              <a16:creationId xmlns:a16="http://schemas.microsoft.com/office/drawing/2014/main" id="{4E90C41E-A3C9-4C6B-8109-5B8A032822E7}"/>
            </a:ext>
          </a:extLst>
        </xdr:cNvPr>
        <xdr:cNvSpPr txBox="1"/>
      </xdr:nvSpPr>
      <xdr:spPr>
        <a:xfrm>
          <a:off x="6149788" y="26221764"/>
          <a:ext cx="466165" cy="23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-DB</a:t>
          </a:r>
        </a:p>
      </xdr:txBody>
    </xdr:sp>
    <xdr:clientData/>
  </xdr:twoCellAnchor>
  <xdr:twoCellAnchor>
    <xdr:from>
      <xdr:col>9</xdr:col>
      <xdr:colOff>340659</xdr:colOff>
      <xdr:row>124</xdr:row>
      <xdr:rowOff>17930</xdr:rowOff>
    </xdr:from>
    <xdr:to>
      <xdr:col>10</xdr:col>
      <xdr:colOff>134471</xdr:colOff>
      <xdr:row>125</xdr:row>
      <xdr:rowOff>19272</xdr:rowOff>
    </xdr:to>
    <xdr:sp macro="" textlink="">
      <xdr:nvSpPr>
        <xdr:cNvPr id="142" name="กล่องข้อความ 141">
          <a:extLst>
            <a:ext uri="{FF2B5EF4-FFF2-40B4-BE49-F238E27FC236}">
              <a16:creationId xmlns:a16="http://schemas.microsoft.com/office/drawing/2014/main" id="{862B0378-AF3F-406F-8D6B-4E51064C0FB1}"/>
            </a:ext>
          </a:extLst>
        </xdr:cNvPr>
        <xdr:cNvSpPr txBox="1"/>
      </xdr:nvSpPr>
      <xdr:spPr>
        <a:xfrm>
          <a:off x="6131859" y="28319506"/>
          <a:ext cx="466165" cy="23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-DB</a:t>
          </a:r>
        </a:p>
      </xdr:txBody>
    </xdr:sp>
    <xdr:clientData/>
  </xdr:twoCellAnchor>
  <xdr:twoCellAnchor>
    <xdr:from>
      <xdr:col>7</xdr:col>
      <xdr:colOff>143436</xdr:colOff>
      <xdr:row>115</xdr:row>
      <xdr:rowOff>152400</xdr:rowOff>
    </xdr:from>
    <xdr:to>
      <xdr:col>7</xdr:col>
      <xdr:colOff>242048</xdr:colOff>
      <xdr:row>116</xdr:row>
      <xdr:rowOff>17929</xdr:rowOff>
    </xdr:to>
    <xdr:sp macro="" textlink="">
      <xdr:nvSpPr>
        <xdr:cNvPr id="143" name="วงรี 142">
          <a:extLst>
            <a:ext uri="{FF2B5EF4-FFF2-40B4-BE49-F238E27FC236}">
              <a16:creationId xmlns:a16="http://schemas.microsoft.com/office/drawing/2014/main" id="{085AFBAA-27AD-EFB5-C1A6-C7BF47F4B881}"/>
            </a:ext>
          </a:extLst>
        </xdr:cNvPr>
        <xdr:cNvSpPr/>
      </xdr:nvSpPr>
      <xdr:spPr>
        <a:xfrm>
          <a:off x="4589930" y="26356235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475129</xdr:colOff>
      <xdr:row>115</xdr:row>
      <xdr:rowOff>152400</xdr:rowOff>
    </xdr:from>
    <xdr:to>
      <xdr:col>8</xdr:col>
      <xdr:colOff>573741</xdr:colOff>
      <xdr:row>116</xdr:row>
      <xdr:rowOff>17929</xdr:rowOff>
    </xdr:to>
    <xdr:sp macro="" textlink="">
      <xdr:nvSpPr>
        <xdr:cNvPr id="144" name="วงรี 143">
          <a:extLst>
            <a:ext uri="{FF2B5EF4-FFF2-40B4-BE49-F238E27FC236}">
              <a16:creationId xmlns:a16="http://schemas.microsoft.com/office/drawing/2014/main" id="{0FAD1A89-1613-4311-846C-52EF6F95576C}"/>
            </a:ext>
          </a:extLst>
        </xdr:cNvPr>
        <xdr:cNvSpPr/>
      </xdr:nvSpPr>
      <xdr:spPr>
        <a:xfrm>
          <a:off x="5593976" y="26356235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627530</xdr:colOff>
      <xdr:row>115</xdr:row>
      <xdr:rowOff>152400</xdr:rowOff>
    </xdr:from>
    <xdr:to>
      <xdr:col>8</xdr:col>
      <xdr:colOff>53789</xdr:colOff>
      <xdr:row>116</xdr:row>
      <xdr:rowOff>17929</xdr:rowOff>
    </xdr:to>
    <xdr:sp macro="" textlink="">
      <xdr:nvSpPr>
        <xdr:cNvPr id="145" name="วงรี 144">
          <a:extLst>
            <a:ext uri="{FF2B5EF4-FFF2-40B4-BE49-F238E27FC236}">
              <a16:creationId xmlns:a16="http://schemas.microsoft.com/office/drawing/2014/main" id="{DE1764AD-3A38-40E8-A546-65E4CFAF7FE3}"/>
            </a:ext>
          </a:extLst>
        </xdr:cNvPr>
        <xdr:cNvSpPr/>
      </xdr:nvSpPr>
      <xdr:spPr>
        <a:xfrm>
          <a:off x="5074024" y="26356235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475129</xdr:colOff>
      <xdr:row>116</xdr:row>
      <xdr:rowOff>143435</xdr:rowOff>
    </xdr:from>
    <xdr:to>
      <xdr:col>8</xdr:col>
      <xdr:colOff>573741</xdr:colOff>
      <xdr:row>117</xdr:row>
      <xdr:rowOff>8965</xdr:rowOff>
    </xdr:to>
    <xdr:sp macro="" textlink="">
      <xdr:nvSpPr>
        <xdr:cNvPr id="146" name="วงรี 145">
          <a:extLst>
            <a:ext uri="{FF2B5EF4-FFF2-40B4-BE49-F238E27FC236}">
              <a16:creationId xmlns:a16="http://schemas.microsoft.com/office/drawing/2014/main" id="{2FBCE597-C3BD-4BC7-8FDF-B615033386D0}"/>
            </a:ext>
          </a:extLst>
        </xdr:cNvPr>
        <xdr:cNvSpPr/>
      </xdr:nvSpPr>
      <xdr:spPr>
        <a:xfrm>
          <a:off x="5593976" y="26580353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367553</xdr:colOff>
      <xdr:row>116</xdr:row>
      <xdr:rowOff>134470</xdr:rowOff>
    </xdr:from>
    <xdr:to>
      <xdr:col>7</xdr:col>
      <xdr:colOff>466165</xdr:colOff>
      <xdr:row>117</xdr:row>
      <xdr:rowOff>0</xdr:rowOff>
    </xdr:to>
    <xdr:sp macro="" textlink="">
      <xdr:nvSpPr>
        <xdr:cNvPr id="147" name="วงรี 146">
          <a:extLst>
            <a:ext uri="{FF2B5EF4-FFF2-40B4-BE49-F238E27FC236}">
              <a16:creationId xmlns:a16="http://schemas.microsoft.com/office/drawing/2014/main" id="{9C2ABE22-1BD0-46A9-88E2-5C026491B2B0}"/>
            </a:ext>
          </a:extLst>
        </xdr:cNvPr>
        <xdr:cNvSpPr/>
      </xdr:nvSpPr>
      <xdr:spPr>
        <a:xfrm>
          <a:off x="4814047" y="26571388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224118</xdr:colOff>
      <xdr:row>116</xdr:row>
      <xdr:rowOff>143435</xdr:rowOff>
    </xdr:from>
    <xdr:to>
      <xdr:col>8</xdr:col>
      <xdr:colOff>322730</xdr:colOff>
      <xdr:row>117</xdr:row>
      <xdr:rowOff>8965</xdr:rowOff>
    </xdr:to>
    <xdr:sp macro="" textlink="">
      <xdr:nvSpPr>
        <xdr:cNvPr id="148" name="วงรี 147">
          <a:extLst>
            <a:ext uri="{FF2B5EF4-FFF2-40B4-BE49-F238E27FC236}">
              <a16:creationId xmlns:a16="http://schemas.microsoft.com/office/drawing/2014/main" id="{19DB2365-A646-46A3-B0A7-96494B0D17B1}"/>
            </a:ext>
          </a:extLst>
        </xdr:cNvPr>
        <xdr:cNvSpPr/>
      </xdr:nvSpPr>
      <xdr:spPr>
        <a:xfrm>
          <a:off x="5342965" y="26580353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143436</xdr:colOff>
      <xdr:row>116</xdr:row>
      <xdr:rowOff>116541</xdr:rowOff>
    </xdr:from>
    <xdr:to>
      <xdr:col>7</xdr:col>
      <xdr:colOff>242048</xdr:colOff>
      <xdr:row>116</xdr:row>
      <xdr:rowOff>215153</xdr:rowOff>
    </xdr:to>
    <xdr:sp macro="" textlink="">
      <xdr:nvSpPr>
        <xdr:cNvPr id="149" name="วงรี 148">
          <a:extLst>
            <a:ext uri="{FF2B5EF4-FFF2-40B4-BE49-F238E27FC236}">
              <a16:creationId xmlns:a16="http://schemas.microsoft.com/office/drawing/2014/main" id="{BBC9E6C2-8472-4BF2-8FF4-20B4A4E5EAE3}"/>
            </a:ext>
          </a:extLst>
        </xdr:cNvPr>
        <xdr:cNvSpPr/>
      </xdr:nvSpPr>
      <xdr:spPr>
        <a:xfrm>
          <a:off x="4589930" y="26553459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376518</xdr:colOff>
      <xdr:row>115</xdr:row>
      <xdr:rowOff>152401</xdr:rowOff>
    </xdr:from>
    <xdr:to>
      <xdr:col>7</xdr:col>
      <xdr:colOff>475130</xdr:colOff>
      <xdr:row>116</xdr:row>
      <xdr:rowOff>17930</xdr:rowOff>
    </xdr:to>
    <xdr:sp macro="" textlink="">
      <xdr:nvSpPr>
        <xdr:cNvPr id="150" name="วงรี 149">
          <a:extLst>
            <a:ext uri="{FF2B5EF4-FFF2-40B4-BE49-F238E27FC236}">
              <a16:creationId xmlns:a16="http://schemas.microsoft.com/office/drawing/2014/main" id="{A6A6398C-20EC-4ADA-866F-D35802DBAF3C}"/>
            </a:ext>
          </a:extLst>
        </xdr:cNvPr>
        <xdr:cNvSpPr/>
      </xdr:nvSpPr>
      <xdr:spPr>
        <a:xfrm>
          <a:off x="4823012" y="26356236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215154</xdr:colOff>
      <xdr:row>115</xdr:row>
      <xdr:rowOff>152401</xdr:rowOff>
    </xdr:from>
    <xdr:to>
      <xdr:col>8</xdr:col>
      <xdr:colOff>313766</xdr:colOff>
      <xdr:row>116</xdr:row>
      <xdr:rowOff>17930</xdr:rowOff>
    </xdr:to>
    <xdr:sp macro="" textlink="">
      <xdr:nvSpPr>
        <xdr:cNvPr id="151" name="วงรี 150">
          <a:extLst>
            <a:ext uri="{FF2B5EF4-FFF2-40B4-BE49-F238E27FC236}">
              <a16:creationId xmlns:a16="http://schemas.microsoft.com/office/drawing/2014/main" id="{7F27C993-0012-40D0-90E2-D5DDE55978CD}"/>
            </a:ext>
          </a:extLst>
        </xdr:cNvPr>
        <xdr:cNvSpPr/>
      </xdr:nvSpPr>
      <xdr:spPr>
        <a:xfrm>
          <a:off x="5334001" y="26356236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358591</xdr:colOff>
      <xdr:row>115</xdr:row>
      <xdr:rowOff>143436</xdr:rowOff>
    </xdr:from>
    <xdr:to>
      <xdr:col>8</xdr:col>
      <xdr:colOff>322730</xdr:colOff>
      <xdr:row>124</xdr:row>
      <xdr:rowOff>107577</xdr:rowOff>
    </xdr:to>
    <xdr:sp macro="" textlink="">
      <xdr:nvSpPr>
        <xdr:cNvPr id="152" name="สี่เหลี่ยมผืนผ้า 151">
          <a:extLst>
            <a:ext uri="{FF2B5EF4-FFF2-40B4-BE49-F238E27FC236}">
              <a16:creationId xmlns:a16="http://schemas.microsoft.com/office/drawing/2014/main" id="{07D8A165-8EC3-496D-8E14-7DB301543D6C}"/>
            </a:ext>
          </a:extLst>
        </xdr:cNvPr>
        <xdr:cNvSpPr/>
      </xdr:nvSpPr>
      <xdr:spPr>
        <a:xfrm>
          <a:off x="4805085" y="26347271"/>
          <a:ext cx="636492" cy="2061882"/>
        </a:xfrm>
        <a:prstGeom prst="rect">
          <a:avLst/>
        </a:prstGeom>
        <a:noFill/>
        <a:ln w="25400">
          <a:solidFill>
            <a:srgbClr val="3333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627530</xdr:colOff>
      <xdr:row>123</xdr:row>
      <xdr:rowOff>224118</xdr:rowOff>
    </xdr:from>
    <xdr:to>
      <xdr:col>8</xdr:col>
      <xdr:colOff>53789</xdr:colOff>
      <xdr:row>124</xdr:row>
      <xdr:rowOff>89648</xdr:rowOff>
    </xdr:to>
    <xdr:sp macro="" textlink="">
      <xdr:nvSpPr>
        <xdr:cNvPr id="154" name="วงรี 153">
          <a:extLst>
            <a:ext uri="{FF2B5EF4-FFF2-40B4-BE49-F238E27FC236}">
              <a16:creationId xmlns:a16="http://schemas.microsoft.com/office/drawing/2014/main" id="{2ADB1939-CFC9-4751-9275-CFB9F28F797F}"/>
            </a:ext>
          </a:extLst>
        </xdr:cNvPr>
        <xdr:cNvSpPr/>
      </xdr:nvSpPr>
      <xdr:spPr>
        <a:xfrm>
          <a:off x="5074024" y="28292612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215153</xdr:colOff>
      <xdr:row>123</xdr:row>
      <xdr:rowOff>224118</xdr:rowOff>
    </xdr:from>
    <xdr:to>
      <xdr:col>8</xdr:col>
      <xdr:colOff>313765</xdr:colOff>
      <xdr:row>124</xdr:row>
      <xdr:rowOff>89648</xdr:rowOff>
    </xdr:to>
    <xdr:sp macro="" textlink="">
      <xdr:nvSpPr>
        <xdr:cNvPr id="155" name="วงรี 154">
          <a:extLst>
            <a:ext uri="{FF2B5EF4-FFF2-40B4-BE49-F238E27FC236}">
              <a16:creationId xmlns:a16="http://schemas.microsoft.com/office/drawing/2014/main" id="{C3BA3243-9C9D-4A06-89EE-8979F596E1BE}"/>
            </a:ext>
          </a:extLst>
        </xdr:cNvPr>
        <xdr:cNvSpPr/>
      </xdr:nvSpPr>
      <xdr:spPr>
        <a:xfrm>
          <a:off x="5334000" y="28292612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367553</xdr:colOff>
      <xdr:row>123</xdr:row>
      <xdr:rowOff>224118</xdr:rowOff>
    </xdr:from>
    <xdr:to>
      <xdr:col>7</xdr:col>
      <xdr:colOff>466165</xdr:colOff>
      <xdr:row>124</xdr:row>
      <xdr:rowOff>89648</xdr:rowOff>
    </xdr:to>
    <xdr:sp macro="" textlink="">
      <xdr:nvSpPr>
        <xdr:cNvPr id="156" name="วงรี 155">
          <a:extLst>
            <a:ext uri="{FF2B5EF4-FFF2-40B4-BE49-F238E27FC236}">
              <a16:creationId xmlns:a16="http://schemas.microsoft.com/office/drawing/2014/main" id="{97AF05FF-B538-4BB4-BC7B-FCD1FBBD2C6E}"/>
            </a:ext>
          </a:extLst>
        </xdr:cNvPr>
        <xdr:cNvSpPr/>
      </xdr:nvSpPr>
      <xdr:spPr>
        <a:xfrm>
          <a:off x="4814047" y="28292612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466165</xdr:colOff>
      <xdr:row>124</xdr:row>
      <xdr:rowOff>1</xdr:rowOff>
    </xdr:from>
    <xdr:to>
      <xdr:col>8</xdr:col>
      <xdr:colOff>564777</xdr:colOff>
      <xdr:row>124</xdr:row>
      <xdr:rowOff>98613</xdr:rowOff>
    </xdr:to>
    <xdr:sp macro="" textlink="">
      <xdr:nvSpPr>
        <xdr:cNvPr id="157" name="วงรี 156">
          <a:extLst>
            <a:ext uri="{FF2B5EF4-FFF2-40B4-BE49-F238E27FC236}">
              <a16:creationId xmlns:a16="http://schemas.microsoft.com/office/drawing/2014/main" id="{250AAD9C-A08D-49F6-86CC-95EB48C93131}"/>
            </a:ext>
          </a:extLst>
        </xdr:cNvPr>
        <xdr:cNvSpPr/>
      </xdr:nvSpPr>
      <xdr:spPr>
        <a:xfrm>
          <a:off x="5585012" y="28301577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143436</xdr:colOff>
      <xdr:row>124</xdr:row>
      <xdr:rowOff>1</xdr:rowOff>
    </xdr:from>
    <xdr:to>
      <xdr:col>7</xdr:col>
      <xdr:colOff>242048</xdr:colOff>
      <xdr:row>124</xdr:row>
      <xdr:rowOff>98613</xdr:rowOff>
    </xdr:to>
    <xdr:sp macro="" textlink="">
      <xdr:nvSpPr>
        <xdr:cNvPr id="158" name="วงรี 157">
          <a:extLst>
            <a:ext uri="{FF2B5EF4-FFF2-40B4-BE49-F238E27FC236}">
              <a16:creationId xmlns:a16="http://schemas.microsoft.com/office/drawing/2014/main" id="{F4CA88ED-EE9A-434D-A621-8634BF92EC31}"/>
            </a:ext>
          </a:extLst>
        </xdr:cNvPr>
        <xdr:cNvSpPr/>
      </xdr:nvSpPr>
      <xdr:spPr>
        <a:xfrm>
          <a:off x="4589930" y="28301577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636494</xdr:colOff>
      <xdr:row>116</xdr:row>
      <xdr:rowOff>125506</xdr:rowOff>
    </xdr:from>
    <xdr:to>
      <xdr:col>8</xdr:col>
      <xdr:colOff>62753</xdr:colOff>
      <xdr:row>116</xdr:row>
      <xdr:rowOff>224118</xdr:rowOff>
    </xdr:to>
    <xdr:sp macro="" textlink="">
      <xdr:nvSpPr>
        <xdr:cNvPr id="159" name="วงรี 158">
          <a:extLst>
            <a:ext uri="{FF2B5EF4-FFF2-40B4-BE49-F238E27FC236}">
              <a16:creationId xmlns:a16="http://schemas.microsoft.com/office/drawing/2014/main" id="{C690643E-2761-4CB7-9D23-D98CD999106F}"/>
            </a:ext>
          </a:extLst>
        </xdr:cNvPr>
        <xdr:cNvSpPr/>
      </xdr:nvSpPr>
      <xdr:spPr>
        <a:xfrm>
          <a:off x="5082988" y="26562424"/>
          <a:ext cx="98612" cy="98612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331695</xdr:colOff>
      <xdr:row>120</xdr:row>
      <xdr:rowOff>1344</xdr:rowOff>
    </xdr:from>
    <xdr:to>
      <xdr:col>10</xdr:col>
      <xdr:colOff>286871</xdr:colOff>
      <xdr:row>121</xdr:row>
      <xdr:rowOff>43479</xdr:rowOff>
    </xdr:to>
    <xdr:sp macro="" textlink="">
      <xdr:nvSpPr>
        <xdr:cNvPr id="160" name="กล่องข้อความ 159">
          <a:extLst>
            <a:ext uri="{FF2B5EF4-FFF2-40B4-BE49-F238E27FC236}">
              <a16:creationId xmlns:a16="http://schemas.microsoft.com/office/drawing/2014/main" id="{A1B37F2A-732C-4AE4-A66B-F17279F0F334}"/>
            </a:ext>
          </a:extLst>
        </xdr:cNvPr>
        <xdr:cNvSpPr txBox="1"/>
      </xdr:nvSpPr>
      <xdr:spPr>
        <a:xfrm>
          <a:off x="6122895" y="27370591"/>
          <a:ext cx="627529" cy="275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3333FF"/>
              </a:solidFill>
            </a:rPr>
            <a:t>ป </a:t>
          </a:r>
          <a:r>
            <a:rPr lang="en-US" sz="1100" b="1">
              <a:solidFill>
                <a:srgbClr val="3333FF"/>
              </a:solidFill>
            </a:rPr>
            <a:t>-DB</a:t>
          </a:r>
        </a:p>
      </xdr:txBody>
    </xdr:sp>
    <xdr:clientData/>
  </xdr:twoCellAnchor>
  <xdr:twoCellAnchor>
    <xdr:from>
      <xdr:col>7</xdr:col>
      <xdr:colOff>152400</xdr:colOff>
      <xdr:row>117</xdr:row>
      <xdr:rowOff>134470</xdr:rowOff>
    </xdr:from>
    <xdr:to>
      <xdr:col>7</xdr:col>
      <xdr:colOff>233082</xdr:colOff>
      <xdr:row>117</xdr:row>
      <xdr:rowOff>224117</xdr:rowOff>
    </xdr:to>
    <xdr:sp macro="" textlink="">
      <xdr:nvSpPr>
        <xdr:cNvPr id="161" name="วงรี 160">
          <a:extLst>
            <a:ext uri="{FF2B5EF4-FFF2-40B4-BE49-F238E27FC236}">
              <a16:creationId xmlns:a16="http://schemas.microsoft.com/office/drawing/2014/main" id="{93A648B2-2942-F9D5-BCD5-CC2BAEDCBC3B}"/>
            </a:ext>
          </a:extLst>
        </xdr:cNvPr>
        <xdr:cNvSpPr/>
      </xdr:nvSpPr>
      <xdr:spPr>
        <a:xfrm>
          <a:off x="4598894" y="26804470"/>
          <a:ext cx="80682" cy="8964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122</xdr:row>
      <xdr:rowOff>152399</xdr:rowOff>
    </xdr:from>
    <xdr:to>
      <xdr:col>7</xdr:col>
      <xdr:colOff>233082</xdr:colOff>
      <xdr:row>123</xdr:row>
      <xdr:rowOff>8964</xdr:rowOff>
    </xdr:to>
    <xdr:sp macro="" textlink="">
      <xdr:nvSpPr>
        <xdr:cNvPr id="166" name="วงรี 165">
          <a:extLst>
            <a:ext uri="{FF2B5EF4-FFF2-40B4-BE49-F238E27FC236}">
              <a16:creationId xmlns:a16="http://schemas.microsoft.com/office/drawing/2014/main" id="{8AEBDAC0-C9AE-4494-B4E1-78C77C557857}"/>
            </a:ext>
          </a:extLst>
        </xdr:cNvPr>
        <xdr:cNvSpPr/>
      </xdr:nvSpPr>
      <xdr:spPr>
        <a:xfrm>
          <a:off x="4598894" y="27987811"/>
          <a:ext cx="80682" cy="8964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121</xdr:row>
      <xdr:rowOff>143435</xdr:rowOff>
    </xdr:from>
    <xdr:to>
      <xdr:col>7</xdr:col>
      <xdr:colOff>233083</xdr:colOff>
      <xdr:row>121</xdr:row>
      <xdr:rowOff>225462</xdr:rowOff>
    </xdr:to>
    <xdr:sp macro="" textlink="">
      <xdr:nvSpPr>
        <xdr:cNvPr id="167" name="วงรี 166">
          <a:extLst>
            <a:ext uri="{FF2B5EF4-FFF2-40B4-BE49-F238E27FC236}">
              <a16:creationId xmlns:a16="http://schemas.microsoft.com/office/drawing/2014/main" id="{5E8E63C5-B98B-4D2D-9FC1-B237F9B37323}"/>
            </a:ext>
          </a:extLst>
        </xdr:cNvPr>
        <xdr:cNvSpPr/>
      </xdr:nvSpPr>
      <xdr:spPr>
        <a:xfrm>
          <a:off x="4598895" y="27745764"/>
          <a:ext cx="80682" cy="8202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120</xdr:row>
      <xdr:rowOff>117885</xdr:rowOff>
    </xdr:from>
    <xdr:to>
      <xdr:col>7</xdr:col>
      <xdr:colOff>233082</xdr:colOff>
      <xdr:row>120</xdr:row>
      <xdr:rowOff>215152</xdr:rowOff>
    </xdr:to>
    <xdr:sp macro="" textlink="">
      <xdr:nvSpPr>
        <xdr:cNvPr id="168" name="วงรี 167">
          <a:extLst>
            <a:ext uri="{FF2B5EF4-FFF2-40B4-BE49-F238E27FC236}">
              <a16:creationId xmlns:a16="http://schemas.microsoft.com/office/drawing/2014/main" id="{95FFC515-19D3-4343-B4D0-7C6B86511FAF}"/>
            </a:ext>
          </a:extLst>
        </xdr:cNvPr>
        <xdr:cNvSpPr/>
      </xdr:nvSpPr>
      <xdr:spPr>
        <a:xfrm>
          <a:off x="4598894" y="27487132"/>
          <a:ext cx="80682" cy="9726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119</xdr:row>
      <xdr:rowOff>135814</xdr:rowOff>
    </xdr:from>
    <xdr:to>
      <xdr:col>7</xdr:col>
      <xdr:colOff>233083</xdr:colOff>
      <xdr:row>119</xdr:row>
      <xdr:rowOff>225461</xdr:rowOff>
    </xdr:to>
    <xdr:sp macro="" textlink="">
      <xdr:nvSpPr>
        <xdr:cNvPr id="169" name="วงรี 168">
          <a:extLst>
            <a:ext uri="{FF2B5EF4-FFF2-40B4-BE49-F238E27FC236}">
              <a16:creationId xmlns:a16="http://schemas.microsoft.com/office/drawing/2014/main" id="{4A334B91-D74B-4472-93E5-F6F606AE4891}"/>
            </a:ext>
          </a:extLst>
        </xdr:cNvPr>
        <xdr:cNvSpPr/>
      </xdr:nvSpPr>
      <xdr:spPr>
        <a:xfrm>
          <a:off x="4598895" y="27271979"/>
          <a:ext cx="80682" cy="8964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152399</xdr:colOff>
      <xdr:row>118</xdr:row>
      <xdr:rowOff>126850</xdr:rowOff>
    </xdr:from>
    <xdr:to>
      <xdr:col>7</xdr:col>
      <xdr:colOff>242046</xdr:colOff>
      <xdr:row>118</xdr:row>
      <xdr:rowOff>215153</xdr:rowOff>
    </xdr:to>
    <xdr:sp macro="" textlink="">
      <xdr:nvSpPr>
        <xdr:cNvPr id="170" name="วงรี 169">
          <a:extLst>
            <a:ext uri="{FF2B5EF4-FFF2-40B4-BE49-F238E27FC236}">
              <a16:creationId xmlns:a16="http://schemas.microsoft.com/office/drawing/2014/main" id="{F5F40AAC-A439-4333-AFAD-E7100E0FDD96}"/>
            </a:ext>
          </a:extLst>
        </xdr:cNvPr>
        <xdr:cNvSpPr/>
      </xdr:nvSpPr>
      <xdr:spPr>
        <a:xfrm>
          <a:off x="4598893" y="27029932"/>
          <a:ext cx="89647" cy="88303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475129</xdr:colOff>
      <xdr:row>122</xdr:row>
      <xdr:rowOff>168985</xdr:rowOff>
    </xdr:from>
    <xdr:to>
      <xdr:col>8</xdr:col>
      <xdr:colOff>555811</xdr:colOff>
      <xdr:row>123</xdr:row>
      <xdr:rowOff>25550</xdr:rowOff>
    </xdr:to>
    <xdr:sp macro="" textlink="">
      <xdr:nvSpPr>
        <xdr:cNvPr id="171" name="วงรี 170">
          <a:extLst>
            <a:ext uri="{FF2B5EF4-FFF2-40B4-BE49-F238E27FC236}">
              <a16:creationId xmlns:a16="http://schemas.microsoft.com/office/drawing/2014/main" id="{D480729B-FC21-437E-801E-DAC3736250A8}"/>
            </a:ext>
          </a:extLst>
        </xdr:cNvPr>
        <xdr:cNvSpPr/>
      </xdr:nvSpPr>
      <xdr:spPr>
        <a:xfrm>
          <a:off x="5593976" y="28004397"/>
          <a:ext cx="80682" cy="8964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475130</xdr:colOff>
      <xdr:row>121</xdr:row>
      <xdr:rowOff>160021</xdr:rowOff>
    </xdr:from>
    <xdr:to>
      <xdr:col>8</xdr:col>
      <xdr:colOff>555812</xdr:colOff>
      <xdr:row>122</xdr:row>
      <xdr:rowOff>8965</xdr:rowOff>
    </xdr:to>
    <xdr:sp macro="" textlink="">
      <xdr:nvSpPr>
        <xdr:cNvPr id="172" name="วงรี 171">
          <a:extLst>
            <a:ext uri="{FF2B5EF4-FFF2-40B4-BE49-F238E27FC236}">
              <a16:creationId xmlns:a16="http://schemas.microsoft.com/office/drawing/2014/main" id="{F5B6CE5F-B77F-4565-B982-180FB9E3E70D}"/>
            </a:ext>
          </a:extLst>
        </xdr:cNvPr>
        <xdr:cNvSpPr/>
      </xdr:nvSpPr>
      <xdr:spPr>
        <a:xfrm>
          <a:off x="5593977" y="27762350"/>
          <a:ext cx="80682" cy="8202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475129</xdr:colOff>
      <xdr:row>120</xdr:row>
      <xdr:rowOff>134471</xdr:rowOff>
    </xdr:from>
    <xdr:to>
      <xdr:col>8</xdr:col>
      <xdr:colOff>555811</xdr:colOff>
      <xdr:row>120</xdr:row>
      <xdr:rowOff>231738</xdr:rowOff>
    </xdr:to>
    <xdr:sp macro="" textlink="">
      <xdr:nvSpPr>
        <xdr:cNvPr id="173" name="วงรี 172">
          <a:extLst>
            <a:ext uri="{FF2B5EF4-FFF2-40B4-BE49-F238E27FC236}">
              <a16:creationId xmlns:a16="http://schemas.microsoft.com/office/drawing/2014/main" id="{ABB1D5F6-2D44-4652-A5CB-32D07B01C4BC}"/>
            </a:ext>
          </a:extLst>
        </xdr:cNvPr>
        <xdr:cNvSpPr/>
      </xdr:nvSpPr>
      <xdr:spPr>
        <a:xfrm>
          <a:off x="5593976" y="27503718"/>
          <a:ext cx="80682" cy="9726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475130</xdr:colOff>
      <xdr:row>119</xdr:row>
      <xdr:rowOff>152400</xdr:rowOff>
    </xdr:from>
    <xdr:to>
      <xdr:col>8</xdr:col>
      <xdr:colOff>555812</xdr:colOff>
      <xdr:row>120</xdr:row>
      <xdr:rowOff>8965</xdr:rowOff>
    </xdr:to>
    <xdr:sp macro="" textlink="">
      <xdr:nvSpPr>
        <xdr:cNvPr id="174" name="วงรี 173">
          <a:extLst>
            <a:ext uri="{FF2B5EF4-FFF2-40B4-BE49-F238E27FC236}">
              <a16:creationId xmlns:a16="http://schemas.microsoft.com/office/drawing/2014/main" id="{99D3CC9E-9C32-4D95-ACD0-CEA9AAFAA648}"/>
            </a:ext>
          </a:extLst>
        </xdr:cNvPr>
        <xdr:cNvSpPr/>
      </xdr:nvSpPr>
      <xdr:spPr>
        <a:xfrm>
          <a:off x="5593977" y="27288565"/>
          <a:ext cx="80682" cy="8964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484094</xdr:colOff>
      <xdr:row>118</xdr:row>
      <xdr:rowOff>143435</xdr:rowOff>
    </xdr:from>
    <xdr:to>
      <xdr:col>8</xdr:col>
      <xdr:colOff>564776</xdr:colOff>
      <xdr:row>118</xdr:row>
      <xdr:rowOff>233082</xdr:rowOff>
    </xdr:to>
    <xdr:sp macro="" textlink="">
      <xdr:nvSpPr>
        <xdr:cNvPr id="175" name="วงรี 174">
          <a:extLst>
            <a:ext uri="{FF2B5EF4-FFF2-40B4-BE49-F238E27FC236}">
              <a16:creationId xmlns:a16="http://schemas.microsoft.com/office/drawing/2014/main" id="{F17B0A1F-3B00-4560-9B3B-45664AC647B8}"/>
            </a:ext>
          </a:extLst>
        </xdr:cNvPr>
        <xdr:cNvSpPr/>
      </xdr:nvSpPr>
      <xdr:spPr>
        <a:xfrm>
          <a:off x="5602941" y="27046517"/>
          <a:ext cx="80682" cy="8964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484095</xdr:colOff>
      <xdr:row>117</xdr:row>
      <xdr:rowOff>134470</xdr:rowOff>
    </xdr:from>
    <xdr:to>
      <xdr:col>8</xdr:col>
      <xdr:colOff>564777</xdr:colOff>
      <xdr:row>117</xdr:row>
      <xdr:rowOff>216497</xdr:rowOff>
    </xdr:to>
    <xdr:sp macro="" textlink="">
      <xdr:nvSpPr>
        <xdr:cNvPr id="176" name="วงรี 175">
          <a:extLst>
            <a:ext uri="{FF2B5EF4-FFF2-40B4-BE49-F238E27FC236}">
              <a16:creationId xmlns:a16="http://schemas.microsoft.com/office/drawing/2014/main" id="{A30CF7B2-AC4A-470A-98D8-467AA7D2E7A2}"/>
            </a:ext>
          </a:extLst>
        </xdr:cNvPr>
        <xdr:cNvSpPr/>
      </xdr:nvSpPr>
      <xdr:spPr>
        <a:xfrm>
          <a:off x="5602942" y="26804470"/>
          <a:ext cx="80682" cy="82027"/>
        </a:xfrm>
        <a:prstGeom prst="ellipse">
          <a:avLst/>
        </a:prstGeom>
        <a:solidFill>
          <a:srgbClr val="C888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322729</xdr:colOff>
      <xdr:row>118</xdr:row>
      <xdr:rowOff>8966</xdr:rowOff>
    </xdr:from>
    <xdr:to>
      <xdr:col>10</xdr:col>
      <xdr:colOff>277905</xdr:colOff>
      <xdr:row>119</xdr:row>
      <xdr:rowOff>51100</xdr:rowOff>
    </xdr:to>
    <xdr:sp macro="" textlink="">
      <xdr:nvSpPr>
        <xdr:cNvPr id="177" name="กล่องข้อความ 176">
          <a:extLst>
            <a:ext uri="{FF2B5EF4-FFF2-40B4-BE49-F238E27FC236}">
              <a16:creationId xmlns:a16="http://schemas.microsoft.com/office/drawing/2014/main" id="{9ED1FBBB-5582-429B-9B70-6C9BB4AD8D37}"/>
            </a:ext>
          </a:extLst>
        </xdr:cNvPr>
        <xdr:cNvSpPr txBox="1"/>
      </xdr:nvSpPr>
      <xdr:spPr>
        <a:xfrm>
          <a:off x="6113929" y="26912048"/>
          <a:ext cx="627529" cy="275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7F3F00"/>
              </a:solidFill>
            </a:rPr>
            <a:t>ป </a:t>
          </a:r>
          <a:r>
            <a:rPr lang="en-US" sz="1100" b="1">
              <a:solidFill>
                <a:srgbClr val="7F3F00"/>
              </a:solidFill>
            </a:rPr>
            <a:t>-DB</a:t>
          </a:r>
        </a:p>
      </xdr:txBody>
    </xdr:sp>
    <xdr:clientData/>
  </xdr:twoCellAnchor>
  <xdr:twoCellAnchor editAs="oneCell">
    <xdr:from>
      <xdr:col>4</xdr:col>
      <xdr:colOff>143436</xdr:colOff>
      <xdr:row>6</xdr:row>
      <xdr:rowOff>134472</xdr:rowOff>
    </xdr:from>
    <xdr:to>
      <xdr:col>10</xdr:col>
      <xdr:colOff>528266</xdr:colOff>
      <xdr:row>14</xdr:row>
      <xdr:rowOff>137616</xdr:rowOff>
    </xdr:to>
    <xdr:pic>
      <xdr:nvPicPr>
        <xdr:cNvPr id="37" name="รูปภาพ 36">
          <a:extLst>
            <a:ext uri="{FF2B5EF4-FFF2-40B4-BE49-F238E27FC236}">
              <a16:creationId xmlns:a16="http://schemas.microsoft.com/office/drawing/2014/main" id="{231295F7-102A-487A-A3C7-B9F2E52AA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71" y="1541931"/>
          <a:ext cx="4418948" cy="1867803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20</xdr:row>
      <xdr:rowOff>179295</xdr:rowOff>
    </xdr:from>
    <xdr:to>
      <xdr:col>10</xdr:col>
      <xdr:colOff>0</xdr:colOff>
      <xdr:row>30</xdr:row>
      <xdr:rowOff>71719</xdr:rowOff>
    </xdr:to>
    <xdr:cxnSp macro="">
      <xdr:nvCxnSpPr>
        <xdr:cNvPr id="50" name="ตัวเชื่อมต่อตรง 49">
          <a:extLst>
            <a:ext uri="{FF2B5EF4-FFF2-40B4-BE49-F238E27FC236}">
              <a16:creationId xmlns:a16="http://schemas.microsoft.com/office/drawing/2014/main" id="{84AA1A79-ED3C-5B10-7C99-0558066FDB76}"/>
            </a:ext>
          </a:extLst>
        </xdr:cNvPr>
        <xdr:cNvCxnSpPr/>
      </xdr:nvCxnSpPr>
      <xdr:spPr>
        <a:xfrm>
          <a:off x="6463553" y="4849907"/>
          <a:ext cx="0" cy="2223247"/>
        </a:xfrm>
        <a:prstGeom prst="line">
          <a:avLst/>
        </a:prstGeom>
        <a:ln w="2857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663388</xdr:colOff>
      <xdr:row>95</xdr:row>
      <xdr:rowOff>224118</xdr:rowOff>
    </xdr:from>
    <xdr:to>
      <xdr:col>12</xdr:col>
      <xdr:colOff>663388</xdr:colOff>
      <xdr:row>106</xdr:row>
      <xdr:rowOff>98612</xdr:rowOff>
    </xdr:to>
    <xdr:cxnSp macro="">
      <xdr:nvCxnSpPr>
        <xdr:cNvPr id="73" name="ตัวเชื่อมต่อตรง 72">
          <a:extLst>
            <a:ext uri="{FF2B5EF4-FFF2-40B4-BE49-F238E27FC236}">
              <a16:creationId xmlns:a16="http://schemas.microsoft.com/office/drawing/2014/main" id="{347DAE56-D892-4EA1-9C6F-FF7987618BC7}"/>
            </a:ext>
          </a:extLst>
        </xdr:cNvPr>
        <xdr:cNvCxnSpPr/>
      </xdr:nvCxnSpPr>
      <xdr:spPr>
        <a:xfrm>
          <a:off x="8292353" y="22895859"/>
          <a:ext cx="0" cy="2474259"/>
        </a:xfrm>
        <a:prstGeom prst="line">
          <a:avLst/>
        </a:prstGeom>
        <a:ln w="2857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96B0-50C2-4326-AFAD-1739AB10875B}">
  <dimension ref="B1:O125"/>
  <sheetViews>
    <sheetView showRowColHeaders="0" tabSelected="1" view="pageBreakPreview" zoomScale="85" zoomScaleNormal="85" zoomScaleSheetLayoutView="85" workbookViewId="0">
      <selection activeCell="R12" sqref="R12"/>
    </sheetView>
  </sheetViews>
  <sheetFormatPr defaultColWidth="8.75" defaultRowHeight="18.75"/>
  <cols>
    <col min="1" max="1" width="8.625" style="11" customWidth="1"/>
    <col min="2" max="2" width="8.75" style="11"/>
    <col min="3" max="3" width="5.75" style="11" customWidth="1"/>
    <col min="4" max="4" width="8.75" style="11" customWidth="1"/>
    <col min="5" max="10" width="8.75" style="11"/>
    <col min="11" max="11" width="9.625" style="11" customWidth="1"/>
    <col min="12" max="12" width="5.75" style="11" customWidth="1"/>
    <col min="13" max="16384" width="8.75" style="11"/>
  </cols>
  <sheetData>
    <row r="1" spans="2:15" ht="19.5" thickBot="1"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15" ht="19.5">
      <c r="B2" s="13"/>
      <c r="C2" s="13"/>
      <c r="D2" s="14"/>
      <c r="E2" s="15"/>
      <c r="F2" s="16"/>
      <c r="J2" s="15"/>
      <c r="K2" s="15"/>
      <c r="L2" s="15"/>
      <c r="M2" s="15"/>
      <c r="N2" s="15"/>
      <c r="O2" s="15"/>
    </row>
    <row r="3" spans="2:15" ht="19.5">
      <c r="B3" s="17" t="s">
        <v>45</v>
      </c>
      <c r="C3" s="1" t="s">
        <v>46</v>
      </c>
      <c r="D3" s="2"/>
      <c r="E3" s="2"/>
      <c r="F3" s="3"/>
      <c r="G3" s="61"/>
      <c r="H3" s="61"/>
      <c r="I3" s="17" t="s">
        <v>47</v>
      </c>
      <c r="J3" s="4" t="s">
        <v>46</v>
      </c>
      <c r="K3" s="5"/>
      <c r="L3" s="5"/>
      <c r="M3" s="5"/>
      <c r="N3" s="61"/>
      <c r="O3" s="61"/>
    </row>
    <row r="4" spans="2:15" ht="19.5">
      <c r="B4" s="17" t="s">
        <v>48</v>
      </c>
      <c r="C4" s="6" t="s">
        <v>46</v>
      </c>
      <c r="D4" s="7"/>
      <c r="E4" s="7"/>
      <c r="F4" s="8"/>
      <c r="G4" s="62"/>
      <c r="H4" s="62"/>
      <c r="I4" s="17" t="s">
        <v>49</v>
      </c>
      <c r="J4" s="9" t="s">
        <v>46</v>
      </c>
      <c r="K4" s="10"/>
      <c r="L4" s="10"/>
      <c r="M4" s="10"/>
      <c r="N4" s="62"/>
      <c r="O4" s="62"/>
    </row>
    <row r="5" spans="2:15" ht="19.5">
      <c r="B5" s="17" t="s">
        <v>50</v>
      </c>
      <c r="C5" s="6" t="s">
        <v>46</v>
      </c>
      <c r="D5" s="7"/>
      <c r="E5" s="7"/>
      <c r="F5" s="8"/>
      <c r="G5" s="62"/>
      <c r="H5" s="62"/>
      <c r="I5" s="17" t="s">
        <v>51</v>
      </c>
      <c r="J5" s="9" t="s">
        <v>46</v>
      </c>
      <c r="K5" s="10"/>
      <c r="L5" s="10"/>
      <c r="M5" s="10"/>
      <c r="N5" s="62"/>
      <c r="O5" s="62"/>
    </row>
    <row r="6" spans="2:15" ht="20.25" thickBot="1">
      <c r="B6" s="18"/>
      <c r="C6" s="18"/>
      <c r="D6" s="19"/>
      <c r="E6" s="18"/>
      <c r="F6" s="20"/>
      <c r="G6" s="12"/>
      <c r="H6" s="12"/>
      <c r="I6" s="12"/>
      <c r="J6" s="18"/>
      <c r="K6" s="18"/>
      <c r="L6" s="18"/>
      <c r="M6" s="18"/>
      <c r="N6" s="18"/>
      <c r="O6" s="18"/>
    </row>
    <row r="7" spans="2:15" ht="19.5">
      <c r="B7" s="15"/>
      <c r="C7" s="15"/>
      <c r="D7" s="21"/>
      <c r="E7" s="15"/>
      <c r="F7" s="16"/>
      <c r="J7" s="15"/>
      <c r="K7" s="15"/>
      <c r="L7" s="15"/>
      <c r="M7" s="15"/>
      <c r="N7" s="15"/>
      <c r="O7" s="15"/>
    </row>
    <row r="8" spans="2:15" ht="19.5">
      <c r="B8" s="15"/>
      <c r="C8" s="15"/>
      <c r="D8" s="21"/>
      <c r="E8" s="15"/>
      <c r="F8" s="16"/>
      <c r="J8" s="15"/>
      <c r="K8" s="15"/>
      <c r="L8" s="15"/>
      <c r="M8" s="15"/>
      <c r="N8" s="15"/>
      <c r="O8" s="15"/>
    </row>
    <row r="9" spans="2:15" ht="19.5">
      <c r="B9" s="15"/>
      <c r="C9" s="15"/>
      <c r="D9" s="21"/>
      <c r="E9" s="15"/>
      <c r="F9" s="16"/>
      <c r="J9" s="15"/>
      <c r="K9" s="15"/>
      <c r="L9" s="15"/>
      <c r="M9" s="15"/>
      <c r="N9" s="15"/>
      <c r="O9" s="15"/>
    </row>
    <row r="10" spans="2:15" ht="19.5">
      <c r="B10" s="15"/>
      <c r="C10" s="15"/>
      <c r="D10" s="21"/>
      <c r="E10" s="15"/>
      <c r="F10" s="16"/>
      <c r="J10" s="15"/>
      <c r="K10" s="15"/>
      <c r="L10" s="15"/>
      <c r="M10" s="15"/>
      <c r="N10" s="15"/>
      <c r="O10" s="15"/>
    </row>
    <row r="11" spans="2:15" ht="19.5">
      <c r="B11" s="15"/>
      <c r="C11" s="15"/>
      <c r="D11" s="21"/>
      <c r="E11" s="15"/>
      <c r="F11" s="16"/>
      <c r="J11" s="15"/>
      <c r="K11" s="15"/>
      <c r="L11" s="15"/>
      <c r="M11" s="15"/>
      <c r="N11" s="15"/>
      <c r="O11" s="15"/>
    </row>
    <row r="16" spans="2:15">
      <c r="E16" s="22" t="s">
        <v>0</v>
      </c>
      <c r="F16" s="63">
        <v>240</v>
      </c>
      <c r="G16" s="24" t="s">
        <v>1</v>
      </c>
      <c r="H16" s="11" t="s">
        <v>7</v>
      </c>
      <c r="I16" s="67" t="s">
        <v>6</v>
      </c>
      <c r="J16" s="67"/>
    </row>
    <row r="17" spans="2:14">
      <c r="E17" s="22" t="s">
        <v>2</v>
      </c>
      <c r="F17" s="63">
        <v>3000</v>
      </c>
      <c r="G17" s="24" t="s">
        <v>1</v>
      </c>
      <c r="H17" s="66" t="s">
        <v>8</v>
      </c>
      <c r="I17" s="66"/>
      <c r="J17" s="63">
        <v>45</v>
      </c>
      <c r="K17" s="24" t="s">
        <v>9</v>
      </c>
    </row>
    <row r="18" spans="2:14">
      <c r="E18" s="11" t="s">
        <v>3</v>
      </c>
      <c r="F18" s="24"/>
      <c r="G18" s="66" t="s">
        <v>10</v>
      </c>
      <c r="H18" s="66"/>
      <c r="I18" s="66"/>
      <c r="J18" s="63">
        <v>20</v>
      </c>
      <c r="K18" s="24" t="s">
        <v>11</v>
      </c>
    </row>
    <row r="19" spans="2:14">
      <c r="E19" s="11" t="s">
        <v>4</v>
      </c>
      <c r="F19" s="24">
        <v>60</v>
      </c>
      <c r="H19" s="22" t="s">
        <v>14</v>
      </c>
      <c r="I19" s="22" t="s">
        <v>12</v>
      </c>
      <c r="J19" s="64">
        <v>0.5</v>
      </c>
      <c r="K19" s="24" t="s">
        <v>15</v>
      </c>
    </row>
    <row r="20" spans="2:14">
      <c r="E20" s="11" t="s">
        <v>5</v>
      </c>
      <c r="F20" s="24">
        <v>40</v>
      </c>
      <c r="I20" s="22" t="s">
        <v>13</v>
      </c>
      <c r="J20" s="64">
        <v>0.5</v>
      </c>
      <c r="K20" s="24" t="s">
        <v>15</v>
      </c>
    </row>
    <row r="21" spans="2:14">
      <c r="F21" s="24"/>
      <c r="I21" s="22"/>
      <c r="J21" s="25"/>
      <c r="K21" s="24"/>
    </row>
    <row r="22" spans="2:14">
      <c r="K22" s="26" t="s">
        <v>87</v>
      </c>
    </row>
    <row r="23" spans="2:14">
      <c r="F23" s="63">
        <v>200</v>
      </c>
      <c r="G23" s="11" t="s">
        <v>16</v>
      </c>
      <c r="J23" s="63">
        <v>100</v>
      </c>
      <c r="K23" s="11" t="s">
        <v>16</v>
      </c>
    </row>
    <row r="25" spans="2:14">
      <c r="B25" s="22" t="s">
        <v>18</v>
      </c>
      <c r="K25" s="22" t="s">
        <v>17</v>
      </c>
    </row>
    <row r="26" spans="2:14">
      <c r="B26" s="22" t="s">
        <v>12</v>
      </c>
      <c r="C26" s="64">
        <v>1.88</v>
      </c>
      <c r="D26" s="11" t="s">
        <v>15</v>
      </c>
      <c r="K26" s="22" t="s">
        <v>12</v>
      </c>
      <c r="L26" s="64">
        <v>1.5</v>
      </c>
      <c r="M26" s="11" t="s">
        <v>15</v>
      </c>
    </row>
    <row r="27" spans="2:14">
      <c r="B27" s="22" t="s">
        <v>13</v>
      </c>
      <c r="C27" s="64">
        <v>1.88</v>
      </c>
      <c r="D27" s="11" t="s">
        <v>15</v>
      </c>
      <c r="K27" s="22" t="s">
        <v>13</v>
      </c>
      <c r="L27" s="64">
        <v>1.5</v>
      </c>
      <c r="M27" s="11" t="s">
        <v>15</v>
      </c>
    </row>
    <row r="28" spans="2:14">
      <c r="B28" s="22"/>
      <c r="C28" s="25"/>
      <c r="K28" s="22"/>
      <c r="L28" s="25"/>
    </row>
    <row r="29" spans="2:14">
      <c r="B29" s="11" t="s">
        <v>25</v>
      </c>
      <c r="K29" s="11" t="s">
        <v>25</v>
      </c>
    </row>
    <row r="30" spans="2:14">
      <c r="B30" s="66" t="s">
        <v>21</v>
      </c>
      <c r="C30" s="66"/>
      <c r="D30" s="27">
        <f>(F36*((J18/100)+1))/J17</f>
        <v>4.9523809523809526</v>
      </c>
      <c r="E30" s="11" t="s">
        <v>20</v>
      </c>
      <c r="K30" s="66" t="s">
        <v>19</v>
      </c>
      <c r="L30" s="66"/>
      <c r="M30" s="27">
        <f>(K36*((J18/100)+1))/J17</f>
        <v>3.0476190476190474</v>
      </c>
      <c r="N30" s="11" t="s">
        <v>20</v>
      </c>
    </row>
    <row r="31" spans="2:14">
      <c r="C31" s="22" t="s">
        <v>22</v>
      </c>
      <c r="D31" s="23">
        <v>5</v>
      </c>
      <c r="E31" s="11" t="s">
        <v>20</v>
      </c>
      <c r="H31" s="64">
        <v>6</v>
      </c>
      <c r="I31" s="11" t="s">
        <v>15</v>
      </c>
      <c r="L31" s="22" t="s">
        <v>22</v>
      </c>
      <c r="M31" s="63">
        <v>4</v>
      </c>
      <c r="N31" s="11" t="s">
        <v>20</v>
      </c>
    </row>
    <row r="33" spans="4:14">
      <c r="F33" s="24">
        <f>F23</f>
        <v>200</v>
      </c>
      <c r="G33" s="11" t="s">
        <v>16</v>
      </c>
      <c r="K33" s="24">
        <f>J23</f>
        <v>100</v>
      </c>
      <c r="L33" s="11" t="s">
        <v>16</v>
      </c>
    </row>
    <row r="36" spans="4:14">
      <c r="E36" s="22" t="s">
        <v>24</v>
      </c>
      <c r="F36" s="25">
        <f>F33+K33-K36</f>
        <v>185.71428571428572</v>
      </c>
      <c r="G36" s="11" t="s">
        <v>16</v>
      </c>
      <c r="J36" s="22" t="s">
        <v>23</v>
      </c>
      <c r="K36" s="25">
        <f>(K33*H31)/H37</f>
        <v>114.28571428571429</v>
      </c>
      <c r="L36" s="11" t="s">
        <v>16</v>
      </c>
    </row>
    <row r="37" spans="4:14">
      <c r="F37" s="24"/>
      <c r="H37" s="25">
        <f>H31-J37</f>
        <v>5.25</v>
      </c>
      <c r="I37" s="11" t="s">
        <v>15</v>
      </c>
      <c r="J37" s="24">
        <f>L26/2</f>
        <v>0.75</v>
      </c>
      <c r="K37" s="11" t="s">
        <v>15</v>
      </c>
    </row>
    <row r="38" spans="4:14">
      <c r="K38" s="11" t="s">
        <v>26</v>
      </c>
    </row>
    <row r="39" spans="4:14">
      <c r="E39" s="11" t="s">
        <v>38</v>
      </c>
      <c r="K39" s="22" t="s">
        <v>27</v>
      </c>
      <c r="L39" s="24" t="str">
        <f>F23&amp;" "&amp;"T."</f>
        <v>200 T.</v>
      </c>
      <c r="M39" s="28">
        <f>((1.4*(F19/100))+(1.7*(F20/100)))*F23</f>
        <v>304</v>
      </c>
      <c r="N39" s="11" t="s">
        <v>16</v>
      </c>
    </row>
    <row r="40" spans="4:14">
      <c r="F40" s="22" t="s">
        <v>12</v>
      </c>
      <c r="G40" s="64">
        <v>0.8</v>
      </c>
      <c r="H40" s="24" t="s">
        <v>69</v>
      </c>
      <c r="K40" s="22" t="s">
        <v>27</v>
      </c>
      <c r="L40" s="24" t="str">
        <f>J23&amp;" "&amp;"T."</f>
        <v>100 T.</v>
      </c>
      <c r="M40" s="28">
        <f>((1.4*(F19/100))+(1.7*(F20/100)))*J23</f>
        <v>152</v>
      </c>
      <c r="N40" s="11" t="s">
        <v>16</v>
      </c>
    </row>
    <row r="41" spans="4:14">
      <c r="F41" s="22" t="s">
        <v>28</v>
      </c>
      <c r="G41" s="64">
        <v>1.25</v>
      </c>
      <c r="H41" s="24" t="s">
        <v>15</v>
      </c>
    </row>
    <row r="42" spans="4:14">
      <c r="F42" s="22" t="s">
        <v>29</v>
      </c>
      <c r="G42" s="25">
        <v>0.1</v>
      </c>
      <c r="H42" s="24" t="s">
        <v>15</v>
      </c>
    </row>
    <row r="43" spans="4:14" ht="21.75">
      <c r="F43" s="22" t="s">
        <v>30</v>
      </c>
      <c r="G43" s="25">
        <f>G41-G42</f>
        <v>1.1499999999999999</v>
      </c>
      <c r="H43" s="24" t="s">
        <v>15</v>
      </c>
    </row>
    <row r="44" spans="4:14">
      <c r="E44" s="66" t="s">
        <v>31</v>
      </c>
      <c r="F44" s="66"/>
      <c r="G44" s="29">
        <f>G40*G41*2400</f>
        <v>2400</v>
      </c>
      <c r="H44" s="24" t="s">
        <v>32</v>
      </c>
    </row>
    <row r="45" spans="4:14">
      <c r="D45" s="66" t="s">
        <v>35</v>
      </c>
      <c r="E45" s="66"/>
      <c r="F45" s="66"/>
      <c r="G45" s="65">
        <v>0.5</v>
      </c>
      <c r="H45" s="24" t="s">
        <v>15</v>
      </c>
    </row>
    <row r="46" spans="4:14" ht="21.75">
      <c r="D46" s="22"/>
      <c r="E46" s="66" t="s">
        <v>36</v>
      </c>
      <c r="F46" s="66"/>
      <c r="G46" s="65">
        <v>1920</v>
      </c>
      <c r="H46" s="24" t="s">
        <v>37</v>
      </c>
    </row>
    <row r="47" spans="4:14">
      <c r="E47" s="66" t="s">
        <v>33</v>
      </c>
      <c r="F47" s="66"/>
      <c r="G47" s="29">
        <f>G45*G46</f>
        <v>960</v>
      </c>
      <c r="H47" s="24" t="s">
        <v>32</v>
      </c>
    </row>
    <row r="48" spans="4:14" ht="20.25" thickBot="1">
      <c r="F48" s="30" t="s">
        <v>34</v>
      </c>
      <c r="G48" s="31">
        <f>G44+G47</f>
        <v>3360</v>
      </c>
      <c r="H48" s="24" t="s">
        <v>32</v>
      </c>
    </row>
    <row r="49" spans="5:12" ht="19.5" thickTop="1"/>
    <row r="50" spans="5:12">
      <c r="F50" s="29">
        <f>M39</f>
        <v>304</v>
      </c>
      <c r="G50" s="11" t="s">
        <v>16</v>
      </c>
      <c r="J50" s="29">
        <f>M40</f>
        <v>152</v>
      </c>
      <c r="K50" s="11" t="s">
        <v>16</v>
      </c>
    </row>
    <row r="51" spans="5:12">
      <c r="H51" s="25">
        <f>G48/1000</f>
        <v>3.36</v>
      </c>
      <c r="I51" s="11" t="s">
        <v>39</v>
      </c>
    </row>
    <row r="54" spans="5:12" ht="21.75">
      <c r="E54" s="22" t="s">
        <v>40</v>
      </c>
      <c r="F54" s="28">
        <f>F50+J50+(H51*H31)-K54</f>
        <v>290.92571428571432</v>
      </c>
      <c r="G54" s="11" t="s">
        <v>16</v>
      </c>
      <c r="J54" s="22" t="s">
        <v>41</v>
      </c>
      <c r="K54" s="28">
        <f>((J50*H31)+(H51*H31*(H31/2)))/H55</f>
        <v>185.2342857142857</v>
      </c>
      <c r="L54" s="11" t="s">
        <v>16</v>
      </c>
    </row>
    <row r="55" spans="5:12">
      <c r="H55" s="25">
        <f>H37</f>
        <v>5.25</v>
      </c>
      <c r="I55" s="11" t="s">
        <v>15</v>
      </c>
      <c r="J55" s="24">
        <f>J37</f>
        <v>0.75</v>
      </c>
      <c r="K55" s="11" t="s">
        <v>15</v>
      </c>
    </row>
    <row r="57" spans="5:12">
      <c r="J57" s="32">
        <f>J63+K54</f>
        <v>154.52000000000004</v>
      </c>
      <c r="K57" s="11" t="s">
        <v>16</v>
      </c>
    </row>
    <row r="59" spans="5:12">
      <c r="K59" s="25">
        <f>J57-(H51*J55)</f>
        <v>152.00000000000003</v>
      </c>
      <c r="L59" s="11" t="s">
        <v>16</v>
      </c>
    </row>
    <row r="60" spans="5:12">
      <c r="K60" s="33" t="s">
        <v>42</v>
      </c>
    </row>
    <row r="62" spans="5:12">
      <c r="E62" s="34">
        <f>F54-F50</f>
        <v>-13.074285714285679</v>
      </c>
      <c r="F62" s="11" t="s">
        <v>16</v>
      </c>
    </row>
    <row r="63" spans="5:12">
      <c r="J63" s="35">
        <f>E62-(H51*H55)</f>
        <v>-30.71428571428568</v>
      </c>
      <c r="K63" s="11" t="s">
        <v>16</v>
      </c>
    </row>
    <row r="64" spans="5:12">
      <c r="K64" s="33" t="s">
        <v>44</v>
      </c>
    </row>
    <row r="68" spans="5:12">
      <c r="E68" s="22" t="s">
        <v>52</v>
      </c>
      <c r="F68" s="25">
        <f>(H55-(C26/2)-(L26/2))/G43</f>
        <v>3.0956521739130443</v>
      </c>
      <c r="G68" s="36" t="str">
        <f>IF(F68&lt;5,"&lt; 5 คานลึก","&gt; 5 คานไม่ลึก")</f>
        <v>&lt; 5 คานลึก</v>
      </c>
      <c r="J68" s="35">
        <f>(F54*H55)-(F50*H55)-(H51*H55*(H55/2))</f>
        <v>-114.94499999999988</v>
      </c>
      <c r="K68" s="11" t="s">
        <v>43</v>
      </c>
    </row>
    <row r="69" spans="5:12" ht="21.75">
      <c r="E69" s="22" t="s">
        <v>53</v>
      </c>
      <c r="F69" s="37" t="s">
        <v>54</v>
      </c>
      <c r="J69" s="38" t="s">
        <v>57</v>
      </c>
      <c r="K69" s="39">
        <f>14/F17</f>
        <v>4.6666666666666671E-3</v>
      </c>
    </row>
    <row r="70" spans="5:12" ht="21.75">
      <c r="E70" s="22" t="s">
        <v>55</v>
      </c>
      <c r="F70" s="29">
        <f>(-J68*1000*100)/(0.85*G40*100*(G43*100)^2)</f>
        <v>12.781607917268978</v>
      </c>
      <c r="J70" s="38" t="s">
        <v>58</v>
      </c>
      <c r="K70" s="39">
        <f>((0.85*0.85*F16)/F17)*(6120/(6120+F17))</f>
        <v>3.8786842105263147E-2</v>
      </c>
    </row>
    <row r="71" spans="5:12" ht="21.75">
      <c r="E71" s="38" t="s">
        <v>56</v>
      </c>
      <c r="F71" s="39">
        <f>((0.85*F16)/F17)*(1-(SQRT(1-((2*F70)/(0.85*F16)))))</f>
        <v>4.403088850554444E-3</v>
      </c>
      <c r="G71" s="36" t="str">
        <f>IF(K69&lt;K71,"OK","NO")</f>
        <v>OK</v>
      </c>
      <c r="H71" s="40" t="s">
        <v>86</v>
      </c>
      <c r="J71" s="38" t="s">
        <v>59</v>
      </c>
      <c r="K71" s="39">
        <f>0.75*K70</f>
        <v>2.9090131578947361E-2</v>
      </c>
    </row>
    <row r="73" spans="5:12" ht="21.75">
      <c r="J73" s="28">
        <f>F71*G40*100*G43*100</f>
        <v>40.508417425100887</v>
      </c>
      <c r="K73" s="24" t="s">
        <v>60</v>
      </c>
    </row>
    <row r="75" spans="5:12" ht="21.75">
      <c r="F75" s="26" t="s">
        <v>61</v>
      </c>
      <c r="G75" s="63">
        <v>10</v>
      </c>
      <c r="H75" s="63">
        <v>25</v>
      </c>
      <c r="I75" s="33" t="s">
        <v>62</v>
      </c>
      <c r="J75" s="28">
        <f>((3.14/4)*(H75/10)^2)*G75</f>
        <v>49.0625</v>
      </c>
      <c r="K75" s="24" t="s">
        <v>60</v>
      </c>
      <c r="L75" s="41" t="str">
        <f>IF(J75&gt;J73,"&gt;As ใช้ได้","&lt;As ใช้ไม่ได้")</f>
        <v>&gt;As ใช้ได้</v>
      </c>
    </row>
    <row r="77" spans="5:12">
      <c r="E77" s="11" t="s">
        <v>63</v>
      </c>
    </row>
    <row r="78" spans="5:12">
      <c r="F78" s="22" t="s">
        <v>64</v>
      </c>
      <c r="G78" s="27">
        <f>J19*J55</f>
        <v>0.375</v>
      </c>
      <c r="H78" s="24" t="s">
        <v>15</v>
      </c>
      <c r="I78" s="41" t="str">
        <f>IF(G78&lt;G43,"&lt; d ใช้ได้","&gt; d ใช้ไม่ได้")</f>
        <v>&lt; d ใช้ได้</v>
      </c>
    </row>
    <row r="79" spans="5:12" ht="21.75">
      <c r="F79" s="22" t="s">
        <v>65</v>
      </c>
      <c r="G79" s="24">
        <f>J57-(H51*G78)</f>
        <v>153.26000000000005</v>
      </c>
      <c r="H79" s="24" t="s">
        <v>16</v>
      </c>
    </row>
    <row r="80" spans="5:12" ht="21.75">
      <c r="F80" s="22" t="s">
        <v>66</v>
      </c>
      <c r="G80" s="29">
        <f>((G79+K59)/2)*G78</f>
        <v>57.23625000000002</v>
      </c>
      <c r="H80" s="24" t="s">
        <v>43</v>
      </c>
    </row>
    <row r="81" spans="4:12" ht="21.75">
      <c r="F81" s="42" t="s">
        <v>67</v>
      </c>
      <c r="G81" s="70" t="s">
        <v>68</v>
      </c>
      <c r="H81" s="70"/>
      <c r="I81" s="70"/>
      <c r="J81" s="29">
        <f>0.18*0.85*(10+((J55-(J19/2))/G43))*SQRT(F16)*G40*100*G43*100/1000</f>
        <v>227.54551755637812</v>
      </c>
      <c r="K81" s="11" t="s">
        <v>16</v>
      </c>
      <c r="L81" s="41" t="str">
        <f>IF(J81&gt;G79,"&gt;Vu ใช้ได้","&lt;Vu ใช้ไม่ได้ ต้องขยายหน้าตัดคาน")</f>
        <v>&gt;Vu ใช้ได้</v>
      </c>
    </row>
    <row r="82" spans="4:12" ht="21.75">
      <c r="E82" s="69" t="s">
        <v>70</v>
      </c>
      <c r="F82" s="66"/>
      <c r="G82" s="43">
        <f>J75/(G40*100*G43*100)</f>
        <v>5.3328804347826083E-3</v>
      </c>
      <c r="H82" s="24"/>
      <c r="J82" s="29"/>
      <c r="L82" s="41"/>
    </row>
    <row r="83" spans="4:12" ht="21.75">
      <c r="F83" s="22" t="s">
        <v>71</v>
      </c>
      <c r="G83" s="43">
        <f>G80/(G79*G43)</f>
        <v>0.32474652338452986</v>
      </c>
      <c r="H83" s="24"/>
      <c r="J83" s="29"/>
      <c r="L83" s="41"/>
    </row>
    <row r="84" spans="4:12" ht="21.75">
      <c r="D84" s="22"/>
      <c r="E84" s="66" t="s">
        <v>72</v>
      </c>
      <c r="F84" s="66"/>
      <c r="G84" s="43">
        <f>176*(G82/G83)</f>
        <v>2.8902140252025594</v>
      </c>
      <c r="H84" s="24"/>
      <c r="J84" s="29"/>
      <c r="L84" s="41"/>
    </row>
    <row r="85" spans="4:12" ht="21.75">
      <c r="E85" s="66" t="s">
        <v>73</v>
      </c>
      <c r="F85" s="66"/>
      <c r="G85" s="43">
        <f>3.5-(2.5*G83)</f>
        <v>2.6881336915386753</v>
      </c>
      <c r="H85" s="24"/>
      <c r="J85" s="29"/>
      <c r="L85" s="41"/>
    </row>
    <row r="86" spans="4:12" ht="21.75">
      <c r="F86" s="42" t="s">
        <v>74</v>
      </c>
      <c r="G86" s="25">
        <f>0.85*G85*((0.5*SQRT(F16))+G84)*G40*100*G43*100/1000</f>
        <v>223.58534025803269</v>
      </c>
      <c r="H86" s="24" t="s">
        <v>16</v>
      </c>
      <c r="J86" s="29"/>
      <c r="L86" s="41"/>
    </row>
    <row r="87" spans="4:12" ht="21.75">
      <c r="E87" s="66" t="s">
        <v>75</v>
      </c>
      <c r="F87" s="66"/>
      <c r="G87" s="29">
        <f>1.6*0.85*SQRT(F16)*G40*100*G43*100/1000</f>
        <v>193.83507051098886</v>
      </c>
      <c r="H87" s="24" t="s">
        <v>16</v>
      </c>
      <c r="I87" s="41" t="str">
        <f>IF(G87&gt;G79,"&gt; Vu ใช้เหล็กเสริมขั้นต่ำ","&lt; Vu คำนวณหาเหล็กเสริม")</f>
        <v>&gt; Vu ใช้เหล็กเสริมขั้นต่ำ</v>
      </c>
      <c r="J87" s="29"/>
      <c r="L87" s="41"/>
    </row>
    <row r="88" spans="4:12">
      <c r="G88" s="24"/>
      <c r="H88" s="44"/>
    </row>
    <row r="89" spans="4:12">
      <c r="E89" s="11" t="s">
        <v>76</v>
      </c>
      <c r="G89" s="24"/>
      <c r="H89" s="44"/>
    </row>
    <row r="90" spans="4:12" ht="21.75">
      <c r="F90" s="11" t="s">
        <v>82</v>
      </c>
      <c r="G90" s="24" t="s">
        <v>77</v>
      </c>
      <c r="H90" s="44"/>
    </row>
    <row r="91" spans="4:12">
      <c r="F91" s="11" t="s">
        <v>78</v>
      </c>
      <c r="G91" s="25">
        <f>G92*((3.14/4)*((H92/10)^2)/(0.0015*G40*100))</f>
        <v>33.493333333333332</v>
      </c>
      <c r="H91" s="45" t="s">
        <v>79</v>
      </c>
    </row>
    <row r="92" spans="4:12">
      <c r="F92" s="26" t="s">
        <v>61</v>
      </c>
      <c r="G92" s="63">
        <v>2</v>
      </c>
      <c r="H92" s="63">
        <v>16</v>
      </c>
      <c r="I92" s="33" t="s">
        <v>80</v>
      </c>
      <c r="J92" s="65">
        <v>0.3</v>
      </c>
      <c r="K92" s="24" t="s">
        <v>15</v>
      </c>
      <c r="L92" s="41" t="str">
        <f>IF(J92&lt;G91,"&lt; s ใช้ได้","&gt; s ใช้ไม่ได้")</f>
        <v>&lt; s ใช้ได้</v>
      </c>
    </row>
    <row r="93" spans="4:12">
      <c r="E93" s="11" t="s">
        <v>81</v>
      </c>
    </row>
    <row r="94" spans="4:12" ht="21.75">
      <c r="F94" s="11" t="s">
        <v>83</v>
      </c>
      <c r="G94" s="24" t="s">
        <v>84</v>
      </c>
    </row>
    <row r="95" spans="4:12">
      <c r="F95" s="11" t="s">
        <v>78</v>
      </c>
      <c r="G95" s="25">
        <f>G96*((3.14/4)*((H96/10)^2)/(0.0025*G40*100))</f>
        <v>20.096</v>
      </c>
      <c r="H95" s="46" t="s">
        <v>79</v>
      </c>
      <c r="J95" s="29"/>
    </row>
    <row r="96" spans="4:12">
      <c r="F96" s="26" t="s">
        <v>61</v>
      </c>
      <c r="G96" s="63">
        <v>2</v>
      </c>
      <c r="H96" s="63">
        <v>16</v>
      </c>
      <c r="I96" s="33" t="s">
        <v>80</v>
      </c>
      <c r="J96" s="65">
        <v>0.2</v>
      </c>
      <c r="K96" s="24" t="s">
        <v>15</v>
      </c>
      <c r="L96" s="41" t="str">
        <f>IF(J96&lt;G95,"&lt; s ใช้ได้","&gt; s ใช้ไม่ได้")</f>
        <v>&lt; s ใช้ได้</v>
      </c>
    </row>
    <row r="97" spans="5:15">
      <c r="F97" s="26"/>
      <c r="G97" s="47"/>
      <c r="H97" s="47"/>
      <c r="I97" s="33"/>
      <c r="J97" s="48"/>
      <c r="K97" s="24"/>
      <c r="L97" s="44"/>
      <c r="N97" s="26" t="s">
        <v>87</v>
      </c>
    </row>
    <row r="98" spans="5:15" ht="21">
      <c r="F98" s="26" t="s">
        <v>85</v>
      </c>
      <c r="L98" s="49">
        <f>G96</f>
        <v>2</v>
      </c>
      <c r="M98" s="50" t="str">
        <f>H96&amp;" "&amp;"mm. @"</f>
        <v>16 mm. @</v>
      </c>
      <c r="N98" s="51" t="str">
        <f>J96&amp;" "&amp;"m."</f>
        <v>0.2 m.</v>
      </c>
    </row>
    <row r="100" spans="5:15">
      <c r="E100" s="22"/>
      <c r="F100" s="28"/>
      <c r="H100" s="36">
        <f>G75</f>
        <v>10</v>
      </c>
      <c r="I100" s="52" t="str">
        <f>H75&amp;" "&amp;"mm."</f>
        <v>25 mm.</v>
      </c>
      <c r="J100" s="22"/>
      <c r="K100" s="28"/>
    </row>
    <row r="101" spans="5:15">
      <c r="H101" s="25"/>
      <c r="J101" s="24"/>
    </row>
    <row r="103" spans="5:15">
      <c r="O103" s="35" t="str">
        <f>G41&amp;" "&amp;"m."</f>
        <v>1.25 m.</v>
      </c>
    </row>
    <row r="107" spans="5:15">
      <c r="H107" s="36">
        <f>G75/2</f>
        <v>5</v>
      </c>
      <c r="I107" s="52" t="str">
        <f>I100</f>
        <v>25 mm.</v>
      </c>
    </row>
    <row r="108" spans="5:15">
      <c r="G108" s="47">
        <f>G92</f>
        <v>2</v>
      </c>
      <c r="H108" s="47" t="str">
        <f>H92&amp;" "&amp;"mm. @"</f>
        <v>16 mm. @</v>
      </c>
      <c r="I108" s="53" t="str">
        <f>J92&amp;" "&amp;"m."</f>
        <v>0.3 m.</v>
      </c>
      <c r="J108" s="44"/>
    </row>
    <row r="110" spans="5:15">
      <c r="F110" s="26" t="s">
        <v>85</v>
      </c>
    </row>
    <row r="112" spans="5:15">
      <c r="H112" s="35">
        <f>H31</f>
        <v>6</v>
      </c>
      <c r="I112" s="11" t="s">
        <v>15</v>
      </c>
    </row>
    <row r="114" spans="7:12">
      <c r="H114" s="68" t="str">
        <f>G40&amp;" "&amp;"m."</f>
        <v>0.8 m.</v>
      </c>
      <c r="I114" s="68"/>
    </row>
    <row r="116" spans="7:12">
      <c r="J116" s="54">
        <f>G75</f>
        <v>10</v>
      </c>
      <c r="K116" s="55" t="str">
        <f>H75&amp;" "&amp;"mm."</f>
        <v>25 mm.</v>
      </c>
    </row>
    <row r="119" spans="7:12">
      <c r="J119" s="56">
        <f>G96</f>
        <v>2</v>
      </c>
      <c r="K119" s="57" t="str">
        <f>H96&amp;" "&amp;"mm. @"</f>
        <v>16 mm. @</v>
      </c>
      <c r="L119" s="51" t="str">
        <f>J96&amp;" "&amp;"m."</f>
        <v>0.2 m.</v>
      </c>
    </row>
    <row r="120" spans="7:12">
      <c r="G120" s="25" t="str">
        <f>G41&amp;" "&amp;"m."</f>
        <v>1.25 m.</v>
      </c>
    </row>
    <row r="121" spans="7:12">
      <c r="J121" s="58">
        <f>G92</f>
        <v>2</v>
      </c>
      <c r="K121" s="59" t="str">
        <f>H92&amp;" "&amp;"mm. @"</f>
        <v>16 mm. @</v>
      </c>
      <c r="L121" s="60" t="str">
        <f>I108</f>
        <v>0.3 m.</v>
      </c>
    </row>
    <row r="125" spans="7:12">
      <c r="J125" s="54">
        <f>J116/2</f>
        <v>5</v>
      </c>
      <c r="K125" s="55" t="str">
        <f>K116</f>
        <v>25 mm.</v>
      </c>
    </row>
  </sheetData>
  <sheetProtection algorithmName="SHA-512" hashValue="KQNq15P9/6ZdRAoAsJ+u+gR60i+IWtcJXoyPaO+hZMFZ77+wiu0Y8QA0ue8D1TSotlEe5bcWRDpBt5fyJ4mXqg==" saltValue="qamwrr5OW2x1l0jxPsvHsg==" spinCount="100000" sheet="1" objects="1" scenarios="1"/>
  <mergeCells count="15">
    <mergeCell ref="I16:J16"/>
    <mergeCell ref="H17:I17"/>
    <mergeCell ref="G18:I18"/>
    <mergeCell ref="B30:C30"/>
    <mergeCell ref="H114:I114"/>
    <mergeCell ref="E82:F82"/>
    <mergeCell ref="G81:I81"/>
    <mergeCell ref="E84:F84"/>
    <mergeCell ref="E85:F85"/>
    <mergeCell ref="E87:F87"/>
    <mergeCell ref="K30:L30"/>
    <mergeCell ref="E44:F44"/>
    <mergeCell ref="E47:F47"/>
    <mergeCell ref="D45:F45"/>
    <mergeCell ref="E46:F46"/>
  </mergeCells>
  <pageMargins left="0.55118110236220474" right="0.70866141732283472" top="0.74803149606299213" bottom="0.74803149606299213" header="0.31496062992125984" footer="0.31496062992125984"/>
  <pageSetup paperSize="9" scale="66" orientation="portrait" r:id="rId1"/>
  <rowBreaks count="2" manualBreakCount="2">
    <brk id="49" max="16383" man="1"/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STRAP_BEAM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angkarn wirakeat</dc:creator>
  <cp:lastModifiedBy>Arnon Saenseeda</cp:lastModifiedBy>
  <cp:lastPrinted>2025-04-18T04:35:03Z</cp:lastPrinted>
  <dcterms:created xsi:type="dcterms:W3CDTF">2025-04-17T06:12:44Z</dcterms:created>
  <dcterms:modified xsi:type="dcterms:W3CDTF">2025-04-18T05:30:49Z</dcterms:modified>
</cp:coreProperties>
</file>