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64011"/>
  <mc:AlternateContent xmlns:mc="http://schemas.openxmlformats.org/markup-compatibility/2006">
    <mc:Choice Requires="x15">
      <x15ac:absPath xmlns:x15ac="http://schemas.microsoft.com/office/spreadsheetml/2010/11/ac" url="F:\Udemy Folder\Supply Chain Design Course\Deep Dive - Strategic Network Design\"/>
    </mc:Choice>
  </mc:AlternateContent>
  <bookViews>
    <workbookView xWindow="0" yWindow="0" windowWidth="20490" windowHeight="7650"/>
  </bookViews>
  <sheets>
    <sheet name="Problem Statement" sheetId="3" r:id="rId1"/>
    <sheet name="Sheet2" sheetId="6" state="hidden" r:id="rId2"/>
    <sheet name="Model" sheetId="11" r:id="rId3"/>
    <sheet name="Map Data" sheetId="12" state="hidden" r:id="rId4"/>
    <sheet name="Map" sheetId="13" state="hidden" r:id="rId5"/>
  </sheets>
  <definedNames>
    <definedName name="_xlcn.WorksheetConnection_Sheet2A1F57" hidden="1">Sheet2!$A$1:$F$57</definedName>
    <definedName name="_xlcn.WorksheetConnection_Table1" hidden="1">Table1</definedName>
    <definedName name="_xlcn.WorksheetConnection_Table2" hidden="1">Table2</definedName>
    <definedName name="_xlcn.WorksheetConnection_Table3" hidden="1">Table3</definedName>
    <definedName name="_xlcn.WorksheetConnection_Table352" hidden="1">Table352</definedName>
    <definedName name="_xlcn.WorksheetConnection_Table353" hidden="1">Table353[]</definedName>
    <definedName name="_xlcn.WorksheetConnection_Table3536" hidden="1">Table3536[]</definedName>
    <definedName name="OpenSolver_ChosenSolver" localSheetId="2" hidden="1">CBC</definedName>
    <definedName name="OpenSolver_DualsNewSheet" localSheetId="2" hidden="1">FALSE</definedName>
    <definedName name="OpenSolver_LinearityCheck" localSheetId="2" hidden="1">1</definedName>
    <definedName name="OpenSolver_UpdateSensitivity" localSheetId="2" hidden="1">TRUE</definedName>
    <definedName name="solver_adj" localSheetId="2" hidden="1">Model!$B$6:$E$6,Model!$B$10:$E$21,Model!$B$25:$E$27</definedName>
    <definedName name="solver_cvg" localSheetId="2" hidden="1">0.0001</definedName>
    <definedName name="solver_drv" localSheetId="2" hidden="1">1</definedName>
    <definedName name="solver_eng" localSheetId="2" hidden="1">2</definedName>
    <definedName name="solver_est" localSheetId="2" hidden="1">1</definedName>
    <definedName name="solver_itr" localSheetId="2" hidden="1">2147483647</definedName>
    <definedName name="solver_lhs1" localSheetId="2" hidden="1">Model!$B$22:$E$22</definedName>
    <definedName name="solver_lhs2" localSheetId="2" hidden="1">Model!$B$10:$E$21</definedName>
    <definedName name="solver_lhs3" localSheetId="2" hidden="1">Model!$B$25:$E$27</definedName>
    <definedName name="solver_lhs4" localSheetId="2" hidden="1">Model!$B$28:$E$28</definedName>
    <definedName name="solver_lhs5" localSheetId="2" hidden="1">Model!$B$6:$E$6</definedName>
    <definedName name="solver_lhs6" localSheetId="2" hidden="1">Model!$B$30:$E$30</definedName>
    <definedName name="solver_lhs7" localSheetId="2" hidden="1">Model!$F$10:$F$21</definedName>
    <definedName name="solver_lhs8" localSheetId="2" hidden="1">Model!$F$6</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8</definedName>
    <definedName name="solver_nwt" localSheetId="2" hidden="1">1</definedName>
    <definedName name="solver_opt" localSheetId="2" hidden="1">Model!$B$3</definedName>
    <definedName name="solver_pre" localSheetId="2" hidden="1">0.000001</definedName>
    <definedName name="solver_rbv" localSheetId="2" hidden="1">1</definedName>
    <definedName name="solver_rel1" localSheetId="2" hidden="1">1</definedName>
    <definedName name="solver_rel2" localSheetId="2" hidden="1">5</definedName>
    <definedName name="solver_rel3" localSheetId="2" hidden="1">5</definedName>
    <definedName name="solver_rel4" localSheetId="2" hidden="1">1</definedName>
    <definedName name="solver_rel5" localSheetId="2" hidden="1">5</definedName>
    <definedName name="solver_rel6" localSheetId="2" hidden="1">1</definedName>
    <definedName name="solver_rel7" localSheetId="2" hidden="1">2</definedName>
    <definedName name="solver_rel8" localSheetId="2" hidden="1">2</definedName>
    <definedName name="solver_rhs1" localSheetId="2" hidden="1">Model!$B$6:$E$6</definedName>
    <definedName name="solver_rhs2" localSheetId="2" hidden="1">binary</definedName>
    <definedName name="solver_rhs3" localSheetId="2" hidden="1">binary</definedName>
    <definedName name="solver_rhs4" localSheetId="2" hidden="1">1</definedName>
    <definedName name="solver_rhs5" localSheetId="2" hidden="1">binary</definedName>
    <definedName name="solver_rhs6" localSheetId="2" hidden="1">Model!$B$29:$E$29</definedName>
    <definedName name="solver_rhs7" localSheetId="2" hidden="1">1</definedName>
    <definedName name="solver_rhs8" localSheetId="2" hidden="1">2</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2</definedName>
    <definedName name="solver_val" localSheetId="2" hidden="1">0</definedName>
    <definedName name="solver_ver" localSheetId="2" hidden="1">3</definedName>
  </definedNames>
  <calcPr calcId="162913" calcOnSave="0" concurrentCalc="0"/>
  <extLst>
    <ext xmlns:x15="http://schemas.microsoft.com/office/spreadsheetml/2010/11/main" uri="{FCE2AD5D-F65C-4FA6-A056-5C36A1767C68}">
      <x15:dataModel>
        <x15:modelTables>
          <x15:modelTable id="Table353" name="Table353" connection="WorksheetConnection_Table353"/>
          <x15:modelTable id="Table352" name="Table352" connection="WorksheetConnection_Table352"/>
          <x15:modelTable id="Table3" name="Table3" connection="WorksheetConnection_Table3"/>
          <x15:modelTable id="Table2" name="Table2" connection="WorksheetConnection_Table2"/>
          <x15:modelTable id="Table1" name="Table1" connection="WorksheetConnection_Table1"/>
          <x15:modelTable id="Range" name="Range" connection="WorksheetConnection_Sheet2!$A$1:$F$57"/>
          <x15:modelTable id="Table3536" name="Table3536" connection="WorksheetConnection_Table3536"/>
        </x15:modelTables>
      </x15:dataModel>
    </ext>
  </extLst>
</workbook>
</file>

<file path=xl/calcChain.xml><?xml version="1.0" encoding="utf-8"?>
<calcChain xmlns="http://schemas.openxmlformats.org/spreadsheetml/2006/main">
  <c r="E22" i="11" l="1"/>
  <c r="D22" i="11"/>
  <c r="C22" i="11"/>
  <c r="B22" i="11"/>
  <c r="B2" i="11"/>
  <c r="E30" i="11"/>
  <c r="D30" i="11"/>
  <c r="C30" i="11"/>
  <c r="B30" i="11"/>
  <c r="E29" i="11"/>
  <c r="D29" i="11"/>
  <c r="C29" i="11"/>
  <c r="B29" i="11"/>
  <c r="E28" i="11"/>
  <c r="D28" i="11"/>
  <c r="C28" i="11"/>
  <c r="B28" i="11"/>
  <c r="A3" i="12"/>
  <c r="A4" i="12"/>
  <c r="A5" i="12"/>
  <c r="A6" i="12"/>
  <c r="A7" i="12"/>
  <c r="A8" i="12"/>
  <c r="A9" i="12"/>
  <c r="A10" i="12"/>
  <c r="A11" i="12"/>
  <c r="A12" i="12"/>
  <c r="A13" i="12"/>
  <c r="Q21" i="11"/>
  <c r="F21" i="11"/>
  <c r="Q20" i="11"/>
  <c r="F20" i="11"/>
  <c r="Q19" i="11"/>
  <c r="F19" i="11"/>
  <c r="Q18" i="11"/>
  <c r="F18" i="11"/>
  <c r="Q17" i="11"/>
  <c r="F17" i="11"/>
  <c r="Q16" i="11"/>
  <c r="F16" i="11"/>
  <c r="Q15" i="11"/>
  <c r="F15" i="11"/>
  <c r="Q14" i="11"/>
  <c r="F14" i="11"/>
  <c r="Q13" i="11"/>
  <c r="F13" i="11"/>
  <c r="Q12" i="11"/>
  <c r="F12" i="11"/>
  <c r="Q11" i="11"/>
  <c r="N11" i="11"/>
  <c r="N12" i="11"/>
  <c r="N13" i="11"/>
  <c r="N14" i="11"/>
  <c r="N15" i="11"/>
  <c r="N16" i="11"/>
  <c r="N17" i="11"/>
  <c r="N18" i="11"/>
  <c r="N19" i="11"/>
  <c r="N20" i="11"/>
  <c r="N21" i="11"/>
  <c r="F11" i="11"/>
  <c r="Q10" i="11"/>
  <c r="F10" i="11"/>
  <c r="F6" i="11"/>
  <c r="B1" i="11"/>
  <c r="B3" i="11"/>
  <c r="A6" i="3"/>
  <c r="A7" i="3"/>
  <c r="A8" i="3"/>
  <c r="A9" i="3"/>
  <c r="A10" i="3"/>
  <c r="A11" i="3"/>
  <c r="A12" i="3"/>
  <c r="A13" i="3"/>
  <c r="A14" i="3"/>
  <c r="A15" i="3"/>
  <c r="A16" i="3"/>
  <c r="A4" i="6"/>
  <c r="A5" i="6"/>
  <c r="A6" i="6"/>
  <c r="A7" i="6"/>
  <c r="A8" i="6"/>
  <c r="A9" i="6"/>
  <c r="A10" i="6"/>
  <c r="A11" i="6"/>
  <c r="A12" i="6"/>
  <c r="A13" i="6"/>
  <c r="A14" i="6"/>
  <c r="A15" i="6"/>
  <c r="A3" i="6"/>
</calcChain>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Sheet2!$A$1:$F$57" type="102" refreshedVersion="6" minRefreshableVersion="5">
    <extLst>
      <ext xmlns:x15="http://schemas.microsoft.com/office/spreadsheetml/2010/11/main" uri="{DE250136-89BD-433C-8126-D09CA5730AF9}">
        <x15:connection id="Range">
          <x15:rangePr sourceName="_xlcn.WorksheetConnection_Sheet2A1F57"/>
        </x15:connection>
      </ext>
    </extLst>
  </connection>
  <connection id="3" name="WorksheetConnection_Table1" type="102" refreshedVersion="6" minRefreshableVersion="5">
    <extLst>
      <ext xmlns:x15="http://schemas.microsoft.com/office/spreadsheetml/2010/11/main" uri="{DE250136-89BD-433C-8126-D09CA5730AF9}">
        <x15:connection id="Table1">
          <x15:rangePr sourceName="_xlcn.WorksheetConnection_Table1"/>
        </x15:connection>
      </ext>
    </extLst>
  </connection>
  <connection id="4" name="WorksheetConnection_Table2" type="102" refreshedVersion="6" minRefreshableVersion="5">
    <extLst>
      <ext xmlns:x15="http://schemas.microsoft.com/office/spreadsheetml/2010/11/main" uri="{DE250136-89BD-433C-8126-D09CA5730AF9}">
        <x15:connection id="Table2">
          <x15:rangePr sourceName="_xlcn.WorksheetConnection_Table2"/>
        </x15:connection>
      </ext>
    </extLst>
  </connection>
  <connection id="5" name="WorksheetConnection_Table3" type="102" refreshedVersion="6" minRefreshableVersion="5">
    <extLst>
      <ext xmlns:x15="http://schemas.microsoft.com/office/spreadsheetml/2010/11/main" uri="{DE250136-89BD-433C-8126-D09CA5730AF9}">
        <x15:connection id="Table3">
          <x15:rangePr sourceName="_xlcn.WorksheetConnection_Table3"/>
        </x15:connection>
      </ext>
    </extLst>
  </connection>
  <connection id="6" name="WorksheetConnection_Table352" type="102" refreshedVersion="6" minRefreshableVersion="5">
    <extLst>
      <ext xmlns:x15="http://schemas.microsoft.com/office/spreadsheetml/2010/11/main" uri="{DE250136-89BD-433C-8126-D09CA5730AF9}">
        <x15:connection id="Table352">
          <x15:rangePr sourceName="_xlcn.WorksheetConnection_Table352"/>
        </x15:connection>
      </ext>
    </extLst>
  </connection>
  <connection id="7" name="WorksheetConnection_Table353" type="102" refreshedVersion="6" minRefreshableVersion="5">
    <extLst>
      <ext xmlns:x15="http://schemas.microsoft.com/office/spreadsheetml/2010/11/main" uri="{DE250136-89BD-433C-8126-D09CA5730AF9}">
        <x15:connection id="Table353">
          <x15:rangePr sourceName="_xlcn.WorksheetConnection_Table353"/>
        </x15:connection>
      </ext>
    </extLst>
  </connection>
  <connection id="8" name="WorksheetConnection_Table3536" type="102" refreshedVersion="6" minRefreshableVersion="5">
    <extLst>
      <ext xmlns:x15="http://schemas.microsoft.com/office/spreadsheetml/2010/11/main" uri="{DE250136-89BD-433C-8126-D09CA5730AF9}">
        <x15:connection id="Table3536">
          <x15:rangePr sourceName="_xlcn.WorksheetConnection_Table3536"/>
        </x15:connection>
      </ext>
    </extLst>
  </connection>
</connections>
</file>

<file path=xl/sharedStrings.xml><?xml version="1.0" encoding="utf-8"?>
<sst xmlns="http://schemas.openxmlformats.org/spreadsheetml/2006/main" count="193" uniqueCount="59">
  <si>
    <t>AS</t>
  </si>
  <si>
    <t>AZ</t>
  </si>
  <si>
    <t>CA</t>
  </si>
  <si>
    <t>CO</t>
  </si>
  <si>
    <t>MN</t>
  </si>
  <si>
    <t>MO</t>
  </si>
  <si>
    <t>MP</t>
  </si>
  <si>
    <t>OR</t>
  </si>
  <si>
    <t>PA</t>
  </si>
  <si>
    <t>PR</t>
  </si>
  <si>
    <t>RI</t>
  </si>
  <si>
    <t>TX</t>
  </si>
  <si>
    <t>UT</t>
  </si>
  <si>
    <t>WY</t>
  </si>
  <si>
    <t>Longitude</t>
  </si>
  <si>
    <t>Customer Id</t>
  </si>
  <si>
    <t>State</t>
  </si>
  <si>
    <t>Demand (in Pallets)</t>
  </si>
  <si>
    <t>Latitude</t>
  </si>
  <si>
    <t>Potential Facilties</t>
  </si>
  <si>
    <t>Potential Facility</t>
  </si>
  <si>
    <t>Whether Facility will be Located or Not</t>
  </si>
  <si>
    <t>Number of Facilities</t>
  </si>
  <si>
    <t>Pallet-Miles</t>
  </si>
  <si>
    <t>Column1</t>
  </si>
  <si>
    <t>Cost of Transportation per Unit</t>
  </si>
  <si>
    <t>Capacity</t>
  </si>
  <si>
    <t>Annual Fixed Facility Costs</t>
  </si>
  <si>
    <t>Total Transportation Cost</t>
  </si>
  <si>
    <t>Transportation Cost</t>
  </si>
  <si>
    <t>Texas</t>
  </si>
  <si>
    <t>Missouri</t>
  </si>
  <si>
    <t>Pennsylvania</t>
  </si>
  <si>
    <t>Kentucky</t>
  </si>
  <si>
    <t>Virginia</t>
  </si>
  <si>
    <t>Minnesota</t>
  </si>
  <si>
    <t>California</t>
  </si>
  <si>
    <t>Nevada</t>
  </si>
  <si>
    <t>Colorado</t>
  </si>
  <si>
    <t>Oregon</t>
  </si>
  <si>
    <t>Kansas</t>
  </si>
  <si>
    <t>Wisconsin</t>
  </si>
  <si>
    <t>Customer</t>
  </si>
  <si>
    <t>Demand (in Cases)</t>
  </si>
  <si>
    <t>Cost Per Unit</t>
  </si>
  <si>
    <t>DC to Customer Flow</t>
  </si>
  <si>
    <t>Supply Matrix</t>
  </si>
  <si>
    <t>State Code</t>
  </si>
  <si>
    <t>KY</t>
  </si>
  <si>
    <t>VA</t>
  </si>
  <si>
    <t>WI</t>
  </si>
  <si>
    <t>KS</t>
  </si>
  <si>
    <t>NV</t>
  </si>
  <si>
    <t>Select Capacity</t>
  </si>
  <si>
    <t>Capacity Constraint</t>
  </si>
  <si>
    <t>Units Shipped</t>
  </si>
  <si>
    <t>Fixed Facility Cost</t>
  </si>
  <si>
    <t>Total Cost</t>
  </si>
  <si>
    <t>Problem Statement: Sudha Inc. is starting a consumer goods business in United States. They begin by estimating the demand in each of the following states in the United States. The demand is provided in the table below. Sudha wants to setup two distribution centers for its business to begin with. Sudha's team has identified 4 potential locations for setting up the DCs. Sudha has hired Omega Supply Chain Consultants to make recommendations on the facility location as well as the size of the facilities. In addition to the previous model, the facility costs and capacity for each of the potential facilities is also given. Where should the two facilites be located? Remember each customer can receive shipment from only one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</si>
</sst>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9"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9">
    <xf numFmtId="0" fontId="0" fillId="0" borderId="0" xfId="0"/>
    <xf numFmtId="0" fontId="16" fillId="0" borderId="0" xfId="0" applyFont="1"/>
    <xf numFmtId="0" fontId="0" fillId="0" borderId="0" xfId="0" applyAlignment="1">
      <alignment wrapText="1"/>
    </xf>
    <xf numFmtId="1" fontId="0" fillId="0" borderId="0" xfId="0" applyNumberFormat="1"/>
    <xf numFmtId="1" fontId="0" fillId="33" borderId="0" xfId="0" applyNumberFormat="1" applyFill="1"/>
    <xf numFmtId="0" fontId="0" fillId="33" borderId="0" xfId="0" applyFill="1" applyAlignment="1">
      <alignment horizontal="center" vertical="center"/>
    </xf>
    <xf numFmtId="0" fontId="0" fillId="0" borderId="0" xfId="0" applyAlignment="1">
      <alignment horizontal="center" vertical="center"/>
    </xf>
    <xf numFmtId="0" fontId="16" fillId="0" borderId="0" xfId="0" applyFont="1" applyAlignment="1">
      <alignment wrapText="1"/>
    </xf>
    <xf numFmtId="0" fontId="0" fillId="34" borderId="10" xfId="0" applyFont="1" applyFill="1" applyBorder="1"/>
    <xf numFmtId="0" fontId="0" fillId="0" borderId="10" xfId="0" applyFont="1" applyBorder="1"/>
    <xf numFmtId="44" fontId="0" fillId="0" borderId="0" xfId="43" applyFont="1"/>
    <xf numFmtId="164" fontId="0" fillId="0" borderId="0" xfId="43" applyNumberFormat="1" applyFont="1"/>
    <xf numFmtId="43" fontId="0" fillId="0" borderId="0" xfId="42" applyFont="1"/>
    <xf numFmtId="164" fontId="0" fillId="35" borderId="0" xfId="43" applyNumberFormat="1" applyFont="1" applyFill="1"/>
    <xf numFmtId="44" fontId="0" fillId="0" borderId="0" xfId="0" applyNumberFormat="1"/>
    <xf numFmtId="0" fontId="16" fillId="0" borderId="0" xfId="0" applyFont="1" applyAlignment="1">
      <alignment wrapText="1"/>
    </xf>
    <xf numFmtId="0" fontId="0" fillId="33" borderId="0" xfId="0" applyFill="1"/>
    <xf numFmtId="164" fontId="0" fillId="0" borderId="0" xfId="43" applyNumberFormat="1" applyFont="1" applyFill="1"/>
    <xf numFmtId="0" fontId="16" fillId="0" borderId="0" xfId="0" applyFont="1"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
    <dxf>
      <numFmt numFmtId="0" formatCode="General"/>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numFmt numFmtId="164" formatCode="_(&quot;$&quot;* #,##0_);_(&quot;$&quot;* \(#,##0\);_(&quot;$&quot;* &quot;-&quot;??_);_(@_)"/>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numFmt numFmtId="0" formatCode="General"/>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170209</xdr:colOff>
      <xdr:row>29</xdr:row>
      <xdr:rowOff>85024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923809" cy="5609524"/>
        </a:xfrm>
        <a:prstGeom prst="rect">
          <a:avLst/>
        </a:prstGeom>
      </xdr:spPr>
    </xdr:pic>
    <xdr:clientData/>
  </xdr:twoCellAnchor>
</xdr:wsDr>
</file>

<file path=xl/tables/table1.xml><?xml version="1.0" encoding="utf-8"?>
<table xmlns="http://schemas.openxmlformats.org/spreadsheetml/2006/main" id="1" name="Table32" displayName="Table32" ref="A4:D16" totalsRowShown="0" headerRowDxfId="6">
  <autoFilter ref="A4:D16"/>
  <tableColumns count="4">
    <tableColumn id="1" name="Customer Id"/>
    <tableColumn id="2" name="Customer"/>
    <tableColumn id="5" name="Demand (in Cases)"/>
    <tableColumn id="6" name="Potential Facility"/>
  </tableColumns>
  <tableStyleInfo name="TableStyleMedium2" showFirstColumn="0" showLastColumn="0" showRowStripes="1" showColumnStripes="0"/>
</table>
</file>

<file path=xl/tables/table2.xml><?xml version="1.0" encoding="utf-8"?>
<table xmlns="http://schemas.openxmlformats.org/spreadsheetml/2006/main" id="2" name="Table353" displayName="Table353" ref="A1:G15" totalsRowShown="0" headerRowDxfId="5">
  <autoFilter ref="A1:G15"/>
  <tableColumns count="7">
    <tableColumn id="1" name="Customer Id"/>
    <tableColumn id="2" name="State"/>
    <tableColumn id="3" name="Latitude"/>
    <tableColumn id="4" name="Longitude"/>
    <tableColumn id="5" name="Demand (in Pallets)"/>
    <tableColumn id="7" name="Pallet-Miles" dataDxfId="4"/>
    <tableColumn id="6" name="Column1"/>
  </tableColumns>
  <tableStyleInfo name="TableStyleMedium2" showFirstColumn="0" showLastColumn="0" showRowStripes="1" showColumnStripes="0"/>
</table>
</file>

<file path=xl/tables/table3.xml><?xml version="1.0" encoding="utf-8"?>
<table xmlns="http://schemas.openxmlformats.org/spreadsheetml/2006/main" id="3" name="Table354" displayName="Table354" ref="N9:Q21" totalsRowShown="0" headerRowDxfId="3">
  <autoFilter ref="N9:Q21"/>
  <tableColumns count="4">
    <tableColumn id="1" name="Customer Id"/>
    <tableColumn id="2" name="State"/>
    <tableColumn id="5" name="Demand (in Pallets)"/>
    <tableColumn id="7" name="Transportation Cost" dataDxfId="2" dataCellStyle="Currency">
      <calculatedColumnFormula>SUMPRODUCT(B10:E10,I10:L10)*Table354[[#This Row],[Demand (in Pallets)]]</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5" name="Table3536" displayName="Table3536" ref="A1:F13" totalsRowShown="0" headerRowDxfId="1">
  <autoFilter ref="A1:F13"/>
  <tableColumns count="6">
    <tableColumn id="1" name="Customer Id"/>
    <tableColumn id="2" name="State"/>
    <tableColumn id="3" name="State Code"/>
    <tableColumn id="5" name="Demand (in Pallets)"/>
    <tableColumn id="7" name="Pallet-Miles" dataDxfId="0"/>
    <tableColumn id="6"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tabSelected="1" zoomScale="110" zoomScaleNormal="110" workbookViewId="0">
      <pane ySplit="4" topLeftCell="A5" activePane="bottomLeft" state="frozen"/>
      <selection pane="bottomLeft" sqref="A1:P1"/>
    </sheetView>
  </sheetViews>
  <sheetFormatPr defaultRowHeight="15" x14ac:dyDescent="0.25"/>
  <cols>
    <col min="1" max="1" width="13.875" customWidth="1"/>
    <col min="2" max="4" width="10" customWidth="1"/>
    <col min="5" max="5" width="10" bestFit="1" customWidth="1"/>
    <col min="6" max="6" width="12" customWidth="1"/>
    <col min="9" max="9" width="11.125" customWidth="1"/>
    <col min="10" max="10" width="11.375" customWidth="1"/>
    <col min="13" max="14" width="9.625" bestFit="1" customWidth="1"/>
    <col min="15" max="19" width="12.625" bestFit="1" customWidth="1"/>
  </cols>
  <sheetData>
    <row r="1" spans="1:19" ht="68.25" customHeight="1" x14ac:dyDescent="0.25">
      <c r="A1" s="18" t="s">
        <v>58</v>
      </c>
      <c r="B1" s="18"/>
      <c r="C1" s="18"/>
      <c r="D1" s="18"/>
      <c r="E1" s="18"/>
      <c r="F1" s="18"/>
      <c r="G1" s="18"/>
      <c r="H1" s="18"/>
      <c r="I1" s="18"/>
      <c r="J1" s="18"/>
      <c r="K1" s="18"/>
      <c r="L1" s="18"/>
      <c r="M1" s="18"/>
      <c r="N1" s="18"/>
      <c r="O1" s="18"/>
      <c r="P1" s="18"/>
    </row>
    <row r="3" spans="1:19" x14ac:dyDescent="0.25">
      <c r="G3" s="1" t="s">
        <v>25</v>
      </c>
    </row>
    <row r="4" spans="1:19" x14ac:dyDescent="0.25">
      <c r="A4" s="1" t="s">
        <v>15</v>
      </c>
      <c r="B4" s="1" t="s">
        <v>42</v>
      </c>
      <c r="C4" s="1" t="s">
        <v>43</v>
      </c>
      <c r="D4" s="1" t="s">
        <v>20</v>
      </c>
      <c r="F4" s="1"/>
      <c r="G4" t="s">
        <v>30</v>
      </c>
      <c r="H4" t="s">
        <v>31</v>
      </c>
      <c r="I4" t="s">
        <v>36</v>
      </c>
      <c r="J4" t="s">
        <v>35</v>
      </c>
    </row>
    <row r="5" spans="1:19" x14ac:dyDescent="0.25">
      <c r="A5">
        <v>1</v>
      </c>
      <c r="B5" t="s">
        <v>30</v>
      </c>
      <c r="C5">
        <v>33037</v>
      </c>
      <c r="D5">
        <v>1</v>
      </c>
      <c r="F5" t="s">
        <v>30</v>
      </c>
      <c r="G5" s="10">
        <v>0</v>
      </c>
      <c r="H5" s="12">
        <v>4.376414074188693</v>
      </c>
      <c r="I5" s="10">
        <v>13.317428717709657</v>
      </c>
      <c r="J5" s="10">
        <v>8.3273367623081782</v>
      </c>
      <c r="K5" s="10"/>
      <c r="N5" s="12"/>
      <c r="O5" s="12"/>
      <c r="P5" s="12"/>
      <c r="Q5" s="14"/>
      <c r="R5" s="14"/>
      <c r="S5" s="14"/>
    </row>
    <row r="6" spans="1:19" x14ac:dyDescent="0.25">
      <c r="A6">
        <f>A5+1</f>
        <v>2</v>
      </c>
      <c r="B6" t="s">
        <v>31</v>
      </c>
      <c r="C6">
        <v>24958</v>
      </c>
      <c r="D6">
        <v>1</v>
      </c>
      <c r="F6" t="s">
        <v>31</v>
      </c>
      <c r="G6" s="10">
        <v>4.7820808814813667</v>
      </c>
      <c r="H6" s="12">
        <v>0</v>
      </c>
      <c r="I6" s="10">
        <v>14.814450970526716</v>
      </c>
      <c r="J6" s="10">
        <v>4.0697730940169432</v>
      </c>
      <c r="K6" s="10"/>
      <c r="N6" s="12"/>
      <c r="O6" s="12"/>
      <c r="P6" s="12"/>
      <c r="Q6" s="14"/>
      <c r="R6" s="14"/>
      <c r="S6" s="14"/>
    </row>
    <row r="7" spans="1:19" x14ac:dyDescent="0.25">
      <c r="A7">
        <f t="shared" ref="A7:A16" si="0">A6+1</f>
        <v>3</v>
      </c>
      <c r="B7" t="s">
        <v>32</v>
      </c>
      <c r="C7">
        <v>16508</v>
      </c>
      <c r="F7" t="s">
        <v>32</v>
      </c>
      <c r="G7" s="10">
        <v>10.831372743585085</v>
      </c>
      <c r="H7" s="12">
        <v>6.0188801711727571</v>
      </c>
      <c r="I7" s="10">
        <v>24.012470794375187</v>
      </c>
      <c r="J7" s="10">
        <v>7.9188396176295441</v>
      </c>
      <c r="K7" s="10"/>
      <c r="N7" s="12"/>
      <c r="O7" s="12"/>
      <c r="P7" s="12"/>
      <c r="Q7" s="14"/>
      <c r="R7" s="14"/>
      <c r="S7" s="14"/>
    </row>
    <row r="8" spans="1:19" x14ac:dyDescent="0.25">
      <c r="A8">
        <f t="shared" si="0"/>
        <v>4</v>
      </c>
      <c r="B8" t="s">
        <v>33</v>
      </c>
      <c r="C8">
        <v>22258</v>
      </c>
      <c r="F8" t="s">
        <v>33</v>
      </c>
      <c r="G8" s="10">
        <v>7.3200293004989296</v>
      </c>
      <c r="H8" s="12">
        <v>2.8507862861873949</v>
      </c>
      <c r="I8" s="10">
        <v>20.571911781642537</v>
      </c>
      <c r="J8" s="10">
        <v>6.1213376652859184</v>
      </c>
      <c r="K8" s="10"/>
      <c r="N8" s="12"/>
      <c r="O8" s="12"/>
      <c r="P8" s="12"/>
      <c r="Q8" s="14"/>
      <c r="R8" s="14"/>
      <c r="S8" s="14"/>
    </row>
    <row r="9" spans="1:19" x14ac:dyDescent="0.25">
      <c r="A9">
        <f t="shared" si="0"/>
        <v>5</v>
      </c>
      <c r="B9" t="s">
        <v>34</v>
      </c>
      <c r="C9">
        <v>18938</v>
      </c>
      <c r="F9" t="s">
        <v>34</v>
      </c>
      <c r="G9" s="10">
        <v>9.7793295925487591</v>
      </c>
      <c r="H9" s="12">
        <v>16.251021571446678</v>
      </c>
      <c r="I9" s="10">
        <v>21.841982114920608</v>
      </c>
      <c r="J9" s="10">
        <v>8.239828651282572</v>
      </c>
      <c r="K9" s="10"/>
      <c r="N9" s="12"/>
      <c r="O9" s="12"/>
      <c r="P9" s="12"/>
      <c r="Q9" s="14"/>
      <c r="R9" s="14"/>
      <c r="S9" s="14"/>
    </row>
    <row r="10" spans="1:19" x14ac:dyDescent="0.25">
      <c r="A10">
        <f t="shared" si="0"/>
        <v>6</v>
      </c>
      <c r="B10" t="s">
        <v>35</v>
      </c>
      <c r="C10">
        <v>16003</v>
      </c>
      <c r="D10">
        <v>1</v>
      </c>
      <c r="F10" t="s">
        <v>35</v>
      </c>
      <c r="G10" s="10">
        <v>8.3273367623081782</v>
      </c>
      <c r="H10" s="12">
        <v>2.9170850529087313</v>
      </c>
      <c r="I10" s="10">
        <v>15.584056666083148</v>
      </c>
      <c r="J10" s="10">
        <v>0</v>
      </c>
      <c r="K10" s="10"/>
      <c r="N10" s="12"/>
      <c r="O10" s="12"/>
      <c r="P10" s="12"/>
      <c r="Q10" s="14"/>
      <c r="R10" s="14"/>
      <c r="S10" s="14"/>
    </row>
    <row r="11" spans="1:19" x14ac:dyDescent="0.25">
      <c r="A11">
        <f t="shared" si="0"/>
        <v>7</v>
      </c>
      <c r="B11" t="s">
        <v>41</v>
      </c>
      <c r="C11">
        <v>18635</v>
      </c>
      <c r="F11" t="s">
        <v>41</v>
      </c>
      <c r="G11" s="10">
        <v>8.7691931622371087</v>
      </c>
      <c r="H11" s="12">
        <v>5.7334416010623395</v>
      </c>
      <c r="I11" s="10">
        <v>17.650983003183214</v>
      </c>
      <c r="J11" s="10">
        <v>2.0460846811741114</v>
      </c>
      <c r="K11" s="10"/>
      <c r="N11" s="12"/>
      <c r="O11" s="12"/>
      <c r="P11" s="12"/>
      <c r="Q11" s="14"/>
      <c r="R11" s="14"/>
      <c r="S11" s="14"/>
    </row>
    <row r="12" spans="1:19" x14ac:dyDescent="0.25">
      <c r="A12">
        <f t="shared" si="0"/>
        <v>8</v>
      </c>
      <c r="B12" t="s">
        <v>40</v>
      </c>
      <c r="C12">
        <v>12223</v>
      </c>
      <c r="F12" t="s">
        <v>40</v>
      </c>
      <c r="G12" s="10">
        <v>4.4275755188529082</v>
      </c>
      <c r="H12" s="12">
        <v>1.7445930473734663</v>
      </c>
      <c r="I12" s="10">
        <v>12.698955012879861</v>
      </c>
      <c r="J12" s="10">
        <v>4.3899341402918344</v>
      </c>
      <c r="K12" s="10"/>
      <c r="N12" s="12"/>
      <c r="O12" s="12"/>
      <c r="P12" s="12"/>
      <c r="Q12" s="14"/>
      <c r="R12" s="14"/>
      <c r="S12" s="14"/>
    </row>
    <row r="13" spans="1:19" x14ac:dyDescent="0.25">
      <c r="A13">
        <f t="shared" si="0"/>
        <v>9</v>
      </c>
      <c r="B13" t="s">
        <v>36</v>
      </c>
      <c r="C13">
        <v>14072</v>
      </c>
      <c r="D13">
        <v>1</v>
      </c>
      <c r="F13" t="s">
        <v>36</v>
      </c>
      <c r="G13" s="10">
        <v>11.331496365068743</v>
      </c>
      <c r="H13" s="12">
        <v>10.605135982083739</v>
      </c>
      <c r="I13" s="10">
        <v>0</v>
      </c>
      <c r="J13" s="10">
        <v>12.721678911088283</v>
      </c>
      <c r="K13" s="10"/>
      <c r="N13" s="12"/>
      <c r="O13" s="12"/>
      <c r="P13" s="12"/>
      <c r="Q13" s="14"/>
      <c r="R13" s="14"/>
      <c r="S13" s="14"/>
    </row>
    <row r="14" spans="1:19" x14ac:dyDescent="0.25">
      <c r="A14">
        <f t="shared" si="0"/>
        <v>10</v>
      </c>
      <c r="B14" t="s">
        <v>37</v>
      </c>
      <c r="C14">
        <v>14465</v>
      </c>
      <c r="F14" t="s">
        <v>37</v>
      </c>
      <c r="G14" s="10">
        <v>10.551541499492656</v>
      </c>
      <c r="H14" s="12">
        <v>9.8044478254320477</v>
      </c>
      <c r="I14" s="10">
        <v>2.0793533335297845</v>
      </c>
      <c r="J14" s="10">
        <v>11.086824077536008</v>
      </c>
      <c r="K14" s="10"/>
      <c r="N14" s="12"/>
      <c r="O14" s="12"/>
      <c r="P14" s="12"/>
      <c r="Q14" s="14"/>
      <c r="R14" s="14"/>
      <c r="S14" s="14"/>
    </row>
    <row r="15" spans="1:19" x14ac:dyDescent="0.25">
      <c r="A15">
        <f t="shared" si="0"/>
        <v>11</v>
      </c>
      <c r="B15" t="s">
        <v>38</v>
      </c>
      <c r="C15">
        <v>23496</v>
      </c>
      <c r="F15" t="s">
        <v>38</v>
      </c>
      <c r="G15" s="10">
        <v>5.7205688695658008</v>
      </c>
      <c r="H15" s="12">
        <v>5.0364695853709653</v>
      </c>
      <c r="I15" s="10">
        <v>8.1467456591701097</v>
      </c>
      <c r="J15" s="10">
        <v>6.0559001771561274</v>
      </c>
      <c r="K15" s="10"/>
      <c r="N15" s="12"/>
      <c r="O15" s="12"/>
      <c r="P15" s="12"/>
      <c r="Q15" s="14"/>
      <c r="R15" s="14"/>
      <c r="S15" s="14"/>
    </row>
    <row r="16" spans="1:19" x14ac:dyDescent="0.25">
      <c r="A16">
        <f t="shared" si="0"/>
        <v>12</v>
      </c>
      <c r="B16" t="s">
        <v>39</v>
      </c>
      <c r="C16">
        <v>21647</v>
      </c>
      <c r="F16" t="s">
        <v>39</v>
      </c>
      <c r="G16" s="10">
        <v>14.366</v>
      </c>
      <c r="H16" s="12">
        <v>12</v>
      </c>
      <c r="I16" s="10">
        <v>6.262688976105764</v>
      </c>
      <c r="J16" s="10">
        <v>11.436313194973344</v>
      </c>
      <c r="K16" s="10"/>
      <c r="N16" s="12"/>
      <c r="O16" s="12"/>
      <c r="P16" s="12"/>
      <c r="Q16" s="14"/>
      <c r="R16" s="14"/>
      <c r="S16" s="14"/>
    </row>
    <row r="17" spans="1:19" x14ac:dyDescent="0.25">
      <c r="G17" s="10"/>
      <c r="H17" s="10"/>
      <c r="I17" s="10"/>
      <c r="J17" s="10"/>
      <c r="K17" s="10"/>
      <c r="L17" s="10"/>
      <c r="M17" s="10"/>
      <c r="N17" s="14"/>
      <c r="O17" s="14"/>
      <c r="P17" s="14"/>
      <c r="Q17" s="14"/>
      <c r="R17" s="14"/>
      <c r="S17" s="14"/>
    </row>
    <row r="18" spans="1:19" x14ac:dyDescent="0.25">
      <c r="A18" s="1" t="s">
        <v>27</v>
      </c>
      <c r="G18" s="10"/>
      <c r="H18" s="10"/>
      <c r="I18" s="10"/>
      <c r="J18" s="10"/>
      <c r="K18" s="10"/>
      <c r="L18" s="10"/>
      <c r="M18" s="10"/>
      <c r="N18" s="14"/>
      <c r="O18" s="14"/>
      <c r="P18" s="14"/>
      <c r="Q18" s="14"/>
      <c r="R18" s="14"/>
      <c r="S18" s="14"/>
    </row>
    <row r="19" spans="1:19" x14ac:dyDescent="0.25">
      <c r="A19" s="1" t="s">
        <v>26</v>
      </c>
      <c r="B19" s="1" t="s">
        <v>30</v>
      </c>
      <c r="C19" s="1" t="s">
        <v>31</v>
      </c>
      <c r="D19" s="1" t="s">
        <v>36</v>
      </c>
      <c r="E19" s="1" t="s">
        <v>35</v>
      </c>
    </row>
    <row r="20" spans="1:19" x14ac:dyDescent="0.25">
      <c r="A20" s="1">
        <v>120000</v>
      </c>
      <c r="B20" s="11">
        <v>251318.88000000003</v>
      </c>
      <c r="C20" s="11">
        <v>291549.02399999992</v>
      </c>
      <c r="D20" s="11">
        <v>331284.55679999996</v>
      </c>
      <c r="E20" s="11">
        <v>222073.19999999998</v>
      </c>
    </row>
    <row r="21" spans="1:19" x14ac:dyDescent="0.25">
      <c r="A21" s="1">
        <v>160000</v>
      </c>
      <c r="B21" s="11">
        <v>279243.2</v>
      </c>
      <c r="C21" s="11">
        <v>323943.36</v>
      </c>
      <c r="D21" s="11">
        <v>368093.95199999999</v>
      </c>
      <c r="E21" s="11">
        <v>246748</v>
      </c>
    </row>
    <row r="22" spans="1:19" x14ac:dyDescent="0.25">
      <c r="A22" s="1">
        <v>200000</v>
      </c>
      <c r="B22" s="11">
        <v>290878.33333333337</v>
      </c>
      <c r="C22" s="11">
        <v>337441</v>
      </c>
      <c r="D22" s="11">
        <v>383431.2</v>
      </c>
      <c r="E22" s="11">
        <v>257029.16666666669</v>
      </c>
    </row>
    <row r="23" spans="1:19" x14ac:dyDescent="0.25">
      <c r="B23" s="11"/>
      <c r="C23" s="11"/>
      <c r="D23" s="11"/>
    </row>
  </sheetData>
  <mergeCells count="1">
    <mergeCell ref="A1:P1"/>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5" x14ac:dyDescent="0.25"/>
  <cols>
    <col min="1" max="1" width="13.875" customWidth="1"/>
    <col min="3" max="3" width="10.375" customWidth="1"/>
    <col min="4" max="4" width="12.375" customWidth="1"/>
    <col min="5" max="5" width="20.625" customWidth="1"/>
  </cols>
  <sheetData>
    <row r="1" spans="1:7" ht="30" x14ac:dyDescent="0.25">
      <c r="A1" s="7" t="s">
        <v>15</v>
      </c>
      <c r="B1" s="7" t="s">
        <v>16</v>
      </c>
      <c r="C1" s="7" t="s">
        <v>18</v>
      </c>
      <c r="D1" s="7" t="s">
        <v>14</v>
      </c>
      <c r="E1" s="7" t="s">
        <v>17</v>
      </c>
      <c r="F1" s="7" t="s">
        <v>23</v>
      </c>
      <c r="G1" s="7" t="s">
        <v>24</v>
      </c>
    </row>
    <row r="2" spans="1:7" x14ac:dyDescent="0.25">
      <c r="A2">
        <v>1</v>
      </c>
      <c r="B2" t="s">
        <v>0</v>
      </c>
      <c r="C2">
        <v>14.2417</v>
      </c>
      <c r="D2">
        <v>-170.71969999999999</v>
      </c>
      <c r="E2">
        <v>17551</v>
      </c>
      <c r="F2">
        <v>73995016</v>
      </c>
      <c r="G2" t="s">
        <v>13</v>
      </c>
    </row>
    <row r="3" spans="1:7" x14ac:dyDescent="0.25">
      <c r="A3">
        <f>A2+1</f>
        <v>2</v>
      </c>
      <c r="B3" t="s">
        <v>1</v>
      </c>
      <c r="C3">
        <v>33.7712</v>
      </c>
      <c r="D3">
        <v>-111.3877</v>
      </c>
      <c r="E3">
        <v>15643</v>
      </c>
      <c r="F3">
        <v>10324380</v>
      </c>
      <c r="G3" t="s">
        <v>13</v>
      </c>
    </row>
    <row r="4" spans="1:7" x14ac:dyDescent="0.25">
      <c r="A4">
        <f t="shared" ref="A4:A15" si="0">A3+1</f>
        <v>3</v>
      </c>
      <c r="B4" t="s">
        <v>2</v>
      </c>
      <c r="C4">
        <v>36.17</v>
      </c>
      <c r="D4">
        <v>-119.7462</v>
      </c>
      <c r="E4">
        <v>14072</v>
      </c>
      <c r="F4">
        <v>11356104</v>
      </c>
      <c r="G4" t="s">
        <v>13</v>
      </c>
    </row>
    <row r="5" spans="1:7" x14ac:dyDescent="0.25">
      <c r="A5">
        <f t="shared" si="0"/>
        <v>4</v>
      </c>
      <c r="B5" t="s">
        <v>3</v>
      </c>
      <c r="C5">
        <v>39.064599999999999</v>
      </c>
      <c r="D5">
        <v>-105.3272</v>
      </c>
      <c r="E5">
        <v>23496</v>
      </c>
      <c r="F5">
        <v>6414408</v>
      </c>
      <c r="G5" t="s">
        <v>13</v>
      </c>
    </row>
    <row r="6" spans="1:7" x14ac:dyDescent="0.25">
      <c r="A6">
        <f t="shared" si="0"/>
        <v>5</v>
      </c>
      <c r="B6" t="s">
        <v>4</v>
      </c>
      <c r="C6">
        <v>45.732599999999998</v>
      </c>
      <c r="D6">
        <v>-93.919600000000003</v>
      </c>
      <c r="E6">
        <v>16003</v>
      </c>
      <c r="F6">
        <v>8145527</v>
      </c>
      <c r="G6" t="s">
        <v>5</v>
      </c>
    </row>
    <row r="7" spans="1:7" x14ac:dyDescent="0.25">
      <c r="A7">
        <f t="shared" si="0"/>
        <v>6</v>
      </c>
      <c r="B7" t="s">
        <v>5</v>
      </c>
      <c r="C7">
        <v>38.462299999999999</v>
      </c>
      <c r="D7">
        <v>-92.302000000000007</v>
      </c>
      <c r="E7">
        <v>24958</v>
      </c>
      <c r="F7">
        <v>0</v>
      </c>
      <c r="G7" t="s">
        <v>5</v>
      </c>
    </row>
    <row r="8" spans="1:7" x14ac:dyDescent="0.25">
      <c r="A8">
        <f t="shared" si="0"/>
        <v>7</v>
      </c>
      <c r="B8" t="s">
        <v>6</v>
      </c>
      <c r="C8">
        <v>14.8058</v>
      </c>
      <c r="D8">
        <v>145.5505</v>
      </c>
      <c r="E8">
        <v>13237</v>
      </c>
      <c r="F8">
        <v>84253505</v>
      </c>
      <c r="G8" t="s">
        <v>13</v>
      </c>
    </row>
    <row r="9" spans="1:7" x14ac:dyDescent="0.25">
      <c r="A9">
        <f t="shared" si="0"/>
        <v>8</v>
      </c>
      <c r="B9" t="s">
        <v>7</v>
      </c>
      <c r="C9">
        <v>44.5672</v>
      </c>
      <c r="D9">
        <v>-122.12690000000001</v>
      </c>
      <c r="E9">
        <v>21647</v>
      </c>
      <c r="F9">
        <v>16343485</v>
      </c>
      <c r="G9" t="s">
        <v>13</v>
      </c>
    </row>
    <row r="10" spans="1:7" x14ac:dyDescent="0.25">
      <c r="A10">
        <f t="shared" si="0"/>
        <v>9</v>
      </c>
      <c r="B10" t="s">
        <v>8</v>
      </c>
      <c r="C10">
        <v>40.577300000000001</v>
      </c>
      <c r="D10">
        <v>-77.263999999999996</v>
      </c>
      <c r="E10">
        <v>16508</v>
      </c>
      <c r="F10">
        <v>13437512</v>
      </c>
      <c r="G10" t="s">
        <v>5</v>
      </c>
    </row>
    <row r="11" spans="1:7" x14ac:dyDescent="0.25">
      <c r="A11">
        <f t="shared" si="0"/>
        <v>10</v>
      </c>
      <c r="B11" t="s">
        <v>9</v>
      </c>
      <c r="C11">
        <v>18.276599999999998</v>
      </c>
      <c r="D11">
        <v>-66.334999999999994</v>
      </c>
      <c r="E11">
        <v>18411</v>
      </c>
      <c r="F11">
        <v>38534223</v>
      </c>
      <c r="G11" t="s">
        <v>5</v>
      </c>
    </row>
    <row r="12" spans="1:7" x14ac:dyDescent="0.25">
      <c r="A12">
        <f t="shared" si="0"/>
        <v>11</v>
      </c>
      <c r="B12" t="s">
        <v>10</v>
      </c>
      <c r="C12">
        <v>41.677199999999999</v>
      </c>
      <c r="D12">
        <v>-71.510099999999994</v>
      </c>
      <c r="E12">
        <v>12527</v>
      </c>
      <c r="F12">
        <v>14017713</v>
      </c>
      <c r="G12" t="s">
        <v>5</v>
      </c>
    </row>
    <row r="13" spans="1:7" x14ac:dyDescent="0.25">
      <c r="A13">
        <f t="shared" si="0"/>
        <v>12</v>
      </c>
      <c r="B13" t="s">
        <v>11</v>
      </c>
      <c r="C13">
        <v>31.106000000000002</v>
      </c>
      <c r="D13">
        <v>-97.647499999999994</v>
      </c>
      <c r="E13">
        <v>33037</v>
      </c>
      <c r="F13">
        <v>19557904</v>
      </c>
      <c r="G13" t="s">
        <v>5</v>
      </c>
    </row>
    <row r="14" spans="1:7" x14ac:dyDescent="0.25">
      <c r="A14">
        <f t="shared" si="0"/>
        <v>13</v>
      </c>
      <c r="B14" t="s">
        <v>12</v>
      </c>
      <c r="C14">
        <v>40.113500000000002</v>
      </c>
      <c r="D14">
        <v>-111.8535</v>
      </c>
      <c r="E14">
        <v>18147</v>
      </c>
      <c r="F14">
        <v>5480394</v>
      </c>
      <c r="G14" t="s">
        <v>13</v>
      </c>
    </row>
    <row r="15" spans="1:7" x14ac:dyDescent="0.25">
      <c r="A15">
        <f t="shared" si="0"/>
        <v>14</v>
      </c>
      <c r="B15" t="s">
        <v>13</v>
      </c>
      <c r="C15">
        <v>42.747500000000002</v>
      </c>
      <c r="D15">
        <v>-107.2085</v>
      </c>
      <c r="E15">
        <v>33677</v>
      </c>
      <c r="F15">
        <v>0</v>
      </c>
      <c r="G15" t="s">
        <v>13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pane ySplit="3" topLeftCell="A4" activePane="bottomLeft" state="frozen"/>
      <selection pane="bottomLeft"/>
    </sheetView>
  </sheetViews>
  <sheetFormatPr defaultRowHeight="15" x14ac:dyDescent="0.25"/>
  <cols>
    <col min="1" max="1" width="19.375" customWidth="1"/>
    <col min="2" max="2" width="11.75" customWidth="1"/>
    <col min="4" max="4" width="10.75" customWidth="1"/>
    <col min="5" max="5" width="12.125" customWidth="1"/>
    <col min="7" max="7" width="5.25" customWidth="1"/>
    <col min="8" max="8" width="15.625" customWidth="1"/>
    <col min="9" max="11" width="10" bestFit="1" customWidth="1"/>
    <col min="12" max="12" width="10.625" bestFit="1" customWidth="1"/>
    <col min="13" max="13" width="5.125" customWidth="1"/>
    <col min="14" max="14" width="13.625" customWidth="1"/>
    <col min="17" max="17" width="15.375" customWidth="1"/>
    <col min="19" max="19" width="12.625" bestFit="1" customWidth="1"/>
  </cols>
  <sheetData>
    <row r="1" spans="1:17" ht="27.75" customHeight="1" x14ac:dyDescent="0.25">
      <c r="A1" s="2" t="s">
        <v>28</v>
      </c>
      <c r="B1" s="17">
        <f>SUM(Table354[Transportation Cost])</f>
        <v>1179850.4630865867</v>
      </c>
    </row>
    <row r="2" spans="1:17" ht="27.75" customHeight="1" x14ac:dyDescent="0.25">
      <c r="A2" s="2" t="s">
        <v>56</v>
      </c>
      <c r="B2" s="17">
        <f>SUMPRODUCT(B25:E27,I26:L28)</f>
        <v>559514.19999999995</v>
      </c>
    </row>
    <row r="3" spans="1:17" ht="27.75" customHeight="1" x14ac:dyDescent="0.25">
      <c r="A3" s="2" t="s">
        <v>57</v>
      </c>
      <c r="B3" s="13">
        <f>SUM(B1:B2)</f>
        <v>1739364.6630865866</v>
      </c>
    </row>
    <row r="5" spans="1:17" x14ac:dyDescent="0.25">
      <c r="A5" s="1" t="s">
        <v>19</v>
      </c>
      <c r="B5" t="s">
        <v>30</v>
      </c>
      <c r="C5" t="s">
        <v>31</v>
      </c>
      <c r="D5" t="s">
        <v>36</v>
      </c>
      <c r="E5" t="s">
        <v>35</v>
      </c>
      <c r="F5" t="s">
        <v>22</v>
      </c>
    </row>
    <row r="6" spans="1:17" ht="62.25" customHeight="1" x14ac:dyDescent="0.25">
      <c r="A6" s="2" t="s">
        <v>21</v>
      </c>
      <c r="B6" s="5">
        <v>0</v>
      </c>
      <c r="C6" s="5">
        <v>1</v>
      </c>
      <c r="D6" s="5">
        <v>0</v>
      </c>
      <c r="E6" s="5">
        <v>1</v>
      </c>
      <c r="F6" s="6">
        <f>SUM(B6:E6)</f>
        <v>2</v>
      </c>
    </row>
    <row r="8" spans="1:17" x14ac:dyDescent="0.25">
      <c r="A8" s="1" t="s">
        <v>45</v>
      </c>
      <c r="J8" s="1" t="s">
        <v>19</v>
      </c>
    </row>
    <row r="9" spans="1:17" s="2" customFormat="1" ht="45" x14ac:dyDescent="0.25">
      <c r="A9" s="15" t="s">
        <v>46</v>
      </c>
      <c r="B9" s="2" t="s">
        <v>30</v>
      </c>
      <c r="C9" s="2" t="s">
        <v>31</v>
      </c>
      <c r="D9" s="2" t="s">
        <v>36</v>
      </c>
      <c r="E9" s="2" t="s">
        <v>35</v>
      </c>
      <c r="H9" s="15" t="s">
        <v>44</v>
      </c>
      <c r="I9" s="2" t="s">
        <v>30</v>
      </c>
      <c r="J9" s="2" t="s">
        <v>31</v>
      </c>
      <c r="K9" s="2" t="s">
        <v>36</v>
      </c>
      <c r="L9" s="2" t="s">
        <v>35</v>
      </c>
      <c r="N9" s="15" t="s">
        <v>15</v>
      </c>
      <c r="O9" s="15" t="s">
        <v>16</v>
      </c>
      <c r="P9" s="15" t="s">
        <v>17</v>
      </c>
      <c r="Q9" s="15" t="s">
        <v>29</v>
      </c>
    </row>
    <row r="10" spans="1:17" x14ac:dyDescent="0.25">
      <c r="A10" s="8" t="s">
        <v>30</v>
      </c>
      <c r="B10" s="4">
        <v>0</v>
      </c>
      <c r="C10" s="4">
        <v>1</v>
      </c>
      <c r="D10" s="4">
        <v>0</v>
      </c>
      <c r="E10" s="4">
        <v>0</v>
      </c>
      <c r="F10" s="3">
        <f t="shared" ref="F10:F21" si="0">SUM(B10:E10)</f>
        <v>1</v>
      </c>
      <c r="H10" t="s">
        <v>30</v>
      </c>
      <c r="I10" s="10">
        <v>0</v>
      </c>
      <c r="J10" s="10">
        <v>4.376414074188693</v>
      </c>
      <c r="K10" s="10">
        <v>13.317428717709657</v>
      </c>
      <c r="L10" s="10">
        <v>8.3273367623081782</v>
      </c>
      <c r="M10" s="10"/>
      <c r="N10">
        <v>1</v>
      </c>
      <c r="O10" t="s">
        <v>30</v>
      </c>
      <c r="P10">
        <v>33037</v>
      </c>
      <c r="Q10" s="11">
        <f>SUMPRODUCT(B10:E10,I10:L10)*Table354[[#This Row],[Demand (in Pallets)]]</f>
        <v>144583.59176897185</v>
      </c>
    </row>
    <row r="11" spans="1:17" x14ac:dyDescent="0.25">
      <c r="A11" s="9" t="s">
        <v>31</v>
      </c>
      <c r="B11" s="4">
        <v>0</v>
      </c>
      <c r="C11" s="4">
        <v>1</v>
      </c>
      <c r="D11" s="4">
        <v>0</v>
      </c>
      <c r="E11" s="4">
        <v>0</v>
      </c>
      <c r="F11" s="3">
        <f t="shared" si="0"/>
        <v>1</v>
      </c>
      <c r="H11" t="s">
        <v>31</v>
      </c>
      <c r="I11" s="10">
        <v>4.7820808814813667</v>
      </c>
      <c r="J11" s="10">
        <v>0</v>
      </c>
      <c r="K11" s="10">
        <v>14.814450970526716</v>
      </c>
      <c r="L11" s="10">
        <v>4.0697730940169432</v>
      </c>
      <c r="M11" s="10"/>
      <c r="N11">
        <f>N10+1</f>
        <v>2</v>
      </c>
      <c r="O11" t="s">
        <v>31</v>
      </c>
      <c r="P11">
        <v>24958</v>
      </c>
      <c r="Q11" s="11">
        <f>SUMPRODUCT(B11:E11,I11:L11)*Table354[[#This Row],[Demand (in Pallets)]]</f>
        <v>0</v>
      </c>
    </row>
    <row r="12" spans="1:17" x14ac:dyDescent="0.25">
      <c r="A12" s="8" t="s">
        <v>32</v>
      </c>
      <c r="B12" s="4">
        <v>0</v>
      </c>
      <c r="C12" s="4">
        <v>1</v>
      </c>
      <c r="D12" s="4">
        <v>0</v>
      </c>
      <c r="E12" s="4">
        <v>0</v>
      </c>
      <c r="F12" s="3">
        <f t="shared" si="0"/>
        <v>1</v>
      </c>
      <c r="H12" t="s">
        <v>32</v>
      </c>
      <c r="I12" s="10">
        <v>10.831372743585085</v>
      </c>
      <c r="J12" s="10">
        <v>6.0188801711727571</v>
      </c>
      <c r="K12" s="10">
        <v>24.012470794375187</v>
      </c>
      <c r="L12" s="10">
        <v>7.9188396176295441</v>
      </c>
      <c r="M12" s="10"/>
      <c r="N12">
        <f t="shared" ref="N12:N21" si="1">N11+1</f>
        <v>3</v>
      </c>
      <c r="O12" t="s">
        <v>32</v>
      </c>
      <c r="P12">
        <v>16508</v>
      </c>
      <c r="Q12" s="11">
        <f>SUMPRODUCT(B12:E12,I12:L12)*Table354[[#This Row],[Demand (in Pallets)]]</f>
        <v>99359.673865719873</v>
      </c>
    </row>
    <row r="13" spans="1:17" x14ac:dyDescent="0.25">
      <c r="A13" s="9" t="s">
        <v>33</v>
      </c>
      <c r="B13" s="4">
        <v>0</v>
      </c>
      <c r="C13" s="4">
        <v>1</v>
      </c>
      <c r="D13" s="4">
        <v>0</v>
      </c>
      <c r="E13" s="4">
        <v>0</v>
      </c>
      <c r="F13" s="3">
        <f t="shared" si="0"/>
        <v>1</v>
      </c>
      <c r="H13" t="s">
        <v>33</v>
      </c>
      <c r="I13" s="10">
        <v>7.3200293004989296</v>
      </c>
      <c r="J13" s="10">
        <v>2.8507862861873949</v>
      </c>
      <c r="K13" s="10">
        <v>20.571911781642537</v>
      </c>
      <c r="L13" s="10">
        <v>6.1213376652859184</v>
      </c>
      <c r="M13" s="10"/>
      <c r="N13">
        <f t="shared" si="1"/>
        <v>4</v>
      </c>
      <c r="O13" t="s">
        <v>33</v>
      </c>
      <c r="P13">
        <v>22258</v>
      </c>
      <c r="Q13" s="11">
        <f>SUMPRODUCT(B13:E13,I13:L13)*Table354[[#This Row],[Demand (in Pallets)]]</f>
        <v>63452.801157959038</v>
      </c>
    </row>
    <row r="14" spans="1:17" x14ac:dyDescent="0.25">
      <c r="A14" s="8" t="s">
        <v>34</v>
      </c>
      <c r="B14" s="4">
        <v>0</v>
      </c>
      <c r="C14" s="4">
        <v>0</v>
      </c>
      <c r="D14" s="4">
        <v>0</v>
      </c>
      <c r="E14" s="4">
        <v>1</v>
      </c>
      <c r="F14" s="3">
        <f t="shared" si="0"/>
        <v>1</v>
      </c>
      <c r="H14" t="s">
        <v>34</v>
      </c>
      <c r="I14" s="10">
        <v>9.7793295925487591</v>
      </c>
      <c r="J14" s="10">
        <v>16.251021571446678</v>
      </c>
      <c r="K14" s="10">
        <v>21.841982114920608</v>
      </c>
      <c r="L14" s="10">
        <v>8.239828651282572</v>
      </c>
      <c r="M14" s="10"/>
      <c r="N14">
        <f t="shared" si="1"/>
        <v>5</v>
      </c>
      <c r="O14" t="s">
        <v>34</v>
      </c>
      <c r="P14">
        <v>18938</v>
      </c>
      <c r="Q14" s="11">
        <f>SUMPRODUCT(B14:E14,I14:L14)*Table354[[#This Row],[Demand (in Pallets)]]</f>
        <v>156045.87499798936</v>
      </c>
    </row>
    <row r="15" spans="1:17" x14ac:dyDescent="0.25">
      <c r="A15" s="9" t="s">
        <v>35</v>
      </c>
      <c r="B15" s="4">
        <v>0</v>
      </c>
      <c r="C15" s="4">
        <v>0</v>
      </c>
      <c r="D15" s="4">
        <v>0</v>
      </c>
      <c r="E15" s="4">
        <v>1</v>
      </c>
      <c r="F15" s="3">
        <f t="shared" si="0"/>
        <v>1</v>
      </c>
      <c r="H15" t="s">
        <v>35</v>
      </c>
      <c r="I15" s="10">
        <v>8.3273367623081782</v>
      </c>
      <c r="J15" s="10">
        <v>2.9170850529087313</v>
      </c>
      <c r="K15" s="10">
        <v>15.584056666083148</v>
      </c>
      <c r="L15" s="10">
        <v>0</v>
      </c>
      <c r="M15" s="10"/>
      <c r="N15">
        <f t="shared" si="1"/>
        <v>6</v>
      </c>
      <c r="O15" t="s">
        <v>35</v>
      </c>
      <c r="P15">
        <v>16003</v>
      </c>
      <c r="Q15" s="11">
        <f>SUMPRODUCT(B15:E15,I15:L15)*Table354[[#This Row],[Demand (in Pallets)]]</f>
        <v>0</v>
      </c>
    </row>
    <row r="16" spans="1:17" x14ac:dyDescent="0.25">
      <c r="A16" s="8" t="s">
        <v>41</v>
      </c>
      <c r="B16" s="4">
        <v>0</v>
      </c>
      <c r="C16" s="4">
        <v>0</v>
      </c>
      <c r="D16" s="4">
        <v>0</v>
      </c>
      <c r="E16" s="4">
        <v>1</v>
      </c>
      <c r="F16" s="3">
        <f t="shared" si="0"/>
        <v>1</v>
      </c>
      <c r="H16" t="s">
        <v>41</v>
      </c>
      <c r="I16" s="10">
        <v>8.7691931622371087</v>
      </c>
      <c r="J16" s="10">
        <v>5.7334416010623395</v>
      </c>
      <c r="K16" s="10">
        <v>17.650983003183214</v>
      </c>
      <c r="L16" s="10">
        <v>2.0460846811741114</v>
      </c>
      <c r="M16" s="10"/>
      <c r="N16">
        <f t="shared" si="1"/>
        <v>7</v>
      </c>
      <c r="O16" t="s">
        <v>41</v>
      </c>
      <c r="P16">
        <v>18635</v>
      </c>
      <c r="Q16" s="11">
        <f>SUMPRODUCT(B16:E16,I16:L16)*Table354[[#This Row],[Demand (in Pallets)]]</f>
        <v>38128.788033679564</v>
      </c>
    </row>
    <row r="17" spans="1:17" x14ac:dyDescent="0.25">
      <c r="A17" s="9" t="s">
        <v>40</v>
      </c>
      <c r="B17" s="4">
        <v>0</v>
      </c>
      <c r="C17" s="4">
        <v>1</v>
      </c>
      <c r="D17" s="4">
        <v>0</v>
      </c>
      <c r="E17" s="4">
        <v>0</v>
      </c>
      <c r="F17" s="3">
        <f t="shared" si="0"/>
        <v>1</v>
      </c>
      <c r="H17" t="s">
        <v>40</v>
      </c>
      <c r="I17" s="10">
        <v>4.4275755188529082</v>
      </c>
      <c r="J17" s="10">
        <v>1.7445930473734663</v>
      </c>
      <c r="K17" s="10">
        <v>12.698955012879861</v>
      </c>
      <c r="L17" s="10">
        <v>4.3899341402918344</v>
      </c>
      <c r="M17" s="10"/>
      <c r="N17">
        <f t="shared" si="1"/>
        <v>8</v>
      </c>
      <c r="O17" t="s">
        <v>40</v>
      </c>
      <c r="P17">
        <v>12223</v>
      </c>
      <c r="Q17" s="11">
        <f>SUMPRODUCT(B17:E17,I17:L17)*Table354[[#This Row],[Demand (in Pallets)]]</f>
        <v>21324.160818045879</v>
      </c>
    </row>
    <row r="18" spans="1:17" x14ac:dyDescent="0.25">
      <c r="A18" s="8" t="s">
        <v>36</v>
      </c>
      <c r="B18" s="4">
        <v>0</v>
      </c>
      <c r="C18" s="4">
        <v>1</v>
      </c>
      <c r="D18" s="4">
        <v>0</v>
      </c>
      <c r="E18" s="4">
        <v>0</v>
      </c>
      <c r="F18" s="3">
        <f t="shared" si="0"/>
        <v>1</v>
      </c>
      <c r="H18" t="s">
        <v>36</v>
      </c>
      <c r="I18" s="10">
        <v>11.331496365068743</v>
      </c>
      <c r="J18" s="10">
        <v>10.605135982083739</v>
      </c>
      <c r="K18" s="10">
        <v>0</v>
      </c>
      <c r="L18" s="10">
        <v>12.721678911088283</v>
      </c>
      <c r="M18" s="10"/>
      <c r="N18">
        <f t="shared" si="1"/>
        <v>9</v>
      </c>
      <c r="O18" t="s">
        <v>36</v>
      </c>
      <c r="P18">
        <v>14072</v>
      </c>
      <c r="Q18" s="11">
        <f>SUMPRODUCT(B18:E18,I18:L18)*Table354[[#This Row],[Demand (in Pallets)]]</f>
        <v>149235.47353988237</v>
      </c>
    </row>
    <row r="19" spans="1:17" x14ac:dyDescent="0.25">
      <c r="A19" s="9" t="s">
        <v>37</v>
      </c>
      <c r="B19" s="4">
        <v>0</v>
      </c>
      <c r="C19" s="4">
        <v>1</v>
      </c>
      <c r="D19" s="4">
        <v>0</v>
      </c>
      <c r="E19" s="4">
        <v>0</v>
      </c>
      <c r="F19" s="3">
        <f t="shared" si="0"/>
        <v>1</v>
      </c>
      <c r="H19" t="s">
        <v>37</v>
      </c>
      <c r="I19" s="10">
        <v>10.551541499492656</v>
      </c>
      <c r="J19" s="10">
        <v>9.8044478254320477</v>
      </c>
      <c r="K19" s="10">
        <v>2.0793533335297845</v>
      </c>
      <c r="L19" s="10">
        <v>11.086824077536008</v>
      </c>
      <c r="M19" s="10"/>
      <c r="N19">
        <f t="shared" si="1"/>
        <v>10</v>
      </c>
      <c r="O19" t="s">
        <v>37</v>
      </c>
      <c r="P19">
        <v>14465</v>
      </c>
      <c r="Q19" s="11">
        <f>SUMPRODUCT(B19:E19,I19:L19)*Table354[[#This Row],[Demand (in Pallets)]]</f>
        <v>141821.33779487456</v>
      </c>
    </row>
    <row r="20" spans="1:17" x14ac:dyDescent="0.25">
      <c r="A20" s="8" t="s">
        <v>38</v>
      </c>
      <c r="B20" s="4">
        <v>0</v>
      </c>
      <c r="C20" s="4">
        <v>1</v>
      </c>
      <c r="D20" s="4">
        <v>0</v>
      </c>
      <c r="E20" s="4">
        <v>0</v>
      </c>
      <c r="F20" s="3">
        <f t="shared" si="0"/>
        <v>1</v>
      </c>
      <c r="H20" t="s">
        <v>38</v>
      </c>
      <c r="I20" s="10">
        <v>5.7205688695658008</v>
      </c>
      <c r="J20" s="10">
        <v>5.0364695853709653</v>
      </c>
      <c r="K20" s="10">
        <v>8.1467456591701097</v>
      </c>
      <c r="L20" s="10">
        <v>6.0559001771561274</v>
      </c>
      <c r="M20" s="10"/>
      <c r="N20">
        <f t="shared" si="1"/>
        <v>11</v>
      </c>
      <c r="O20" t="s">
        <v>38</v>
      </c>
      <c r="P20">
        <v>23496</v>
      </c>
      <c r="Q20" s="11">
        <f>SUMPRODUCT(B20:E20,I20:L20)*Table354[[#This Row],[Demand (in Pallets)]]</f>
        <v>118336.8893778762</v>
      </c>
    </row>
    <row r="21" spans="1:17" x14ac:dyDescent="0.25">
      <c r="A21" s="9" t="s">
        <v>39</v>
      </c>
      <c r="B21" s="4">
        <v>0</v>
      </c>
      <c r="C21" s="4">
        <v>0</v>
      </c>
      <c r="D21" s="4">
        <v>0</v>
      </c>
      <c r="E21" s="4">
        <v>1</v>
      </c>
      <c r="F21" s="3">
        <f t="shared" si="0"/>
        <v>1</v>
      </c>
      <c r="H21" t="s">
        <v>39</v>
      </c>
      <c r="I21" s="10">
        <v>14.366</v>
      </c>
      <c r="J21" s="10">
        <v>12</v>
      </c>
      <c r="K21" s="10">
        <v>6.262688976105764</v>
      </c>
      <c r="L21" s="10">
        <v>11.436313194973344</v>
      </c>
      <c r="M21" s="10"/>
      <c r="N21">
        <f t="shared" si="1"/>
        <v>12</v>
      </c>
      <c r="O21" t="s">
        <v>39</v>
      </c>
      <c r="P21">
        <v>21647</v>
      </c>
      <c r="Q21" s="11">
        <f>SUMPRODUCT(B21:E21,I21:L21)*Table354[[#This Row],[Demand (in Pallets)]]</f>
        <v>247561.87173158798</v>
      </c>
    </row>
    <row r="22" spans="1:17" x14ac:dyDescent="0.25">
      <c r="B22" s="12">
        <f>SUM(B10:B21)/99</f>
        <v>0</v>
      </c>
      <c r="C22" s="12">
        <f t="shared" ref="C22:E22" si="2">SUM(C10:C21)/99</f>
        <v>8.0808080808080815E-2</v>
      </c>
      <c r="D22" s="12">
        <f t="shared" si="2"/>
        <v>0</v>
      </c>
      <c r="E22" s="12">
        <f t="shared" si="2"/>
        <v>4.0404040404040407E-2</v>
      </c>
    </row>
    <row r="24" spans="1:17" x14ac:dyDescent="0.25">
      <c r="A24" t="s">
        <v>26</v>
      </c>
      <c r="B24" t="s">
        <v>30</v>
      </c>
      <c r="C24" t="s">
        <v>31</v>
      </c>
      <c r="D24" t="s">
        <v>36</v>
      </c>
      <c r="E24" t="s">
        <v>35</v>
      </c>
      <c r="H24" s="1" t="s">
        <v>27</v>
      </c>
    </row>
    <row r="25" spans="1:17" x14ac:dyDescent="0.25">
      <c r="A25">
        <v>120000</v>
      </c>
      <c r="B25" s="16">
        <v>0</v>
      </c>
      <c r="C25" s="16">
        <v>0</v>
      </c>
      <c r="D25" s="16">
        <v>0</v>
      </c>
      <c r="E25" s="16">
        <v>1</v>
      </c>
      <c r="H25" s="1" t="s">
        <v>26</v>
      </c>
      <c r="I25" s="1" t="s">
        <v>30</v>
      </c>
      <c r="J25" s="1" t="s">
        <v>31</v>
      </c>
      <c r="K25" s="1" t="s">
        <v>36</v>
      </c>
      <c r="L25" s="1" t="s">
        <v>35</v>
      </c>
    </row>
    <row r="26" spans="1:17" x14ac:dyDescent="0.25">
      <c r="A26">
        <v>160000</v>
      </c>
      <c r="B26" s="16">
        <v>0</v>
      </c>
      <c r="C26" s="16">
        <v>0</v>
      </c>
      <c r="D26" s="16">
        <v>0</v>
      </c>
      <c r="E26" s="16">
        <v>0</v>
      </c>
      <c r="H26" s="1">
        <v>120000</v>
      </c>
      <c r="I26" s="11">
        <v>251318.88000000003</v>
      </c>
      <c r="J26" s="11">
        <v>291549.02399999992</v>
      </c>
      <c r="K26" s="11">
        <v>331284.55679999996</v>
      </c>
      <c r="L26" s="11">
        <v>222073.19999999998</v>
      </c>
    </row>
    <row r="27" spans="1:17" x14ac:dyDescent="0.25">
      <c r="A27">
        <v>200000</v>
      </c>
      <c r="B27" s="16">
        <v>0</v>
      </c>
      <c r="C27" s="16">
        <v>1</v>
      </c>
      <c r="D27" s="16">
        <v>0</v>
      </c>
      <c r="E27" s="16">
        <v>0</v>
      </c>
      <c r="H27" s="1">
        <v>160000</v>
      </c>
      <c r="I27" s="11">
        <v>279243.2</v>
      </c>
      <c r="J27" s="11">
        <v>323943.36</v>
      </c>
      <c r="K27" s="11">
        <v>368093.95199999999</v>
      </c>
      <c r="L27" s="11">
        <v>246748</v>
      </c>
    </row>
    <row r="28" spans="1:17" x14ac:dyDescent="0.25">
      <c r="A28" t="s">
        <v>53</v>
      </c>
      <c r="B28">
        <f>SUM(B25:B27)</f>
        <v>0</v>
      </c>
      <c r="C28">
        <f t="shared" ref="C28:E28" si="3">SUM(C25:C27)</f>
        <v>1</v>
      </c>
      <c r="D28">
        <f t="shared" si="3"/>
        <v>0</v>
      </c>
      <c r="E28">
        <f t="shared" si="3"/>
        <v>1</v>
      </c>
      <c r="H28" s="1">
        <v>200000</v>
      </c>
      <c r="I28" s="11">
        <v>290878.33333333337</v>
      </c>
      <c r="J28" s="11">
        <v>337441</v>
      </c>
      <c r="K28" s="11">
        <v>383431.2</v>
      </c>
      <c r="L28" s="11">
        <v>257029.16666666669</v>
      </c>
    </row>
    <row r="29" spans="1:17" x14ac:dyDescent="0.25">
      <c r="A29" t="s">
        <v>54</v>
      </c>
      <c r="B29">
        <f>SUMPRODUCT(B25:B27,$A$25:$A$27)</f>
        <v>0</v>
      </c>
      <c r="C29">
        <f t="shared" ref="C29:E29" si="4">SUMPRODUCT(C25:C27,$A$25:$A$27)</f>
        <v>200000</v>
      </c>
      <c r="D29">
        <f t="shared" si="4"/>
        <v>0</v>
      </c>
      <c r="E29">
        <f t="shared" si="4"/>
        <v>120000</v>
      </c>
    </row>
    <row r="30" spans="1:17" x14ac:dyDescent="0.25">
      <c r="A30" t="s">
        <v>55</v>
      </c>
      <c r="B30">
        <f>SUMPRODUCT(B10:B21,Table354[Demand (in Pallets)])</f>
        <v>0</v>
      </c>
      <c r="C30">
        <f>SUMPRODUCT(C10:C21,Table354[Demand (in Pallets)])</f>
        <v>161017</v>
      </c>
      <c r="D30">
        <f>SUMPRODUCT(D10:D21,Table354[Demand (in Pallets)])</f>
        <v>0</v>
      </c>
      <c r="E30">
        <f>SUMPRODUCT(E10:E21,Table354[Demand (in Pallets)])</f>
        <v>75223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F2" sqref="F2"/>
    </sheetView>
  </sheetViews>
  <sheetFormatPr defaultRowHeight="15" x14ac:dyDescent="0.25"/>
  <cols>
    <col min="1" max="1" width="12.875" customWidth="1"/>
  </cols>
  <sheetData>
    <row r="1" spans="1:6" ht="45" x14ac:dyDescent="0.25">
      <c r="A1" s="15" t="s">
        <v>15</v>
      </c>
      <c r="B1" s="15" t="s">
        <v>16</v>
      </c>
      <c r="C1" s="15" t="s">
        <v>47</v>
      </c>
      <c r="D1" s="15" t="s">
        <v>17</v>
      </c>
      <c r="E1" s="15" t="s">
        <v>23</v>
      </c>
      <c r="F1" s="15" t="s">
        <v>24</v>
      </c>
    </row>
    <row r="2" spans="1:6" x14ac:dyDescent="0.25">
      <c r="A2">
        <v>1</v>
      </c>
      <c r="B2" t="s">
        <v>30</v>
      </c>
      <c r="C2" t="s">
        <v>11</v>
      </c>
      <c r="D2">
        <v>33037</v>
      </c>
      <c r="E2">
        <v>73995016</v>
      </c>
      <c r="F2" t="s">
        <v>5</v>
      </c>
    </row>
    <row r="3" spans="1:6" x14ac:dyDescent="0.25">
      <c r="A3">
        <f>A2+1</f>
        <v>2</v>
      </c>
      <c r="B3" t="s">
        <v>31</v>
      </c>
      <c r="C3" t="s">
        <v>5</v>
      </c>
      <c r="D3">
        <v>24958</v>
      </c>
      <c r="E3">
        <v>10324380</v>
      </c>
      <c r="F3" t="s">
        <v>5</v>
      </c>
    </row>
    <row r="4" spans="1:6" x14ac:dyDescent="0.25">
      <c r="A4">
        <f t="shared" ref="A4:A13" si="0">A3+1</f>
        <v>3</v>
      </c>
      <c r="B4" t="s">
        <v>32</v>
      </c>
      <c r="C4" t="s">
        <v>8</v>
      </c>
      <c r="D4">
        <v>16508</v>
      </c>
      <c r="E4">
        <v>11356104</v>
      </c>
      <c r="F4" t="s">
        <v>5</v>
      </c>
    </row>
    <row r="5" spans="1:6" x14ac:dyDescent="0.25">
      <c r="A5">
        <f t="shared" si="0"/>
        <v>4</v>
      </c>
      <c r="B5" t="s">
        <v>33</v>
      </c>
      <c r="C5" t="s">
        <v>48</v>
      </c>
      <c r="D5">
        <v>22258</v>
      </c>
      <c r="E5">
        <v>6414408</v>
      </c>
      <c r="F5" t="s">
        <v>5</v>
      </c>
    </row>
    <row r="6" spans="1:6" x14ac:dyDescent="0.25">
      <c r="A6">
        <f t="shared" si="0"/>
        <v>5</v>
      </c>
      <c r="B6" t="s">
        <v>34</v>
      </c>
      <c r="C6" t="s">
        <v>49</v>
      </c>
      <c r="D6">
        <v>18938</v>
      </c>
      <c r="E6">
        <v>8145527</v>
      </c>
      <c r="F6" t="s">
        <v>4</v>
      </c>
    </row>
    <row r="7" spans="1:6" x14ac:dyDescent="0.25">
      <c r="A7">
        <f t="shared" si="0"/>
        <v>6</v>
      </c>
      <c r="B7" t="s">
        <v>35</v>
      </c>
      <c r="C7" t="s">
        <v>4</v>
      </c>
      <c r="D7">
        <v>16003</v>
      </c>
      <c r="E7">
        <v>0</v>
      </c>
      <c r="F7" t="s">
        <v>4</v>
      </c>
    </row>
    <row r="8" spans="1:6" x14ac:dyDescent="0.25">
      <c r="A8">
        <f t="shared" si="0"/>
        <v>7</v>
      </c>
      <c r="B8" t="s">
        <v>41</v>
      </c>
      <c r="C8" t="s">
        <v>50</v>
      </c>
      <c r="D8">
        <v>18635</v>
      </c>
      <c r="E8">
        <v>84253505</v>
      </c>
      <c r="F8" t="s">
        <v>4</v>
      </c>
    </row>
    <row r="9" spans="1:6" x14ac:dyDescent="0.25">
      <c r="A9">
        <f t="shared" si="0"/>
        <v>8</v>
      </c>
      <c r="B9" t="s">
        <v>40</v>
      </c>
      <c r="C9" t="s">
        <v>51</v>
      </c>
      <c r="D9">
        <v>12223</v>
      </c>
      <c r="E9">
        <v>16343485</v>
      </c>
      <c r="F9" t="s">
        <v>5</v>
      </c>
    </row>
    <row r="10" spans="1:6" x14ac:dyDescent="0.25">
      <c r="A10">
        <f t="shared" si="0"/>
        <v>9</v>
      </c>
      <c r="B10" t="s">
        <v>36</v>
      </c>
      <c r="C10" t="s">
        <v>2</v>
      </c>
      <c r="D10">
        <v>14072</v>
      </c>
      <c r="E10">
        <v>13437512</v>
      </c>
      <c r="F10" t="s">
        <v>5</v>
      </c>
    </row>
    <row r="11" spans="1:6" x14ac:dyDescent="0.25">
      <c r="A11">
        <f t="shared" si="0"/>
        <v>10</v>
      </c>
      <c r="B11" t="s">
        <v>37</v>
      </c>
      <c r="C11" t="s">
        <v>52</v>
      </c>
      <c r="D11">
        <v>14465</v>
      </c>
      <c r="E11">
        <v>38534223</v>
      </c>
      <c r="F11" t="s">
        <v>5</v>
      </c>
    </row>
    <row r="12" spans="1:6" x14ac:dyDescent="0.25">
      <c r="A12">
        <f t="shared" si="0"/>
        <v>11</v>
      </c>
      <c r="B12" t="s">
        <v>38</v>
      </c>
      <c r="C12" t="s">
        <v>3</v>
      </c>
      <c r="D12">
        <v>23496</v>
      </c>
      <c r="E12">
        <v>14017713</v>
      </c>
      <c r="F12" t="s">
        <v>5</v>
      </c>
    </row>
    <row r="13" spans="1:6" x14ac:dyDescent="0.25">
      <c r="A13">
        <f t="shared" si="0"/>
        <v>12</v>
      </c>
      <c r="B13" t="s">
        <v>39</v>
      </c>
      <c r="C13" t="s">
        <v>7</v>
      </c>
      <c r="D13">
        <v>21647</v>
      </c>
      <c r="E13">
        <v>19557904</v>
      </c>
      <c r="F13" t="s">
        <v>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B240B286-8A6F-44FC-9170-3E900DD53597}">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7B87212A-DDC4-42F8-956E-217AFEBDA4CD}">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D223C558-9E57-4137-B2EA-3B5387D6561F}">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D0B6FB75-158F-4096-A682-1F76AEEC8886}">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4B153E63-8735-4370-9A75-322221F2D88B}">
  <ds:schemaRefs>
    <ds:schemaRef ds:uri="http://www.w3.org/2001/XMLSchema"/>
    <ds:schemaRef ds:uri="http://microsoft.data.visualization.Client.Excel.PState/1.0"/>
  </ds:schemaRefs>
</ds:datastoreItem>
</file>

<file path=customXml/itemProps6.xml><?xml version="1.0" encoding="utf-8"?>
<ds:datastoreItem xmlns:ds="http://schemas.openxmlformats.org/officeDocument/2006/customXml" ds:itemID="{EA575173-3B8D-4123-8511-B83AABC47279}">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Problem Statement</vt:lpstr>
      <vt:lpstr>Sheet2</vt:lpstr>
      <vt:lpstr>Model</vt:lpstr>
      <vt:lpstr>Map Data</vt:lpstr>
      <vt:lpstr>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Baidhurya Mani</dc:creator>
  <cp:lastModifiedBy>Baidhurya Mani</cp:lastModifiedBy>
  <dcterms:created xsi:type="dcterms:W3CDTF">2015-12-18T19:24:15Z</dcterms:created>
  <dcterms:modified xsi:type="dcterms:W3CDTF">2016-09-02T06:11:42Z</dcterms:modified>
</cp:coreProperties>
</file>