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c39a518fe3c06b/2.train online/"/>
    </mc:Choice>
  </mc:AlternateContent>
  <xr:revisionPtr revIDLastSave="0" documentId="8_{FA02CDD4-89CF-4AF4-8232-76D1D6A244BC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F4" sheetId="3" r:id="rId1"/>
    <sheet name="F3" sheetId="2" r:id="rId2"/>
    <sheet name="F2" sheetId="1" r:id="rId3"/>
    <sheet name="F1" sheetId="4" r:id="rId4"/>
  </sheets>
  <definedNames>
    <definedName name="_xlnm.Print_Area" localSheetId="3">'F1'!$B$2:$W$47</definedName>
    <definedName name="_xlnm.Print_Area" localSheetId="2">'F2'!$B$2:$W$47</definedName>
    <definedName name="_xlnm.Print_Area" localSheetId="1">'F3'!$B$2:$X$55</definedName>
    <definedName name="_xlnm.Print_Area" localSheetId="0">'F4'!$B$2:$X$54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8" i="4" l="1"/>
  <c r="R11" i="4"/>
  <c r="V8" i="4"/>
  <c r="R7" i="4"/>
  <c r="AD20" i="4"/>
  <c r="AD19" i="4"/>
  <c r="AE10" i="4"/>
  <c r="AE23" i="4" s="1"/>
  <c r="AE9" i="4"/>
  <c r="AE22" i="4" s="1"/>
  <c r="AD7" i="4"/>
  <c r="AE19" i="4" s="1"/>
  <c r="AD6" i="4"/>
  <c r="AE20" i="4" s="1"/>
  <c r="U7" i="3"/>
  <c r="R7" i="3"/>
  <c r="U4" i="3"/>
  <c r="R4" i="3"/>
  <c r="W6" i="3"/>
  <c r="U14" i="2"/>
  <c r="S14" i="2"/>
  <c r="S10" i="2"/>
  <c r="X11" i="2"/>
  <c r="X13" i="2"/>
  <c r="S7" i="1"/>
  <c r="P7" i="1"/>
  <c r="AE6" i="3"/>
  <c r="AE8" i="3" s="1"/>
  <c r="AE7" i="3"/>
  <c r="AF7" i="3" s="1"/>
  <c r="AE13" i="3"/>
  <c r="AE14" i="3"/>
  <c r="AE30" i="3" s="1"/>
  <c r="AE21" i="3"/>
  <c r="AF21" i="3"/>
  <c r="S12" i="3"/>
  <c r="P12" i="3"/>
  <c r="U12" i="3"/>
  <c r="AF27" i="3"/>
  <c r="AE29" i="3"/>
  <c r="AF17" i="2"/>
  <c r="AF21" i="2" s="1"/>
  <c r="AF18" i="2"/>
  <c r="X14" i="2"/>
  <c r="X9" i="2" s="1"/>
  <c r="AE21" i="2"/>
  <c r="AH17" i="2" s="1"/>
  <c r="T16" i="2"/>
  <c r="AE18" i="2" s="1"/>
  <c r="A30" i="2"/>
  <c r="AD6" i="1"/>
  <c r="AD9" i="1" s="1"/>
  <c r="AD7" i="1"/>
  <c r="AE9" i="1"/>
  <c r="AE22" i="1" s="1"/>
  <c r="AD10" i="1"/>
  <c r="AD23" i="1" s="1"/>
  <c r="AE10" i="1"/>
  <c r="AE11" i="1"/>
  <c r="AE14" i="1" s="1"/>
  <c r="F19" i="1" s="1"/>
  <c r="V8" i="1"/>
  <c r="AD19" i="1"/>
  <c r="AE19" i="1"/>
  <c r="AD20" i="1"/>
  <c r="R11" i="1"/>
  <c r="O12" i="1"/>
  <c r="S12" i="1"/>
  <c r="AE23" i="1"/>
  <c r="AE24" i="1" l="1"/>
  <c r="AE15" i="3"/>
  <c r="AE31" i="3" s="1"/>
  <c r="AE26" i="3"/>
  <c r="AF14" i="3"/>
  <c r="AF30" i="3" s="1"/>
  <c r="AF9" i="3"/>
  <c r="AF16" i="3" s="1"/>
  <c r="AF32" i="3" s="1"/>
  <c r="AD11" i="1"/>
  <c r="AD14" i="1" s="1"/>
  <c r="AD22" i="1"/>
  <c r="AD24" i="1" s="1"/>
  <c r="AF6" i="3"/>
  <c r="AE24" i="4"/>
  <c r="AF26" i="3"/>
  <c r="AE9" i="3"/>
  <c r="AE16" i="3" s="1"/>
  <c r="AE32" i="3" s="1"/>
  <c r="AE33" i="3" s="1"/>
  <c r="AE20" i="1"/>
  <c r="AD9" i="4"/>
  <c r="AD10" i="4"/>
  <c r="AD23" i="4" s="1"/>
  <c r="AE11" i="4"/>
  <c r="AE14" i="4" s="1"/>
  <c r="AE19" i="2"/>
  <c r="AE23" i="2" s="1"/>
  <c r="AE22" i="2"/>
  <c r="AF19" i="2"/>
  <c r="AF23" i="2" s="1"/>
  <c r="AF22" i="2"/>
  <c r="AF24" i="2" s="1"/>
  <c r="AF27" i="2" s="1"/>
  <c r="AI17" i="2"/>
  <c r="AE46" i="2"/>
  <c r="AE34" i="2" l="1"/>
  <c r="AF8" i="3"/>
  <c r="AF15" i="3" s="1"/>
  <c r="AE27" i="3"/>
  <c r="AF13" i="3"/>
  <c r="AI9" i="3"/>
  <c r="AD22" i="4"/>
  <c r="AD24" i="4" s="1"/>
  <c r="AD11" i="4"/>
  <c r="AD14" i="4" s="1"/>
  <c r="AI18" i="2"/>
  <c r="AE35" i="2"/>
  <c r="AE50" i="2"/>
  <c r="AE51" i="2" s="1"/>
  <c r="AI19" i="2"/>
  <c r="AE53" i="2"/>
  <c r="AE54" i="2" s="1"/>
  <c r="AH18" i="2"/>
  <c r="AE24" i="2"/>
  <c r="AE27" i="2" s="1"/>
  <c r="AE36" i="2"/>
  <c r="AH19" i="2"/>
  <c r="AI15" i="3" l="1"/>
  <c r="AJ15" i="3"/>
  <c r="AF29" i="3"/>
  <c r="AI6" i="3"/>
  <c r="AI8" i="3"/>
  <c r="AI20" i="2"/>
  <c r="AF31" i="3"/>
  <c r="AI7" i="3"/>
  <c r="AE37" i="2"/>
  <c r="AE40" i="2"/>
  <c r="AF40" i="2"/>
  <c r="AE42" i="2"/>
  <c r="AF42" i="2"/>
  <c r="AE41" i="2"/>
  <c r="AF41" i="2"/>
  <c r="AH20" i="2"/>
  <c r="AF33" i="3" l="1"/>
  <c r="AI14" i="3"/>
  <c r="AJ14" i="3"/>
  <c r="AJ13" i="3"/>
  <c r="AI13" i="3"/>
  <c r="AI10" i="3"/>
  <c r="AJ12" i="3"/>
  <c r="AI12" i="3"/>
  <c r="AF43" i="2"/>
  <c r="G24" i="2" s="1"/>
  <c r="AE43" i="2"/>
  <c r="E24" i="2" s="1"/>
  <c r="AJ16" i="3" l="1"/>
  <c r="G21" i="3" s="1"/>
  <c r="AI16" i="3"/>
  <c r="E21" i="3" s="1"/>
  <c r="E22" i="3" s="1"/>
  <c r="E25" i="2"/>
  <c r="AE47" i="2"/>
</calcChain>
</file>

<file path=xl/sharedStrings.xml><?xml version="1.0" encoding="utf-8"?>
<sst xmlns="http://schemas.openxmlformats.org/spreadsheetml/2006/main" count="228" uniqueCount="79">
  <si>
    <t>ตารางตรวจสอบตำแหน่งเสาเข็ม</t>
  </si>
  <si>
    <t>โครงการอันดาเทวี รีสอร์ท แอนด์ สปา</t>
  </si>
  <si>
    <t>x</t>
  </si>
  <si>
    <t>y</t>
  </si>
  <si>
    <t>ตำแหน่งฐานราก........................อาคาร............</t>
  </si>
  <si>
    <t>centerpoint</t>
  </si>
  <si>
    <t>calculate C.G.</t>
  </si>
  <si>
    <t>orinal</t>
  </si>
  <si>
    <t>p1</t>
  </si>
  <si>
    <t>x3y1-x1y3</t>
  </si>
  <si>
    <t>ขนาดฐานราก</t>
  </si>
  <si>
    <t>การใช้งาน</t>
  </si>
  <si>
    <t>p2</t>
  </si>
  <si>
    <t>x4y3-x3y4</t>
  </si>
  <si>
    <r>
      <t xml:space="preserve">1. ป้อนข้อมูลที่ช่อง </t>
    </r>
    <r>
      <rPr>
        <sz val="9"/>
        <color indexed="12"/>
        <rFont val="Arial"/>
        <family val="2"/>
        <charset val="222"/>
      </rPr>
      <t>สีน้ำเงิน</t>
    </r>
  </si>
  <si>
    <t>p3</t>
  </si>
  <si>
    <t>x1y2-x2y1</t>
  </si>
  <si>
    <r>
      <t xml:space="preserve">D1 </t>
    </r>
    <r>
      <rPr>
        <sz val="8"/>
        <rFont val="Arial"/>
        <family val="2"/>
      </rPr>
      <t>(m)</t>
    </r>
  </si>
  <si>
    <t>=</t>
  </si>
  <si>
    <t>2. รูปกราฟฟิกอัตราส่วนไม่ถูกต้อง</t>
  </si>
  <si>
    <t>p4</t>
  </si>
  <si>
    <t>x2y4-x4y2</t>
  </si>
  <si>
    <r>
      <t xml:space="preserve">D2 </t>
    </r>
    <r>
      <rPr>
        <sz val="8"/>
        <rFont val="Arial"/>
        <family val="2"/>
      </rPr>
      <t>(m)</t>
    </r>
  </si>
  <si>
    <t>3. ไม่สามารถออกแบบรับโมเมนต์ได้</t>
  </si>
  <si>
    <t>Area</t>
  </si>
  <si>
    <t>4. ออกแบบฐานรากเสาเข็ม 4 ต้นเท่านั้น</t>
  </si>
  <si>
    <t>รายละเอียดตำแหน่งเสาเข็ม</t>
  </si>
  <si>
    <t>5. สามารถตรวจสอบเสาเข็มในกรณีที่มีการ</t>
  </si>
  <si>
    <t>y4+y1</t>
  </si>
  <si>
    <t>เยื้องศูนย์ได้</t>
  </si>
  <si>
    <t>e</t>
  </si>
  <si>
    <t>y3+y4</t>
  </si>
  <si>
    <t>y1+y2</t>
  </si>
  <si>
    <t>PILE</t>
  </si>
  <si>
    <t>Offset from Origin</t>
  </si>
  <si>
    <t>เอกสารอ้างอิง</t>
  </si>
  <si>
    <t>y2+y3</t>
  </si>
  <si>
    <t>No.</t>
  </si>
  <si>
    <r>
      <t xml:space="preserve">x1 </t>
    </r>
    <r>
      <rPr>
        <sz val="8"/>
        <rFont val="Arial"/>
        <family val="2"/>
        <charset val="222"/>
      </rPr>
      <t>(m)</t>
    </r>
  </si>
  <si>
    <r>
      <t xml:space="preserve">y1 </t>
    </r>
    <r>
      <rPr>
        <sz val="8"/>
        <rFont val="Arial"/>
        <family val="2"/>
        <charset val="222"/>
      </rPr>
      <t>(m)</t>
    </r>
  </si>
  <si>
    <t>การออกแบบคอนกรีตเสริมเหล็กโดยวิธี</t>
  </si>
  <si>
    <t>New CG</t>
  </si>
  <si>
    <t>P1</t>
  </si>
  <si>
    <t>หน่วยแรงใช้งาน</t>
  </si>
  <si>
    <t>P2</t>
  </si>
  <si>
    <t>ดร. สถาพร  โภคา</t>
  </si>
  <si>
    <t>P3</t>
  </si>
  <si>
    <t>P4</t>
  </si>
  <si>
    <t>diff CG</t>
  </si>
  <si>
    <t>Total</t>
  </si>
  <si>
    <t>Pile Position</t>
  </si>
  <si>
    <t>Design Pile</t>
  </si>
  <si>
    <t>Actual Pile</t>
  </si>
  <si>
    <t>scale</t>
  </si>
  <si>
    <t>Ix</t>
  </si>
  <si>
    <t>Iy</t>
  </si>
  <si>
    <t>A (m)</t>
  </si>
  <si>
    <t>4. ออกแบบฐานรากเสาเข็ม 3 ต้นเท่านั้น</t>
  </si>
  <si>
    <t>B (m)</t>
  </si>
  <si>
    <t xml:space="preserve">ฐานรากบนเสาเข็ม 3 ต้น </t>
  </si>
  <si>
    <t>www.tumcivil.com</t>
  </si>
  <si>
    <t>สมศักดิ์  คำปลิว</t>
  </si>
  <si>
    <r>
      <t xml:space="preserve">x1 </t>
    </r>
    <r>
      <rPr>
        <sz val="8"/>
        <rFont val="Arial"/>
        <family val="2"/>
      </rPr>
      <t>(m)</t>
    </r>
  </si>
  <si>
    <r>
      <t xml:space="preserve">y1 </t>
    </r>
    <r>
      <rPr>
        <sz val="8"/>
        <rFont val="Arial"/>
        <family val="2"/>
      </rPr>
      <t>(m)</t>
    </r>
  </si>
  <si>
    <t>center</t>
  </si>
  <si>
    <t>x2y3-x3y2</t>
  </si>
  <si>
    <t>y3+y1</t>
  </si>
  <si>
    <t>degree P1</t>
  </si>
  <si>
    <t>length P1</t>
  </si>
  <si>
    <t>degree P2</t>
  </si>
  <si>
    <t>length P3</t>
  </si>
  <si>
    <t>degree P3</t>
  </si>
  <si>
    <t>ตำแหน่งฐานราก......5/A..................อาคาร.....E.......</t>
  </si>
  <si>
    <t>D1 (m)</t>
  </si>
  <si>
    <t>D2 (m)</t>
  </si>
  <si>
    <t>D3 (m)</t>
  </si>
  <si>
    <t>4. ออกแบบฐานรากเสาเข็ม 2 ต้นเท่านั้น</t>
  </si>
  <si>
    <t>x (m)</t>
  </si>
  <si>
    <t>y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</si>
</sst>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(* #,##0_);_(* \(#,##0\);_(* &quot;-&quot;??_);_(@_)"/>
    <numFmt numFmtId="167" formatCode="0.000000"/>
    <numFmt numFmtId="168" formatCode="#"/>
    <numFmt numFmtId="169" formatCode="0.0000"/>
  </numFmts>
  <fonts count="76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  <charset val="222"/>
    </font>
    <font>
      <sz val="9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i/>
      <sz val="10"/>
      <name val="Arial"/>
      <family val="2"/>
    </font>
    <font>
      <sz val="9"/>
      <color indexed="17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Arial"/>
      <family val="2"/>
      <charset val="222"/>
    </font>
    <font>
      <b/>
      <i/>
      <u/>
      <sz val="10"/>
      <name val="Arial"/>
      <family val="2"/>
    </font>
    <font>
      <b/>
      <sz val="9"/>
      <name val="Arial"/>
      <family val="2"/>
    </font>
    <font>
      <sz val="8"/>
      <name val="Arial"/>
      <family val="2"/>
      <charset val="222"/>
    </font>
    <font>
      <sz val="8"/>
      <color indexed="17"/>
      <name val="Arial"/>
      <family val="2"/>
      <charset val="222"/>
    </font>
    <font>
      <b/>
      <sz val="9"/>
      <color indexed="17"/>
      <name val="Arial"/>
      <family val="2"/>
    </font>
    <font>
      <sz val="10"/>
      <color indexed="8"/>
      <name val="Arial"/>
      <family val="2"/>
      <charset val="222"/>
    </font>
    <font>
      <b/>
      <sz val="10"/>
      <color indexed="12"/>
      <name val="Arial"/>
      <family val="2"/>
    </font>
    <font>
      <sz val="8"/>
      <color indexed="12"/>
      <name val="Arial"/>
      <family val="2"/>
      <charset val="222"/>
    </font>
    <font>
      <sz val="8"/>
      <color indexed="12"/>
      <name val="Arial"/>
      <family val="2"/>
    </font>
    <font>
      <sz val="9"/>
      <color indexed="8"/>
      <name val="Arial"/>
      <family val="2"/>
      <charset val="222"/>
    </font>
    <font>
      <sz val="9"/>
      <color indexed="12"/>
      <name val="Arial"/>
      <family val="2"/>
      <charset val="222"/>
    </font>
    <font>
      <sz val="10"/>
      <color indexed="16"/>
      <name val="Arial"/>
      <family val="2"/>
      <charset val="222"/>
    </font>
    <font>
      <b/>
      <i/>
      <u/>
      <sz val="10"/>
      <name val="Arial"/>
      <family val="2"/>
      <charset val="222"/>
    </font>
    <font>
      <sz val="8"/>
      <color indexed="8"/>
      <name val="Arial"/>
      <family val="2"/>
      <charset val="222"/>
    </font>
    <font>
      <sz val="8"/>
      <color indexed="16"/>
      <name val="Arial"/>
      <family val="2"/>
      <charset val="222"/>
    </font>
    <font>
      <sz val="7"/>
      <color indexed="23"/>
      <name val="Arial"/>
      <family val="2"/>
      <charset val="222"/>
    </font>
    <font>
      <sz val="7"/>
      <color indexed="55"/>
      <name val="Arial"/>
      <family val="2"/>
      <charset val="222"/>
    </font>
    <font>
      <b/>
      <sz val="8"/>
      <name val="Arial"/>
      <family val="2"/>
    </font>
    <font>
      <i/>
      <sz val="9"/>
      <name val="Arial"/>
      <family val="2"/>
      <charset val="222"/>
    </font>
    <font>
      <sz val="8"/>
      <color indexed="9"/>
      <name val="Arial"/>
      <family val="2"/>
      <charset val="222"/>
    </font>
    <font>
      <sz val="10"/>
      <color indexed="9"/>
      <name val="Arial"/>
      <family val="2"/>
      <charset val="222"/>
    </font>
    <font>
      <b/>
      <i/>
      <u/>
      <sz val="9"/>
      <name val="Arial"/>
      <family val="2"/>
      <charset val="222"/>
    </font>
    <font>
      <sz val="8"/>
      <color indexed="60"/>
      <name val="Arial"/>
      <family val="2"/>
      <charset val="222"/>
    </font>
    <font>
      <u/>
      <sz val="10"/>
      <color indexed="10"/>
      <name val="Arial"/>
      <family val="2"/>
      <charset val="222"/>
    </font>
    <font>
      <b/>
      <i/>
      <sz val="9"/>
      <color indexed="8"/>
      <name val="Arial"/>
      <family val="2"/>
      <charset val="222"/>
    </font>
    <font>
      <b/>
      <i/>
      <u/>
      <sz val="9"/>
      <color indexed="8"/>
      <name val="Arial"/>
      <family val="2"/>
      <charset val="222"/>
    </font>
    <font>
      <b/>
      <sz val="10"/>
      <name val="Arial"/>
      <family val="2"/>
    </font>
    <font>
      <b/>
      <i/>
      <sz val="10"/>
      <name val="Arial"/>
      <family val="2"/>
      <charset val="222"/>
    </font>
    <font>
      <b/>
      <sz val="10"/>
      <color indexed="8"/>
      <name val="Arial"/>
      <family val="2"/>
      <charset val="222"/>
    </font>
    <font>
      <sz val="10"/>
      <color indexed="12"/>
      <name val="Arial"/>
      <family val="2"/>
      <charset val="222"/>
    </font>
    <font>
      <u/>
      <sz val="9"/>
      <color indexed="10"/>
      <name val="Arial"/>
      <family val="2"/>
      <charset val="222"/>
    </font>
    <font>
      <i/>
      <sz val="8"/>
      <name val="Arial"/>
      <family val="2"/>
    </font>
    <font>
      <b/>
      <i/>
      <u/>
      <sz val="12"/>
      <name val="Arial"/>
      <family val="2"/>
      <charset val="222"/>
    </font>
    <font>
      <b/>
      <i/>
      <sz val="12"/>
      <name val="Arial"/>
      <family val="2"/>
      <charset val="222"/>
    </font>
    <font>
      <sz val="12"/>
      <name val="Arial"/>
      <family val="2"/>
      <charset val="222"/>
    </font>
    <font>
      <sz val="12"/>
      <color indexed="8"/>
      <name val="Arial"/>
      <family val="2"/>
      <charset val="222"/>
    </font>
    <font>
      <sz val="12"/>
      <color indexed="12"/>
      <name val="Arial"/>
      <family val="2"/>
      <charset val="222"/>
    </font>
    <font>
      <b/>
      <i/>
      <sz val="14"/>
      <name val="Arial"/>
      <family val="2"/>
      <charset val="222"/>
    </font>
    <font>
      <sz val="14"/>
      <name val="Arial"/>
      <family val="2"/>
      <charset val="222"/>
    </font>
    <font>
      <sz val="14"/>
      <color indexed="8"/>
      <name val="Arial"/>
      <family val="2"/>
      <charset val="222"/>
    </font>
    <font>
      <sz val="14"/>
      <color indexed="12"/>
      <name val="Arial"/>
      <family val="2"/>
      <charset val="222"/>
    </font>
    <font>
      <b/>
      <sz val="16"/>
      <name val="Arial"/>
      <family val="2"/>
    </font>
    <font>
      <b/>
      <i/>
      <sz val="9"/>
      <name val="Arial"/>
      <family val="2"/>
      <charset val="222"/>
    </font>
    <font>
      <sz val="12"/>
      <color indexed="17"/>
      <name val="Arial"/>
      <family val="2"/>
      <charset val="222"/>
    </font>
    <font>
      <b/>
      <sz val="12"/>
      <color indexed="17"/>
      <name val="Arial"/>
      <family val="2"/>
      <charset val="222"/>
    </font>
    <font>
      <sz val="11"/>
      <color indexed="8"/>
      <name val="Arial"/>
      <family val="2"/>
      <charset val="222"/>
    </font>
    <font>
      <b/>
      <i/>
      <sz val="8"/>
      <name val="Arial"/>
      <family val="2"/>
      <charset val="222"/>
    </font>
    <font>
      <i/>
      <sz val="14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sz val="11"/>
      <name val="Arial"/>
      <family val="2"/>
      <charset val="222"/>
    </font>
    <font>
      <sz val="11"/>
      <color indexed="23"/>
      <name val="Arial"/>
      <family val="2"/>
      <charset val="222"/>
    </font>
    <font>
      <sz val="11"/>
      <color indexed="12"/>
      <name val="Arial"/>
      <family val="2"/>
      <charset val="222"/>
    </font>
    <font>
      <sz val="11"/>
      <color indexed="17"/>
      <name val="Arial"/>
      <family val="2"/>
      <charset val="222"/>
    </font>
    <font>
      <sz val="11"/>
      <color indexed="16"/>
      <name val="Arial"/>
      <family val="2"/>
      <charset val="222"/>
    </font>
    <font>
      <sz val="11"/>
      <color theme="1"/>
      <name val="Arial"/>
      <family val="2"/>
      <charset val="222"/>
    </font>
    <font>
      <i/>
      <sz val="11"/>
      <name val="Arial"/>
      <family val="2"/>
      <charset val="222"/>
    </font>
    <font>
      <b/>
      <i/>
      <sz val="11"/>
      <name val="Arial"/>
      <family val="2"/>
      <charset val="222"/>
    </font>
    <font>
      <sz val="10"/>
      <color indexed="55"/>
      <name val="Arial"/>
      <family val="2"/>
      <charset val="222"/>
    </font>
    <font>
      <b/>
      <sz val="12"/>
      <name val="Arial"/>
      <family val="2"/>
      <charset val="222"/>
    </font>
    <font>
      <b/>
      <i/>
      <sz val="9"/>
      <name val="Arial"/>
      <family val="2"/>
    </font>
    <font>
      <b/>
      <i/>
      <sz val="11"/>
      <color indexed="8"/>
      <name val="Arial"/>
      <family val="2"/>
    </font>
    <font>
      <b/>
      <i/>
      <sz val="9"/>
      <color theme="1"/>
      <name val="Arial"/>
      <family val="2"/>
    </font>
    <font>
      <i/>
      <sz val="11"/>
      <color indexed="8"/>
      <name val="Arial"/>
      <family val="2"/>
    </font>
    <font>
      <b/>
      <sz val="9"/>
      <color indexed="8"/>
      <name val="Arial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Border="1"/>
    <xf numFmtId="0" fontId="2" fillId="0" borderId="0" xfId="0" applyFont="1" applyBorder="1" applyProtection="1">
      <protection hidden="1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2" borderId="0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Protection="1">
      <protection hidden="1"/>
    </xf>
    <xf numFmtId="0" fontId="11" fillId="0" borderId="0" xfId="0" applyFont="1" applyFill="1" applyBorder="1"/>
    <xf numFmtId="0" fontId="4" fillId="0" borderId="0" xfId="0" applyFont="1" applyProtection="1">
      <protection hidden="1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12" fillId="0" borderId="0" xfId="0" applyFont="1" applyFill="1" applyBorder="1" applyAlignment="1"/>
    <xf numFmtId="0" fontId="11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right" vertical="top"/>
      <protection hidden="1"/>
    </xf>
    <xf numFmtId="0" fontId="2" fillId="3" borderId="0" xfId="0" applyFon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vertical="top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left"/>
      <protection hidden="1"/>
    </xf>
    <xf numFmtId="2" fontId="18" fillId="3" borderId="0" xfId="0" applyNumberFormat="1" applyFont="1" applyFill="1" applyAlignment="1" applyProtection="1"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3" borderId="0" xfId="0" applyFont="1" applyFill="1" applyBorder="1" applyProtection="1">
      <protection hidden="1"/>
    </xf>
    <xf numFmtId="0" fontId="13" fillId="3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5" fillId="3" borderId="0" xfId="0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protection hidden="1"/>
    </xf>
    <xf numFmtId="2" fontId="13" fillId="3" borderId="0" xfId="0" applyNumberFormat="1" applyFont="1" applyFill="1" applyBorder="1" applyAlignment="1" applyProtection="1">
      <protection hidden="1"/>
    </xf>
    <xf numFmtId="0" fontId="20" fillId="3" borderId="0" xfId="0" applyFont="1" applyFill="1" applyBorder="1" applyAlignment="1" applyProtection="1">
      <alignment horizontal="right"/>
      <protection hidden="1"/>
    </xf>
    <xf numFmtId="0" fontId="20" fillId="3" borderId="0" xfId="0" applyFont="1" applyFill="1" applyBorder="1" applyAlignme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26" fillId="3" borderId="0" xfId="0" applyFont="1" applyFill="1" applyAlignment="1" applyProtection="1">
      <alignment horizontal="right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protection hidden="1"/>
    </xf>
    <xf numFmtId="167" fontId="2" fillId="0" borderId="0" xfId="0" applyNumberFormat="1" applyFont="1" applyProtection="1">
      <protection hidden="1"/>
    </xf>
    <xf numFmtId="167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hidden="1"/>
    </xf>
    <xf numFmtId="0" fontId="27" fillId="3" borderId="0" xfId="0" applyFont="1" applyFill="1" applyAlignment="1" applyProtection="1">
      <protection hidden="1"/>
    </xf>
    <xf numFmtId="0" fontId="27" fillId="3" borderId="0" xfId="0" applyFont="1" applyFill="1" applyProtection="1">
      <protection hidden="1"/>
    </xf>
    <xf numFmtId="2" fontId="18" fillId="0" borderId="0" xfId="0" applyNumberFormat="1" applyFont="1" applyAlignment="1" applyProtection="1">
      <protection hidden="1"/>
    </xf>
    <xf numFmtId="0" fontId="21" fillId="3" borderId="0" xfId="0" applyFont="1" applyFill="1" applyAlignment="1" applyProtection="1">
      <protection hidden="1"/>
    </xf>
    <xf numFmtId="0" fontId="2" fillId="0" borderId="1" xfId="0" applyFont="1" applyFill="1" applyBorder="1" applyAlignment="1" applyProtection="1">
      <alignment horizontal="center"/>
      <protection locked="0"/>
    </xf>
    <xf numFmtId="0" fontId="28" fillId="0" borderId="0" xfId="0" applyFont="1" applyFill="1" applyAlignment="1" applyProtection="1">
      <protection hidden="1"/>
    </xf>
    <xf numFmtId="0" fontId="29" fillId="2" borderId="0" xfId="0" applyFont="1" applyFill="1" applyProtection="1"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0" fontId="28" fillId="3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vertical="center" textRotation="90"/>
      <protection hidden="1"/>
    </xf>
    <xf numFmtId="0" fontId="30" fillId="3" borderId="0" xfId="0" applyFont="1" applyFill="1" applyBorder="1" applyAlignment="1" applyProtection="1">
      <alignment textRotation="90"/>
      <protection hidden="1"/>
    </xf>
    <xf numFmtId="0" fontId="31" fillId="3" borderId="0" xfId="0" applyFont="1" applyFill="1" applyBorder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32" fillId="3" borderId="0" xfId="0" applyFont="1" applyFill="1" applyBorder="1" applyAlignment="1" applyProtection="1">
      <alignment horizontal="left"/>
      <protection hidden="1"/>
    </xf>
    <xf numFmtId="0" fontId="13" fillId="3" borderId="0" xfId="0" applyFont="1" applyFill="1" applyAlignment="1" applyProtection="1">
      <protection hidden="1"/>
    </xf>
    <xf numFmtId="0" fontId="16" fillId="3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2" fontId="13" fillId="3" borderId="0" xfId="0" applyNumberFormat="1" applyFont="1" applyFill="1" applyBorder="1" applyAlignment="1" applyProtection="1">
      <alignment vertical="center"/>
      <protection hidden="1"/>
    </xf>
    <xf numFmtId="0" fontId="33" fillId="3" borderId="0" xfId="0" applyFont="1" applyFill="1" applyBorder="1" applyAlignment="1" applyProtection="1">
      <alignment textRotation="90"/>
      <protection hidden="1"/>
    </xf>
    <xf numFmtId="0" fontId="34" fillId="2" borderId="0" xfId="0" applyFont="1" applyFill="1" applyProtection="1">
      <protection hidden="1"/>
    </xf>
    <xf numFmtId="0" fontId="13" fillId="3" borderId="0" xfId="0" applyFont="1" applyFill="1" applyBorder="1" applyAlignment="1" applyProtection="1">
      <alignment vertical="center" textRotation="90"/>
      <protection hidden="1"/>
    </xf>
    <xf numFmtId="0" fontId="30" fillId="3" borderId="0" xfId="0" applyFont="1" applyFill="1" applyBorder="1" applyAlignment="1" applyProtection="1">
      <protection hidden="1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35" fillId="3" borderId="0" xfId="0" applyFont="1" applyFill="1" applyBorder="1" applyAlignment="1" applyProtection="1">
      <alignment vertical="top"/>
      <protection hidden="1"/>
    </xf>
    <xf numFmtId="0" fontId="20" fillId="3" borderId="0" xfId="0" applyFont="1" applyFill="1" applyBorder="1" applyAlignment="1" applyProtection="1">
      <alignment vertical="top"/>
      <protection hidden="1"/>
    </xf>
    <xf numFmtId="165" fontId="20" fillId="3" borderId="0" xfId="0" applyNumberFormat="1" applyFont="1" applyFill="1" applyBorder="1" applyAlignment="1" applyProtection="1">
      <alignment vertical="top"/>
      <protection hidden="1"/>
    </xf>
    <xf numFmtId="0" fontId="10" fillId="2" borderId="0" xfId="0" applyFont="1" applyFill="1" applyAlignment="1">
      <alignment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6" fillId="3" borderId="0" xfId="0" applyFont="1" applyFill="1" applyBorder="1" applyAlignment="1" applyProtection="1"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40" fillId="2" borderId="2" xfId="0" applyFont="1" applyFill="1" applyBorder="1" applyProtection="1">
      <protection hidden="1"/>
    </xf>
    <xf numFmtId="0" fontId="40" fillId="2" borderId="0" xfId="0" applyFont="1" applyFill="1" applyBorder="1" applyProtection="1">
      <protection hidden="1"/>
    </xf>
    <xf numFmtId="0" fontId="40" fillId="2" borderId="3" xfId="0" applyFont="1" applyFill="1" applyBorder="1" applyProtection="1">
      <protection hidden="1"/>
    </xf>
    <xf numFmtId="169" fontId="2" fillId="0" borderId="0" xfId="0" applyNumberFormat="1" applyFont="1" applyProtection="1">
      <protection hidden="1"/>
    </xf>
    <xf numFmtId="0" fontId="42" fillId="2" borderId="0" xfId="0" applyFont="1" applyFill="1" applyProtection="1">
      <protection hidden="1"/>
    </xf>
    <xf numFmtId="2" fontId="19" fillId="0" borderId="0" xfId="0" applyNumberFormat="1" applyFont="1" applyFill="1" applyAlignment="1" applyProtection="1">
      <protection hidden="1"/>
    </xf>
    <xf numFmtId="2" fontId="2" fillId="0" borderId="0" xfId="0" applyNumberFormat="1" applyFont="1" applyProtection="1">
      <protection hidden="1"/>
    </xf>
    <xf numFmtId="0" fontId="41" fillId="2" borderId="3" xfId="0" applyFont="1" applyFill="1" applyBorder="1" applyProtection="1">
      <protection hidden="1"/>
    </xf>
    <xf numFmtId="0" fontId="21" fillId="2" borderId="0" xfId="0" applyFont="1" applyFill="1" applyBorder="1" applyAlignment="1" applyProtection="1">
      <protection hidden="1"/>
    </xf>
    <xf numFmtId="0" fontId="37" fillId="3" borderId="0" xfId="0" applyFont="1" applyFill="1" applyBorder="1" applyAlignment="1" applyProtection="1">
      <protection hidden="1"/>
    </xf>
    <xf numFmtId="0" fontId="38" fillId="3" borderId="0" xfId="0" applyFont="1" applyFill="1" applyBorder="1" applyAlignment="1" applyProtection="1">
      <alignment vertical="top"/>
      <protection hidden="1"/>
    </xf>
    <xf numFmtId="0" fontId="39" fillId="3" borderId="0" xfId="0" applyFont="1" applyFill="1" applyBorder="1" applyAlignment="1" applyProtection="1">
      <protection locked="0"/>
    </xf>
    <xf numFmtId="0" fontId="37" fillId="3" borderId="0" xfId="0" applyFont="1" applyFill="1" applyBorder="1" applyAlignment="1" applyProtection="1">
      <alignment vertical="center"/>
      <protection locked="0"/>
    </xf>
    <xf numFmtId="0" fontId="32" fillId="3" borderId="0" xfId="0" applyFont="1" applyFill="1" applyBorder="1" applyAlignment="1" applyProtection="1">
      <protection hidden="1"/>
    </xf>
    <xf numFmtId="3" fontId="21" fillId="3" borderId="0" xfId="0" applyNumberFormat="1" applyFont="1" applyFill="1" applyBorder="1" applyAlignment="1" applyProtection="1">
      <protection locked="0"/>
    </xf>
    <xf numFmtId="168" fontId="20" fillId="3" borderId="0" xfId="0" applyNumberFormat="1" applyFont="1" applyFill="1" applyBorder="1" applyAlignment="1" applyProtection="1">
      <alignment vertical="top"/>
      <protection hidden="1"/>
    </xf>
    <xf numFmtId="11" fontId="21" fillId="3" borderId="0" xfId="0" applyNumberFormat="1" applyFont="1" applyFill="1" applyBorder="1" applyAlignment="1" applyProtection="1">
      <protection locked="0"/>
    </xf>
    <xf numFmtId="3" fontId="20" fillId="3" borderId="0" xfId="0" applyNumberFormat="1" applyFont="1" applyFill="1" applyBorder="1" applyAlignment="1" applyProtection="1">
      <protection hidden="1"/>
    </xf>
    <xf numFmtId="0" fontId="21" fillId="3" borderId="0" xfId="0" applyFont="1" applyFill="1" applyBorder="1" applyAlignment="1" applyProtection="1">
      <protection locked="0"/>
    </xf>
    <xf numFmtId="0" fontId="20" fillId="3" borderId="0" xfId="0" applyFont="1" applyFill="1" applyBorder="1" applyAlignment="1" applyProtection="1">
      <alignment horizontal="center"/>
      <protection hidden="1"/>
    </xf>
    <xf numFmtId="0" fontId="16" fillId="3" borderId="0" xfId="0" applyFont="1" applyFill="1" applyBorder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center" vertical="top"/>
      <protection hidden="1"/>
    </xf>
    <xf numFmtId="0" fontId="2" fillId="0" borderId="4" xfId="0" applyFont="1" applyBorder="1" applyProtection="1">
      <protection hidden="1"/>
    </xf>
    <xf numFmtId="0" fontId="45" fillId="3" borderId="0" xfId="0" applyFont="1" applyFill="1" applyProtection="1">
      <protection hidden="1"/>
    </xf>
    <xf numFmtId="0" fontId="47" fillId="3" borderId="0" xfId="0" applyFont="1" applyFill="1" applyAlignment="1" applyProtection="1">
      <protection hidden="1"/>
    </xf>
    <xf numFmtId="0" fontId="45" fillId="0" borderId="0" xfId="0" applyFont="1" applyProtection="1">
      <protection hidden="1"/>
    </xf>
    <xf numFmtId="0" fontId="45" fillId="3" borderId="0" xfId="0" applyFont="1" applyFill="1" applyBorder="1" applyAlignment="1" applyProtection="1">
      <alignment vertical="top"/>
      <protection hidden="1"/>
    </xf>
    <xf numFmtId="0" fontId="45" fillId="3" borderId="0" xfId="0" applyFont="1" applyFill="1" applyBorder="1" applyProtection="1">
      <protection hidden="1"/>
    </xf>
    <xf numFmtId="0" fontId="43" fillId="0" borderId="0" xfId="0" applyFont="1" applyFill="1" applyBorder="1" applyProtection="1">
      <protection hidden="1"/>
    </xf>
    <xf numFmtId="0" fontId="45" fillId="3" borderId="0" xfId="0" applyFont="1" applyFill="1" applyBorder="1" applyAlignment="1" applyProtection="1">
      <alignment horizontal="right"/>
      <protection hidden="1"/>
    </xf>
    <xf numFmtId="0" fontId="46" fillId="3" borderId="0" xfId="0" applyFont="1" applyFill="1" applyBorder="1" applyAlignment="1" applyProtection="1">
      <protection hidden="1"/>
    </xf>
    <xf numFmtId="0" fontId="46" fillId="3" borderId="0" xfId="0" applyFont="1" applyFill="1" applyBorder="1" applyProtection="1">
      <protection hidden="1"/>
    </xf>
    <xf numFmtId="0" fontId="45" fillId="3" borderId="0" xfId="0" applyFont="1" applyFill="1" applyBorder="1" applyAlignment="1" applyProtection="1">
      <alignment horizontal="right" vertical="top"/>
      <protection hidden="1"/>
    </xf>
    <xf numFmtId="0" fontId="48" fillId="3" borderId="0" xfId="0" applyFont="1" applyFill="1" applyBorder="1" applyAlignment="1" applyProtection="1">
      <alignment vertical="top"/>
      <protection hidden="1"/>
    </xf>
    <xf numFmtId="0" fontId="51" fillId="3" borderId="0" xfId="0" applyFont="1" applyFill="1" applyAlignment="1" applyProtection="1">
      <protection hidden="1"/>
    </xf>
    <xf numFmtId="0" fontId="49" fillId="0" borderId="0" xfId="0" applyFont="1" applyProtection="1">
      <protection hidden="1"/>
    </xf>
    <xf numFmtId="0" fontId="49" fillId="3" borderId="0" xfId="0" applyFont="1" applyFill="1" applyBorder="1" applyProtection="1">
      <protection hidden="1"/>
    </xf>
    <xf numFmtId="0" fontId="49" fillId="3" borderId="0" xfId="0" applyFont="1" applyFill="1" applyBorder="1" applyAlignment="1" applyProtection="1">
      <alignment horizontal="right"/>
      <protection hidden="1"/>
    </xf>
    <xf numFmtId="0" fontId="50" fillId="3" borderId="0" xfId="0" applyFont="1" applyFill="1" applyBorder="1" applyAlignment="1" applyProtection="1">
      <protection hidden="1"/>
    </xf>
    <xf numFmtId="0" fontId="50" fillId="3" borderId="0" xfId="0" applyFont="1" applyFill="1" applyBorder="1" applyAlignment="1" applyProtection="1">
      <alignment horizontal="right"/>
      <protection hidden="1"/>
    </xf>
    <xf numFmtId="0" fontId="49" fillId="0" borderId="4" xfId="0" applyFont="1" applyBorder="1" applyProtection="1">
      <protection hidden="1"/>
    </xf>
    <xf numFmtId="2" fontId="51" fillId="3" borderId="0" xfId="0" applyNumberFormat="1" applyFont="1" applyFill="1" applyAlignment="1" applyProtection="1">
      <alignment horizontal="center"/>
      <protection locked="0"/>
    </xf>
    <xf numFmtId="3" fontId="51" fillId="3" borderId="0" xfId="3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left" vertical="top"/>
      <protection hidden="1"/>
    </xf>
    <xf numFmtId="4" fontId="54" fillId="3" borderId="0" xfId="0" applyNumberFormat="1" applyFont="1" applyFill="1" applyBorder="1" applyAlignment="1" applyProtection="1">
      <protection hidden="1"/>
    </xf>
    <xf numFmtId="2" fontId="47" fillId="0" borderId="0" xfId="0" applyNumberFormat="1" applyFont="1" applyAlignment="1" applyProtection="1">
      <alignment horizontal="left"/>
      <protection hidden="1"/>
    </xf>
    <xf numFmtId="2" fontId="47" fillId="3" borderId="0" xfId="0" applyNumberFormat="1" applyFont="1" applyFill="1" applyAlignment="1" applyProtection="1">
      <protection locked="0"/>
    </xf>
    <xf numFmtId="2" fontId="45" fillId="0" borderId="0" xfId="0" applyNumberFormat="1" applyFont="1" applyAlignment="1" applyProtection="1">
      <protection hidden="1"/>
    </xf>
    <xf numFmtId="0" fontId="43" fillId="3" borderId="0" xfId="0" applyFont="1" applyFill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5" fillId="0" borderId="0" xfId="0" applyFont="1" applyAlignment="1" applyProtection="1">
      <protection hidden="1"/>
    </xf>
    <xf numFmtId="3" fontId="45" fillId="0" borderId="0" xfId="1" applyNumberFormat="1" applyFont="1" applyAlignment="1" applyProtection="1">
      <alignment shrinkToFit="1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Fill="1" applyBorder="1" applyAlignment="1" applyProtection="1">
      <alignment vertical="center" wrapText="1"/>
      <protection hidden="1"/>
    </xf>
    <xf numFmtId="0" fontId="45" fillId="0" borderId="0" xfId="0" applyFont="1" applyFill="1" applyBorder="1"/>
    <xf numFmtId="0" fontId="43" fillId="0" borderId="0" xfId="0" applyFont="1" applyFill="1" applyBorder="1"/>
    <xf numFmtId="2" fontId="55" fillId="0" borderId="0" xfId="0" applyNumberFormat="1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 applyProtection="1">
      <alignment horizontal="center" vertical="center"/>
      <protection hidden="1"/>
    </xf>
    <xf numFmtId="1" fontId="45" fillId="0" borderId="0" xfId="0" applyNumberFormat="1" applyFont="1" applyFill="1" applyBorder="1" applyAlignment="1" applyProtection="1">
      <alignment horizontal="center" vertical="center" shrinkToFit="1"/>
      <protection hidden="1"/>
    </xf>
    <xf numFmtId="2" fontId="55" fillId="0" borderId="0" xfId="0" applyNumberFormat="1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Border="1" applyAlignment="1">
      <alignment horizontal="right"/>
    </xf>
    <xf numFmtId="2" fontId="47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>
      <protection hidden="1"/>
    </xf>
    <xf numFmtId="2" fontId="47" fillId="0" borderId="0" xfId="0" applyNumberFormat="1" applyFont="1" applyFill="1" applyBorder="1" applyAlignment="1" applyProtection="1">
      <alignment horizontal="center" vertical="center"/>
      <protection hidden="1"/>
    </xf>
    <xf numFmtId="14" fontId="12" fillId="3" borderId="0" xfId="0" applyNumberFormat="1" applyFont="1" applyFill="1" applyBorder="1" applyAlignment="1" applyProtection="1">
      <alignment vertical="center"/>
      <protection hidden="1"/>
    </xf>
    <xf numFmtId="0" fontId="56" fillId="3" borderId="0" xfId="0" applyFont="1" applyFill="1" applyBorder="1" applyAlignment="1" applyProtection="1">
      <protection hidden="1"/>
    </xf>
    <xf numFmtId="0" fontId="58" fillId="3" borderId="0" xfId="0" applyFont="1" applyFill="1" applyBorder="1" applyAlignment="1" applyProtection="1">
      <alignment vertical="top"/>
      <protection hidden="1"/>
    </xf>
    <xf numFmtId="0" fontId="59" fillId="0" borderId="0" xfId="0" applyFont="1" applyProtection="1">
      <protection hidden="1"/>
    </xf>
    <xf numFmtId="0" fontId="60" fillId="3" borderId="0" xfId="0" applyFont="1" applyFill="1" applyBorder="1" applyAlignment="1" applyProtection="1">
      <alignment vertical="top"/>
      <protection hidden="1"/>
    </xf>
    <xf numFmtId="0" fontId="60" fillId="0" borderId="0" xfId="0" applyFont="1" applyFill="1" applyBorder="1" applyProtection="1"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2" fillId="3" borderId="4" xfId="0" applyFont="1" applyFill="1" applyBorder="1" applyProtection="1">
      <protection hidden="1"/>
    </xf>
    <xf numFmtId="2" fontId="13" fillId="3" borderId="0" xfId="0" applyNumberFormat="1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right"/>
      <protection hidden="1"/>
    </xf>
    <xf numFmtId="0" fontId="24" fillId="3" borderId="0" xfId="0" applyFont="1" applyFill="1" applyBorder="1" applyAlignment="1" applyProtection="1">
      <alignment horizontal="left" vertical="top"/>
      <protection hidden="1"/>
    </xf>
    <xf numFmtId="0" fontId="61" fillId="3" borderId="0" xfId="0" applyFont="1" applyFill="1" applyBorder="1" applyAlignment="1" applyProtection="1">
      <alignment horizontal="left"/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right" vertical="top"/>
      <protection hidden="1"/>
    </xf>
    <xf numFmtId="4" fontId="21" fillId="0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4" fontId="14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protection hidden="1"/>
    </xf>
    <xf numFmtId="0" fontId="13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locked="0"/>
    </xf>
    <xf numFmtId="2" fontId="15" fillId="0" borderId="0" xfId="0" applyNumberFormat="1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1" fontId="10" fillId="0" borderId="0" xfId="0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3" fillId="0" borderId="4" xfId="0" applyFont="1" applyFill="1" applyBorder="1" applyProtection="1">
      <protection hidden="1"/>
    </xf>
    <xf numFmtId="0" fontId="10" fillId="0" borderId="4" xfId="0" applyFont="1" applyFill="1" applyBorder="1" applyProtection="1">
      <protection hidden="1"/>
    </xf>
    <xf numFmtId="0" fontId="10" fillId="0" borderId="4" xfId="0" applyFont="1" applyFill="1" applyBorder="1" applyAlignment="1" applyProtection="1">
      <alignment horizontal="right" vertical="top"/>
      <protection hidden="1"/>
    </xf>
    <xf numFmtId="4" fontId="21" fillId="0" borderId="4" xfId="0" applyNumberFormat="1" applyFont="1" applyFill="1" applyBorder="1" applyAlignment="1" applyProtection="1">
      <protection hidden="1"/>
    </xf>
    <xf numFmtId="0" fontId="2" fillId="0" borderId="4" xfId="0" applyFont="1" applyFill="1" applyBorder="1" applyProtection="1">
      <protection hidden="1"/>
    </xf>
    <xf numFmtId="4" fontId="10" fillId="0" borderId="4" xfId="0" applyNumberFormat="1" applyFont="1" applyFill="1" applyBorder="1" applyAlignment="1" applyProtection="1">
      <alignment horizontal="right"/>
      <protection hidden="1"/>
    </xf>
    <xf numFmtId="0" fontId="22" fillId="0" borderId="4" xfId="0" applyFont="1" applyFill="1" applyBorder="1" applyProtection="1">
      <protection hidden="1"/>
    </xf>
    <xf numFmtId="0" fontId="61" fillId="3" borderId="0" xfId="0" applyFont="1" applyFill="1" applyAlignment="1" applyProtection="1">
      <alignment horizontal="right"/>
      <protection hidden="1"/>
    </xf>
    <xf numFmtId="0" fontId="62" fillId="3" borderId="0" xfId="0" applyFont="1" applyFill="1" applyAlignment="1" applyProtection="1">
      <protection hidden="1"/>
    </xf>
    <xf numFmtId="0" fontId="62" fillId="3" borderId="6" xfId="0" applyFont="1" applyFill="1" applyBorder="1" applyAlignment="1" applyProtection="1">
      <protection hidden="1"/>
    </xf>
    <xf numFmtId="0" fontId="61" fillId="3" borderId="6" xfId="0" applyFont="1" applyFill="1" applyBorder="1" applyProtection="1">
      <protection hidden="1"/>
    </xf>
    <xf numFmtId="0" fontId="61" fillId="3" borderId="6" xfId="0" applyFont="1" applyFill="1" applyBorder="1" applyAlignment="1" applyProtection="1">
      <alignment horizontal="right" vertical="top"/>
      <protection hidden="1"/>
    </xf>
    <xf numFmtId="2" fontId="63" fillId="3" borderId="6" xfId="0" applyNumberFormat="1" applyFont="1" applyFill="1" applyBorder="1" applyAlignment="1" applyProtection="1">
      <protection locked="0"/>
    </xf>
    <xf numFmtId="4" fontId="64" fillId="3" borderId="0" xfId="0" applyNumberFormat="1" applyFont="1" applyFill="1" applyBorder="1" applyAlignment="1" applyProtection="1">
      <protection hidden="1"/>
    </xf>
    <xf numFmtId="0" fontId="61" fillId="0" borderId="0" xfId="0" applyFont="1" applyProtection="1">
      <protection hidden="1"/>
    </xf>
    <xf numFmtId="2" fontId="63" fillId="3" borderId="0" xfId="0" applyNumberFormat="1" applyFont="1" applyFill="1" applyAlignment="1" applyProtection="1">
      <protection locked="0"/>
    </xf>
    <xf numFmtId="0" fontId="61" fillId="3" borderId="0" xfId="0" applyFont="1" applyFill="1" applyBorder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61" fillId="3" borderId="0" xfId="0" applyFont="1" applyFill="1" applyProtection="1">
      <protection hidden="1"/>
    </xf>
    <xf numFmtId="0" fontId="61" fillId="3" borderId="0" xfId="0" applyFont="1" applyFill="1" applyBorder="1" applyAlignment="1" applyProtection="1">
      <alignment horizontal="right" vertical="top"/>
      <protection hidden="1"/>
    </xf>
    <xf numFmtId="0" fontId="56" fillId="3" borderId="0" xfId="0" applyFont="1" applyFill="1" applyBorder="1" applyAlignment="1" applyProtection="1">
      <alignment horizontal="right"/>
      <protection hidden="1"/>
    </xf>
    <xf numFmtId="2" fontId="61" fillId="3" borderId="0" xfId="0" applyNumberFormat="1" applyFont="1" applyFill="1" applyBorder="1" applyAlignment="1" applyProtection="1">
      <protection hidden="1"/>
    </xf>
    <xf numFmtId="0" fontId="61" fillId="3" borderId="0" xfId="0" applyFont="1" applyFill="1" applyBorder="1" applyAlignment="1" applyProtection="1">
      <protection hidden="1"/>
    </xf>
    <xf numFmtId="0" fontId="65" fillId="3" borderId="0" xfId="0" applyFont="1" applyFill="1" applyBorder="1" applyAlignment="1" applyProtection="1">
      <protection hidden="1"/>
    </xf>
    <xf numFmtId="0" fontId="61" fillId="3" borderId="0" xfId="0" applyFont="1" applyFill="1" applyBorder="1" applyAlignment="1" applyProtection="1">
      <alignment horizontal="right"/>
      <protection hidden="1"/>
    </xf>
    <xf numFmtId="2" fontId="63" fillId="3" borderId="0" xfId="0" applyNumberFormat="1" applyFont="1" applyFill="1" applyAlignment="1" applyProtection="1">
      <protection hidden="1"/>
    </xf>
    <xf numFmtId="0" fontId="61" fillId="3" borderId="0" xfId="0" applyFont="1" applyFill="1" applyBorder="1" applyProtection="1">
      <protection hidden="1"/>
    </xf>
    <xf numFmtId="166" fontId="61" fillId="0" borderId="0" xfId="3" applyNumberFormat="1" applyFont="1" applyAlignment="1" applyProtection="1">
      <protection hidden="1"/>
    </xf>
    <xf numFmtId="4" fontId="14" fillId="0" borderId="0" xfId="0" applyNumberFormat="1" applyFont="1" applyFill="1" applyBorder="1" applyAlignment="1" applyProtection="1">
      <protection hidden="1"/>
    </xf>
    <xf numFmtId="166" fontId="10" fillId="0" borderId="0" xfId="3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3" fontId="3" fillId="0" borderId="0" xfId="0" applyNumberFormat="1" applyFont="1" applyFill="1" applyBorder="1" applyAlignment="1" applyProtection="1">
      <alignment vertical="center" shrinkToFit="1"/>
      <protection hidden="1"/>
    </xf>
    <xf numFmtId="3" fontId="8" fillId="0" borderId="0" xfId="1" applyNumberFormat="1" applyFont="1" applyFill="1" applyBorder="1" applyAlignment="1" applyProtection="1">
      <alignment vertical="center" shrinkToFit="1"/>
      <protection hidden="1"/>
    </xf>
    <xf numFmtId="3" fontId="8" fillId="0" borderId="0" xfId="0" applyNumberFormat="1" applyFont="1" applyFill="1" applyBorder="1" applyAlignment="1" applyProtection="1">
      <alignment vertical="center" shrinkToFit="1"/>
      <protection hidden="1"/>
    </xf>
    <xf numFmtId="2" fontId="66" fillId="3" borderId="0" xfId="0" applyNumberFormat="1" applyFont="1" applyFill="1" applyAlignment="1" applyProtection="1">
      <protection locked="0"/>
    </xf>
    <xf numFmtId="0" fontId="66" fillId="3" borderId="0" xfId="0" applyFont="1" applyFill="1" applyBorder="1" applyAlignment="1" applyProtection="1">
      <alignment horizontal="center" vertical="top"/>
      <protection hidden="1"/>
    </xf>
    <xf numFmtId="2" fontId="66" fillId="3" borderId="0" xfId="0" applyNumberFormat="1" applyFont="1" applyFill="1" applyAlignment="1" applyProtection="1">
      <alignment horizontal="right"/>
      <protection locked="0"/>
    </xf>
    <xf numFmtId="0" fontId="66" fillId="0" borderId="0" xfId="0" applyFont="1" applyProtection="1">
      <protection hidden="1"/>
    </xf>
    <xf numFmtId="0" fontId="66" fillId="3" borderId="0" xfId="0" applyFont="1" applyFill="1" applyProtection="1">
      <protection hidden="1"/>
    </xf>
    <xf numFmtId="0" fontId="66" fillId="3" borderId="0" xfId="0" applyFont="1" applyFill="1" applyBorder="1" applyAlignment="1" applyProtection="1">
      <alignment horizontal="right" vertical="top"/>
      <protection hidden="1"/>
    </xf>
    <xf numFmtId="0" fontId="66" fillId="3" borderId="0" xfId="0" applyNumberFormat="1" applyFont="1" applyFill="1" applyBorder="1" applyAlignment="1" applyProtection="1">
      <protection locked="0"/>
    </xf>
    <xf numFmtId="0" fontId="66" fillId="3" borderId="0" xfId="0" applyFont="1" applyFill="1" applyBorder="1" applyAlignment="1" applyProtection="1">
      <protection hidden="1"/>
    </xf>
    <xf numFmtId="0" fontId="66" fillId="3" borderId="0" xfId="0" applyFont="1" applyFill="1" applyBorder="1" applyAlignment="1" applyProtection="1">
      <alignment horizontal="right"/>
      <protection hidden="1"/>
    </xf>
    <xf numFmtId="3" fontId="66" fillId="3" borderId="0" xfId="3" applyNumberFormat="1" applyFont="1" applyFill="1" applyBorder="1" applyAlignment="1" applyProtection="1">
      <protection locked="0"/>
    </xf>
    <xf numFmtId="0" fontId="66" fillId="3" borderId="6" xfId="0" applyFont="1" applyFill="1" applyBorder="1" applyProtection="1">
      <protection hidden="1"/>
    </xf>
    <xf numFmtId="0" fontId="66" fillId="3" borderId="6" xfId="0" applyFont="1" applyFill="1" applyBorder="1" applyAlignment="1" applyProtection="1">
      <alignment horizontal="right" vertical="top"/>
      <protection hidden="1"/>
    </xf>
    <xf numFmtId="2" fontId="66" fillId="3" borderId="6" xfId="0" applyNumberFormat="1" applyFont="1" applyFill="1" applyBorder="1" applyAlignment="1" applyProtection="1">
      <protection locked="0"/>
    </xf>
    <xf numFmtId="2" fontId="66" fillId="3" borderId="0" xfId="0" applyNumberFormat="1" applyFont="1" applyFill="1" applyAlignment="1" applyProtection="1">
      <protection hidden="1"/>
    </xf>
    <xf numFmtId="0" fontId="66" fillId="3" borderId="0" xfId="0" applyFont="1" applyFill="1" applyBorder="1" applyProtection="1">
      <protection hidden="1"/>
    </xf>
    <xf numFmtId="4" fontId="66" fillId="3" borderId="0" xfId="0" applyNumberFormat="1" applyFont="1" applyFill="1" applyBorder="1" applyAlignment="1" applyProtection="1">
      <protection hidden="1"/>
    </xf>
    <xf numFmtId="0" fontId="2" fillId="6" borderId="1" xfId="0" applyFont="1" applyFill="1" applyBorder="1" applyAlignment="1" applyProtection="1">
      <alignment horizontal="center"/>
      <protection hidden="1"/>
    </xf>
    <xf numFmtId="0" fontId="61" fillId="3" borderId="0" xfId="0" applyFont="1" applyFill="1" applyBorder="1" applyAlignment="1" applyProtection="1">
      <alignment vertical="top"/>
      <protection hidden="1"/>
    </xf>
    <xf numFmtId="0" fontId="69" fillId="3" borderId="0" xfId="0" applyFont="1" applyFill="1" applyProtection="1">
      <protection hidden="1"/>
    </xf>
    <xf numFmtId="0" fontId="2" fillId="3" borderId="0" xfId="0" applyFont="1" applyFill="1" applyBorder="1" applyAlignment="1" applyProtection="1">
      <alignment vertical="top"/>
      <protection hidden="1"/>
    </xf>
    <xf numFmtId="0" fontId="2" fillId="3" borderId="0" xfId="0" applyFont="1" applyFill="1" applyBorder="1" applyAlignment="1" applyProtection="1">
      <alignment horizontal="center" vertical="top"/>
      <protection hidden="1"/>
    </xf>
    <xf numFmtId="4" fontId="45" fillId="3" borderId="5" xfId="0" applyNumberFormat="1" applyFont="1" applyFill="1" applyBorder="1" applyAlignment="1" applyProtection="1">
      <protection hidden="1"/>
    </xf>
    <xf numFmtId="4" fontId="45" fillId="3" borderId="0" xfId="0" applyNumberFormat="1" applyFont="1" applyFill="1" applyBorder="1" applyAlignment="1" applyProtection="1">
      <protection hidden="1"/>
    </xf>
    <xf numFmtId="2" fontId="45" fillId="0" borderId="0" xfId="0" applyNumberFormat="1" applyFont="1" applyAlignment="1" applyProtection="1">
      <alignment horizontal="left"/>
      <protection hidden="1"/>
    </xf>
    <xf numFmtId="2" fontId="45" fillId="3" borderId="0" xfId="0" applyNumberFormat="1" applyFont="1" applyFill="1" applyAlignment="1" applyProtection="1">
      <protection locked="0"/>
    </xf>
    <xf numFmtId="2" fontId="61" fillId="3" borderId="6" xfId="0" applyNumberFormat="1" applyFont="1" applyFill="1" applyBorder="1" applyAlignment="1" applyProtection="1">
      <protection locked="0"/>
    </xf>
    <xf numFmtId="4" fontId="61" fillId="3" borderId="0" xfId="0" applyNumberFormat="1" applyFont="1" applyFill="1" applyBorder="1" applyAlignment="1" applyProtection="1">
      <protection hidden="1"/>
    </xf>
    <xf numFmtId="2" fontId="61" fillId="3" borderId="0" xfId="0" applyNumberFormat="1" applyFont="1" applyFill="1" applyAlignment="1" applyProtection="1">
      <protection locked="0"/>
    </xf>
    <xf numFmtId="2" fontId="61" fillId="3" borderId="0" xfId="0" applyNumberFormat="1" applyFont="1" applyFill="1" applyAlignment="1" applyProtection="1">
      <alignment horizontal="right"/>
      <protection locked="0"/>
    </xf>
    <xf numFmtId="0" fontId="61" fillId="3" borderId="0" xfId="0" applyNumberFormat="1" applyFont="1" applyFill="1" applyBorder="1" applyAlignment="1" applyProtection="1">
      <protection locked="0"/>
    </xf>
    <xf numFmtId="3" fontId="61" fillId="3" borderId="0" xfId="3" applyNumberFormat="1" applyFont="1" applyFill="1" applyBorder="1" applyAlignment="1" applyProtection="1">
      <protection locked="0"/>
    </xf>
    <xf numFmtId="2" fontId="61" fillId="3" borderId="0" xfId="0" applyNumberFormat="1" applyFont="1" applyFill="1" applyAlignment="1" applyProtection="1">
      <protection hidden="1"/>
    </xf>
    <xf numFmtId="2" fontId="70" fillId="0" borderId="0" xfId="0" applyNumberFormat="1" applyFont="1" applyFill="1" applyBorder="1" applyAlignment="1" applyProtection="1">
      <alignment vertical="center"/>
      <protection hidden="1"/>
    </xf>
    <xf numFmtId="2" fontId="70" fillId="0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Protection="1">
      <protection hidden="1"/>
    </xf>
    <xf numFmtId="2" fontId="13" fillId="3" borderId="0" xfId="0" applyNumberFormat="1" applyFont="1" applyFill="1" applyAlignment="1" applyProtection="1">
      <alignment horizontal="left"/>
      <protection hidden="1"/>
    </xf>
    <xf numFmtId="0" fontId="38" fillId="3" borderId="5" xfId="0" applyFont="1" applyFill="1" applyBorder="1" applyAlignment="1" applyProtection="1">
      <alignment vertical="top"/>
      <protection hidden="1"/>
    </xf>
    <xf numFmtId="0" fontId="39" fillId="3" borderId="5" xfId="0" applyFont="1" applyFill="1" applyBorder="1" applyAlignment="1" applyProtection="1">
      <protection locked="0"/>
    </xf>
    <xf numFmtId="0" fontId="38" fillId="3" borderId="5" xfId="0" applyFont="1" applyFill="1" applyBorder="1" applyAlignment="1" applyProtection="1">
      <alignment vertical="center"/>
      <protection hidden="1"/>
    </xf>
    <xf numFmtId="0" fontId="38" fillId="3" borderId="0" xfId="0" applyFont="1" applyFill="1" applyBorder="1" applyAlignment="1" applyProtection="1">
      <alignment vertical="center"/>
      <protection hidden="1"/>
    </xf>
    <xf numFmtId="2" fontId="20" fillId="3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17" fillId="5" borderId="0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10" fillId="0" borderId="0" xfId="0" applyFont="1" applyBorder="1" applyProtection="1">
      <protection hidden="1"/>
    </xf>
    <xf numFmtId="0" fontId="2" fillId="7" borderId="1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0" fontId="73" fillId="3" borderId="0" xfId="0" applyFont="1" applyFill="1" applyAlignment="1" applyProtection="1">
      <protection hidden="1"/>
    </xf>
    <xf numFmtId="0" fontId="74" fillId="3" borderId="0" xfId="0" applyFont="1" applyFill="1" applyBorder="1" applyProtection="1">
      <protection hidden="1"/>
    </xf>
    <xf numFmtId="0" fontId="74" fillId="3" borderId="0" xfId="0" applyFont="1" applyFill="1" applyBorder="1" applyAlignment="1" applyProtection="1">
      <protection hidden="1"/>
    </xf>
    <xf numFmtId="2" fontId="21" fillId="3" borderId="0" xfId="0" applyNumberFormat="1" applyFont="1" applyFill="1" applyAlignment="1" applyProtection="1">
      <protection locked="0"/>
    </xf>
    <xf numFmtId="3" fontId="21" fillId="3" borderId="0" xfId="3" applyNumberFormat="1" applyFont="1" applyFill="1" applyBorder="1" applyAlignment="1" applyProtection="1">
      <protection locked="0"/>
    </xf>
    <xf numFmtId="2" fontId="21" fillId="3" borderId="0" xfId="0" applyNumberFormat="1" applyFont="1" applyFill="1" applyBorder="1" applyAlignment="1" applyProtection="1">
      <alignment vertical="top"/>
      <protection locked="0"/>
    </xf>
    <xf numFmtId="0" fontId="21" fillId="3" borderId="0" xfId="0" applyNumberFormat="1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75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53" fillId="3" borderId="0" xfId="0" applyFont="1" applyFill="1" applyBorder="1" applyAlignment="1" applyProtection="1">
      <alignment vertical="top"/>
      <protection hidden="1"/>
    </xf>
    <xf numFmtId="0" fontId="49" fillId="0" borderId="0" xfId="0" applyFont="1" applyBorder="1" applyProtection="1">
      <protection hidden="1"/>
    </xf>
    <xf numFmtId="0" fontId="47" fillId="3" borderId="0" xfId="0" applyFont="1" applyFill="1" applyBorder="1" applyAlignment="1" applyProtection="1">
      <protection hidden="1"/>
    </xf>
    <xf numFmtId="2" fontId="51" fillId="3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hidden="1"/>
    </xf>
    <xf numFmtId="0" fontId="45" fillId="0" borderId="0" xfId="0" applyFont="1" applyBorder="1" applyProtection="1">
      <protection hidden="1"/>
    </xf>
    <xf numFmtId="0" fontId="45" fillId="0" borderId="4" xfId="0" applyFont="1" applyBorder="1" applyProtection="1">
      <protection hidden="1"/>
    </xf>
    <xf numFmtId="2" fontId="18" fillId="0" borderId="0" xfId="0" applyNumberFormat="1" applyFont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center" vertical="top"/>
      <protection hidden="1"/>
    </xf>
    <xf numFmtId="3" fontId="3" fillId="0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2" fontId="4" fillId="0" borderId="0" xfId="0" applyNumberFormat="1" applyFont="1" applyFill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2" fontId="5" fillId="0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3" fontId="8" fillId="0" borderId="0" xfId="0" applyNumberFormat="1" applyFont="1" applyFill="1" applyBorder="1" applyAlignment="1" applyProtection="1">
      <alignment horizontal="center" vertical="center" shrinkToFit="1"/>
      <protection hidden="1"/>
    </xf>
    <xf numFmtId="3" fontId="8" fillId="0" borderId="0" xfId="1" applyNumberFormat="1" applyFont="1" applyFill="1" applyBorder="1" applyAlignment="1" applyProtection="1">
      <alignment horizontal="center" vertical="center" shrinkToFit="1"/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0" fontId="26" fillId="3" borderId="0" xfId="0" applyFont="1" applyFill="1" applyAlignment="1" applyProtection="1">
      <alignment horizontal="left"/>
      <protection hidden="1"/>
    </xf>
    <xf numFmtId="2" fontId="21" fillId="3" borderId="0" xfId="0" applyNumberFormat="1" applyFont="1" applyFill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21" fillId="3" borderId="0" xfId="0" applyNumberFormat="1" applyFont="1" applyFill="1" applyBorder="1" applyAlignment="1" applyProtection="1">
      <alignment horizontal="center" vertical="top"/>
      <protection locked="0"/>
    </xf>
    <xf numFmtId="4" fontId="14" fillId="3" borderId="0" xfId="0" applyNumberFormat="1" applyFont="1" applyFill="1" applyBorder="1" applyAlignment="1" applyProtection="1">
      <alignment horizontal="left"/>
      <protection hidden="1"/>
    </xf>
    <xf numFmtId="2" fontId="18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center"/>
      <protection hidden="1"/>
    </xf>
    <xf numFmtId="0" fontId="52" fillId="3" borderId="4" xfId="0" applyFont="1" applyFill="1" applyBorder="1" applyAlignment="1" applyProtection="1">
      <alignment horizontal="center"/>
      <protection hidden="1"/>
    </xf>
    <xf numFmtId="165" fontId="6" fillId="3" borderId="10" xfId="0" applyNumberFormat="1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169" fontId="71" fillId="3" borderId="10" xfId="0" applyNumberFormat="1" applyFont="1" applyFill="1" applyBorder="1" applyAlignment="1" applyProtection="1">
      <alignment horizontal="center"/>
      <protection hidden="1"/>
    </xf>
    <xf numFmtId="169" fontId="71" fillId="3" borderId="12" xfId="0" applyNumberFormat="1" applyFont="1" applyFill="1" applyBorder="1" applyAlignment="1" applyProtection="1">
      <alignment horizontal="center"/>
      <protection hidden="1"/>
    </xf>
    <xf numFmtId="169" fontId="71" fillId="3" borderId="11" xfId="0" applyNumberFormat="1" applyFont="1" applyFill="1" applyBorder="1" applyAlignment="1" applyProtection="1">
      <alignment horizontal="center"/>
      <protection hidden="1"/>
    </xf>
    <xf numFmtId="2" fontId="10" fillId="3" borderId="0" xfId="0" applyNumberFormat="1" applyFont="1" applyFill="1" applyBorder="1" applyAlignment="1" applyProtection="1">
      <alignment horizontal="center"/>
      <protection hidden="1"/>
    </xf>
    <xf numFmtId="0" fontId="53" fillId="3" borderId="0" xfId="0" applyFont="1" applyFill="1" applyBorder="1" applyAlignment="1" applyProtection="1">
      <alignment horizontal="left"/>
      <protection hidden="1"/>
    </xf>
    <xf numFmtId="11" fontId="20" fillId="3" borderId="0" xfId="0" applyNumberFormat="1" applyFont="1" applyFill="1" applyBorder="1" applyAlignment="1" applyProtection="1">
      <alignment horizontal="center"/>
      <protection hidden="1"/>
    </xf>
    <xf numFmtId="2" fontId="21" fillId="3" borderId="0" xfId="0" applyNumberFormat="1" applyFont="1" applyFill="1" applyAlignment="1" applyProtection="1">
      <alignment horizontal="center"/>
      <protection locked="0"/>
    </xf>
    <xf numFmtId="3" fontId="10" fillId="0" borderId="0" xfId="1" applyNumberFormat="1" applyFont="1" applyFill="1" applyBorder="1" applyAlignment="1" applyProtection="1">
      <alignment horizontal="center" shrinkToFit="1"/>
      <protection hidden="1"/>
    </xf>
    <xf numFmtId="165" fontId="10" fillId="0" borderId="0" xfId="0" applyNumberFormat="1" applyFont="1" applyFill="1" applyBorder="1" applyAlignment="1" applyProtection="1">
      <alignment horizontal="center"/>
      <protection hidden="1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Border="1" applyAlignment="1" applyProtection="1">
      <alignment horizontal="center" vertical="top"/>
      <protection hidden="1"/>
    </xf>
    <xf numFmtId="2" fontId="21" fillId="3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2" fontId="21" fillId="3" borderId="0" xfId="0" applyNumberFormat="1" applyFont="1" applyFill="1" applyAlignment="1" applyProtection="1">
      <alignment horizontal="left"/>
      <protection locked="0"/>
    </xf>
    <xf numFmtId="0" fontId="21" fillId="3" borderId="0" xfId="0" applyNumberFormat="1" applyFont="1" applyFill="1" applyBorder="1" applyAlignment="1" applyProtection="1">
      <alignment horizontal="center"/>
      <protection locked="0"/>
    </xf>
    <xf numFmtId="3" fontId="21" fillId="3" borderId="0" xfId="3" applyNumberFormat="1" applyFont="1" applyFill="1" applyBorder="1" applyAlignment="1" applyProtection="1">
      <alignment horizontal="center"/>
      <protection locked="0"/>
    </xf>
    <xf numFmtId="9" fontId="21" fillId="3" borderId="0" xfId="2" applyFont="1" applyFill="1" applyAlignment="1" applyProtection="1">
      <alignment horizontal="center"/>
      <protection locked="0"/>
    </xf>
    <xf numFmtId="3" fontId="20" fillId="3" borderId="0" xfId="0" applyNumberFormat="1" applyFont="1" applyFill="1" applyBorder="1" applyAlignment="1" applyProtection="1">
      <alignment horizontal="center" vertical="top"/>
      <protection hidden="1"/>
    </xf>
    <xf numFmtId="165" fontId="71" fillId="3" borderId="10" xfId="0" applyNumberFormat="1" applyFont="1" applyFill="1" applyBorder="1" applyAlignment="1" applyProtection="1">
      <alignment horizontal="center"/>
      <protection hidden="1"/>
    </xf>
    <xf numFmtId="165" fontId="71" fillId="3" borderId="12" xfId="0" applyNumberFormat="1" applyFont="1" applyFill="1" applyBorder="1" applyAlignment="1" applyProtection="1">
      <alignment horizontal="center"/>
      <protection hidden="1"/>
    </xf>
    <xf numFmtId="165" fontId="71" fillId="3" borderId="11" xfId="0" applyNumberFormat="1" applyFont="1" applyFill="1" applyBorder="1" applyAlignment="1" applyProtection="1">
      <alignment horizontal="center"/>
      <protection hidden="1"/>
    </xf>
    <xf numFmtId="14" fontId="12" fillId="3" borderId="0" xfId="0" applyNumberFormat="1" applyFont="1" applyFill="1" applyBorder="1" applyAlignment="1" applyProtection="1">
      <alignment horizontal="center" vertical="center"/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21" fillId="3" borderId="0" xfId="0" applyFont="1" applyFill="1" applyBorder="1" applyAlignment="1" applyProtection="1">
      <alignment horizontal="center"/>
      <protection locked="0"/>
    </xf>
    <xf numFmtId="3" fontId="21" fillId="3" borderId="0" xfId="0" applyNumberFormat="1" applyFont="1" applyFill="1" applyBorder="1" applyAlignment="1" applyProtection="1">
      <alignment horizontal="center"/>
      <protection locked="0"/>
    </xf>
    <xf numFmtId="2" fontId="20" fillId="3" borderId="0" xfId="0" applyNumberFormat="1" applyFont="1" applyFill="1" applyBorder="1" applyAlignment="1" applyProtection="1">
      <alignment horizontal="center"/>
      <protection hidden="1"/>
    </xf>
    <xf numFmtId="2" fontId="19" fillId="0" borderId="0" xfId="0" applyNumberFormat="1" applyFont="1" applyFill="1" applyAlignment="1" applyProtection="1">
      <alignment horizontal="right"/>
      <protection hidden="1"/>
    </xf>
    <xf numFmtId="0" fontId="19" fillId="0" borderId="0" xfId="0" applyFont="1" applyFill="1" applyAlignment="1" applyProtection="1">
      <alignment horizontal="right"/>
      <protection hidden="1"/>
    </xf>
    <xf numFmtId="4" fontId="14" fillId="3" borderId="4" xfId="0" applyNumberFormat="1" applyFont="1" applyFill="1" applyBorder="1" applyAlignment="1" applyProtection="1">
      <alignment horizontal="left"/>
      <protection hidden="1"/>
    </xf>
    <xf numFmtId="0" fontId="61" fillId="6" borderId="9" xfId="0" applyFont="1" applyFill="1" applyBorder="1" applyAlignment="1" applyProtection="1">
      <alignment horizontal="center" vertical="top"/>
      <protection hidden="1"/>
    </xf>
    <xf numFmtId="0" fontId="61" fillId="6" borderId="7" xfId="0" applyFont="1" applyFill="1" applyBorder="1" applyAlignment="1" applyProtection="1">
      <alignment horizontal="center" vertical="top"/>
      <protection hidden="1"/>
    </xf>
    <xf numFmtId="0" fontId="61" fillId="6" borderId="8" xfId="0" applyFont="1" applyFill="1" applyBorder="1" applyAlignment="1" applyProtection="1">
      <alignment horizontal="center" vertical="top"/>
      <protection hidden="1"/>
    </xf>
    <xf numFmtId="0" fontId="56" fillId="3" borderId="1" xfId="0" applyFont="1" applyFill="1" applyBorder="1" applyAlignment="1" applyProtection="1">
      <alignment horizontal="center"/>
      <protection hidden="1"/>
    </xf>
    <xf numFmtId="0" fontId="61" fillId="6" borderId="1" xfId="0" applyFont="1" applyFill="1" applyBorder="1" applyAlignment="1" applyProtection="1">
      <alignment horizontal="center" vertical="center"/>
      <protection hidden="1"/>
    </xf>
    <xf numFmtId="165" fontId="63" fillId="0" borderId="1" xfId="0" applyNumberFormat="1" applyFont="1" applyFill="1" applyBorder="1" applyAlignment="1" applyProtection="1">
      <alignment horizontal="center" vertical="center"/>
      <protection locked="0"/>
    </xf>
    <xf numFmtId="2" fontId="50" fillId="3" borderId="0" xfId="0" applyNumberFormat="1" applyFont="1" applyFill="1" applyBorder="1" applyAlignment="1" applyProtection="1">
      <alignment horizontal="center"/>
      <protection hidden="1"/>
    </xf>
    <xf numFmtId="11" fontId="50" fillId="3" borderId="0" xfId="0" applyNumberFormat="1" applyFont="1" applyFill="1" applyBorder="1" applyAlignment="1" applyProtection="1">
      <alignment horizontal="center"/>
      <protection hidden="1"/>
    </xf>
    <xf numFmtId="2" fontId="40" fillId="3" borderId="0" xfId="0" applyNumberFormat="1" applyFont="1" applyFill="1" applyBorder="1" applyAlignment="1" applyProtection="1">
      <alignment horizontal="center" vertical="top"/>
      <protection locked="0"/>
    </xf>
    <xf numFmtId="2" fontId="40" fillId="3" borderId="0" xfId="0" applyNumberFormat="1" applyFont="1" applyFill="1" applyAlignment="1" applyProtection="1">
      <alignment horizontal="center"/>
      <protection locked="0"/>
    </xf>
    <xf numFmtId="0" fontId="67" fillId="0" borderId="1" xfId="0" applyFont="1" applyFill="1" applyBorder="1" applyAlignment="1" applyProtection="1">
      <alignment horizontal="center"/>
      <protection hidden="1"/>
    </xf>
    <xf numFmtId="0" fontId="68" fillId="3" borderId="1" xfId="0" applyFont="1" applyFill="1" applyBorder="1" applyAlignment="1" applyProtection="1">
      <alignment horizontal="center"/>
      <protection hidden="1"/>
    </xf>
    <xf numFmtId="0" fontId="57" fillId="3" borderId="0" xfId="0" applyFont="1" applyFill="1" applyBorder="1" applyAlignment="1" applyProtection="1">
      <alignment horizontal="center" vertical="top"/>
      <protection hidden="1"/>
    </xf>
    <xf numFmtId="0" fontId="53" fillId="3" borderId="0" xfId="0" applyFont="1" applyFill="1" applyBorder="1" applyAlignment="1" applyProtection="1">
      <alignment horizontal="center" vertical="top"/>
      <protection hidden="1"/>
    </xf>
    <xf numFmtId="165" fontId="72" fillId="3" borderId="1" xfId="0" applyNumberFormat="1" applyFont="1" applyFill="1" applyBorder="1" applyAlignment="1" applyProtection="1">
      <alignment horizontal="center"/>
      <protection hidden="1"/>
    </xf>
    <xf numFmtId="165" fontId="68" fillId="0" borderId="1" xfId="0" applyNumberFormat="1" applyFont="1" applyBorder="1" applyAlignment="1" applyProtection="1">
      <alignment horizontal="center"/>
      <protection hidden="1"/>
    </xf>
    <xf numFmtId="2" fontId="19" fillId="0" borderId="0" xfId="0" applyNumberFormat="1" applyFont="1" applyFill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2" fontId="18" fillId="0" borderId="0" xfId="0" applyNumberFormat="1" applyFont="1" applyAlignment="1" applyProtection="1">
      <alignment horizontal="left" vertical="center"/>
      <protection hidden="1"/>
    </xf>
    <xf numFmtId="0" fontId="61" fillId="6" borderId="1" xfId="0" applyFont="1" applyFill="1" applyBorder="1" applyAlignment="1" applyProtection="1">
      <alignment horizontal="center" vertical="top"/>
      <protection hidden="1"/>
    </xf>
  </cellXfs>
  <cellStyles count="4">
    <cellStyle name="Comma" xfId="1" builtinId="3"/>
    <cellStyle name="Comma_rc_2003 (R5)-final" xfId="3" xr:uid="{00000000-0005-0000-0000-000000000000}"/>
    <cellStyle name="Normal" xfId="0" builtinId="0"/>
    <cellStyle name="Percent" xfId="2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255813953488372E-2"/>
          <c:y val="3.0674938515321121E-2"/>
          <c:w val="0.95813953488372094"/>
          <c:h val="0.94478810627188825"/>
        </c:manualLayout>
      </c:layout>
      <c:scatterChart>
        <c:scatterStyle val="lineMarker"/>
        <c:varyColors val="0"/>
        <c:ser>
          <c:idx val="0"/>
          <c:order val="0"/>
          <c:tx>
            <c:v>first design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ymbol val="triang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CB1F-419D-9A97-0419A7E3F6B4}"/>
              </c:ext>
            </c:extLst>
          </c:dPt>
          <c:xVal>
            <c:numRef>
              <c:f>'F4'!$AE$5:$AE$9</c:f>
              <c:numCache>
                <c:formatCode>General</c:formatCode>
                <c:ptCount val="5"/>
                <c:pt idx="0">
                  <c:v>0</c:v>
                </c:pt>
                <c:pt idx="1">
                  <c:v>-0.35</c:v>
                </c:pt>
                <c:pt idx="2">
                  <c:v>0.35</c:v>
                </c:pt>
                <c:pt idx="3">
                  <c:v>-0.35</c:v>
                </c:pt>
                <c:pt idx="4">
                  <c:v>0.35</c:v>
                </c:pt>
              </c:numCache>
            </c:numRef>
          </c:xVal>
          <c:yVal>
            <c:numRef>
              <c:f>'F4'!$AF$5:$AF$9</c:f>
              <c:numCache>
                <c:formatCode>General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0.35</c:v>
                </c:pt>
                <c:pt idx="3">
                  <c:v>-0.35</c:v>
                </c:pt>
                <c:pt idx="4">
                  <c:v>-0.35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1F-419D-9A97-0419A7E3F6B4}"/>
            </c:ext>
          </c:extLst>
        </c:ser>
        <c:ser>
          <c:idx val="1"/>
          <c:order val="1"/>
          <c:tx>
            <c:v>scale</c:v>
          </c:tx>
          <c:spPr>
            <a:ln w="28575">
              <a:noFill/>
            </a:ln>
          </c:spPr>
          <c:marker>
            <c:symbol val="none"/>
          </c:marker>
          <c:xVal>
            <c:numRef>
              <c:f>'F4'!$AE$26:$AE$27</c:f>
              <c:numCache>
                <c:formatCode>General</c:formatCode>
                <c:ptCount val="2"/>
                <c:pt idx="0">
                  <c:v>-0.39999999999999997</c:v>
                </c:pt>
                <c:pt idx="1">
                  <c:v>0.39999999999999997</c:v>
                </c:pt>
              </c:numCache>
            </c:numRef>
          </c:xVal>
          <c:yVal>
            <c:numRef>
              <c:f>'F4'!$AF$26:$AF$27</c:f>
              <c:numCache>
                <c:formatCode>General</c:formatCode>
                <c:ptCount val="2"/>
                <c:pt idx="0">
                  <c:v>0.39999999999999997</c:v>
                </c:pt>
                <c:pt idx="1">
                  <c:v>-0.39999999999999997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1F-419D-9A97-0419A7E3F6B4}"/>
            </c:ext>
          </c:extLst>
        </c:ser>
        <c:ser>
          <c:idx val="3"/>
          <c:order val="2"/>
          <c:tx>
            <c:v>P1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'F4'!$AE$13</c:f>
              <c:numCache>
                <c:formatCode>0.00</c:formatCode>
                <c:ptCount val="1"/>
                <c:pt idx="0">
                  <c:v>-0.35</c:v>
                </c:pt>
              </c:numCache>
            </c:numRef>
          </c:xVal>
          <c:yVal>
            <c:numRef>
              <c:f>'F4'!$AF$13</c:f>
              <c:numCache>
                <c:formatCode>0.00</c:formatCode>
                <c:ptCount val="1"/>
                <c:pt idx="0">
                  <c:v>0.38999999999999996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1F-419D-9A97-0419A7E3F6B4}"/>
            </c:ext>
          </c:extLst>
        </c:ser>
        <c:ser>
          <c:idx val="2"/>
          <c:order val="3"/>
          <c:tx>
            <c:v>P2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ymbol val="circle"/>
              <c:size val="6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B1F-419D-9A97-0419A7E3F6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'F4'!$AE$14</c:f>
              <c:numCache>
                <c:formatCode>0.00</c:formatCode>
                <c:ptCount val="1"/>
                <c:pt idx="0">
                  <c:v>0.37</c:v>
                </c:pt>
              </c:numCache>
            </c:numRef>
          </c:xVal>
          <c:yVal>
            <c:numRef>
              <c:f>'F4'!$AF$14</c:f>
              <c:numCache>
                <c:formatCode>0.00</c:formatCode>
                <c:ptCount val="1"/>
                <c:pt idx="0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1F-419D-9A97-0419A7E3F6B4}"/>
            </c:ext>
          </c:extLst>
        </c:ser>
        <c:ser>
          <c:idx val="4"/>
          <c:order val="4"/>
          <c:tx>
            <c:v>New C.G.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6-CB1F-419D-9A97-0419A7E3F6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'F4'!$AI$16</c:f>
              <c:numCache>
                <c:formatCode>0.0000</c:formatCode>
                <c:ptCount val="1"/>
                <c:pt idx="0">
                  <c:v>3.7719525750277878E-2</c:v>
                </c:pt>
              </c:numCache>
            </c:numRef>
          </c:xVal>
          <c:yVal>
            <c:numRef>
              <c:f>'F4'!$AJ$16</c:f>
              <c:numCache>
                <c:formatCode>0.00</c:formatCode>
                <c:ptCount val="1"/>
                <c:pt idx="0">
                  <c:v>2.0877485488452502E-2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1F-419D-9A97-0419A7E3F6B4}"/>
            </c:ext>
          </c:extLst>
        </c:ser>
        <c:ser>
          <c:idx val="5"/>
          <c:order val="5"/>
          <c:tx>
            <c:v>P3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'F4'!$AE$15</c:f>
              <c:numCache>
                <c:formatCode>0.00</c:formatCode>
                <c:ptCount val="1"/>
                <c:pt idx="0">
                  <c:v>-0.24</c:v>
                </c:pt>
              </c:numCache>
            </c:numRef>
          </c:xVal>
          <c:yVal>
            <c:numRef>
              <c:f>'F4'!$AF$15</c:f>
              <c:numCache>
                <c:formatCode>0.00</c:formatCode>
                <c:ptCount val="1"/>
                <c:pt idx="0">
                  <c:v>-0.36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1F-419D-9A97-0419A7E3F6B4}"/>
            </c:ext>
          </c:extLst>
        </c:ser>
        <c:ser>
          <c:idx val="6"/>
          <c:order val="6"/>
          <c:tx>
            <c:v>P4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'F4'!$AE$16</c:f>
              <c:numCache>
                <c:formatCode>0.00</c:formatCode>
                <c:ptCount val="1"/>
                <c:pt idx="0">
                  <c:v>0.44999999999999996</c:v>
                </c:pt>
              </c:numCache>
            </c:numRef>
          </c:xVal>
          <c:yVal>
            <c:numRef>
              <c:f>'F4'!$AF$16</c:f>
              <c:numCache>
                <c:formatCode>0.00</c:formatCode>
                <c:ptCount val="1"/>
                <c:pt idx="0">
                  <c:v>-0.37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B1F-419D-9A97-0419A7E3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71584"/>
        <c:axId val="108777856"/>
      </c:scatterChart>
      <c:valAx>
        <c:axId val="108771584"/>
        <c:scaling>
          <c:orientation val="minMax"/>
        </c:scaling>
        <c:delete val="1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08777856"/>
        <c:crosses val="autoZero"/>
        <c:crossBetween val="midCat"/>
      </c:valAx>
      <c:valAx>
        <c:axId val="10877785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08771584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pattFill prst="pct50">
        <a:fgClr>
          <a:srgbClr val="000000"/>
        </a:fgClr>
        <a:bgClr>
          <a:srgbClr val="FFFFFF"/>
        </a:bgClr>
      </a:patt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647525322337908E-2"/>
          <c:y val="5.5214889327577787E-2"/>
          <c:w val="0.93237154840140213"/>
          <c:h val="0.89570820464737433"/>
        </c:manualLayout>
      </c:layout>
      <c:scatterChart>
        <c:scatterStyle val="lineMarker"/>
        <c:varyColors val="0"/>
        <c:ser>
          <c:idx val="0"/>
          <c:order val="0"/>
          <c:tx>
            <c:v>first design</c:v>
          </c:tx>
          <c:spPr>
            <a:ln w="28575">
              <a:noFill/>
            </a:ln>
          </c:spPr>
          <c:xVal>
            <c:numRef>
              <c:f>'F3'!$AE$16:$AE$19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-0.17499999999999999</c:v>
                </c:pt>
                <c:pt idx="3">
                  <c:v>0.17499999999999999</c:v>
                </c:pt>
              </c:numCache>
            </c:numRef>
          </c:xVal>
          <c:yVal>
            <c:numRef>
              <c:f>'F3'!$AF$16:$AF$19</c:f>
              <c:numCache>
                <c:formatCode>General</c:formatCode>
                <c:ptCount val="4"/>
                <c:pt idx="0">
                  <c:v>0</c:v>
                </c:pt>
                <c:pt idx="1">
                  <c:v>0.625</c:v>
                </c:pt>
                <c:pt idx="2">
                  <c:v>-0.32500000000000001</c:v>
                </c:pt>
                <c:pt idx="3">
                  <c:v>-0.32500000000000001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A0-45F0-876C-6101179285B4}"/>
            </c:ext>
          </c:extLst>
        </c:ser>
        <c:ser>
          <c:idx val="3"/>
          <c:order val="1"/>
          <c:tx>
            <c:v>P1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'F3'!$AE$21</c:f>
              <c:numCache>
                <c:formatCode>0.00</c:formatCode>
                <c:ptCount val="1"/>
                <c:pt idx="0">
                  <c:v>0.05</c:v>
                </c:pt>
              </c:numCache>
            </c:numRef>
          </c:xVal>
          <c:yVal>
            <c:numRef>
              <c:f>'F3'!$AF$21</c:f>
              <c:numCache>
                <c:formatCode>0.00</c:formatCode>
                <c:ptCount val="1"/>
                <c:pt idx="0">
                  <c:v>0.59499999999999997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A0-45F0-876C-6101179285B4}"/>
            </c:ext>
          </c:extLst>
        </c:ser>
        <c:ser>
          <c:idx val="2"/>
          <c:order val="2"/>
          <c:tx>
            <c:v>P2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ymbol val="circle"/>
              <c:size val="6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FA0-45F0-876C-6101179285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'F3'!$AE$22</c:f>
              <c:numCache>
                <c:formatCode>0.00</c:formatCode>
                <c:ptCount val="1"/>
                <c:pt idx="0">
                  <c:v>-0.155</c:v>
                </c:pt>
              </c:numCache>
            </c:numRef>
          </c:xVal>
          <c:yVal>
            <c:numRef>
              <c:f>'F3'!$AF$22</c:f>
              <c:numCache>
                <c:formatCode>0.00</c:formatCode>
                <c:ptCount val="1"/>
                <c:pt idx="0">
                  <c:v>-0.40500000000000003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A0-45F0-876C-6101179285B4}"/>
            </c:ext>
          </c:extLst>
        </c:ser>
        <c:ser>
          <c:idx val="5"/>
          <c:order val="3"/>
          <c:tx>
            <c:v>P3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'F3'!$AE$23</c:f>
              <c:numCache>
                <c:formatCode>0.00</c:formatCode>
                <c:ptCount val="1"/>
                <c:pt idx="0">
                  <c:v>0.12499999999999999</c:v>
                </c:pt>
              </c:numCache>
            </c:numRef>
          </c:xVal>
          <c:yVal>
            <c:numRef>
              <c:f>'F3'!$AF$23</c:f>
              <c:numCache>
                <c:formatCode>0.00</c:formatCode>
                <c:ptCount val="1"/>
                <c:pt idx="0">
                  <c:v>-0.36499999999999999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A0-45F0-876C-6101179285B4}"/>
            </c:ext>
          </c:extLst>
        </c:ser>
        <c:ser>
          <c:idx val="1"/>
          <c:order val="4"/>
          <c:tx>
            <c:v>Newcg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New C.G.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A0-45F0-876C-6101179285B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'F3'!$AE$43</c:f>
              <c:numCache>
                <c:formatCode>0.0000</c:formatCode>
                <c:ptCount val="1"/>
                <c:pt idx="0">
                  <c:v>6.6666666666666654E-3</c:v>
                </c:pt>
              </c:numCache>
            </c:numRef>
          </c:xVal>
          <c:yVal>
            <c:numRef>
              <c:f>'F3'!$AF$43</c:f>
              <c:numCache>
                <c:formatCode>General</c:formatCode>
                <c:ptCount val="1"/>
                <c:pt idx="0">
                  <c:v>-5.8333333333333341E-2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A0-45F0-876C-61011792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53120"/>
        <c:axId val="116054656"/>
      </c:scatterChart>
      <c:valAx>
        <c:axId val="116053120"/>
        <c:scaling>
          <c:orientation val="minMax"/>
        </c:scaling>
        <c:delete val="1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16054656"/>
        <c:crosses val="autoZero"/>
        <c:crossBetween val="midCat"/>
      </c:valAx>
      <c:valAx>
        <c:axId val="11605465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160531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pattFill prst="pct50">
        <a:fgClr>
          <a:srgbClr val="000000"/>
        </a:fgClr>
        <a:bgClr>
          <a:srgbClr val="FFFFFF"/>
        </a:bgClr>
      </a:patt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607918228853521E-2"/>
          <c:y val="5.813953488372102E-2"/>
          <c:w val="0.96470957685959524"/>
          <c:h val="0.89534883720930392"/>
        </c:manualLayout>
      </c:layout>
      <c:scatterChart>
        <c:scatterStyle val="lineMarker"/>
        <c:varyColors val="0"/>
        <c:ser>
          <c:idx val="0"/>
          <c:order val="0"/>
          <c:tx>
            <c:v>first design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'F2'!$AD$5:$AD$7</c:f>
              <c:numCache>
                <c:formatCode>General</c:formatCode>
                <c:ptCount val="3"/>
                <c:pt idx="0">
                  <c:v>0</c:v>
                </c:pt>
                <c:pt idx="1">
                  <c:v>-0.45</c:v>
                </c:pt>
                <c:pt idx="2">
                  <c:v>0.45</c:v>
                </c:pt>
              </c:numCache>
            </c:numRef>
          </c:xVal>
          <c:yVal>
            <c:numRef>
              <c:f>'F2'!$AE$5:$AE$7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F-443F-BCF0-89E27A22A45D}"/>
            </c:ext>
          </c:extLst>
        </c:ser>
        <c:ser>
          <c:idx val="1"/>
          <c:order val="1"/>
          <c:tx>
            <c:v>scale</c:v>
          </c:tx>
          <c:spPr>
            <a:ln w="28575">
              <a:noFill/>
            </a:ln>
          </c:spPr>
          <c:marker>
            <c:symbol val="none"/>
          </c:marker>
          <c:xVal>
            <c:numRef>
              <c:f>'F2'!$AD$19:$AD$20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'F2'!$AE$19:$AE$20</c:f>
              <c:numCache>
                <c:formatCode>General</c:formatCode>
                <c:ptCount val="2"/>
                <c:pt idx="0">
                  <c:v>0.45</c:v>
                </c:pt>
                <c:pt idx="1">
                  <c:v>-0.45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F-443F-BCF0-89E27A22A45D}"/>
            </c:ext>
          </c:extLst>
        </c:ser>
        <c:ser>
          <c:idx val="3"/>
          <c:order val="2"/>
          <c:tx>
            <c:v>P1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ymbol val="circle"/>
              <c:size val="4"/>
            </c:marker>
            <c:bubble3D val="0"/>
            <c:extLst>
              <c:ext xmlns:c16="http://schemas.microsoft.com/office/drawing/2014/chart" uri="{C3380CC4-5D6E-409C-BE32-E72D297353CC}">
                <c16:uniqueId val="{00000002-5DCF-443F-BCF0-89E27A22A4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'F2'!$AD$9</c:f>
              <c:numCache>
                <c:formatCode>0.00</c:formatCode>
                <c:ptCount val="1"/>
                <c:pt idx="0">
                  <c:v>-0.505</c:v>
                </c:pt>
              </c:numCache>
            </c:numRef>
          </c:xVal>
          <c:yVal>
            <c:numRef>
              <c:f>'F2'!$AE$9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CF-443F-BCF0-89E27A22A45D}"/>
            </c:ext>
          </c:extLst>
        </c:ser>
        <c:ser>
          <c:idx val="2"/>
          <c:order val="3"/>
          <c:tx>
            <c:v>P2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ymbol val="circle"/>
              <c:size val="4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DCF-443F-BCF0-89E27A22A4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'F2'!$AD$10</c:f>
              <c:numCache>
                <c:formatCode>0.00</c:formatCode>
                <c:ptCount val="1"/>
                <c:pt idx="0">
                  <c:v>0.39</c:v>
                </c:pt>
              </c:numCache>
            </c:numRef>
          </c:xVal>
          <c:yVal>
            <c:numRef>
              <c:f>'F2'!$AE$10</c:f>
              <c:numCache>
                <c:formatCode>0.00</c:formatCode>
                <c:ptCount val="1"/>
                <c:pt idx="0">
                  <c:v>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CF-443F-BCF0-89E27A22A45D}"/>
            </c:ext>
          </c:extLst>
        </c:ser>
        <c:ser>
          <c:idx val="4"/>
          <c:order val="4"/>
          <c:tx>
            <c:v>New C.G.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'F2'!$AD$11</c:f>
              <c:numCache>
                <c:formatCode>0.000</c:formatCode>
                <c:ptCount val="1"/>
                <c:pt idx="0">
                  <c:v>-5.7499999999999996E-2</c:v>
                </c:pt>
              </c:numCache>
            </c:numRef>
          </c:xVal>
          <c:yVal>
            <c:numRef>
              <c:f>'F2'!$AE$11</c:f>
              <c:numCache>
                <c:formatCode>0.000</c:formatCode>
                <c:ptCount val="1"/>
                <c:pt idx="0">
                  <c:v>1.2500000000000001E-2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CF-443F-BCF0-89E27A22A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46112"/>
        <c:axId val="116747648"/>
      </c:scatterChart>
      <c:valAx>
        <c:axId val="116746112"/>
        <c:scaling>
          <c:orientation val="minMax"/>
        </c:scaling>
        <c:delete val="1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16747648"/>
        <c:crosses val="autoZero"/>
        <c:crossBetween val="midCat"/>
      </c:valAx>
      <c:valAx>
        <c:axId val="11674764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crossAx val="116746112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pattFill prst="pct50">
        <a:fgClr>
          <a:srgbClr val="000000"/>
        </a:fgClr>
        <a:bgClr>
          <a:srgbClr val="FFFFFF"/>
        </a:bgClr>
      </a:patt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228600</xdr:colOff>
      <xdr:row>11</xdr:row>
      <xdr:rowOff>66675</xdr:rowOff>
    </xdr:from>
    <xdr:to>
      <xdr:col>18</xdr:col>
      <xdr:colOff>114300</xdr:colOff>
      <xdr:row>11</xdr:row>
      <xdr:rowOff>228600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495800" y="2266950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D2 =</a:t>
          </a:r>
        </a:p>
      </xdr:txBody>
    </xdr:sp>
    <xdr:clientData/>
  </xdr:twoCellAnchor>
  <xdr:twoCellAnchor editAs="absolute">
    <xdr:from>
      <xdr:col>14</xdr:col>
      <xdr:colOff>123825</xdr:colOff>
      <xdr:row>11</xdr:row>
      <xdr:rowOff>57150</xdr:rowOff>
    </xdr:from>
    <xdr:to>
      <xdr:col>16</xdr:col>
      <xdr:colOff>38100</xdr:colOff>
      <xdr:row>12</xdr:row>
      <xdr:rowOff>47625</xdr:rowOff>
    </xdr:to>
    <xdr:sp macro="" textlink="">
      <xdr:nvSpPr>
        <xdr:cNvPr id="78" name="Text Box 8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895725" y="2257425"/>
          <a:ext cx="409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D1=</a:t>
          </a:r>
        </a:p>
      </xdr:txBody>
    </xdr:sp>
    <xdr:clientData/>
  </xdr:twoCellAnchor>
  <xdr:twoCellAnchor editAs="absolute">
    <xdr:from>
      <xdr:col>14</xdr:col>
      <xdr:colOff>152400</xdr:colOff>
      <xdr:row>13</xdr:row>
      <xdr:rowOff>0</xdr:rowOff>
    </xdr:from>
    <xdr:to>
      <xdr:col>22</xdr:col>
      <xdr:colOff>219075</xdr:colOff>
      <xdr:row>22</xdr:row>
      <xdr:rowOff>95250</xdr:rowOff>
    </xdr:to>
    <xdr:graphicFrame macro="">
      <xdr:nvGraphicFramePr>
        <xdr:cNvPr id="84" name="Chart 8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24</xdr:row>
      <xdr:rowOff>47625</xdr:rowOff>
    </xdr:from>
    <xdr:to>
      <xdr:col>17</xdr:col>
      <xdr:colOff>228600</xdr:colOff>
      <xdr:row>24</xdr:row>
      <xdr:rowOff>123825</xdr:rowOff>
    </xdr:to>
    <xdr:sp macro="" textlink="">
      <xdr:nvSpPr>
        <xdr:cNvPr id="85" name="Rectangle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467600" y="12030075"/>
          <a:ext cx="76200" cy="76200"/>
        </a:xfrm>
        <a:prstGeom prst="rect">
          <a:avLst/>
        </a:prstGeom>
        <a:solidFill>
          <a:srgbClr val="000080"/>
        </a:solidFill>
        <a:ln w="9525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133350</xdr:colOff>
      <xdr:row>24</xdr:row>
      <xdr:rowOff>38100</xdr:rowOff>
    </xdr:from>
    <xdr:to>
      <xdr:col>20</xdr:col>
      <xdr:colOff>228600</xdr:colOff>
      <xdr:row>24</xdr:row>
      <xdr:rowOff>133350</xdr:rowOff>
    </xdr:to>
    <xdr:sp macro="" textlink="">
      <xdr:nvSpPr>
        <xdr:cNvPr id="86" name="Oval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9277350" y="120205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190500</xdr:colOff>
      <xdr:row>24</xdr:row>
      <xdr:rowOff>9525</xdr:rowOff>
    </xdr:from>
    <xdr:to>
      <xdr:col>23</xdr:col>
      <xdr:colOff>152400</xdr:colOff>
      <xdr:row>25</xdr:row>
      <xdr:rowOff>0</xdr:rowOff>
    </xdr:to>
    <xdr:sp macro="" textlink="">
      <xdr:nvSpPr>
        <xdr:cNvPr id="87" name="Rectangle 9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5067300" y="11991975"/>
          <a:ext cx="605790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333375</xdr:colOff>
      <xdr:row>38</xdr:row>
      <xdr:rowOff>9525</xdr:rowOff>
    </xdr:from>
    <xdr:to>
      <xdr:col>33</xdr:col>
      <xdr:colOff>0</xdr:colOff>
      <xdr:row>62</xdr:row>
      <xdr:rowOff>104775</xdr:rowOff>
    </xdr:to>
    <xdr:sp macro="" textlink="">
      <xdr:nvSpPr>
        <xdr:cNvPr id="88" name="Rectangle 9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18011775" y="6162675"/>
          <a:ext cx="2714625" cy="398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219075</xdr:colOff>
      <xdr:row>3</xdr:row>
      <xdr:rowOff>76200</xdr:rowOff>
    </xdr:from>
    <xdr:to>
      <xdr:col>22</xdr:col>
      <xdr:colOff>133350</xdr:colOff>
      <xdr:row>11</xdr:row>
      <xdr:rowOff>66675</xdr:rowOff>
    </xdr:to>
    <xdr:grpSp>
      <xdr:nvGrpSpPr>
        <xdr:cNvPr id="102" name="กลุ่ม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GrpSpPr/>
      </xdr:nvGrpSpPr>
      <xdr:grpSpPr>
        <a:xfrm>
          <a:off x="4238625" y="752475"/>
          <a:ext cx="1647825" cy="1514475"/>
          <a:chOff x="4048125" y="2085975"/>
          <a:chExt cx="1647825" cy="1514475"/>
        </a:xfrm>
      </xdr:grpSpPr>
      <xdr:sp macro="" textlink="">
        <xdr:nvSpPr>
          <xdr:cNvPr id="28" name="Rectangle 3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229100" y="2914650"/>
            <a:ext cx="180975" cy="180975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31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2914650"/>
            <a:ext cx="180975" cy="180975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</xdr:sp>
      <xdr:grpSp>
        <xdr:nvGrpSpPr>
          <xdr:cNvPr id="101" name="กลุ่ม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GrpSpPr/>
        </xdr:nvGrpSpPr>
        <xdr:grpSpPr>
          <a:xfrm>
            <a:off x="4048125" y="2085975"/>
            <a:ext cx="1647825" cy="1514475"/>
            <a:chOff x="4048125" y="2076450"/>
            <a:chExt cx="1647825" cy="1514475"/>
          </a:xfrm>
        </xdr:grpSpPr>
        <xdr:sp macro="" textlink="">
          <xdr:nvSpPr>
            <xdr:cNvPr id="82" name="Text Box 85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24450" y="2505075"/>
              <a:ext cx="190500" cy="228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000" b="0" i="1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+x</a:t>
              </a:r>
            </a:p>
          </xdr:txBody>
        </xdr:sp>
        <xdr:grpSp>
          <xdr:nvGrpSpPr>
            <xdr:cNvPr id="100" name="กลุ่ม 99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GrpSpPr/>
          </xdr:nvGrpSpPr>
          <xdr:grpSpPr>
            <a:xfrm>
              <a:off x="4048125" y="2076450"/>
              <a:ext cx="1647825" cy="1514475"/>
              <a:chOff x="4048125" y="2143125"/>
              <a:chExt cx="1647825" cy="1514475"/>
            </a:xfrm>
          </xdr:grpSpPr>
          <xdr:sp macro="" textlink="">
            <xdr:nvSpPr>
              <xdr:cNvPr id="24" name="Line 25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076825" y="3619500"/>
                <a:ext cx="2762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26" name="Line 27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4305300" y="3619500"/>
                <a:ext cx="7715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79" name="Line 82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048125" y="3619500"/>
                <a:ext cx="2762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grpSp>
            <xdr:nvGrpSpPr>
              <xdr:cNvPr id="99" name="กลุ่ม 98">
                <a:extLst>
                  <a:ext uri="{FF2B5EF4-FFF2-40B4-BE49-F238E27FC236}">
                    <a16:creationId xmlns:a16="http://schemas.microsoft.com/office/drawing/2014/main" id="{00000000-0008-0000-0000-000063000000}"/>
                  </a:ext>
                </a:extLst>
              </xdr:cNvPr>
              <xdr:cNvGrpSpPr/>
            </xdr:nvGrpSpPr>
            <xdr:grpSpPr>
              <a:xfrm>
                <a:off x="4067175" y="2143125"/>
                <a:ext cx="1628775" cy="1514475"/>
                <a:chOff x="4067175" y="2143125"/>
                <a:chExt cx="1628775" cy="1514475"/>
              </a:xfrm>
            </xdr:grpSpPr>
            <xdr:sp macro="" textlink="">
              <xdr:nvSpPr>
                <xdr:cNvPr id="3" name="Line 4">
                  <a:extLst>
                    <a:ext uri="{FF2B5EF4-FFF2-40B4-BE49-F238E27FC236}">
                      <a16:creationId xmlns:a16="http://schemas.microsoft.com/office/drawing/2014/main" id="{00000000-0008-0000-0000-000003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133850" y="3209925"/>
                  <a:ext cx="155257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30" name="Line 33">
                  <a:extLst>
                    <a:ext uri="{FF2B5EF4-FFF2-40B4-BE49-F238E27FC236}">
                      <a16:creationId xmlns:a16="http://schemas.microsoft.com/office/drawing/2014/main" id="{00000000-0008-0000-0000-00001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>
                  <a:off x="5157787" y="2681288"/>
                  <a:ext cx="1076325" cy="0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 type="arrow" w="lg" len="sm"/>
                  <a:tailEnd type="arrow" w="lg" len="sm"/>
                </a:ln>
              </xdr:spPr>
            </xdr:sp>
            <xdr:sp macro="" textlink="">
              <xdr:nvSpPr>
                <xdr:cNvPr id="31" name="Line 34">
                  <a:extLst>
                    <a:ext uri="{FF2B5EF4-FFF2-40B4-BE49-F238E27FC236}">
                      <a16:creationId xmlns:a16="http://schemas.microsoft.com/office/drawing/2014/main" id="{00000000-0008-0000-0000-00001F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4314825" y="3200400"/>
                  <a:ext cx="0" cy="45720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75" name="Line 78">
                  <a:extLst>
                    <a:ext uri="{FF2B5EF4-FFF2-40B4-BE49-F238E27FC236}">
                      <a16:creationId xmlns:a16="http://schemas.microsoft.com/office/drawing/2014/main" id="{00000000-0008-0000-0000-00004B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4067175" y="3190875"/>
                  <a:ext cx="0" cy="45720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76" name="Line 79">
                  <a:extLst>
                    <a:ext uri="{FF2B5EF4-FFF2-40B4-BE49-F238E27FC236}">
                      <a16:creationId xmlns:a16="http://schemas.microsoft.com/office/drawing/2014/main" id="{00000000-0008-0000-0000-00004C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5076825" y="3200400"/>
                  <a:ext cx="0" cy="45720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77" name="Line 80">
                  <a:extLst>
                    <a:ext uri="{FF2B5EF4-FFF2-40B4-BE49-F238E27FC236}">
                      <a16:creationId xmlns:a16="http://schemas.microsoft.com/office/drawing/2014/main" id="{00000000-0008-0000-0000-00004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5353050" y="3200400"/>
                  <a:ext cx="0" cy="45720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94" name="Line 100">
                  <a:extLst>
                    <a:ext uri="{FF2B5EF4-FFF2-40B4-BE49-F238E27FC236}">
                      <a16:creationId xmlns:a16="http://schemas.microsoft.com/office/drawing/2014/main" id="{00000000-0008-0000-0000-00005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133850" y="2152650"/>
                  <a:ext cx="155257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grpSp>
              <xdr:nvGrpSpPr>
                <xdr:cNvPr id="98" name="กลุ่ม 97">
                  <a:extLst>
                    <a:ext uri="{FF2B5EF4-FFF2-40B4-BE49-F238E27FC236}">
                      <a16:creationId xmlns:a16="http://schemas.microsoft.com/office/drawing/2014/main" id="{00000000-0008-0000-0000-000062000000}"/>
                    </a:ext>
                  </a:extLst>
                </xdr:cNvPr>
                <xdr:cNvGrpSpPr/>
              </xdr:nvGrpSpPr>
              <xdr:grpSpPr>
                <a:xfrm>
                  <a:off x="4067175" y="2152650"/>
                  <a:ext cx="1514475" cy="1114425"/>
                  <a:chOff x="4067175" y="2124075"/>
                  <a:chExt cx="1514475" cy="1114425"/>
                </a:xfrm>
              </xdr:grpSpPr>
              <xdr:sp macro="" textlink="">
                <xdr:nvSpPr>
                  <xdr:cNvPr id="74" name="Rectangle 77">
                    <a:extLst>
                      <a:ext uri="{FF2B5EF4-FFF2-40B4-BE49-F238E27FC236}">
                        <a16:creationId xmlns:a16="http://schemas.microsoft.com/office/drawing/2014/main" id="{00000000-0008-0000-0000-00004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67175" y="2124075"/>
                    <a:ext cx="1285875" cy="1057275"/>
                  </a:xfrm>
                  <a:prstGeom prst="rect">
                    <a:avLst/>
                  </a:prstGeom>
                  <a:no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grpSp>
                <xdr:nvGrpSpPr>
                  <xdr:cNvPr id="97" name="กลุ่ม 96">
                    <a:extLst>
                      <a:ext uri="{FF2B5EF4-FFF2-40B4-BE49-F238E27FC236}">
                        <a16:creationId xmlns:a16="http://schemas.microsoft.com/office/drawing/2014/main" id="{00000000-0008-0000-0000-000061000000}"/>
                      </a:ext>
                    </a:extLst>
                  </xdr:cNvPr>
                  <xdr:cNvGrpSpPr/>
                </xdr:nvGrpSpPr>
                <xdr:grpSpPr>
                  <a:xfrm>
                    <a:off x="4143375" y="2143125"/>
                    <a:ext cx="1438275" cy="1095375"/>
                    <a:chOff x="4143375" y="2124075"/>
                    <a:chExt cx="1438275" cy="1095375"/>
                  </a:xfrm>
                </xdr:grpSpPr>
                <xdr:sp macro="" textlink="">
                  <xdr:nvSpPr>
                    <xdr:cNvPr id="2" name="Rectangle 3">
                      <a:extLst>
                        <a:ext uri="{FF2B5EF4-FFF2-40B4-BE49-F238E27FC236}">
                          <a16:creationId xmlns:a16="http://schemas.microsoft.com/office/drawing/2014/main" id="{00000000-0008-0000-0000-000002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619625" y="2600325"/>
                      <a:ext cx="180975" cy="180975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38" name="Line 41">
                      <a:extLst>
                        <a:ext uri="{FF2B5EF4-FFF2-40B4-BE49-F238E27FC236}">
                          <a16:creationId xmlns:a16="http://schemas.microsoft.com/office/drawing/2014/main" id="{00000000-0008-0000-0000-000026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143375" y="2695575"/>
                      <a:ext cx="1152525" cy="0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val="808080"/>
                      </a:solidFill>
                      <a:prstDash val="dash"/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80" name="Text Box 83">
                      <a:extLst>
                        <a:ext uri="{FF2B5EF4-FFF2-40B4-BE49-F238E27FC236}">
                          <a16:creationId xmlns:a16="http://schemas.microsoft.com/office/drawing/2014/main" id="{00000000-0008-0000-0000-00005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153025" y="2981325"/>
                      <a:ext cx="409575" cy="228600"/>
                    </a:xfrm>
                    <a:prstGeom prst="rect">
                      <a:avLst/>
                    </a:prstGeom>
                    <a:noFill/>
                    <a:ln w="9525">
                      <a:noFill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7432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en-US" sz="1000" b="1" i="1" u="none" strike="noStrike" baseline="0">
                          <a:solidFill>
                            <a:srgbClr val="FF0000"/>
                          </a:solidFill>
                          <a:latin typeface="Times New Roman"/>
                          <a:cs typeface="Times New Roman"/>
                        </a:rPr>
                        <a:t>P4</a:t>
                      </a:r>
                    </a:p>
                  </xdr:txBody>
                </xdr:sp>
                <xdr:sp macro="" textlink="">
                  <xdr:nvSpPr>
                    <xdr:cNvPr id="81" name="Text Box 84">
                      <a:extLst>
                        <a:ext uri="{FF2B5EF4-FFF2-40B4-BE49-F238E27FC236}">
                          <a16:creationId xmlns:a16="http://schemas.microsoft.com/office/drawing/2014/main" id="{00000000-0008-0000-0000-00005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400550" y="2990850"/>
                      <a:ext cx="409575" cy="228600"/>
                    </a:xfrm>
                    <a:prstGeom prst="rect">
                      <a:avLst/>
                    </a:prstGeom>
                    <a:noFill/>
                    <a:ln w="9525">
                      <a:noFill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7432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en-US" sz="1000" b="1" i="1" u="none" strike="noStrike" baseline="0">
                          <a:solidFill>
                            <a:srgbClr val="FF0000"/>
                          </a:solidFill>
                          <a:latin typeface="Times New Roman"/>
                          <a:cs typeface="Times New Roman"/>
                        </a:rPr>
                        <a:t>P3</a:t>
                      </a:r>
                    </a:p>
                  </xdr:txBody>
                </xdr:sp>
                <xdr:grpSp>
                  <xdr:nvGrpSpPr>
                    <xdr:cNvPr id="96" name="กลุ่ม 95">
                      <a:extLst>
                        <a:ext uri="{FF2B5EF4-FFF2-40B4-BE49-F238E27FC236}">
                          <a16:creationId xmlns:a16="http://schemas.microsoft.com/office/drawing/2014/main" id="{00000000-0008-0000-0000-000060000000}"/>
                        </a:ext>
                      </a:extLst>
                    </xdr:cNvPr>
                    <xdr:cNvGrpSpPr/>
                  </xdr:nvGrpSpPr>
                  <xdr:grpSpPr>
                    <a:xfrm>
                      <a:off x="4171950" y="2124075"/>
                      <a:ext cx="1409700" cy="1038225"/>
                      <a:chOff x="4171950" y="2124075"/>
                      <a:chExt cx="1409700" cy="1038225"/>
                    </a:xfrm>
                  </xdr:grpSpPr>
                  <xdr:sp macro="" textlink="">
                    <xdr:nvSpPr>
                      <xdr:cNvPr id="39" name="Line 42">
                        <a:extLst>
                          <a:ext uri="{FF2B5EF4-FFF2-40B4-BE49-F238E27FC236}">
                            <a16:creationId xmlns:a16="http://schemas.microsoft.com/office/drawing/2014/main" id="{00000000-0008-0000-0000-00002700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 flipV="1">
                        <a:off x="4714875" y="2190750"/>
                        <a:ext cx="0" cy="971550"/>
                      </a:xfrm>
                      <a:prstGeom prst="line">
                        <a:avLst/>
                      </a:prstGeom>
                      <a:noFill/>
                      <a:ln w="6350">
                        <a:solidFill>
                          <a:srgbClr val="808080"/>
                        </a:solidFill>
                        <a:prstDash val="dash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83" name="Text Box 86">
                        <a:extLst>
                          <a:ext uri="{FF2B5EF4-FFF2-40B4-BE49-F238E27FC236}">
                            <a16:creationId xmlns:a16="http://schemas.microsoft.com/office/drawing/2014/main" id="{00000000-0008-0000-0000-000053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724400" y="2124075"/>
                        <a:ext cx="361950" cy="228600"/>
                      </a:xfrm>
                      <a:prstGeom prst="rect">
                        <a:avLst/>
                      </a:prstGeom>
                      <a:noFill/>
                      <a:ln w="9525">
                        <a:noFill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0" bIns="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en-US" sz="1000" b="0" i="1" u="none" strike="noStrike" baseline="0">
                            <a:solidFill>
                              <a:srgbClr val="000000"/>
                            </a:solidFill>
                            <a:latin typeface="Times New Roman"/>
                            <a:cs typeface="Times New Roman"/>
                          </a:rPr>
                          <a:t>+y</a:t>
                        </a:r>
                      </a:p>
                    </xdr:txBody>
                  </xdr:sp>
                  <xdr:sp macro="" textlink="">
                    <xdr:nvSpPr>
                      <xdr:cNvPr id="89" name="Text Box 94">
                        <a:extLst>
                          <a:ext uri="{FF2B5EF4-FFF2-40B4-BE49-F238E27FC236}">
                            <a16:creationId xmlns:a16="http://schemas.microsoft.com/office/drawing/2014/main" id="{00000000-0008-0000-0000-00005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72075" y="2314575"/>
                        <a:ext cx="409575" cy="228600"/>
                      </a:xfrm>
                      <a:prstGeom prst="rect">
                        <a:avLst/>
                      </a:prstGeom>
                      <a:noFill/>
                      <a:ln w="9525">
                        <a:noFill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7432" rIns="0" bIns="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en-US" sz="1000" b="1" i="1" u="none" strike="noStrike" baseline="0">
                            <a:solidFill>
                              <a:srgbClr val="FF0000"/>
                            </a:solidFill>
                            <a:latin typeface="Times New Roman"/>
                            <a:cs typeface="Times New Roman"/>
                          </a:rPr>
                          <a:t>P2</a:t>
                        </a:r>
                      </a:p>
                    </xdr:txBody>
                  </xdr:sp>
                  <xdr:sp macro="" textlink="">
                    <xdr:nvSpPr>
                      <xdr:cNvPr id="90" name="Text Box 95">
                        <a:extLst>
                          <a:ext uri="{FF2B5EF4-FFF2-40B4-BE49-F238E27FC236}">
                            <a16:creationId xmlns:a16="http://schemas.microsoft.com/office/drawing/2014/main" id="{00000000-0008-0000-0000-00005A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10075" y="2333625"/>
                        <a:ext cx="409575" cy="228600"/>
                      </a:xfrm>
                      <a:prstGeom prst="rect">
                        <a:avLst/>
                      </a:prstGeom>
                      <a:noFill/>
                      <a:ln w="9525">
                        <a:noFill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7432" rIns="0" bIns="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en-US" sz="1000" b="1" i="1" u="none" strike="noStrike" baseline="0">
                            <a:solidFill>
                              <a:srgbClr val="FF0000"/>
                            </a:solidFill>
                            <a:latin typeface="Times New Roman"/>
                            <a:cs typeface="Times New Roman"/>
                          </a:rPr>
                          <a:t>P1</a:t>
                        </a:r>
                      </a:p>
                    </xdr:txBody>
                  </xdr:sp>
                  <xdr:sp macro="" textlink="">
                    <xdr:nvSpPr>
                      <xdr:cNvPr id="91" name="Rectangle 96">
                        <a:extLst>
                          <a:ext uri="{FF2B5EF4-FFF2-40B4-BE49-F238E27FC236}">
                            <a16:creationId xmlns:a16="http://schemas.microsoft.com/office/drawing/2014/main" id="{00000000-0008-0000-0000-00005B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4229100" y="2276475"/>
                        <a:ext cx="180975" cy="180975"/>
                      </a:xfrm>
                      <a:prstGeom prst="rect">
                        <a:avLst/>
                      </a:prstGeom>
                      <a:solidFill>
                        <a:srgbClr val="808080"/>
                      </a:solidFill>
                      <a:ln w="9525">
                        <a:noFill/>
                        <a:miter lim="800000"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2" name="Rectangle 97">
                        <a:extLst>
                          <a:ext uri="{FF2B5EF4-FFF2-40B4-BE49-F238E27FC236}">
                            <a16:creationId xmlns:a16="http://schemas.microsoft.com/office/drawing/2014/main" id="{00000000-0008-0000-0000-00005C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4991100" y="2276475"/>
                        <a:ext cx="180975" cy="180975"/>
                      </a:xfrm>
                      <a:prstGeom prst="rect">
                        <a:avLst/>
                      </a:prstGeom>
                      <a:solidFill>
                        <a:srgbClr val="808080"/>
                      </a:solidFill>
                      <a:ln w="9525">
                        <a:noFill/>
                        <a:miter lim="800000"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3" name="Line 99">
                        <a:extLst>
                          <a:ext uri="{FF2B5EF4-FFF2-40B4-BE49-F238E27FC236}">
                            <a16:creationId xmlns:a16="http://schemas.microsoft.com/office/drawing/2014/main" id="{00000000-0008-0000-0000-00005D00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>
                        <a:off x="4171950" y="2371725"/>
                        <a:ext cx="1047750" cy="0"/>
                      </a:xfrm>
                      <a:prstGeom prst="line">
                        <a:avLst/>
                      </a:prstGeom>
                      <a:noFill/>
                      <a:ln w="6350">
                        <a:solidFill>
                          <a:srgbClr val="808080"/>
                        </a:solidFill>
                        <a:prstDash val="dash"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95" name="Line 101">
                      <a:extLst>
                        <a:ext uri="{FF2B5EF4-FFF2-40B4-BE49-F238E27FC236}">
                          <a16:creationId xmlns:a16="http://schemas.microsoft.com/office/drawing/2014/main" id="{00000000-0008-0000-0000-00005F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171950" y="3019425"/>
                      <a:ext cx="1047750" cy="0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val="808080"/>
                      </a:solidFill>
                      <a:prstDash val="dash"/>
                      <a:round/>
                      <a:headEnd/>
                      <a:tailEnd/>
                    </a:ln>
                  </xdr:spPr>
                </xdr:sp>
              </xdr:grpSp>
            </xdr:grpSp>
          </xdr:grp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133350</xdr:colOff>
      <xdr:row>18</xdr:row>
      <xdr:rowOff>104775</xdr:rowOff>
    </xdr:from>
    <xdr:to>
      <xdr:col>17</xdr:col>
      <xdr:colOff>228600</xdr:colOff>
      <xdr:row>20</xdr:row>
      <xdr:rowOff>38100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333875" y="3524250"/>
          <a:ext cx="342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absolute">
    <xdr:from>
      <xdr:col>17</xdr:col>
      <xdr:colOff>219075</xdr:colOff>
      <xdr:row>15</xdr:row>
      <xdr:rowOff>9525</xdr:rowOff>
    </xdr:from>
    <xdr:to>
      <xdr:col>19</xdr:col>
      <xdr:colOff>104775</xdr:colOff>
      <xdr:row>16</xdr:row>
      <xdr:rowOff>9525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667250" y="2867025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D2 =</a:t>
          </a:r>
        </a:p>
      </xdr:txBody>
    </xdr:sp>
    <xdr:clientData/>
  </xdr:twoCellAnchor>
  <xdr:twoCellAnchor editAs="absolute">
    <xdr:from>
      <xdr:col>21</xdr:col>
      <xdr:colOff>95250</xdr:colOff>
      <xdr:row>8</xdr:row>
      <xdr:rowOff>0</xdr:rowOff>
    </xdr:from>
    <xdr:to>
      <xdr:col>23</xdr:col>
      <xdr:colOff>9525</xdr:colOff>
      <xdr:row>9</xdr:row>
      <xdr:rowOff>66675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5534025" y="1724025"/>
          <a:ext cx="409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D1=</a:t>
          </a:r>
        </a:p>
      </xdr:txBody>
    </xdr:sp>
    <xdr:clientData/>
  </xdr:twoCellAnchor>
  <xdr:twoCellAnchor>
    <xdr:from>
      <xdr:col>14</xdr:col>
      <xdr:colOff>95250</xdr:colOff>
      <xdr:row>16</xdr:row>
      <xdr:rowOff>190500</xdr:rowOff>
    </xdr:from>
    <xdr:to>
      <xdr:col>23</xdr:col>
      <xdr:colOff>76200</xdr:colOff>
      <xdr:row>26</xdr:row>
      <xdr:rowOff>47625</xdr:rowOff>
    </xdr:to>
    <xdr:graphicFrame macro="">
      <xdr:nvGraphicFramePr>
        <xdr:cNvPr id="95" name="Chart 9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28</xdr:row>
      <xdr:rowOff>47625</xdr:rowOff>
    </xdr:from>
    <xdr:to>
      <xdr:col>17</xdr:col>
      <xdr:colOff>228600</xdr:colOff>
      <xdr:row>28</xdr:row>
      <xdr:rowOff>123825</xdr:rowOff>
    </xdr:to>
    <xdr:sp macro="" textlink="">
      <xdr:nvSpPr>
        <xdr:cNvPr id="96" name="Rectangle 10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/>
        </xdr:cNvSpPr>
      </xdr:nvSpPr>
      <xdr:spPr bwMode="auto">
        <a:xfrm>
          <a:off x="2590800" y="9439275"/>
          <a:ext cx="76200" cy="76200"/>
        </a:xfrm>
        <a:prstGeom prst="rect">
          <a:avLst/>
        </a:prstGeom>
        <a:solidFill>
          <a:srgbClr val="000080"/>
        </a:solidFill>
        <a:ln w="9525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133350</xdr:colOff>
      <xdr:row>28</xdr:row>
      <xdr:rowOff>38100</xdr:rowOff>
    </xdr:from>
    <xdr:to>
      <xdr:col>20</xdr:col>
      <xdr:colOff>228600</xdr:colOff>
      <xdr:row>28</xdr:row>
      <xdr:rowOff>133350</xdr:rowOff>
    </xdr:to>
    <xdr:sp macro="" textlink="">
      <xdr:nvSpPr>
        <xdr:cNvPr id="97" name="Oval 104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/>
        </xdr:cNvSpPr>
      </xdr:nvSpPr>
      <xdr:spPr bwMode="auto">
        <a:xfrm>
          <a:off x="4400550" y="9429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28</xdr:row>
      <xdr:rowOff>9525</xdr:rowOff>
    </xdr:from>
    <xdr:to>
      <xdr:col>23</xdr:col>
      <xdr:colOff>47625</xdr:colOff>
      <xdr:row>29</xdr:row>
      <xdr:rowOff>0</xdr:rowOff>
    </xdr:to>
    <xdr:sp macro="" textlink="">
      <xdr:nvSpPr>
        <xdr:cNvPr id="98" name="Rectangle 10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/>
        </xdr:cNvSpPr>
      </xdr:nvSpPr>
      <xdr:spPr bwMode="auto">
        <a:xfrm>
          <a:off x="609600" y="9401175"/>
          <a:ext cx="553402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10</xdr:row>
      <xdr:rowOff>76200</xdr:rowOff>
    </xdr:from>
    <xdr:to>
      <xdr:col>20</xdr:col>
      <xdr:colOff>152400</xdr:colOff>
      <xdr:row>11</xdr:row>
      <xdr:rowOff>142875</xdr:rowOff>
    </xdr:to>
    <xdr:sp macro="" textlink="">
      <xdr:nvSpPr>
        <xdr:cNvPr id="99" name="Text Box 10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4914900" y="2047875"/>
          <a:ext cx="190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+x</a:t>
          </a:r>
        </a:p>
      </xdr:txBody>
    </xdr:sp>
    <xdr:clientData/>
  </xdr:twoCellAnchor>
  <xdr:twoCellAnchor>
    <xdr:from>
      <xdr:col>19</xdr:col>
      <xdr:colOff>28575</xdr:colOff>
      <xdr:row>5</xdr:row>
      <xdr:rowOff>47625</xdr:rowOff>
    </xdr:from>
    <xdr:to>
      <xdr:col>20</xdr:col>
      <xdr:colOff>9525</xdr:colOff>
      <xdr:row>6</xdr:row>
      <xdr:rowOff>114300</xdr:rowOff>
    </xdr:to>
    <xdr:sp macro="" textlink="">
      <xdr:nvSpPr>
        <xdr:cNvPr id="100" name="Text Box 10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733925" y="1209675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+y</a:t>
          </a:r>
        </a:p>
      </xdr:txBody>
    </xdr:sp>
    <xdr:clientData/>
  </xdr:twoCellAnchor>
  <xdr:twoCellAnchor>
    <xdr:from>
      <xdr:col>15</xdr:col>
      <xdr:colOff>209550</xdr:colOff>
      <xdr:row>6</xdr:row>
      <xdr:rowOff>104775</xdr:rowOff>
    </xdr:from>
    <xdr:to>
      <xdr:col>23</xdr:col>
      <xdr:colOff>104775</xdr:colOff>
      <xdr:row>15</xdr:row>
      <xdr:rowOff>104775</xdr:rowOff>
    </xdr:to>
    <xdr:grpSp>
      <xdr:nvGrpSpPr>
        <xdr:cNvPr id="106" name="กลุ่ม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GrpSpPr/>
      </xdr:nvGrpSpPr>
      <xdr:grpSpPr>
        <a:xfrm>
          <a:off x="4162425" y="1428750"/>
          <a:ext cx="1876425" cy="1533525"/>
          <a:chOff x="3848100" y="2228850"/>
          <a:chExt cx="1876425" cy="1457325"/>
        </a:xfrm>
      </xdr:grpSpPr>
      <xdr:sp macro="" textlink="">
        <xdr:nvSpPr>
          <xdr:cNvPr id="2" name="Rectangle 3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4600575" y="2933700"/>
            <a:ext cx="180975" cy="18097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5" name="กลุ่ม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GrpSpPr/>
        </xdr:nvGrpSpPr>
        <xdr:grpSpPr>
          <a:xfrm>
            <a:off x="3848100" y="2228850"/>
            <a:ext cx="1876425" cy="1457325"/>
            <a:chOff x="3848100" y="2228850"/>
            <a:chExt cx="1876425" cy="1457325"/>
          </a:xfrm>
        </xdr:grpSpPr>
        <xdr:sp macro="" textlink="">
          <xdr:nvSpPr>
            <xdr:cNvPr id="26" name="Line 27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305300" y="3619500"/>
              <a:ext cx="771525" cy="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 type="arrow" w="lg" len="sm"/>
              <a:tailEnd type="arrow" w="lg" len="sm"/>
            </a:ln>
          </xdr:spPr>
        </xdr:sp>
        <xdr:sp macro="" textlink="">
          <xdr:nvSpPr>
            <xdr:cNvPr id="42" name="Line 43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305300" y="3228975"/>
              <a:ext cx="0" cy="457200"/>
            </a:xfrm>
            <a:prstGeom prst="line">
              <a:avLst/>
            </a:prstGeom>
            <a:noFill/>
            <a:ln w="6350">
              <a:solidFill>
                <a:srgbClr val="808080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43" name="Line 44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086350" y="3171825"/>
              <a:ext cx="0" cy="504825"/>
            </a:xfrm>
            <a:prstGeom prst="line">
              <a:avLst/>
            </a:prstGeom>
            <a:noFill/>
            <a:ln w="6350">
              <a:solidFill>
                <a:srgbClr val="808080"/>
              </a:solidFill>
              <a:prstDash val="dash"/>
              <a:round/>
              <a:headEnd/>
              <a:tailEnd/>
            </a:ln>
          </xdr:spPr>
        </xdr:sp>
        <xdr:grpSp>
          <xdr:nvGrpSpPr>
            <xdr:cNvPr id="104" name="กลุ่ม 103">
              <a:extLst>
                <a:ext uri="{FF2B5EF4-FFF2-40B4-BE49-F238E27FC236}">
                  <a16:creationId xmlns:a16="http://schemas.microsoft.com/office/drawing/2014/main" id="{00000000-0008-0000-0100-000068000000}"/>
                </a:ext>
              </a:extLst>
            </xdr:cNvPr>
            <xdr:cNvGrpSpPr/>
          </xdr:nvGrpSpPr>
          <xdr:grpSpPr>
            <a:xfrm>
              <a:off x="3848100" y="2228850"/>
              <a:ext cx="1876425" cy="1238250"/>
              <a:chOff x="3848100" y="2228850"/>
              <a:chExt cx="1876425" cy="1238250"/>
            </a:xfrm>
          </xdr:grpSpPr>
          <xdr:sp macro="" textlink="">
            <xdr:nvSpPr>
              <xdr:cNvPr id="24" name="Line 25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>
                <a:off x="5467350" y="3324225"/>
                <a:ext cx="228600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34" name="Line 35">
                <a:extLst>
                  <a:ext uri="{FF2B5EF4-FFF2-40B4-BE49-F238E27FC236}">
                    <a16:creationId xmlns:a16="http://schemas.microsoft.com/office/drawing/2014/main" id="{00000000-0008-0000-0100-00002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>
                <a:off x="5481637" y="3119438"/>
                <a:ext cx="2000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52" name="Line 53">
                <a:extLst>
                  <a:ext uri="{FF2B5EF4-FFF2-40B4-BE49-F238E27FC236}">
                    <a16:creationId xmlns:a16="http://schemas.microsoft.com/office/drawing/2014/main" id="{00000000-0008-0000-0100-00003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581650" y="2676525"/>
                <a:ext cx="9525" cy="36195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54" name="Line 55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>
                <a:off x="5467350" y="2571750"/>
                <a:ext cx="228600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grpSp>
            <xdr:nvGrpSpPr>
              <xdr:cNvPr id="103" name="กลุ่ม 102">
                <a:extLst>
                  <a:ext uri="{FF2B5EF4-FFF2-40B4-BE49-F238E27FC236}">
                    <a16:creationId xmlns:a16="http://schemas.microsoft.com/office/drawing/2014/main" id="{00000000-0008-0000-0100-000067000000}"/>
                  </a:ext>
                </a:extLst>
              </xdr:cNvPr>
              <xdr:cNvGrpSpPr/>
            </xdr:nvGrpSpPr>
            <xdr:grpSpPr>
              <a:xfrm>
                <a:off x="3848100" y="2228850"/>
                <a:ext cx="1876425" cy="1238250"/>
                <a:chOff x="3848100" y="2228850"/>
                <a:chExt cx="1876425" cy="1238250"/>
              </a:xfrm>
            </xdr:grpSpPr>
            <xdr:sp macro="" textlink="">
              <xdr:nvSpPr>
                <xdr:cNvPr id="3" name="Line 4">
                  <a:extLst>
                    <a:ext uri="{FF2B5EF4-FFF2-40B4-BE49-F238E27FC236}">
                      <a16:creationId xmlns:a16="http://schemas.microsoft.com/office/drawing/2014/main" id="{00000000-0008-0000-0100-000003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133850" y="3209925"/>
                  <a:ext cx="155257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30" name="Rectangle 31">
                  <a:extLst>
                    <a:ext uri="{FF2B5EF4-FFF2-40B4-BE49-F238E27FC236}">
                      <a16:creationId xmlns:a16="http://schemas.microsoft.com/office/drawing/2014/main" id="{00000000-0008-0000-0100-00001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600575" y="2600325"/>
                  <a:ext cx="180975" cy="180975"/>
                </a:xfrm>
                <a:prstGeom prst="rect">
                  <a:avLst/>
                </a:prstGeom>
                <a:solidFill>
                  <a:srgbClr val="808080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" name="Rectangle 32">
                  <a:extLst>
                    <a:ext uri="{FF2B5EF4-FFF2-40B4-BE49-F238E27FC236}">
                      <a16:creationId xmlns:a16="http://schemas.microsoft.com/office/drawing/2014/main" id="{00000000-0008-0000-0100-00001F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229100" y="3143250"/>
                  <a:ext cx="180975" cy="180975"/>
                </a:xfrm>
                <a:prstGeom prst="rect">
                  <a:avLst/>
                </a:prstGeom>
                <a:solidFill>
                  <a:srgbClr val="808080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  <xdr:sp macro="" textlink="">
              <xdr:nvSpPr>
                <xdr:cNvPr id="32" name="Rectangle 33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991100" y="3143250"/>
                  <a:ext cx="180975" cy="180975"/>
                </a:xfrm>
                <a:prstGeom prst="rect">
                  <a:avLst/>
                </a:prstGeom>
                <a:solidFill>
                  <a:srgbClr val="808080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  <xdr:sp macro="" textlink="">
              <xdr:nvSpPr>
                <xdr:cNvPr id="33" name="Line 34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257675" y="3028950"/>
                  <a:ext cx="143827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grpSp>
              <xdr:nvGrpSpPr>
                <xdr:cNvPr id="102" name="กลุ่ม 101">
                  <a:extLst>
                    <a:ext uri="{FF2B5EF4-FFF2-40B4-BE49-F238E27FC236}">
                      <a16:creationId xmlns:a16="http://schemas.microsoft.com/office/drawing/2014/main" id="{00000000-0008-0000-0100-000066000000}"/>
                    </a:ext>
                  </a:extLst>
                </xdr:cNvPr>
                <xdr:cNvGrpSpPr/>
              </xdr:nvGrpSpPr>
              <xdr:grpSpPr>
                <a:xfrm>
                  <a:off x="3848100" y="2305050"/>
                  <a:ext cx="1695450" cy="1162050"/>
                  <a:chOff x="3848100" y="2305050"/>
                  <a:chExt cx="1695450" cy="1162050"/>
                </a:xfrm>
              </xdr:grpSpPr>
              <xdr:sp macro="" textlink="">
                <xdr:nvSpPr>
                  <xdr:cNvPr id="29" name="AutoShape 30">
                    <a:extLst>
                      <a:ext uri="{FF2B5EF4-FFF2-40B4-BE49-F238E27FC236}">
                        <a16:creationId xmlns:a16="http://schemas.microsoft.com/office/drawing/2014/main" id="{00000000-0008-0000-0100-00001D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3848100" y="2305050"/>
                    <a:ext cx="1695450" cy="1143000"/>
                  </a:xfrm>
                  <a:prstGeom prst="flowChartExtract">
                    <a:avLst/>
                  </a:prstGeom>
                  <a:noFill/>
                  <a:ln w="1270">
                    <a:solidFill>
                      <a:srgbClr val="000000"/>
                    </a:solidFill>
                    <a:prstDash val="dash"/>
                    <a:miter lim="800000"/>
                    <a:headEnd/>
                    <a:tailEnd/>
                  </a:ln>
                </xdr:spPr>
              </xdr:sp>
              <xdr:grpSp>
                <xdr:nvGrpSpPr>
                  <xdr:cNvPr id="35" name="Group 36">
                    <a:extLst>
                      <a:ext uri="{FF2B5EF4-FFF2-40B4-BE49-F238E27FC236}">
                        <a16:creationId xmlns:a16="http://schemas.microsoft.com/office/drawing/2014/main" id="{00000000-0008-0000-0100-00002300000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4076700" y="2371725"/>
                    <a:ext cx="1228725" cy="1095375"/>
                    <a:chOff x="428" y="249"/>
                    <a:chExt cx="129" cy="115"/>
                  </a:xfrm>
                </xdr:grpSpPr>
                <xdr:sp macro="" textlink="">
                  <xdr:nvSpPr>
                    <xdr:cNvPr id="36" name="Line 37">
                      <a:extLst>
                        <a:ext uri="{FF2B5EF4-FFF2-40B4-BE49-F238E27FC236}">
                          <a16:creationId xmlns:a16="http://schemas.microsoft.com/office/drawing/2014/main" id="{00000000-0008-0000-0100-000024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rot="3600000" flipV="1">
                      <a:off x="415" y="351"/>
                      <a:ext cx="26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37" name="Line 38">
                      <a:extLst>
                        <a:ext uri="{FF2B5EF4-FFF2-40B4-BE49-F238E27FC236}">
                          <a16:creationId xmlns:a16="http://schemas.microsoft.com/office/drawing/2014/main" id="{00000000-0008-0000-0100-000025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rot="18000000" flipV="1">
                      <a:off x="544" y="349"/>
                      <a:ext cx="26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38" name="Line 39">
                      <a:extLst>
                        <a:ext uri="{FF2B5EF4-FFF2-40B4-BE49-F238E27FC236}">
                          <a16:creationId xmlns:a16="http://schemas.microsoft.com/office/drawing/2014/main" id="{00000000-0008-0000-0100-000026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flipV="1">
                      <a:off x="480" y="259"/>
                      <a:ext cx="26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39" name="Line 40">
                      <a:extLst>
                        <a:ext uri="{FF2B5EF4-FFF2-40B4-BE49-F238E27FC236}">
                          <a16:creationId xmlns:a16="http://schemas.microsoft.com/office/drawing/2014/main" id="{00000000-0008-0000-0100-000027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rot="18000000" flipH="1" flipV="1">
                      <a:off x="401" y="293"/>
                      <a:ext cx="99" cy="1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40" name="Line 41">
                      <a:extLst>
                        <a:ext uri="{FF2B5EF4-FFF2-40B4-BE49-F238E27FC236}">
                          <a16:creationId xmlns:a16="http://schemas.microsoft.com/office/drawing/2014/main" id="{00000000-0008-0000-0100-000028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rot="3600000" flipV="1">
                      <a:off x="488" y="293"/>
                      <a:ext cx="96" cy="1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41" name="Line 42">
                      <a:extLst>
                        <a:ext uri="{FF2B5EF4-FFF2-40B4-BE49-F238E27FC236}">
                          <a16:creationId xmlns:a16="http://schemas.microsoft.com/office/drawing/2014/main" id="{00000000-0008-0000-0100-000029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flipV="1">
                      <a:off x="434" y="362"/>
                      <a:ext cx="117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</xdr:grpSp>
            </xdr:grpSp>
            <xdr:sp macro="" textlink="">
              <xdr:nvSpPr>
                <xdr:cNvPr id="53" name="Line 54">
                  <a:extLst>
                    <a:ext uri="{FF2B5EF4-FFF2-40B4-BE49-F238E27FC236}">
                      <a16:creationId xmlns:a16="http://schemas.microsoft.com/office/drawing/2014/main" id="{00000000-0008-0000-0100-00003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286250" y="2676525"/>
                  <a:ext cx="143827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55" name="Line 56">
                  <a:extLst>
                    <a:ext uri="{FF2B5EF4-FFF2-40B4-BE49-F238E27FC236}">
                      <a16:creationId xmlns:a16="http://schemas.microsoft.com/office/drawing/2014/main" id="{00000000-0008-0000-0100-000037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705350" y="2466975"/>
                  <a:ext cx="1000125" cy="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  <xdr:sp macro="" textlink="">
              <xdr:nvSpPr>
                <xdr:cNvPr id="92" name="Text Box 93">
                  <a:extLst>
                    <a:ext uri="{FF2B5EF4-FFF2-40B4-BE49-F238E27FC236}">
                      <a16:creationId xmlns:a16="http://schemas.microsoft.com/office/drawing/2014/main" id="{00000000-0008-0000-0100-00005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219575" y="3000375"/>
                  <a:ext cx="409575" cy="2286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r>
                    <a:rPr lang="en-US" sz="1000" b="1" i="1" u="none" strike="noStrike" baseline="0">
                      <a:solidFill>
                        <a:srgbClr val="FF0000"/>
                      </a:solidFill>
                      <a:latin typeface="Times New Roman"/>
                      <a:cs typeface="Times New Roman"/>
                    </a:rPr>
                    <a:t>P2</a:t>
                  </a:r>
                </a:p>
              </xdr:txBody>
            </xdr:sp>
            <xdr:sp macro="" textlink="">
              <xdr:nvSpPr>
                <xdr:cNvPr id="93" name="Text Box 94">
                  <a:extLst>
                    <a:ext uri="{FF2B5EF4-FFF2-40B4-BE49-F238E27FC236}">
                      <a16:creationId xmlns:a16="http://schemas.microsoft.com/office/drawing/2014/main" id="{00000000-0008-0000-0100-00005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591050" y="2447925"/>
                  <a:ext cx="409575" cy="2286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r>
                    <a:rPr lang="en-US" sz="1000" b="1" i="1" u="none" strike="noStrike" baseline="0">
                      <a:solidFill>
                        <a:srgbClr val="FF0000"/>
                      </a:solidFill>
                      <a:latin typeface="Times New Roman"/>
                      <a:cs typeface="Times New Roman"/>
                    </a:rPr>
                    <a:t>P1</a:t>
                  </a:r>
                </a:p>
              </xdr:txBody>
            </xdr:sp>
            <xdr:sp macro="" textlink="">
              <xdr:nvSpPr>
                <xdr:cNvPr id="94" name="Text Box 95">
                  <a:extLst>
                    <a:ext uri="{FF2B5EF4-FFF2-40B4-BE49-F238E27FC236}">
                      <a16:creationId xmlns:a16="http://schemas.microsoft.com/office/drawing/2014/main" id="{00000000-0008-0000-0100-00005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81575" y="3000375"/>
                  <a:ext cx="409575" cy="2286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r>
                    <a:rPr lang="en-US" sz="1000" b="1" i="1" u="none" strike="noStrike" baseline="0">
                      <a:solidFill>
                        <a:srgbClr val="FF0000"/>
                      </a:solidFill>
                      <a:latin typeface="Times New Roman"/>
                      <a:cs typeface="Times New Roman"/>
                    </a:rPr>
                    <a:t>P3</a:t>
                  </a:r>
                </a:p>
              </xdr:txBody>
            </xdr:sp>
            <xdr:sp macro="" textlink="">
              <xdr:nvSpPr>
                <xdr:cNvPr id="101" name="Line 108">
                  <a:extLst>
                    <a:ext uri="{FF2B5EF4-FFF2-40B4-BE49-F238E27FC236}">
                      <a16:creationId xmlns:a16="http://schemas.microsoft.com/office/drawing/2014/main" id="{00000000-0008-0000-0100-00006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4686300" y="2228850"/>
                  <a:ext cx="9525" cy="1047750"/>
                </a:xfrm>
                <a:prstGeom prst="line">
                  <a:avLst/>
                </a:prstGeom>
                <a:noFill/>
                <a:ln w="6350">
                  <a:solidFill>
                    <a:srgbClr val="808080"/>
                  </a:solidFill>
                  <a:prstDash val="dash"/>
                  <a:round/>
                  <a:headEnd/>
                  <a:tailEnd/>
                </a:ln>
              </xdr:spPr>
            </xdr:sp>
          </xdr:grpSp>
        </xdr:grpSp>
      </xdr:grpSp>
    </xdr:grpSp>
    <xdr:clientData/>
  </xdr:twoCellAnchor>
  <xdr:twoCellAnchor editAs="absolute">
    <xdr:from>
      <xdr:col>21</xdr:col>
      <xdr:colOff>238125</xdr:colOff>
      <xdr:row>9</xdr:row>
      <xdr:rowOff>152400</xdr:rowOff>
    </xdr:from>
    <xdr:to>
      <xdr:col>23</xdr:col>
      <xdr:colOff>152400</xdr:colOff>
      <xdr:row>11</xdr:row>
      <xdr:rowOff>57150</xdr:rowOff>
    </xdr:to>
    <xdr:sp macro="" textlink="">
      <xdr:nvSpPr>
        <xdr:cNvPr id="107" name="Text Box 2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5676900" y="2038350"/>
          <a:ext cx="409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A=</a:t>
          </a:r>
        </a:p>
      </xdr:txBody>
    </xdr:sp>
    <xdr:clientData/>
  </xdr:twoCellAnchor>
  <xdr:twoCellAnchor editAs="absolute">
    <xdr:from>
      <xdr:col>21</xdr:col>
      <xdr:colOff>228600</xdr:colOff>
      <xdr:row>12</xdr:row>
      <xdr:rowOff>28575</xdr:rowOff>
    </xdr:from>
    <xdr:to>
      <xdr:col>23</xdr:col>
      <xdr:colOff>142875</xdr:colOff>
      <xdr:row>13</xdr:row>
      <xdr:rowOff>95250</xdr:rowOff>
    </xdr:to>
    <xdr:sp macro="" textlink="">
      <xdr:nvSpPr>
        <xdr:cNvPr id="108" name="Text Box 28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5667375" y="2400300"/>
          <a:ext cx="409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B=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85725</xdr:colOff>
      <xdr:row>11</xdr:row>
      <xdr:rowOff>85725</xdr:rowOff>
    </xdr:from>
    <xdr:to>
      <xdr:col>15</xdr:col>
      <xdr:colOff>0</xdr:colOff>
      <xdr:row>12</xdr:row>
      <xdr:rowOff>76200</xdr:rowOff>
    </xdr:to>
    <xdr:sp macro="" textlink="">
      <xdr:nvSpPr>
        <xdr:cNvPr id="80" name="Text Box 98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3800475" y="2600325"/>
          <a:ext cx="409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D1=</a:t>
          </a:r>
        </a:p>
      </xdr:txBody>
    </xdr:sp>
    <xdr:clientData/>
  </xdr:twoCellAnchor>
  <xdr:twoCellAnchor>
    <xdr:from>
      <xdr:col>14</xdr:col>
      <xdr:colOff>95250</xdr:colOff>
      <xdr:row>3</xdr:row>
      <xdr:rowOff>95250</xdr:rowOff>
    </xdr:from>
    <xdr:to>
      <xdr:col>22</xdr:col>
      <xdr:colOff>123825</xdr:colOff>
      <xdr:row>11</xdr:row>
      <xdr:rowOff>28575</xdr:rowOff>
    </xdr:to>
    <xdr:grpSp>
      <xdr:nvGrpSpPr>
        <xdr:cNvPr id="96" name="กลุ่ม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GrpSpPr/>
      </xdr:nvGrpSpPr>
      <xdr:grpSpPr>
        <a:xfrm>
          <a:off x="4057650" y="771525"/>
          <a:ext cx="2009775" cy="1771650"/>
          <a:chOff x="4048125" y="2419350"/>
          <a:chExt cx="2009775" cy="1238250"/>
        </a:xfrm>
      </xdr:grpSpPr>
      <xdr:sp macro="" textlink="">
        <xdr:nvSpPr>
          <xdr:cNvPr id="3" name="Line 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4133850" y="3209925"/>
            <a:ext cx="1552575" cy="0"/>
          </a:xfrm>
          <a:prstGeom prst="line">
            <a:avLst/>
          </a:prstGeom>
          <a:noFill/>
          <a:ln w="6350">
            <a:solidFill>
              <a:srgbClr val="808080"/>
            </a:solidFill>
            <a:prstDash val="dash"/>
            <a:round/>
            <a:headEnd/>
            <a:tailEnd/>
          </a:ln>
        </xdr:spPr>
      </xdr:sp>
      <xdr:grpSp>
        <xdr:nvGrpSpPr>
          <xdr:cNvPr id="95" name="กลุ่ม 94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GrpSpPr/>
        </xdr:nvGrpSpPr>
        <xdr:grpSpPr>
          <a:xfrm>
            <a:off x="4048125" y="2419350"/>
            <a:ext cx="2009775" cy="1238250"/>
            <a:chOff x="4048125" y="2419350"/>
            <a:chExt cx="2009775" cy="1238250"/>
          </a:xfrm>
        </xdr:grpSpPr>
        <xdr:sp macro="" textlink="">
          <xdr:nvSpPr>
            <xdr:cNvPr id="30" name="Rectangle 33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1100" y="2943225"/>
              <a:ext cx="180975" cy="180975"/>
            </a:xfrm>
            <a:prstGeom prst="rect">
              <a:avLst/>
            </a:prstGeom>
            <a:solidFill>
              <a:srgbClr val="80808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1" name="Line 3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52900" y="3028950"/>
              <a:ext cx="1333500" cy="0"/>
            </a:xfrm>
            <a:prstGeom prst="line">
              <a:avLst/>
            </a:prstGeom>
            <a:noFill/>
            <a:ln w="6350">
              <a:solidFill>
                <a:srgbClr val="808080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84" name="Text Box 102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381625" y="2881261"/>
              <a:ext cx="190500" cy="228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000" b="0" i="1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+x</a:t>
              </a:r>
            </a:p>
          </xdr:txBody>
        </xdr:sp>
        <xdr:grpSp>
          <xdr:nvGrpSpPr>
            <xdr:cNvPr id="94" name="กลุ่ม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GrpSpPr/>
          </xdr:nvGrpSpPr>
          <xdr:grpSpPr>
            <a:xfrm>
              <a:off x="4048125" y="2419350"/>
              <a:ext cx="2009775" cy="1238250"/>
              <a:chOff x="4048125" y="2419350"/>
              <a:chExt cx="2009775" cy="1238250"/>
            </a:xfrm>
          </xdr:grpSpPr>
          <xdr:sp macro="" textlink="">
            <xdr:nvSpPr>
              <xdr:cNvPr id="27" name="Text Box 28">
                <a:extLst>
                  <a:ext uri="{FF2B5EF4-FFF2-40B4-BE49-F238E27FC236}">
                    <a16:creationId xmlns:a16="http://schemas.microsoft.com/office/drawing/2014/main" id="{00000000-0008-0000-0200-00001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48325" y="3025058"/>
                <a:ext cx="409575" cy="2286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D3=</a:t>
                </a:r>
              </a:p>
            </xdr:txBody>
          </xdr:sp>
          <xdr:sp macro="" textlink="">
            <xdr:nvSpPr>
              <xdr:cNvPr id="32" name="Line 35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>
                <a:off x="5376862" y="3014663"/>
                <a:ext cx="40957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2" name="Rectangle 3">
                <a:extLst>
                  <a:ext uri="{FF2B5EF4-FFF2-40B4-BE49-F238E27FC236}">
                    <a16:creationId xmlns:a16="http://schemas.microsoft.com/office/drawing/2014/main" id="{00000000-0008-0000-0200-00000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19625" y="2933700"/>
                <a:ext cx="180975" cy="180975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4" name="Line 25">
                <a:extLst>
                  <a:ext uri="{FF2B5EF4-FFF2-40B4-BE49-F238E27FC236}">
                    <a16:creationId xmlns:a16="http://schemas.microsoft.com/office/drawing/2014/main" id="{00000000-0008-0000-0200-00001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076825" y="3619500"/>
                <a:ext cx="2762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25" name="Text Box 26">
                <a:extLst>
                  <a:ext uri="{FF2B5EF4-FFF2-40B4-BE49-F238E27FC236}">
                    <a16:creationId xmlns:a16="http://schemas.microsoft.com/office/drawing/2014/main" id="{00000000-0008-0000-0200-00001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00550" y="3487993"/>
                <a:ext cx="381000" cy="1619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D2 =</a:t>
                </a:r>
              </a:p>
            </xdr:txBody>
          </xdr:sp>
          <xdr:sp macro="" textlink="">
            <xdr:nvSpPr>
              <xdr:cNvPr id="26" name="Line 27">
                <a:extLst>
                  <a:ext uri="{FF2B5EF4-FFF2-40B4-BE49-F238E27FC236}">
                    <a16:creationId xmlns:a16="http://schemas.microsoft.com/office/drawing/2014/main" id="{00000000-0008-0000-0200-00001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4305300" y="3619500"/>
                <a:ext cx="7715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29" name="Rectangle 32">
                <a:extLst>
                  <a:ext uri="{FF2B5EF4-FFF2-40B4-BE49-F238E27FC236}">
                    <a16:creationId xmlns:a16="http://schemas.microsoft.com/office/drawing/2014/main" id="{00000000-0008-0000-02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29100" y="2943225"/>
                <a:ext cx="180975" cy="180975"/>
              </a:xfrm>
              <a:prstGeom prst="rect">
                <a:avLst/>
              </a:prstGeom>
              <a:solidFill>
                <a:srgbClr val="808080"/>
              </a:solidFill>
              <a:ln w="9525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33" name="Line 43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4314825" y="3200400"/>
                <a:ext cx="0" cy="457200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0" name="Line 54">
                <a:extLst>
                  <a:ext uri="{FF2B5EF4-FFF2-40B4-BE49-F238E27FC236}">
                    <a16:creationId xmlns:a16="http://schemas.microsoft.com/office/drawing/2014/main" id="{00000000-0008-0000-0200-00002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229100" y="2809875"/>
                <a:ext cx="1438275" cy="0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1" name="Line 56">
                <a:extLst>
                  <a:ext uri="{FF2B5EF4-FFF2-40B4-BE49-F238E27FC236}">
                    <a16:creationId xmlns:a16="http://schemas.microsoft.com/office/drawing/2014/main" id="{00000000-0008-0000-0200-00002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714875" y="2562225"/>
                <a:ext cx="0" cy="752475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6" name="Rectangle 93">
                <a:extLst>
                  <a:ext uri="{FF2B5EF4-FFF2-40B4-BE49-F238E27FC236}">
                    <a16:creationId xmlns:a16="http://schemas.microsoft.com/office/drawing/2014/main" id="{00000000-0008-0000-02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67175" y="2809875"/>
                <a:ext cx="1285875" cy="400050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77" name="Line 94">
                <a:extLst>
                  <a:ext uri="{FF2B5EF4-FFF2-40B4-BE49-F238E27FC236}">
                    <a16:creationId xmlns:a16="http://schemas.microsoft.com/office/drawing/2014/main" id="{00000000-0008-0000-0200-00004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4067175" y="3190875"/>
                <a:ext cx="0" cy="457200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8" name="Line 95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076825" y="3200400"/>
                <a:ext cx="0" cy="457200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9" name="Line 96">
                <a:extLst>
                  <a:ext uri="{FF2B5EF4-FFF2-40B4-BE49-F238E27FC236}">
                    <a16:creationId xmlns:a16="http://schemas.microsoft.com/office/drawing/2014/main" id="{00000000-0008-0000-02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353050" y="3200400"/>
                <a:ext cx="0" cy="457200"/>
              </a:xfrm>
              <a:prstGeom prst="line">
                <a:avLst/>
              </a:prstGeom>
              <a:noFill/>
              <a:ln w="6350">
                <a:solidFill>
                  <a:srgbClr val="808080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1" name="Line 99">
                <a:extLst>
                  <a:ext uri="{FF2B5EF4-FFF2-40B4-BE49-F238E27FC236}">
                    <a16:creationId xmlns:a16="http://schemas.microsoft.com/office/drawing/2014/main" id="{00000000-0008-0000-02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048125" y="3619500"/>
                <a:ext cx="276225" cy="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 type="arrow" w="lg" len="sm"/>
                <a:tailEnd type="arrow" w="lg" len="sm"/>
              </a:ln>
            </xdr:spPr>
          </xdr:sp>
          <xdr:sp macro="" textlink="">
            <xdr:nvSpPr>
              <xdr:cNvPr id="82" name="Text Box 100">
                <a:extLst>
                  <a:ext uri="{FF2B5EF4-FFF2-40B4-BE49-F238E27FC236}">
                    <a16:creationId xmlns:a16="http://schemas.microsoft.com/office/drawing/2014/main" id="{00000000-0008-0000-0200-00005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43500" y="3023829"/>
                <a:ext cx="409575" cy="2286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7432" rIns="0" bIns="0" anchor="t" upright="1"/>
              <a:lstStyle/>
              <a:p>
                <a:pPr algn="l" rtl="0">
                  <a:defRPr sz="1000"/>
                </a:pPr>
                <a:r>
                  <a:rPr lang="en-US" sz="1000" b="1" i="1" u="none" strike="noStrike" baseline="0">
                    <a:solidFill>
                      <a:srgbClr val="FF0000"/>
                    </a:solidFill>
                    <a:latin typeface="Times New Roman"/>
                    <a:cs typeface="Times New Roman"/>
                  </a:rPr>
                  <a:t>P2</a:t>
                </a:r>
              </a:p>
            </xdr:txBody>
          </xdr:sp>
          <xdr:sp macro="" textlink="">
            <xdr:nvSpPr>
              <xdr:cNvPr id="83" name="Text Box 101">
                <a:extLst>
                  <a:ext uri="{FF2B5EF4-FFF2-40B4-BE49-F238E27FC236}">
                    <a16:creationId xmlns:a16="http://schemas.microsoft.com/office/drawing/2014/main" id="{00000000-0008-0000-0200-00005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81500" y="3023829"/>
                <a:ext cx="409575" cy="2286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7432" rIns="0" bIns="0" anchor="t" upright="1"/>
              <a:lstStyle/>
              <a:p>
                <a:pPr algn="l" rtl="0">
                  <a:defRPr sz="1000"/>
                </a:pPr>
                <a:r>
                  <a:rPr lang="en-US" sz="1000" b="1" i="1" u="none" strike="noStrike" baseline="0">
                    <a:solidFill>
                      <a:srgbClr val="FF0000"/>
                    </a:solidFill>
                    <a:latin typeface="Times New Roman"/>
                    <a:cs typeface="Times New Roman"/>
                  </a:rPr>
                  <a:t>P1</a:t>
                </a:r>
              </a:p>
            </xdr:txBody>
          </xdr:sp>
          <xdr:sp macro="" textlink="">
            <xdr:nvSpPr>
              <xdr:cNvPr id="85" name="Text Box 103">
                <a:extLst>
                  <a:ext uri="{FF2B5EF4-FFF2-40B4-BE49-F238E27FC236}">
                    <a16:creationId xmlns:a16="http://schemas.microsoft.com/office/drawing/2014/main" id="{00000000-0008-0000-0200-00005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14875" y="2419350"/>
                <a:ext cx="361950" cy="2286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+y</a:t>
                </a:r>
              </a:p>
            </xdr:txBody>
          </xdr:sp>
        </xdr:grpSp>
      </xdr:grpSp>
    </xdr:grpSp>
    <xdr:clientData/>
  </xdr:twoCellAnchor>
  <xdr:twoCellAnchor editAs="absolute">
    <xdr:from>
      <xdr:col>12</xdr:col>
      <xdr:colOff>152400</xdr:colOff>
      <xdr:row>12</xdr:row>
      <xdr:rowOff>66675</xdr:rowOff>
    </xdr:from>
    <xdr:to>
      <xdr:col>22</xdr:col>
      <xdr:colOff>104775</xdr:colOff>
      <xdr:row>15</xdr:row>
      <xdr:rowOff>180975</xdr:rowOff>
    </xdr:to>
    <xdr:graphicFrame macro="">
      <xdr:nvGraphicFramePr>
        <xdr:cNvPr id="86" name="Chart 110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152400</xdr:colOff>
      <xdr:row>18</xdr:row>
      <xdr:rowOff>95250</xdr:rowOff>
    </xdr:from>
    <xdr:to>
      <xdr:col>16</xdr:col>
      <xdr:colOff>228600</xdr:colOff>
      <xdr:row>18</xdr:row>
      <xdr:rowOff>171450</xdr:rowOff>
    </xdr:to>
    <xdr:sp macro="" textlink="">
      <xdr:nvSpPr>
        <xdr:cNvPr id="87" name="Rectangle 11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 bwMode="auto">
        <a:xfrm>
          <a:off x="4610100" y="3924300"/>
          <a:ext cx="76200" cy="76200"/>
        </a:xfrm>
        <a:prstGeom prst="rect">
          <a:avLst/>
        </a:prstGeom>
        <a:solidFill>
          <a:srgbClr val="000080"/>
        </a:solidFill>
        <a:ln w="9525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18</xdr:row>
      <xdr:rowOff>95250</xdr:rowOff>
    </xdr:from>
    <xdr:to>
      <xdr:col>19</xdr:col>
      <xdr:colOff>228600</xdr:colOff>
      <xdr:row>18</xdr:row>
      <xdr:rowOff>190500</xdr:rowOff>
    </xdr:to>
    <xdr:sp macro="" textlink="">
      <xdr:nvSpPr>
        <xdr:cNvPr id="88" name="Oval 112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 bwMode="auto">
        <a:xfrm>
          <a:off x="5334000" y="39243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18</xdr:row>
      <xdr:rowOff>9525</xdr:rowOff>
    </xdr:from>
    <xdr:to>
      <xdr:col>22</xdr:col>
      <xdr:colOff>152400</xdr:colOff>
      <xdr:row>19</xdr:row>
      <xdr:rowOff>0</xdr:rowOff>
    </xdr:to>
    <xdr:sp macro="" textlink="">
      <xdr:nvSpPr>
        <xdr:cNvPr id="89" name="Rectangle 113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 bwMode="auto">
        <a:xfrm>
          <a:off x="3409950" y="6534150"/>
          <a:ext cx="243840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457200</xdr:colOff>
      <xdr:row>32</xdr:row>
      <xdr:rowOff>66675</xdr:rowOff>
    </xdr:from>
    <xdr:to>
      <xdr:col>33</xdr:col>
      <xdr:colOff>123825</xdr:colOff>
      <xdr:row>45</xdr:row>
      <xdr:rowOff>152400</xdr:rowOff>
    </xdr:to>
    <xdr:sp macro="" textlink="">
      <xdr:nvSpPr>
        <xdr:cNvPr id="90" name="Rectangle 116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 bwMode="auto">
        <a:xfrm>
          <a:off x="18745200" y="5410200"/>
          <a:ext cx="2714625" cy="397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8</xdr:row>
      <xdr:rowOff>102430</xdr:rowOff>
    </xdr:from>
    <xdr:to>
      <xdr:col>21</xdr:col>
      <xdr:colOff>0</xdr:colOff>
      <xdr:row>8</xdr:row>
      <xdr:rowOff>102430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143375" y="1902655"/>
          <a:ext cx="1552575" cy="0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7</xdr:row>
      <xdr:rowOff>81622</xdr:rowOff>
    </xdr:from>
    <xdr:to>
      <xdr:col>20</xdr:col>
      <xdr:colOff>47625</xdr:colOff>
      <xdr:row>7</xdr:row>
      <xdr:rowOff>81622</xdr:rowOff>
    </xdr:to>
    <xdr:sp macro="" textlink="">
      <xdr:nvSpPr>
        <xdr:cNvPr id="7" name="Line 3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162425" y="1643722"/>
          <a:ext cx="1333500" cy="0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6</xdr:row>
      <xdr:rowOff>108438</xdr:rowOff>
    </xdr:from>
    <xdr:to>
      <xdr:col>20</xdr:col>
      <xdr:colOff>133350</xdr:colOff>
      <xdr:row>7</xdr:row>
      <xdr:rowOff>197387</xdr:rowOff>
    </xdr:to>
    <xdr:sp macro="" textlink="">
      <xdr:nvSpPr>
        <xdr:cNvPr id="8" name="Text Box 10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391150" y="1432413"/>
          <a:ext cx="190500" cy="327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+x</a:t>
          </a:r>
        </a:p>
      </xdr:txBody>
    </xdr:sp>
    <xdr:clientData/>
  </xdr:twoCellAnchor>
  <xdr:twoCellAnchor>
    <xdr:from>
      <xdr:col>20</xdr:col>
      <xdr:colOff>142875</xdr:colOff>
      <xdr:row>6</xdr:row>
      <xdr:rowOff>6302</xdr:rowOff>
    </xdr:from>
    <xdr:to>
      <xdr:col>20</xdr:col>
      <xdr:colOff>142875</xdr:colOff>
      <xdr:row>8</xdr:row>
      <xdr:rowOff>116059</xdr:rowOff>
    </xdr:to>
    <xdr:sp macro="" textlink="">
      <xdr:nvSpPr>
        <xdr:cNvPr id="11" name="Line 3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rot="5400000" flipH="1">
          <a:off x="5298171" y="1623281"/>
          <a:ext cx="586007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lg" len="sm"/>
          <a:tailEnd type="arrow" w="lg" len="sm"/>
        </a:ln>
      </xdr:spPr>
    </xdr:sp>
    <xdr:clientData/>
  </xdr:twoCellAnchor>
  <xdr:twoCellAnchor>
    <xdr:from>
      <xdr:col>16</xdr:col>
      <xdr:colOff>171450</xdr:colOff>
      <xdr:row>6</xdr:row>
      <xdr:rowOff>183466</xdr:rowOff>
    </xdr:from>
    <xdr:to>
      <xdr:col>17</xdr:col>
      <xdr:colOff>104775</xdr:colOff>
      <xdr:row>7</xdr:row>
      <xdr:rowOff>204274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629150" y="1507441"/>
          <a:ext cx="180975" cy="25893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200025</xdr:colOff>
      <xdr:row>10</xdr:row>
      <xdr:rowOff>24032</xdr:rowOff>
    </xdr:from>
    <xdr:to>
      <xdr:col>17</xdr:col>
      <xdr:colOff>85725</xdr:colOff>
      <xdr:row>11</xdr:row>
      <xdr:rowOff>17584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410075" y="2300507"/>
          <a:ext cx="381000" cy="231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D1 =</a:t>
          </a:r>
        </a:p>
      </xdr:txBody>
    </xdr:sp>
    <xdr:clientData/>
  </xdr:twoCellAnchor>
  <xdr:twoCellAnchor>
    <xdr:from>
      <xdr:col>15</xdr:col>
      <xdr:colOff>104775</xdr:colOff>
      <xdr:row>10</xdr:row>
      <xdr:rowOff>212188</xdr:rowOff>
    </xdr:from>
    <xdr:to>
      <xdr:col>18</xdr:col>
      <xdr:colOff>133350</xdr:colOff>
      <xdr:row>10</xdr:row>
      <xdr:rowOff>212188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H="1">
          <a:off x="4314825" y="2488663"/>
          <a:ext cx="77152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lg" len="sm"/>
          <a:tailEnd type="arrow" w="lg" len="sm"/>
        </a:ln>
      </xdr:spPr>
    </xdr:sp>
    <xdr:clientData/>
  </xdr:twoCellAnchor>
  <xdr:twoCellAnchor>
    <xdr:from>
      <xdr:col>15</xdr:col>
      <xdr:colOff>114300</xdr:colOff>
      <xdr:row>8</xdr:row>
      <xdr:rowOff>88802</xdr:rowOff>
    </xdr:from>
    <xdr:to>
      <xdr:col>15</xdr:col>
      <xdr:colOff>114300</xdr:colOff>
      <xdr:row>11</xdr:row>
      <xdr:rowOff>28575</xdr:rowOff>
    </xdr:to>
    <xdr:sp macro="" textlink="">
      <xdr:nvSpPr>
        <xdr:cNvPr id="17" name="Line 4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 flipH="1">
          <a:off x="4324350" y="1889027"/>
          <a:ext cx="0" cy="654148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28575</xdr:colOff>
      <xdr:row>6</xdr:row>
      <xdr:rowOff>6301</xdr:rowOff>
    </xdr:from>
    <xdr:to>
      <xdr:col>20</xdr:col>
      <xdr:colOff>228600</xdr:colOff>
      <xdr:row>6</xdr:row>
      <xdr:rowOff>6301</xdr:rowOff>
    </xdr:to>
    <xdr:sp macro="" textlink="">
      <xdr:nvSpPr>
        <xdr:cNvPr id="18" name="Line 5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4238625" y="1330276"/>
          <a:ext cx="1438275" cy="0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19050</xdr:colOff>
      <xdr:row>4</xdr:row>
      <xdr:rowOff>52021</xdr:rowOff>
    </xdr:from>
    <xdr:to>
      <xdr:col>17</xdr:col>
      <xdr:colOff>19050</xdr:colOff>
      <xdr:row>9</xdr:row>
      <xdr:rowOff>14214</xdr:rowOff>
    </xdr:to>
    <xdr:sp macro="" textlink="">
      <xdr:nvSpPr>
        <xdr:cNvPr id="19" name="Line 56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 flipH="1" flipV="1">
          <a:off x="4724400" y="975946"/>
          <a:ext cx="0" cy="1076618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114301</xdr:colOff>
      <xdr:row>6</xdr:row>
      <xdr:rowOff>6301</xdr:rowOff>
    </xdr:from>
    <xdr:to>
      <xdr:col>18</xdr:col>
      <xdr:colOff>133351</xdr:colOff>
      <xdr:row>8</xdr:row>
      <xdr:rowOff>102430</xdr:rowOff>
    </xdr:to>
    <xdr:sp macro="" textlink="">
      <xdr:nvSpPr>
        <xdr:cNvPr id="20" name="Rectangle 9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4324351" y="1330276"/>
          <a:ext cx="762000" cy="57237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133350</xdr:colOff>
      <xdr:row>8</xdr:row>
      <xdr:rowOff>88802</xdr:rowOff>
    </xdr:from>
    <xdr:to>
      <xdr:col>18</xdr:col>
      <xdr:colOff>133350</xdr:colOff>
      <xdr:row>11</xdr:row>
      <xdr:rowOff>28575</xdr:rowOff>
    </xdr:to>
    <xdr:sp macro="" textlink="">
      <xdr:nvSpPr>
        <xdr:cNvPr id="22" name="Line 95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 flipH="1">
          <a:off x="5086350" y="1889027"/>
          <a:ext cx="0" cy="654148"/>
        </a:xfrm>
        <a:prstGeom prst="line">
          <a:avLst/>
        </a:prstGeom>
        <a:noFill/>
        <a:ln w="6350">
          <a:solidFill>
            <a:srgbClr val="808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7</xdr:row>
      <xdr:rowOff>74295</xdr:rowOff>
    </xdr:from>
    <xdr:to>
      <xdr:col>17</xdr:col>
      <xdr:colOff>95250</xdr:colOff>
      <xdr:row>8</xdr:row>
      <xdr:rowOff>163244</xdr:rowOff>
    </xdr:to>
    <xdr:sp macro="" textlink="">
      <xdr:nvSpPr>
        <xdr:cNvPr id="26" name="Text Box 10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1636395"/>
          <a:ext cx="409575" cy="327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P1</a:t>
          </a:r>
        </a:p>
      </xdr:txBody>
    </xdr:sp>
    <xdr:clientData/>
  </xdr:twoCellAnchor>
  <xdr:twoCellAnchor>
    <xdr:from>
      <xdr:col>17</xdr:col>
      <xdr:colOff>19050</xdr:colOff>
      <xdr:row>3</xdr:row>
      <xdr:rowOff>95250</xdr:rowOff>
    </xdr:from>
    <xdr:to>
      <xdr:col>18</xdr:col>
      <xdr:colOff>133350</xdr:colOff>
      <xdr:row>4</xdr:row>
      <xdr:rowOff>174674</xdr:rowOff>
    </xdr:to>
    <xdr:sp macro="" textlink="">
      <xdr:nvSpPr>
        <xdr:cNvPr id="27" name="Text Box 10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4724400" y="771525"/>
          <a:ext cx="361950" cy="327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+y</a:t>
          </a:r>
        </a:p>
      </xdr:txBody>
    </xdr:sp>
    <xdr:clientData/>
  </xdr:twoCellAnchor>
  <xdr:twoCellAnchor>
    <xdr:from>
      <xdr:col>28</xdr:col>
      <xdr:colOff>457200</xdr:colOff>
      <xdr:row>32</xdr:row>
      <xdr:rowOff>66675</xdr:rowOff>
    </xdr:from>
    <xdr:to>
      <xdr:col>33</xdr:col>
      <xdr:colOff>123825</xdr:colOff>
      <xdr:row>45</xdr:row>
      <xdr:rowOff>152400</xdr:rowOff>
    </xdr:to>
    <xdr:sp macro="" textlink="">
      <xdr:nvSpPr>
        <xdr:cNvPr id="32" name="Rectangle 116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 bwMode="auto">
        <a:xfrm>
          <a:off x="9791700" y="6905625"/>
          <a:ext cx="2714625" cy="2438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0"/>
  <sheetViews>
    <sheetView showGridLines="0" topLeftCell="A54" zoomScaleNormal="100" workbookViewId="0">
      <selection activeCell="V44" sqref="A31:V44"/>
    </sheetView>
  </sheetViews>
  <sheetFormatPr defaultRowHeight="12.75"/>
  <cols>
    <col min="1" max="1" width="3.7109375" style="5" customWidth="1"/>
    <col min="2" max="3" width="3.7109375" style="1" customWidth="1"/>
    <col min="4" max="4" width="5.42578125" style="1" customWidth="1"/>
    <col min="5" max="8" width="4.42578125" style="1" customWidth="1"/>
    <col min="9" max="24" width="3.7109375" style="1" customWidth="1"/>
    <col min="25" max="25" width="9.85546875" style="1" customWidth="1"/>
    <col min="26" max="26" width="7.140625" style="1" customWidth="1"/>
    <col min="27" max="27" width="11.85546875" style="1" customWidth="1"/>
    <col min="28" max="28" width="9.140625" style="4"/>
    <col min="29" max="29" width="9.140625" style="3"/>
    <col min="30" max="32" width="9.140625" style="2"/>
    <col min="33" max="16384" width="9.140625" style="1"/>
  </cols>
  <sheetData>
    <row r="1" spans="2:36" s="1" customFormat="1" ht="13.5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1"/>
      <c r="AB1" s="4"/>
      <c r="AC1" s="3"/>
      <c r="AD1" s="2"/>
      <c r="AE1" s="2"/>
      <c r="AF1" s="2"/>
    </row>
    <row r="2" spans="2:36" s="1" customFormat="1" ht="21" thickBot="1">
      <c r="B2" s="308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27"/>
      <c r="Y2" s="89"/>
      <c r="Z2" s="84"/>
      <c r="AA2" s="84"/>
      <c r="AB2" s="4"/>
      <c r="AC2" s="3"/>
      <c r="AD2" s="2"/>
      <c r="AE2" s="2"/>
      <c r="AF2" s="2"/>
    </row>
    <row r="3" spans="2:36" s="1" customFormat="1" ht="18.75">
      <c r="B3" s="115" t="s">
        <v>1</v>
      </c>
      <c r="C3" s="250"/>
      <c r="D3" s="250"/>
      <c r="E3" s="250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2"/>
      <c r="T3" s="252"/>
      <c r="U3" s="252"/>
      <c r="V3" s="146"/>
      <c r="W3" s="146"/>
      <c r="X3" s="146"/>
      <c r="Y3" s="90"/>
      <c r="Z3" s="83"/>
      <c r="AA3" s="11"/>
      <c r="AB3" s="4"/>
      <c r="AC3" s="3"/>
      <c r="AD3" s="2"/>
      <c r="AE3" s="2"/>
      <c r="AF3" s="2"/>
    </row>
    <row r="4" spans="2:36" s="1" customFormat="1" ht="18.75" thickBot="1">
      <c r="B4" s="117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272">
        <f>D17</f>
        <v>275</v>
      </c>
      <c r="S4" s="253"/>
      <c r="T4" s="253"/>
      <c r="U4" s="315">
        <f>D18</f>
        <v>274</v>
      </c>
      <c r="V4" s="315"/>
      <c r="W4" s="94"/>
      <c r="X4" s="94"/>
      <c r="Y4" s="82"/>
      <c r="Z4" s="82"/>
      <c r="AA4" s="82"/>
      <c r="AB4" s="4"/>
      <c r="AC4" s="3"/>
      <c r="AD4" s="2"/>
      <c r="AE4" s="2" t="s">
        <v>2</v>
      </c>
      <c r="AF4" s="2" t="s">
        <v>3</v>
      </c>
    </row>
    <row r="5" spans="2:36" s="1" customFormat="1" ht="18.75">
      <c r="B5" s="148" t="s">
        <v>4</v>
      </c>
      <c r="C5" s="92"/>
      <c r="D5" s="9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253"/>
      <c r="T5" s="253"/>
      <c r="U5" s="253"/>
      <c r="V5" s="94"/>
      <c r="W5" s="94"/>
      <c r="X5" s="94"/>
      <c r="Y5" s="5"/>
      <c r="Z5" s="5"/>
      <c r="AA5" s="11"/>
      <c r="AB5" s="4"/>
      <c r="AC5" s="3"/>
      <c r="AD5" s="14" t="s">
        <v>5</v>
      </c>
      <c r="AE5" s="80">
        <v>0</v>
      </c>
      <c r="AF5" s="80">
        <v>0</v>
      </c>
      <c r="AI5" s="14" t="s">
        <v>6</v>
      </c>
    </row>
    <row r="6" spans="2:36" s="1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314">
        <f>H9*2+H10</f>
        <v>1.2999999999999998</v>
      </c>
      <c r="X6" s="314"/>
      <c r="Y6" s="5"/>
      <c r="Z6" s="5"/>
      <c r="AA6" s="11"/>
      <c r="AB6" s="4"/>
      <c r="AC6" s="81" t="s">
        <v>7</v>
      </c>
      <c r="AD6" s="2" t="s">
        <v>8</v>
      </c>
      <c r="AE6" s="80">
        <f>-H10/2</f>
        <v>-0.35</v>
      </c>
      <c r="AF6" s="80">
        <f>-AE6</f>
        <v>0.35</v>
      </c>
      <c r="AH6" s="1" t="s">
        <v>9</v>
      </c>
      <c r="AI6" s="1">
        <f>AE15*AF13-AE13*AF15</f>
        <v>-0.21959999999999999</v>
      </c>
    </row>
    <row r="7" spans="2:36" s="1" customFormat="1" ht="18.75">
      <c r="B7" s="150" t="s">
        <v>10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273">
        <f>D19</f>
        <v>276</v>
      </c>
      <c r="S7" s="91"/>
      <c r="T7" s="91"/>
      <c r="U7" s="273">
        <f>D20</f>
        <v>277</v>
      </c>
      <c r="V7" s="91"/>
      <c r="W7" s="91"/>
      <c r="X7" s="91"/>
      <c r="Y7" s="70" t="s">
        <v>11</v>
      </c>
      <c r="Z7" s="5"/>
      <c r="AA7" s="11"/>
      <c r="AB7" s="4"/>
      <c r="AC7" s="81" t="s">
        <v>7</v>
      </c>
      <c r="AD7" s="2" t="s">
        <v>12</v>
      </c>
      <c r="AE7" s="80">
        <f>H10/2</f>
        <v>0.35</v>
      </c>
      <c r="AF7" s="80">
        <f>AE7</f>
        <v>0.35</v>
      </c>
      <c r="AH7" s="1" t="s">
        <v>13</v>
      </c>
      <c r="AI7" s="1">
        <f>AE16*AF15-AE15*AF16</f>
        <v>-0.25079999999999997</v>
      </c>
    </row>
    <row r="8" spans="2:36" s="1" customFormat="1">
      <c r="B8" s="95"/>
      <c r="C8" s="95"/>
      <c r="D8" s="95"/>
      <c r="E8" s="43"/>
      <c r="F8" s="43"/>
      <c r="G8" s="43"/>
      <c r="H8" s="43"/>
      <c r="I8" s="43"/>
      <c r="J8" s="43"/>
      <c r="K8" s="43"/>
      <c r="L8" s="43"/>
      <c r="M8" s="27"/>
      <c r="N8" s="12"/>
      <c r="O8" s="12"/>
      <c r="P8" s="79"/>
      <c r="Q8" s="63"/>
      <c r="R8" s="66"/>
      <c r="S8" s="66"/>
      <c r="T8" s="66"/>
      <c r="U8" s="66"/>
      <c r="V8" s="66"/>
      <c r="W8" s="66"/>
      <c r="X8" s="12"/>
      <c r="Y8" s="67" t="s">
        <v>14</v>
      </c>
      <c r="Z8" s="5"/>
      <c r="AA8" s="11"/>
      <c r="AB8" s="4"/>
      <c r="AC8" s="81" t="s">
        <v>7</v>
      </c>
      <c r="AD8" s="2" t="s">
        <v>15</v>
      </c>
      <c r="AE8" s="80">
        <f>AE6</f>
        <v>-0.35</v>
      </c>
      <c r="AF8" s="80">
        <f>-AF6</f>
        <v>-0.35</v>
      </c>
      <c r="AH8" s="14" t="s">
        <v>16</v>
      </c>
      <c r="AI8" s="85">
        <f>AE13*AF14-AE14*AF13</f>
        <v>-0.28779999999999994</v>
      </c>
    </row>
    <row r="9" spans="2:36" s="1" customFormat="1">
      <c r="B9" s="29"/>
      <c r="C9" s="74"/>
      <c r="D9" s="25" t="s">
        <v>17</v>
      </c>
      <c r="E9" s="74"/>
      <c r="F9" s="74"/>
      <c r="G9" s="42" t="s">
        <v>18</v>
      </c>
      <c r="H9" s="317">
        <v>0.3</v>
      </c>
      <c r="I9" s="317"/>
      <c r="J9" s="317"/>
      <c r="N9" s="12"/>
      <c r="O9" s="12"/>
      <c r="P9" s="75"/>
      <c r="Q9" s="75"/>
      <c r="R9" s="75"/>
      <c r="S9" s="75"/>
      <c r="T9" s="29"/>
      <c r="U9" s="26"/>
      <c r="V9" s="97"/>
      <c r="W9" s="97"/>
      <c r="X9" s="12"/>
      <c r="Y9" s="77" t="s">
        <v>19</v>
      </c>
      <c r="Z9" s="5"/>
      <c r="AA9" s="11"/>
      <c r="AB9" s="4"/>
      <c r="AC9" s="81" t="s">
        <v>7</v>
      </c>
      <c r="AD9" s="2" t="s">
        <v>20</v>
      </c>
      <c r="AE9" s="80">
        <f>AE7</f>
        <v>0.35</v>
      </c>
      <c r="AF9" s="80">
        <f>-AF7</f>
        <v>-0.35</v>
      </c>
      <c r="AH9" s="14" t="s">
        <v>21</v>
      </c>
      <c r="AI9" s="1">
        <f>AE14*AF16-AE16*AF14</f>
        <v>-0.32139999999999996</v>
      </c>
    </row>
    <row r="10" spans="2:36" s="1" customFormat="1">
      <c r="B10" s="29"/>
      <c r="C10" s="75"/>
      <c r="D10" s="29" t="s">
        <v>22</v>
      </c>
      <c r="E10" s="29"/>
      <c r="F10" s="29"/>
      <c r="G10" s="26" t="s">
        <v>18</v>
      </c>
      <c r="H10" s="304">
        <v>0.7</v>
      </c>
      <c r="I10" s="304"/>
      <c r="J10" s="304"/>
      <c r="N10" s="12"/>
      <c r="O10" s="12"/>
      <c r="P10" s="75"/>
      <c r="Q10" s="75"/>
      <c r="R10" s="75"/>
      <c r="S10" s="75"/>
      <c r="T10" s="29"/>
      <c r="U10" s="26"/>
      <c r="V10" s="76"/>
      <c r="W10" s="76"/>
      <c r="X10" s="12"/>
      <c r="Y10" s="77" t="s">
        <v>23</v>
      </c>
      <c r="Z10" s="5"/>
      <c r="AA10" s="11"/>
      <c r="AB10" s="4"/>
      <c r="AC10" s="3"/>
      <c r="AD10" s="2"/>
      <c r="AE10" s="2"/>
      <c r="AF10" s="2"/>
      <c r="AH10" s="14" t="s">
        <v>24</v>
      </c>
      <c r="AI10" s="85">
        <f>SUM(AI6:AI9)/2</f>
        <v>-0.53979999999999995</v>
      </c>
    </row>
    <row r="11" spans="2:36" s="1" customFormat="1">
      <c r="B11" s="29"/>
      <c r="C11" s="75"/>
      <c r="D11" s="75"/>
      <c r="E11" s="29"/>
      <c r="F11" s="29"/>
      <c r="G11" s="29"/>
      <c r="H11" s="29"/>
      <c r="I11" s="29"/>
      <c r="J11" s="30"/>
      <c r="K11" s="99"/>
      <c r="L11" s="99"/>
      <c r="M11" s="99"/>
      <c r="N11" s="12"/>
      <c r="O11" s="12"/>
      <c r="P11" s="75"/>
      <c r="Q11" s="75"/>
      <c r="R11" s="75"/>
      <c r="S11" s="75"/>
      <c r="T11" s="29"/>
      <c r="U11" s="26"/>
      <c r="V11" s="76"/>
      <c r="W11" s="76"/>
      <c r="X11" s="12"/>
      <c r="Y11" s="77" t="s">
        <v>25</v>
      </c>
      <c r="Z11" s="5"/>
      <c r="AA11" s="11"/>
      <c r="AB11" s="4"/>
      <c r="AC11" s="3"/>
      <c r="AD11" s="2"/>
      <c r="AE11" s="2"/>
      <c r="AF11" s="2"/>
      <c r="AH11" s="14"/>
    </row>
    <row r="12" spans="2:36" s="1" customFormat="1" ht="18.75">
      <c r="B12" s="151" t="s">
        <v>26</v>
      </c>
      <c r="C12" s="75"/>
      <c r="D12" s="75"/>
      <c r="E12" s="29"/>
      <c r="F12" s="29"/>
      <c r="G12" s="29"/>
      <c r="H12" s="29"/>
      <c r="I12" s="29"/>
      <c r="J12" s="30"/>
      <c r="K12" s="100"/>
      <c r="L12" s="100"/>
      <c r="M12" s="100"/>
      <c r="N12" s="12"/>
      <c r="O12" s="12"/>
      <c r="P12" s="298">
        <f>H9</f>
        <v>0.3</v>
      </c>
      <c r="Q12" s="307"/>
      <c r="R12" s="75"/>
      <c r="S12" s="306">
        <f>H10</f>
        <v>0.7</v>
      </c>
      <c r="T12" s="306"/>
      <c r="U12" s="298">
        <f>P12</f>
        <v>0.3</v>
      </c>
      <c r="V12" s="298"/>
      <c r="W12" s="76"/>
      <c r="X12" s="76"/>
      <c r="Y12" s="67" t="s">
        <v>27</v>
      </c>
      <c r="Z12" s="5"/>
      <c r="AA12" s="11"/>
      <c r="AB12" s="4"/>
      <c r="AC12" s="3"/>
      <c r="AD12" s="2"/>
      <c r="AE12" s="2"/>
      <c r="AF12" s="2"/>
      <c r="AH12" s="1" t="s">
        <v>28</v>
      </c>
      <c r="AI12" s="1">
        <f>AI6*(AE16+AE13)</f>
        <v>-2.1959999999999993E-2</v>
      </c>
      <c r="AJ12" s="1">
        <f>AI6*(AF16+AF13)</f>
        <v>-4.3919999999999914E-3</v>
      </c>
    </row>
    <row r="13" spans="2:36" s="1" customFormat="1">
      <c r="B13" s="75"/>
      <c r="C13" s="29"/>
      <c r="D13" s="29"/>
      <c r="E13" s="29"/>
      <c r="F13" s="29"/>
      <c r="G13" s="29"/>
      <c r="H13" s="29"/>
      <c r="I13" s="29"/>
      <c r="J13" s="30"/>
      <c r="K13" s="100"/>
      <c r="L13" s="100"/>
      <c r="M13" s="100"/>
      <c r="N13" s="12"/>
      <c r="O13" s="12"/>
      <c r="P13" s="27"/>
      <c r="Q13" s="27"/>
      <c r="R13" s="27"/>
      <c r="S13" s="27"/>
      <c r="T13" s="27"/>
      <c r="U13" s="27"/>
      <c r="V13" s="27"/>
      <c r="W13" s="12"/>
      <c r="X13" s="12"/>
      <c r="Y13" s="67" t="s">
        <v>29</v>
      </c>
      <c r="Z13" s="5"/>
      <c r="AA13" s="11"/>
      <c r="AB13" s="4"/>
      <c r="AC13" s="81" t="s">
        <v>30</v>
      </c>
      <c r="AD13" s="2" t="s">
        <v>8</v>
      </c>
      <c r="AE13" s="78">
        <f>E17+AE6</f>
        <v>-0.35</v>
      </c>
      <c r="AF13" s="78">
        <f>G17+AF6</f>
        <v>0.38999999999999996</v>
      </c>
      <c r="AH13" s="1" t="s">
        <v>31</v>
      </c>
      <c r="AI13" s="1">
        <f>AI7*(AE15+AE16)</f>
        <v>-5.2667999999999986E-2</v>
      </c>
      <c r="AJ13" s="1">
        <f>AI7*(AF15+AF16)</f>
        <v>0.18308399999999997</v>
      </c>
    </row>
    <row r="14" spans="2:36" s="1" customFormat="1">
      <c r="B14" s="29"/>
      <c r="C14" s="29"/>
      <c r="D14" s="74"/>
      <c r="E14" s="74"/>
      <c r="F14" s="74"/>
      <c r="G14" s="74"/>
      <c r="H14" s="29"/>
      <c r="I14" s="29"/>
      <c r="J14" s="30"/>
      <c r="K14" s="96"/>
      <c r="L14" s="96"/>
      <c r="M14" s="96"/>
      <c r="N14" s="12"/>
      <c r="O14" s="12"/>
      <c r="P14" s="27"/>
      <c r="Q14" s="27"/>
      <c r="R14" s="27"/>
      <c r="S14" s="27"/>
      <c r="T14" s="27"/>
      <c r="U14" s="27"/>
      <c r="V14" s="27"/>
      <c r="W14" s="27"/>
      <c r="X14" s="12"/>
      <c r="Y14" s="5"/>
      <c r="Z14" s="5"/>
      <c r="AA14" s="11"/>
      <c r="AB14" s="4"/>
      <c r="AC14" s="81" t="s">
        <v>30</v>
      </c>
      <c r="AD14" s="2" t="s">
        <v>12</v>
      </c>
      <c r="AE14" s="78">
        <f>E18+AE7</f>
        <v>0.37</v>
      </c>
      <c r="AF14" s="78">
        <f>G18+AF7</f>
        <v>0.41</v>
      </c>
      <c r="AH14" s="1" t="s">
        <v>32</v>
      </c>
      <c r="AI14" s="1">
        <f>AI8*(AE13+AE14)</f>
        <v>-5.7560000000000042E-3</v>
      </c>
      <c r="AJ14" s="1">
        <f>AI8*(AF13+AF14)</f>
        <v>-0.23023999999999994</v>
      </c>
    </row>
    <row r="15" spans="2:36" s="1" customFormat="1">
      <c r="B15" s="29"/>
      <c r="C15" s="29"/>
      <c r="D15" s="259" t="s">
        <v>33</v>
      </c>
      <c r="E15" s="302" t="s">
        <v>34</v>
      </c>
      <c r="F15" s="302"/>
      <c r="G15" s="302"/>
      <c r="H15" s="302"/>
      <c r="I15" s="29"/>
      <c r="J15" s="30"/>
      <c r="K15" s="254"/>
      <c r="L15" s="254"/>
      <c r="M15" s="254"/>
      <c r="N15" s="12"/>
      <c r="O15" s="27"/>
      <c r="P15" s="27"/>
      <c r="Q15" s="62"/>
      <c r="R15" s="62"/>
      <c r="S15" s="72"/>
      <c r="T15" s="72"/>
      <c r="U15" s="62"/>
      <c r="V15" s="60"/>
      <c r="W15" s="27"/>
      <c r="X15" s="71"/>
      <c r="Y15" s="70" t="s">
        <v>35</v>
      </c>
      <c r="Z15" s="5"/>
      <c r="AA15" s="11"/>
      <c r="AB15" s="4"/>
      <c r="AC15" s="81" t="s">
        <v>30</v>
      </c>
      <c r="AD15" s="2" t="s">
        <v>15</v>
      </c>
      <c r="AE15" s="78">
        <f>E19+AE8</f>
        <v>-0.24</v>
      </c>
      <c r="AF15" s="78">
        <f>G19+AF8</f>
        <v>-0.36</v>
      </c>
      <c r="AH15" s="1" t="s">
        <v>36</v>
      </c>
      <c r="AI15" s="1">
        <f>AI9*(AE14+AE15)</f>
        <v>-4.1782E-2</v>
      </c>
      <c r="AJ15" s="1">
        <f>AI9*(AF14+AF15)</f>
        <v>-1.6069999999999994E-2</v>
      </c>
    </row>
    <row r="16" spans="2:36" s="1" customFormat="1">
      <c r="B16" s="29"/>
      <c r="C16" s="29"/>
      <c r="D16" s="259" t="s">
        <v>37</v>
      </c>
      <c r="E16" s="302" t="s">
        <v>38</v>
      </c>
      <c r="F16" s="302"/>
      <c r="G16" s="302" t="s">
        <v>39</v>
      </c>
      <c r="H16" s="302"/>
      <c r="I16" s="29"/>
      <c r="J16" s="30"/>
      <c r="K16" s="316"/>
      <c r="L16" s="316"/>
      <c r="M16" s="316"/>
      <c r="N16" s="12"/>
      <c r="O16" s="27"/>
      <c r="P16" s="69"/>
      <c r="Q16" s="62"/>
      <c r="R16" s="62"/>
      <c r="S16" s="62"/>
      <c r="T16" s="62"/>
      <c r="U16" s="62"/>
      <c r="V16" s="60"/>
      <c r="W16" s="69"/>
      <c r="X16" s="68"/>
      <c r="Y16" s="67" t="s">
        <v>40</v>
      </c>
      <c r="Z16" s="5"/>
      <c r="AA16" s="11"/>
      <c r="AB16" s="4"/>
      <c r="AC16" s="81" t="s">
        <v>30</v>
      </c>
      <c r="AD16" s="2" t="s">
        <v>20</v>
      </c>
      <c r="AE16" s="78">
        <f>E20+AE9</f>
        <v>0.44999999999999996</v>
      </c>
      <c r="AF16" s="78">
        <f>G20+AF9</f>
        <v>-0.37</v>
      </c>
      <c r="AH16" s="1" t="s">
        <v>41</v>
      </c>
      <c r="AI16" s="85">
        <f>(SUM(AI12:AI15))/(6*AI10)</f>
        <v>3.7719525750277878E-2</v>
      </c>
      <c r="AJ16" s="88">
        <f>(SUM(AJ12:AJ15))/(6*AI10)</f>
        <v>2.0877485488452502E-2</v>
      </c>
    </row>
    <row r="17" spans="1:35">
      <c r="B17" s="43"/>
      <c r="C17" s="63"/>
      <c r="D17" s="274">
        <v>275</v>
      </c>
      <c r="E17" s="303">
        <v>0</v>
      </c>
      <c r="F17" s="303"/>
      <c r="G17" s="303">
        <v>0.04</v>
      </c>
      <c r="H17" s="303"/>
      <c r="I17" s="13" t="s">
        <v>42</v>
      </c>
      <c r="J17" s="43"/>
      <c r="K17" s="63"/>
      <c r="L17" s="43"/>
      <c r="M17" s="43"/>
      <c r="N17" s="27"/>
      <c r="O17" s="12"/>
      <c r="P17" s="12"/>
      <c r="Q17" s="12"/>
      <c r="R17" s="12"/>
      <c r="S17" s="12"/>
      <c r="T17" s="12"/>
      <c r="U17" s="12"/>
      <c r="V17" s="12"/>
      <c r="W17" s="12"/>
      <c r="X17" s="249"/>
      <c r="Y17" s="284" t="s">
        <v>43</v>
      </c>
      <c r="Z17" s="5"/>
      <c r="AA17" s="11"/>
      <c r="AE17" s="73"/>
      <c r="AF17" s="73"/>
    </row>
    <row r="18" spans="1:35">
      <c r="B18" s="64"/>
      <c r="C18" s="43"/>
      <c r="D18" s="274">
        <v>274</v>
      </c>
      <c r="E18" s="303">
        <v>0.02</v>
      </c>
      <c r="F18" s="303"/>
      <c r="G18" s="303">
        <v>0.06</v>
      </c>
      <c r="H18" s="303"/>
      <c r="I18" s="13" t="s">
        <v>44</v>
      </c>
      <c r="J18" s="43"/>
      <c r="K18" s="43"/>
      <c r="L18" s="43"/>
      <c r="M18" s="63"/>
      <c r="N18" s="12"/>
      <c r="O18" s="27"/>
      <c r="P18" s="27"/>
      <c r="Q18" s="62"/>
      <c r="R18" s="62"/>
      <c r="S18" s="62"/>
      <c r="T18" s="62"/>
      <c r="U18" s="61"/>
      <c r="V18" s="60"/>
      <c r="W18" s="59"/>
      <c r="X18" s="58"/>
      <c r="Y18" s="57" t="s">
        <v>45</v>
      </c>
      <c r="Z18" s="5"/>
      <c r="AA18" s="11"/>
    </row>
    <row r="19" spans="1:35">
      <c r="B19" s="25"/>
      <c r="C19" s="12"/>
      <c r="D19" s="274">
        <v>276</v>
      </c>
      <c r="E19" s="303">
        <v>0.11</v>
      </c>
      <c r="F19" s="303"/>
      <c r="G19" s="303">
        <v>-0.01</v>
      </c>
      <c r="H19" s="303"/>
      <c r="I19" s="13" t="s">
        <v>46</v>
      </c>
      <c r="J19" s="42"/>
      <c r="K19" s="264"/>
      <c r="L19" s="264"/>
      <c r="M19" s="264"/>
      <c r="W19" s="56"/>
      <c r="X19" s="87"/>
      <c r="Y19" s="5"/>
      <c r="Z19" s="5"/>
      <c r="AA19" s="11"/>
      <c r="AH19" s="14"/>
    </row>
    <row r="20" spans="1:35">
      <c r="B20" s="43"/>
      <c r="C20" s="43"/>
      <c r="D20" s="274">
        <v>277</v>
      </c>
      <c r="E20" s="303">
        <v>0.1</v>
      </c>
      <c r="F20" s="303"/>
      <c r="G20" s="303">
        <v>-0.02</v>
      </c>
      <c r="H20" s="303"/>
      <c r="I20" s="13" t="s">
        <v>47</v>
      </c>
      <c r="J20" s="42"/>
      <c r="K20" s="265"/>
      <c r="L20" s="265"/>
      <c r="M20" s="265"/>
      <c r="W20" s="56"/>
      <c r="X20" s="285"/>
      <c r="Y20" s="5"/>
      <c r="Z20" s="5"/>
      <c r="AA20" s="11"/>
      <c r="AE20" s="3"/>
      <c r="AF20" s="3"/>
    </row>
    <row r="21" spans="1:35">
      <c r="B21" s="25"/>
      <c r="C21" s="12"/>
      <c r="D21" s="247" t="s">
        <v>30</v>
      </c>
      <c r="E21" s="309">
        <f>AI16</f>
        <v>3.7719525750277878E-2</v>
      </c>
      <c r="F21" s="310"/>
      <c r="G21" s="309">
        <f>AJ16</f>
        <v>2.0877485488452502E-2</v>
      </c>
      <c r="H21" s="310"/>
      <c r="I21" s="54"/>
      <c r="J21" s="42"/>
      <c r="N21" s="305"/>
      <c r="O21" s="305"/>
      <c r="X21" s="53"/>
      <c r="Y21" s="5"/>
      <c r="Z21" s="5"/>
      <c r="AA21" s="11"/>
      <c r="AD21" s="2" t="s">
        <v>48</v>
      </c>
      <c r="AE21" s="73">
        <f>AE17-AE5</f>
        <v>0</v>
      </c>
      <c r="AF21" s="73">
        <f>AF17-AF5</f>
        <v>0</v>
      </c>
    </row>
    <row r="22" spans="1:35">
      <c r="B22" s="29"/>
      <c r="C22" s="28"/>
      <c r="D22" s="260" t="s">
        <v>49</v>
      </c>
      <c r="E22" s="311">
        <f>SQRT(E21^2+G21^2)</f>
        <v>4.3111854786664197E-2</v>
      </c>
      <c r="F22" s="312"/>
      <c r="G22" s="312"/>
      <c r="H22" s="313"/>
      <c r="I22" s="28"/>
      <c r="J22" s="26"/>
      <c r="N22" s="305"/>
      <c r="O22" s="305"/>
      <c r="X22" s="47"/>
      <c r="Y22" s="5"/>
      <c r="Z22" s="5"/>
      <c r="AA22" s="11"/>
      <c r="AE22" s="3"/>
      <c r="AF22" s="3"/>
      <c r="AG22" s="48"/>
    </row>
    <row r="23" spans="1:35">
      <c r="B23" s="29"/>
      <c r="C23" s="28"/>
      <c r="D23" s="52"/>
      <c r="E23" s="51"/>
      <c r="F23" s="51"/>
      <c r="G23" s="51"/>
      <c r="H23" s="50"/>
      <c r="I23" s="28"/>
      <c r="J23" s="26"/>
      <c r="K23" s="266"/>
      <c r="L23" s="266"/>
      <c r="M23" s="266"/>
      <c r="N23" s="305"/>
      <c r="O23" s="305"/>
      <c r="T23" s="282"/>
      <c r="X23" s="47"/>
      <c r="Y23" s="5"/>
      <c r="Z23" s="5"/>
      <c r="AA23" s="11"/>
      <c r="AE23" s="3"/>
      <c r="AF23" s="3"/>
      <c r="AG23" s="48"/>
      <c r="AH23" s="14"/>
    </row>
    <row r="24" spans="1:35">
      <c r="B24" s="25"/>
      <c r="C24" s="12"/>
      <c r="D24" s="12"/>
      <c r="E24" s="12"/>
      <c r="F24" s="12"/>
      <c r="G24" s="12"/>
      <c r="H24" s="12"/>
      <c r="I24" s="12"/>
      <c r="J24" s="26"/>
      <c r="K24" s="264"/>
      <c r="L24" s="264"/>
      <c r="M24" s="264"/>
      <c r="Y24" s="5"/>
      <c r="Z24" s="5"/>
      <c r="AA24" s="11"/>
      <c r="AE24" s="3"/>
      <c r="AF24" s="3"/>
    </row>
    <row r="25" spans="1:35">
      <c r="B25" s="25"/>
      <c r="C25" s="12"/>
      <c r="D25" s="12"/>
      <c r="E25" s="12"/>
      <c r="F25" s="45"/>
      <c r="G25" s="299"/>
      <c r="H25" s="299"/>
      <c r="I25" s="12"/>
      <c r="J25" s="26"/>
      <c r="K25" s="264"/>
      <c r="L25" s="264"/>
      <c r="M25" s="264"/>
      <c r="O25" s="21" t="s">
        <v>50</v>
      </c>
      <c r="P25" s="20"/>
      <c r="Q25" s="20"/>
      <c r="S25" s="19" t="s">
        <v>51</v>
      </c>
      <c r="T25" s="19"/>
      <c r="U25" s="19"/>
      <c r="V25" s="18" t="s">
        <v>52</v>
      </c>
      <c r="Y25" s="5"/>
      <c r="Z25" s="5"/>
      <c r="AA25" s="11"/>
      <c r="AE25" s="3"/>
      <c r="AF25" s="3"/>
    </row>
    <row r="26" spans="1:35">
      <c r="B26" s="29"/>
      <c r="C26" s="28"/>
      <c r="D26" s="28"/>
      <c r="E26" s="30"/>
      <c r="H26" s="30"/>
      <c r="I26" s="300"/>
      <c r="J26" s="300"/>
      <c r="K26" s="286"/>
      <c r="L26" s="264"/>
      <c r="M26" s="264"/>
      <c r="Y26" s="5"/>
      <c r="Z26" s="5"/>
      <c r="AA26" s="11"/>
      <c r="AD26" s="2" t="s">
        <v>53</v>
      </c>
      <c r="AE26" s="55">
        <f>AE8-0.05</f>
        <v>-0.39999999999999997</v>
      </c>
      <c r="AF26" s="55">
        <f>AE7+0.05</f>
        <v>0.39999999999999997</v>
      </c>
      <c r="AH26" s="14"/>
      <c r="AI26" s="48"/>
    </row>
    <row r="27" spans="1:35">
      <c r="B27" s="43"/>
      <c r="C27" s="12"/>
      <c r="D27" s="12"/>
      <c r="E27" s="12"/>
      <c r="F27" s="12"/>
      <c r="G27" s="12"/>
      <c r="H27" s="12"/>
      <c r="I27" s="12"/>
      <c r="J27" s="26"/>
      <c r="K27" s="267"/>
      <c r="L27" s="267"/>
      <c r="M27" s="267"/>
      <c r="Y27" s="5"/>
      <c r="Z27" s="5"/>
      <c r="AA27" s="11"/>
      <c r="AE27" s="55">
        <f>AF6+0.05</f>
        <v>0.39999999999999997</v>
      </c>
      <c r="AF27" s="55">
        <f>AE6-0.05</f>
        <v>-0.39999999999999997</v>
      </c>
    </row>
    <row r="28" spans="1:35" ht="13.5" thickBot="1">
      <c r="B28" s="178"/>
      <c r="C28" s="179"/>
      <c r="D28" s="179"/>
      <c r="E28" s="179"/>
      <c r="F28" s="179"/>
      <c r="G28" s="179"/>
      <c r="H28" s="179"/>
      <c r="I28" s="179"/>
      <c r="J28" s="180"/>
      <c r="K28" s="181"/>
      <c r="L28" s="182"/>
      <c r="M28" s="181"/>
      <c r="N28" s="182"/>
      <c r="O28" s="182"/>
      <c r="P28" s="183"/>
      <c r="Q28" s="184"/>
      <c r="R28" s="184"/>
      <c r="S28" s="184"/>
      <c r="T28" s="184"/>
      <c r="U28" s="184"/>
      <c r="V28" s="184"/>
      <c r="W28" s="184"/>
      <c r="X28" s="184"/>
      <c r="Y28" s="5"/>
      <c r="Z28" s="5"/>
      <c r="AA28" s="11"/>
      <c r="AE28" s="3" t="s">
        <v>54</v>
      </c>
      <c r="AF28" s="3" t="s">
        <v>55</v>
      </c>
    </row>
    <row r="29" spans="1:35">
      <c r="B29" s="164"/>
      <c r="C29" s="50"/>
      <c r="D29" s="50"/>
      <c r="E29" s="50"/>
      <c r="F29" s="50"/>
      <c r="G29" s="50"/>
      <c r="H29" s="50"/>
      <c r="I29" s="50"/>
      <c r="J29" s="161"/>
      <c r="K29" s="162"/>
      <c r="L29" s="162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5"/>
      <c r="Z29" s="5"/>
      <c r="AA29" s="11"/>
      <c r="AE29" s="49">
        <f t="shared" ref="AE29:AF32" si="0">AE13^2</f>
        <v>0.12249999999999998</v>
      </c>
      <c r="AF29" s="49">
        <f t="shared" si="0"/>
        <v>0.15209999999999996</v>
      </c>
    </row>
    <row r="30" spans="1:35">
      <c r="B30" s="50"/>
      <c r="C30" s="50"/>
      <c r="D30" s="167"/>
      <c r="E30" s="167"/>
      <c r="F30" s="207"/>
      <c r="G30" s="207"/>
      <c r="H30" s="168"/>
      <c r="I30" s="287"/>
      <c r="J30" s="288"/>
      <c r="K30" s="289"/>
      <c r="L30" s="206"/>
      <c r="M30" s="206"/>
      <c r="N30" s="163"/>
      <c r="O30" s="163"/>
      <c r="P30" s="50"/>
      <c r="Q30" s="163"/>
      <c r="R30" s="163"/>
      <c r="S30" s="163"/>
      <c r="T30" s="163"/>
      <c r="U30" s="163"/>
      <c r="V30" s="163"/>
      <c r="W30" s="163"/>
      <c r="X30" s="163"/>
      <c r="Y30" s="38"/>
      <c r="Z30" s="5"/>
      <c r="AA30" s="11"/>
      <c r="AE30" s="49">
        <f t="shared" si="0"/>
        <v>0.13689999999999999</v>
      </c>
      <c r="AF30" s="49">
        <f t="shared" si="0"/>
        <v>0.16809999999999997</v>
      </c>
    </row>
    <row r="31" spans="1:35" ht="15">
      <c r="A31" s="37"/>
      <c r="B31" s="50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26"/>
      <c r="O31" s="126"/>
      <c r="P31" s="107"/>
      <c r="Q31" s="107"/>
      <c r="R31" s="107"/>
      <c r="S31" s="107"/>
      <c r="T31" s="127"/>
      <c r="U31" s="107"/>
      <c r="V31" s="107"/>
      <c r="W31" s="107"/>
      <c r="X31" s="163"/>
      <c r="Y31" s="31"/>
      <c r="Z31" s="5"/>
      <c r="AA31" s="11"/>
      <c r="AE31" s="49">
        <f t="shared" si="0"/>
        <v>5.7599999999999998E-2</v>
      </c>
      <c r="AF31" s="49">
        <f t="shared" si="0"/>
        <v>0.12959999999999999</v>
      </c>
    </row>
    <row r="32" spans="1:35" ht="15">
      <c r="B32" s="50"/>
      <c r="C32" s="105"/>
      <c r="D32" s="105"/>
      <c r="E32" s="105"/>
      <c r="F32" s="105"/>
      <c r="G32" s="105"/>
      <c r="H32" s="105"/>
      <c r="I32" s="105"/>
      <c r="J32" s="114"/>
      <c r="K32" s="128"/>
      <c r="L32" s="128"/>
      <c r="M32" s="128"/>
      <c r="N32" s="107"/>
      <c r="O32" s="107"/>
      <c r="P32" s="107"/>
      <c r="Q32" s="107"/>
      <c r="R32" s="107"/>
      <c r="S32" s="107"/>
      <c r="T32" s="129"/>
      <c r="U32" s="129"/>
      <c r="V32" s="107"/>
      <c r="W32" s="107"/>
      <c r="X32" s="163"/>
      <c r="Y32" s="5"/>
      <c r="Z32" s="5"/>
      <c r="AA32" s="11"/>
      <c r="AE32" s="49">
        <f t="shared" si="0"/>
        <v>0.20249999999999996</v>
      </c>
      <c r="AF32" s="49">
        <f t="shared" si="0"/>
        <v>0.13689999999999999</v>
      </c>
    </row>
    <row r="33" spans="1:32" ht="15">
      <c r="A33" s="1"/>
      <c r="B33" s="50"/>
      <c r="C33" s="105"/>
      <c r="D33" s="105"/>
      <c r="F33" s="185"/>
      <c r="G33" s="186"/>
      <c r="H33" s="187"/>
      <c r="I33" s="188"/>
      <c r="J33" s="189"/>
      <c r="K33" s="190"/>
      <c r="L33" s="190"/>
      <c r="M33" s="190"/>
      <c r="N33" s="191"/>
      <c r="O33" s="191"/>
      <c r="P33" s="192"/>
      <c r="Q33" s="192"/>
      <c r="R33" s="192"/>
      <c r="S33" s="192"/>
      <c r="T33" s="192"/>
      <c r="U33" s="192"/>
      <c r="V33" s="192"/>
      <c r="W33" s="192"/>
      <c r="X33" s="163"/>
      <c r="Y33" s="5"/>
      <c r="Z33" s="5"/>
      <c r="AA33" s="11"/>
      <c r="AE33" s="46">
        <f>SUM(AE29:AE32)</f>
        <v>0.51949999999999985</v>
      </c>
      <c r="AF33" s="46">
        <f>SUM(AF29:AF32)</f>
        <v>0.58669999999999989</v>
      </c>
    </row>
    <row r="34" spans="1:32" ht="15">
      <c r="A34" s="1"/>
      <c r="B34" s="50"/>
      <c r="C34" s="109"/>
      <c r="D34" s="109"/>
      <c r="E34" s="111"/>
      <c r="F34" s="185"/>
      <c r="G34" s="192"/>
      <c r="H34" s="159"/>
      <c r="I34" s="213"/>
      <c r="J34" s="213"/>
      <c r="K34" s="214"/>
      <c r="L34" s="213"/>
      <c r="M34" s="215"/>
      <c r="N34" s="216"/>
      <c r="O34" s="192"/>
      <c r="P34" s="192"/>
      <c r="Q34" s="192"/>
      <c r="R34" s="192"/>
      <c r="S34" s="192"/>
      <c r="T34" s="192"/>
      <c r="U34" s="192"/>
      <c r="V34" s="195"/>
      <c r="W34" s="192"/>
      <c r="X34" s="163"/>
      <c r="Y34" s="5"/>
      <c r="Z34" s="5"/>
      <c r="AA34" s="11"/>
    </row>
    <row r="35" spans="1:32" ht="15">
      <c r="A35" s="1"/>
      <c r="B35" s="50"/>
      <c r="C35" s="105"/>
      <c r="D35" s="105"/>
      <c r="E35" s="105"/>
      <c r="F35" s="185"/>
      <c r="G35" s="196"/>
      <c r="H35" s="196"/>
      <c r="I35" s="217"/>
      <c r="J35" s="218"/>
      <c r="K35" s="219"/>
      <c r="L35" s="219"/>
      <c r="M35" s="219"/>
      <c r="N35" s="216"/>
      <c r="O35" s="192"/>
      <c r="P35" s="192"/>
      <c r="Q35" s="192"/>
      <c r="R35" s="192"/>
      <c r="S35" s="192"/>
      <c r="T35" s="192"/>
      <c r="U35" s="192"/>
      <c r="V35" s="192"/>
      <c r="W35" s="192"/>
      <c r="X35" s="163"/>
      <c r="Y35" s="5"/>
      <c r="Z35" s="5"/>
      <c r="AA35" s="11"/>
    </row>
    <row r="36" spans="1:32" ht="15">
      <c r="A36" s="1"/>
      <c r="B36" s="50"/>
      <c r="C36" s="112"/>
      <c r="D36" s="112"/>
      <c r="E36" s="112"/>
      <c r="F36" s="185"/>
      <c r="G36" s="147"/>
      <c r="H36" s="147"/>
      <c r="I36" s="220"/>
      <c r="J36" s="221"/>
      <c r="K36" s="222"/>
      <c r="L36" s="222"/>
      <c r="M36" s="222"/>
      <c r="N36" s="217"/>
      <c r="O36" s="199"/>
      <c r="P36" s="200"/>
      <c r="Q36" s="201"/>
      <c r="R36" s="201"/>
      <c r="S36" s="201"/>
      <c r="T36" s="201"/>
      <c r="U36" s="201"/>
      <c r="V36" s="201"/>
      <c r="W36" s="201"/>
      <c r="X36" s="163"/>
      <c r="Y36" s="5"/>
      <c r="Z36" s="5"/>
      <c r="AA36" s="11"/>
    </row>
    <row r="37" spans="1:32" ht="15">
      <c r="A37" s="1"/>
      <c r="B37" s="50"/>
      <c r="C37" s="105"/>
      <c r="D37" s="105"/>
      <c r="E37" s="105"/>
      <c r="F37" s="202"/>
      <c r="G37" s="196"/>
      <c r="H37" s="187"/>
      <c r="I37" s="223"/>
      <c r="J37" s="224"/>
      <c r="K37" s="225"/>
      <c r="L37" s="225"/>
      <c r="M37" s="225"/>
      <c r="N37" s="217"/>
      <c r="O37" s="199"/>
      <c r="P37" s="192"/>
      <c r="Q37" s="201"/>
      <c r="R37" s="201"/>
      <c r="S37" s="201"/>
      <c r="T37" s="201"/>
      <c r="U37" s="201"/>
      <c r="V37" s="201"/>
      <c r="W37" s="201"/>
      <c r="X37" s="163"/>
      <c r="Y37" s="5"/>
      <c r="Z37" s="5"/>
      <c r="AA37" s="11"/>
    </row>
    <row r="38" spans="1:32" ht="15">
      <c r="A38" s="1"/>
      <c r="B38" s="50"/>
      <c r="C38" s="109"/>
      <c r="D38" s="109"/>
      <c r="E38" s="111"/>
      <c r="F38" s="192"/>
      <c r="G38" s="192"/>
      <c r="H38" s="159"/>
      <c r="I38" s="213"/>
      <c r="J38" s="213"/>
      <c r="K38" s="214"/>
      <c r="L38" s="213"/>
      <c r="M38" s="215"/>
      <c r="N38" s="216"/>
      <c r="O38" s="192"/>
      <c r="P38" s="192"/>
      <c r="Q38" s="192"/>
      <c r="R38" s="192"/>
      <c r="S38" s="192"/>
      <c r="T38" s="192"/>
      <c r="U38" s="192"/>
      <c r="V38" s="192"/>
      <c r="W38" s="192"/>
      <c r="X38" s="163"/>
      <c r="Y38" s="5"/>
      <c r="Z38" s="5"/>
      <c r="AA38" s="11"/>
    </row>
    <row r="39" spans="1:32" ht="15">
      <c r="A39" s="1"/>
      <c r="B39" s="50"/>
      <c r="C39" s="109"/>
      <c r="D39" s="109"/>
      <c r="E39" s="111"/>
      <c r="F39" s="192"/>
      <c r="G39" s="192"/>
      <c r="H39" s="202"/>
      <c r="I39" s="226"/>
      <c r="J39" s="226"/>
      <c r="K39" s="214"/>
      <c r="L39" s="226"/>
      <c r="M39" s="226"/>
      <c r="N39" s="216"/>
      <c r="O39" s="192"/>
      <c r="P39" s="192"/>
      <c r="Q39" s="192"/>
      <c r="R39" s="192"/>
      <c r="S39" s="192"/>
      <c r="T39" s="192"/>
      <c r="U39" s="192"/>
      <c r="V39" s="192"/>
      <c r="W39" s="192"/>
      <c r="X39" s="163"/>
      <c r="Y39" s="5"/>
      <c r="Z39" s="5"/>
      <c r="AA39" s="11"/>
    </row>
    <row r="40" spans="1:32" ht="15">
      <c r="A40" s="8"/>
      <c r="B40" s="50"/>
      <c r="C40" s="109"/>
      <c r="D40" s="109"/>
      <c r="E40" s="109"/>
      <c r="F40" s="204"/>
      <c r="G40" s="204"/>
      <c r="H40" s="204"/>
      <c r="I40" s="227"/>
      <c r="J40" s="218"/>
      <c r="K40" s="228"/>
      <c r="L40" s="216"/>
      <c r="M40" s="228"/>
      <c r="N40" s="216"/>
      <c r="O40" s="192"/>
      <c r="P40" s="192"/>
      <c r="Q40" s="192"/>
      <c r="R40" s="192"/>
      <c r="S40" s="192"/>
      <c r="T40" s="192"/>
      <c r="U40" s="192"/>
      <c r="V40" s="192"/>
      <c r="W40" s="192"/>
      <c r="X40" s="163"/>
      <c r="Y40" s="11"/>
      <c r="Z40" s="11"/>
      <c r="AA40" s="11"/>
    </row>
    <row r="41" spans="1:32" ht="15">
      <c r="A41" s="8"/>
      <c r="B41" s="163"/>
      <c r="C41" s="109"/>
      <c r="D41" s="109"/>
      <c r="E41" s="109"/>
      <c r="F41" s="202"/>
      <c r="G41" s="204"/>
      <c r="H41" s="187"/>
      <c r="I41" s="223"/>
      <c r="J41" s="224"/>
      <c r="K41" s="225"/>
      <c r="L41" s="225"/>
      <c r="M41" s="225"/>
      <c r="N41" s="217"/>
      <c r="O41" s="204"/>
      <c r="P41" s="192"/>
      <c r="Q41" s="204"/>
      <c r="R41" s="204"/>
      <c r="S41" s="204"/>
      <c r="T41" s="204"/>
      <c r="U41" s="204"/>
      <c r="V41" s="204"/>
      <c r="W41" s="204"/>
      <c r="X41" s="163"/>
      <c r="Y41" s="11"/>
      <c r="Z41" s="11"/>
      <c r="AA41" s="11"/>
    </row>
    <row r="42" spans="1:32" ht="15">
      <c r="A42" s="8"/>
      <c r="B42" s="22"/>
      <c r="C42" s="107"/>
      <c r="D42" s="131"/>
      <c r="E42" s="131"/>
      <c r="F42" s="205"/>
      <c r="G42" s="205"/>
      <c r="H42" s="159"/>
      <c r="I42" s="213"/>
      <c r="J42" s="213"/>
      <c r="K42" s="214"/>
      <c r="L42" s="213"/>
      <c r="M42" s="215"/>
      <c r="N42" s="217"/>
      <c r="O42" s="192"/>
      <c r="P42" s="204"/>
      <c r="Q42" s="192"/>
      <c r="R42" s="204"/>
      <c r="S42" s="204"/>
      <c r="T42" s="204"/>
      <c r="U42" s="204"/>
      <c r="V42" s="204"/>
      <c r="W42" s="204"/>
      <c r="X42" s="163"/>
      <c r="Y42" s="301"/>
      <c r="Z42" s="301"/>
      <c r="AA42" s="11"/>
    </row>
    <row r="43" spans="1:32" ht="15">
      <c r="A43" s="8"/>
      <c r="B43" s="163"/>
      <c r="C43" s="107"/>
      <c r="D43" s="107"/>
      <c r="E43" s="107"/>
      <c r="F43" s="192"/>
      <c r="G43" s="192"/>
      <c r="H43" s="202"/>
      <c r="I43" s="226"/>
      <c r="J43" s="226"/>
      <c r="K43" s="214"/>
      <c r="L43" s="226"/>
      <c r="M43" s="226"/>
      <c r="N43" s="216"/>
      <c r="O43" s="192"/>
      <c r="P43" s="192"/>
      <c r="Q43" s="192"/>
      <c r="R43" s="192"/>
      <c r="S43" s="192"/>
      <c r="T43" s="192"/>
      <c r="U43" s="192"/>
      <c r="V43" s="192"/>
      <c r="W43" s="192"/>
      <c r="X43" s="163"/>
      <c r="Y43" s="255"/>
      <c r="Z43" s="255"/>
      <c r="AA43" s="24"/>
    </row>
    <row r="44" spans="1:32">
      <c r="A44" s="8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208"/>
      <c r="Q44" s="208"/>
      <c r="R44" s="209"/>
      <c r="S44" s="209"/>
      <c r="T44" s="209"/>
      <c r="U44" s="209"/>
      <c r="V44" s="209"/>
      <c r="W44" s="209"/>
      <c r="X44" s="209"/>
      <c r="Y44" s="256"/>
      <c r="Z44" s="268"/>
      <c r="AA44" s="24"/>
    </row>
    <row r="45" spans="1:32">
      <c r="A45" s="8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208"/>
      <c r="Q45" s="208"/>
      <c r="R45" s="209"/>
      <c r="S45" s="209"/>
      <c r="T45" s="209"/>
      <c r="U45" s="209"/>
      <c r="V45" s="209"/>
      <c r="W45" s="209"/>
      <c r="X45" s="209"/>
      <c r="Y45" s="257"/>
      <c r="Z45" s="11"/>
      <c r="AA45" s="24"/>
    </row>
    <row r="46" spans="1:3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257"/>
      <c r="Z46" s="11"/>
      <c r="AA46" s="11"/>
    </row>
    <row r="47" spans="1:32">
      <c r="A47" s="8"/>
      <c r="B47" s="2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63"/>
      <c r="Q47" s="163"/>
      <c r="R47" s="163"/>
      <c r="S47" s="163"/>
      <c r="T47" s="163"/>
      <c r="U47" s="163"/>
      <c r="V47" s="163"/>
      <c r="W47" s="163"/>
      <c r="X47" s="163"/>
      <c r="Y47" s="11"/>
      <c r="Z47" s="11"/>
      <c r="AA47" s="11"/>
    </row>
    <row r="48" spans="1:32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291"/>
      <c r="Q48" s="291"/>
      <c r="R48" s="292"/>
      <c r="S48" s="292"/>
      <c r="T48" s="292"/>
      <c r="U48" s="292"/>
      <c r="V48" s="292"/>
      <c r="W48" s="292"/>
      <c r="X48" s="292"/>
      <c r="Y48" s="11"/>
      <c r="Z48" s="11"/>
      <c r="AA48" s="11"/>
    </row>
    <row r="49" spans="1:27" s="4" customFormat="1">
      <c r="A49" s="269"/>
      <c r="B49" s="8"/>
      <c r="C49" s="8"/>
      <c r="D49" s="8"/>
      <c r="E49" s="8"/>
      <c r="F49" s="8"/>
      <c r="G49" s="8"/>
      <c r="H49" s="270"/>
      <c r="I49" s="270"/>
      <c r="J49" s="270"/>
      <c r="K49" s="8"/>
      <c r="L49" s="269"/>
      <c r="M49" s="269"/>
      <c r="N49" s="269"/>
      <c r="O49" s="269"/>
      <c r="P49" s="291"/>
      <c r="Q49" s="291"/>
      <c r="R49" s="292"/>
      <c r="S49" s="292"/>
      <c r="T49" s="292"/>
      <c r="U49" s="292"/>
      <c r="V49" s="292"/>
      <c r="W49" s="292"/>
      <c r="X49" s="292"/>
      <c r="Y49" s="11"/>
      <c r="Z49" s="11"/>
      <c r="AA49" s="11"/>
    </row>
    <row r="50" spans="1:27" s="4" customFormat="1">
      <c r="A50" s="269"/>
      <c r="B50" s="8"/>
      <c r="C50" s="8"/>
      <c r="D50" s="8"/>
      <c r="E50" s="8"/>
      <c r="F50" s="8"/>
      <c r="G50" s="8"/>
      <c r="H50" s="8"/>
      <c r="I50" s="8"/>
      <c r="J50" s="8"/>
      <c r="K50" s="13"/>
      <c r="L50" s="269"/>
      <c r="M50" s="269"/>
      <c r="N50" s="269"/>
      <c r="O50" s="269"/>
      <c r="P50" s="295"/>
      <c r="Q50" s="295"/>
      <c r="R50" s="297"/>
      <c r="S50" s="297"/>
      <c r="T50" s="296"/>
      <c r="U50" s="296"/>
      <c r="V50" s="296"/>
      <c r="W50" s="296"/>
      <c r="X50" s="176"/>
      <c r="Y50" s="11"/>
      <c r="Z50" s="11"/>
      <c r="AA50" s="11"/>
    </row>
    <row r="51" spans="1:27" s="4" customFormat="1">
      <c r="A51" s="269"/>
      <c r="B51" s="22"/>
      <c r="C51" s="8"/>
      <c r="D51" s="8"/>
      <c r="E51" s="8"/>
      <c r="F51" s="8"/>
      <c r="G51" s="8"/>
      <c r="H51" s="8"/>
      <c r="I51" s="8"/>
      <c r="J51" s="8"/>
      <c r="K51" s="13"/>
      <c r="L51" s="269"/>
      <c r="M51" s="269"/>
      <c r="N51" s="269"/>
      <c r="O51" s="269"/>
      <c r="P51" s="295"/>
      <c r="Q51" s="295"/>
      <c r="R51" s="296"/>
      <c r="S51" s="296"/>
      <c r="T51" s="296"/>
      <c r="U51" s="296"/>
      <c r="V51" s="296"/>
      <c r="W51" s="296"/>
      <c r="X51" s="176"/>
      <c r="Y51" s="11"/>
      <c r="Z51" s="11"/>
      <c r="AA51" s="11"/>
    </row>
    <row r="52" spans="1:27" s="4" customFormat="1" ht="12.75" customHeight="1">
      <c r="A52" s="269"/>
      <c r="B52" s="17"/>
      <c r="C52" s="8"/>
      <c r="D52" s="8"/>
      <c r="E52" s="8"/>
      <c r="F52" s="8"/>
      <c r="G52" s="8"/>
      <c r="H52" s="8"/>
      <c r="I52" s="8"/>
      <c r="J52" s="8"/>
      <c r="K52" s="13"/>
      <c r="L52" s="269"/>
      <c r="M52" s="269"/>
      <c r="N52" s="269"/>
      <c r="O52" s="269"/>
      <c r="P52" s="295"/>
      <c r="Q52" s="295"/>
      <c r="R52" s="296"/>
      <c r="S52" s="296"/>
      <c r="T52" s="296"/>
      <c r="U52" s="296"/>
      <c r="V52" s="296"/>
      <c r="W52" s="296"/>
      <c r="X52" s="176"/>
      <c r="Y52" s="11"/>
      <c r="Z52" s="11"/>
      <c r="AA52" s="11"/>
    </row>
    <row r="53" spans="1:27" s="4" customFormat="1">
      <c r="A53" s="269"/>
      <c r="B53" s="17"/>
      <c r="C53" s="258"/>
      <c r="D53" s="8"/>
      <c r="E53" s="8"/>
      <c r="F53" s="8"/>
      <c r="G53" s="8"/>
      <c r="H53" s="258"/>
      <c r="I53" s="8"/>
      <c r="J53" s="8"/>
      <c r="K53" s="13"/>
      <c r="L53" s="269"/>
      <c r="M53" s="269"/>
      <c r="N53" s="269"/>
      <c r="O53" s="269"/>
      <c r="P53" s="295"/>
      <c r="Q53" s="295"/>
      <c r="R53" s="296"/>
      <c r="S53" s="296"/>
      <c r="T53" s="296"/>
      <c r="U53" s="296"/>
      <c r="V53" s="296"/>
      <c r="W53" s="296"/>
      <c r="X53" s="176"/>
      <c r="Y53" s="11"/>
      <c r="Z53" s="11"/>
      <c r="AA53" s="11"/>
    </row>
    <row r="54" spans="1:27" s="4" customFormat="1">
      <c r="A54" s="269"/>
      <c r="B54" s="8"/>
      <c r="C54" s="27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293"/>
      <c r="V54" s="293"/>
      <c r="W54" s="294"/>
      <c r="X54" s="294"/>
      <c r="Y54" s="11"/>
      <c r="Z54" s="11"/>
      <c r="AA54" s="11"/>
    </row>
    <row r="55" spans="1:27" s="4" customFormat="1">
      <c r="A55" s="26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s="4" customFormat="1">
      <c r="A56" s="269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s="4" customFormat="1">
      <c r="A57" s="269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s="4" customFormat="1">
      <c r="A58" s="269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s="4" customFormat="1">
      <c r="A59" s="269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s="4" customFormat="1">
      <c r="A60" s="26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  <c r="AA60" s="11"/>
    </row>
    <row r="61" spans="1:27" s="4" customFormat="1">
      <c r="A61" s="26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  <c r="AA61" s="11"/>
    </row>
    <row r="62" spans="1:27" s="4" customFormat="1">
      <c r="A62" s="26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1"/>
      <c r="Z62" s="11"/>
      <c r="AA62" s="11"/>
    </row>
    <row r="63" spans="1:27" s="4" customFormat="1">
      <c r="A63" s="26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1"/>
      <c r="Z63" s="11"/>
      <c r="AA63" s="11"/>
    </row>
    <row r="64" spans="1:27" s="4" customFormat="1">
      <c r="A64" s="26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1"/>
      <c r="Z64" s="11"/>
      <c r="AA64" s="11"/>
    </row>
    <row r="65" spans="2:28" s="3" customForma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5"/>
      <c r="Z65" s="5"/>
      <c r="AA65" s="5"/>
      <c r="AB65" s="4"/>
    </row>
    <row r="66" spans="2:28" s="3" customForma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5"/>
      <c r="Z66" s="5"/>
      <c r="AA66" s="5"/>
      <c r="AB66" s="4"/>
    </row>
    <row r="67" spans="2:28">
      <c r="E67" s="16"/>
      <c r="J67" s="16"/>
    </row>
    <row r="69" spans="2:28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W69" s="6"/>
      <c r="X69" s="6"/>
    </row>
    <row r="70" spans="2:28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W70" s="6"/>
      <c r="X70" s="6"/>
    </row>
    <row r="71" spans="2:28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W71" s="8"/>
      <c r="X71" s="8"/>
    </row>
    <row r="72" spans="2:28" s="3" customForma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8"/>
      <c r="X72" s="8"/>
      <c r="Y72" s="1"/>
      <c r="Z72" s="1"/>
      <c r="AA72" s="1"/>
      <c r="AB72" s="4"/>
    </row>
    <row r="73" spans="2:28">
      <c r="W73" s="8"/>
      <c r="X73" s="8"/>
    </row>
    <row r="74" spans="2:28" s="3" customForma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8"/>
      <c r="X74" s="8"/>
      <c r="Y74" s="6"/>
      <c r="Z74" s="6"/>
      <c r="AA74" s="6"/>
      <c r="AB74" s="6"/>
    </row>
    <row r="75" spans="2:28" s="3" customForma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8"/>
      <c r="X75" s="8"/>
      <c r="Y75" s="6"/>
      <c r="Z75" s="6"/>
      <c r="AA75" s="6"/>
      <c r="AB75" s="6"/>
    </row>
    <row r="76" spans="2:28" s="3" customForma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0"/>
      <c r="Z76" s="10"/>
      <c r="AA76" s="7"/>
      <c r="AB76" s="6"/>
    </row>
    <row r="77" spans="2:28" s="3" customForma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0"/>
      <c r="Z77" s="10"/>
      <c r="AA77" s="7"/>
      <c r="AB77" s="6"/>
    </row>
    <row r="78" spans="2:28" s="3" customForma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9"/>
      <c r="Z78" s="9"/>
      <c r="AA78" s="7"/>
      <c r="AB78" s="6"/>
    </row>
    <row r="79" spans="2:28" s="3" customForma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7"/>
      <c r="Z79" s="7"/>
      <c r="AA79" s="6"/>
      <c r="AB79" s="6"/>
    </row>
    <row r="80" spans="2:28" s="3" customForma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7"/>
      <c r="Z80" s="7"/>
      <c r="AA80" s="6"/>
      <c r="AB80" s="6"/>
    </row>
  </sheetData>
  <mergeCells count="52">
    <mergeCell ref="B2:W2"/>
    <mergeCell ref="E21:F21"/>
    <mergeCell ref="G21:H21"/>
    <mergeCell ref="E22:H22"/>
    <mergeCell ref="V52:W52"/>
    <mergeCell ref="T52:U52"/>
    <mergeCell ref="R52:S52"/>
    <mergeCell ref="P52:Q52"/>
    <mergeCell ref="T51:U51"/>
    <mergeCell ref="R51:S51"/>
    <mergeCell ref="P51:Q51"/>
    <mergeCell ref="W6:X6"/>
    <mergeCell ref="U4:V4"/>
    <mergeCell ref="K16:M16"/>
    <mergeCell ref="H9:J9"/>
    <mergeCell ref="N21:O21"/>
    <mergeCell ref="H10:J10"/>
    <mergeCell ref="N22:O22"/>
    <mergeCell ref="S12:T12"/>
    <mergeCell ref="N23:O23"/>
    <mergeCell ref="P12:Q12"/>
    <mergeCell ref="U12:V12"/>
    <mergeCell ref="G25:H25"/>
    <mergeCell ref="I26:J26"/>
    <mergeCell ref="Y42:Z42"/>
    <mergeCell ref="E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P48:Q49"/>
    <mergeCell ref="R48:S49"/>
    <mergeCell ref="T48:U49"/>
    <mergeCell ref="U54:V54"/>
    <mergeCell ref="W54:X54"/>
    <mergeCell ref="P53:Q53"/>
    <mergeCell ref="R53:S53"/>
    <mergeCell ref="T53:U53"/>
    <mergeCell ref="V53:W53"/>
    <mergeCell ref="V51:W51"/>
    <mergeCell ref="V50:W50"/>
    <mergeCell ref="V48:W49"/>
    <mergeCell ref="X48:X49"/>
    <mergeCell ref="P50:Q50"/>
    <mergeCell ref="R50:S50"/>
    <mergeCell ref="T50:U50"/>
  </mergeCells>
  <conditionalFormatting sqref="X50:X53">
    <cfRule type="cellIs" dxfId="5" priority="3" stopIfTrue="1" operator="equal">
      <formula>"NOT OK"</formula>
    </cfRule>
  </conditionalFormatting>
  <conditionalFormatting sqref="L44:M45 N21:O23 L30:M31 L33:M42 N31:O31 N33:O33">
    <cfRule type="cellIs" dxfId="4" priority="2" stopIfTrue="1" operator="equal">
      <formula>"not ok"</formula>
    </cfRule>
  </conditionalFormatting>
  <pageMargins left="0.45" right="0.49" top="0.47" bottom="0.14000000000000001" header="0.28999999999999998" footer="0.21"/>
  <pageSetup orientation="portrait" horizontalDpi="4294967295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2"/>
  <sheetViews>
    <sheetView showGridLines="0" topLeftCell="A4" zoomScaleNormal="100" workbookViewId="0">
      <selection activeCell="AE34" sqref="AE34"/>
    </sheetView>
  </sheetViews>
  <sheetFormatPr defaultRowHeight="12.75"/>
  <cols>
    <col min="1" max="1" width="3.7109375" style="5" customWidth="1"/>
    <col min="2" max="3" width="3.7109375" style="1" customWidth="1"/>
    <col min="4" max="8" width="4.42578125" style="1" customWidth="1"/>
    <col min="9" max="24" width="3.7109375" style="1" customWidth="1"/>
    <col min="25" max="25" width="9.85546875" style="1" customWidth="1"/>
    <col min="26" max="26" width="7.140625" style="1" customWidth="1"/>
    <col min="27" max="27" width="11.85546875" style="1" customWidth="1"/>
    <col min="28" max="29" width="9.140625" style="4"/>
    <col min="30" max="16384" width="9.140625" style="1"/>
  </cols>
  <sheetData>
    <row r="1" spans="2:35" s="1" customFormat="1" ht="13.5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1"/>
      <c r="AB1" s="4"/>
      <c r="AC1" s="4"/>
    </row>
    <row r="2" spans="2:35" s="1" customFormat="1" ht="21" thickBot="1">
      <c r="B2" s="308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155"/>
      <c r="Y2" s="89"/>
      <c r="Z2" s="84"/>
      <c r="AA2" s="84"/>
      <c r="AB2" s="4"/>
      <c r="AC2" s="4"/>
    </row>
    <row r="3" spans="2:35" s="1" customFormat="1" ht="18.75">
      <c r="B3" s="115" t="s">
        <v>1</v>
      </c>
      <c r="C3" s="115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334"/>
      <c r="T3" s="334"/>
      <c r="U3" s="334"/>
      <c r="V3" s="333"/>
      <c r="W3" s="333"/>
      <c r="X3" s="146"/>
      <c r="Y3" s="90"/>
      <c r="Z3" s="83"/>
      <c r="AA3" s="11"/>
      <c r="AB3" s="4"/>
      <c r="AC3" s="4"/>
    </row>
    <row r="4" spans="2:35" s="1" customFormat="1" ht="19.5" thickBot="1">
      <c r="B4" s="117"/>
      <c r="C4" s="115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4"/>
      <c r="Y4" s="82"/>
      <c r="Z4" s="82"/>
      <c r="AA4" s="82"/>
      <c r="AB4" s="4"/>
      <c r="AC4" s="4"/>
    </row>
    <row r="5" spans="2:35" s="1" customFormat="1" ht="18.75">
      <c r="B5" s="148" t="s">
        <v>4</v>
      </c>
      <c r="C5" s="115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4"/>
      <c r="Y5" s="5"/>
      <c r="Z5" s="5"/>
      <c r="AA5" s="11"/>
      <c r="AB5" s="4"/>
      <c r="AC5" s="4"/>
    </row>
    <row r="6" spans="2:35" s="1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5"/>
      <c r="Z6" s="5"/>
      <c r="AA6" s="11"/>
      <c r="AB6" s="4"/>
      <c r="AC6" s="4"/>
    </row>
    <row r="7" spans="2:35" s="1" customFormat="1" ht="18.75">
      <c r="B7" s="150" t="s">
        <v>10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70" t="s">
        <v>11</v>
      </c>
      <c r="Z7" s="5"/>
      <c r="AA7" s="11"/>
      <c r="AB7" s="4"/>
      <c r="AC7" s="4"/>
    </row>
    <row r="8" spans="2:35" s="1" customFormat="1">
      <c r="B8" s="95"/>
      <c r="J8" s="43"/>
      <c r="K8" s="43"/>
      <c r="L8" s="43"/>
      <c r="M8" s="27"/>
      <c r="N8" s="27"/>
      <c r="O8" s="27"/>
      <c r="P8" s="79"/>
      <c r="Q8" s="63"/>
      <c r="R8" s="66"/>
      <c r="S8" s="66"/>
      <c r="T8" s="66"/>
      <c r="U8" s="66"/>
      <c r="V8" s="66"/>
      <c r="W8" s="66"/>
      <c r="X8" s="27"/>
      <c r="Y8" s="67" t="s">
        <v>14</v>
      </c>
      <c r="Z8" s="5"/>
      <c r="AA8" s="11"/>
      <c r="AB8" s="4"/>
      <c r="AC8" s="4"/>
    </row>
    <row r="9" spans="2:35" s="1" customFormat="1">
      <c r="B9" s="29"/>
      <c r="C9" s="152" t="s">
        <v>17</v>
      </c>
      <c r="D9" s="153"/>
      <c r="E9" s="91"/>
      <c r="F9" s="101" t="s">
        <v>18</v>
      </c>
      <c r="G9" s="317">
        <v>0.35</v>
      </c>
      <c r="H9" s="317"/>
      <c r="I9" s="317"/>
      <c r="J9" s="30"/>
      <c r="K9" s="96"/>
      <c r="L9" s="96"/>
      <c r="M9" s="96"/>
      <c r="N9" s="27"/>
      <c r="O9" s="27"/>
      <c r="P9" s="75"/>
      <c r="Q9" s="75"/>
      <c r="R9" s="75"/>
      <c r="S9" s="75"/>
      <c r="T9" s="29"/>
      <c r="U9" s="26"/>
      <c r="V9" s="97"/>
      <c r="W9" s="97"/>
      <c r="X9" s="156">
        <f>X14</f>
        <v>0.35</v>
      </c>
      <c r="Y9" s="77" t="s">
        <v>19</v>
      </c>
      <c r="Z9" s="5"/>
      <c r="AA9" s="11"/>
      <c r="AB9" s="4"/>
      <c r="AC9" s="4"/>
    </row>
    <row r="10" spans="2:35" s="1" customFormat="1">
      <c r="B10" s="29"/>
      <c r="C10" s="125" t="s">
        <v>22</v>
      </c>
      <c r="D10" s="154"/>
      <c r="E10" s="43"/>
      <c r="F10" s="103" t="s">
        <v>18</v>
      </c>
      <c r="G10" s="304">
        <v>0.35</v>
      </c>
      <c r="H10" s="304"/>
      <c r="I10" s="304"/>
      <c r="J10" s="30"/>
      <c r="K10" s="98"/>
      <c r="L10" s="98"/>
      <c r="M10" s="98"/>
      <c r="N10" s="27"/>
      <c r="O10" s="27"/>
      <c r="P10" s="75"/>
      <c r="Q10" s="75"/>
      <c r="R10" s="75"/>
      <c r="S10" s="158">
        <f>D21</f>
        <v>10</v>
      </c>
      <c r="T10" s="29"/>
      <c r="U10" s="26"/>
      <c r="V10" s="76"/>
      <c r="W10" s="76"/>
      <c r="X10" s="27"/>
      <c r="Y10" s="77" t="s">
        <v>23</v>
      </c>
      <c r="Z10" s="5"/>
      <c r="AA10" s="11"/>
      <c r="AB10" s="4"/>
      <c r="AC10" s="4"/>
    </row>
    <row r="11" spans="2:35" s="1" customFormat="1">
      <c r="B11" s="29"/>
      <c r="C11" s="152" t="s">
        <v>56</v>
      </c>
      <c r="D11" s="153"/>
      <c r="E11" s="74"/>
      <c r="F11" s="101" t="s">
        <v>18</v>
      </c>
      <c r="G11" s="304">
        <v>0.625</v>
      </c>
      <c r="H11" s="304"/>
      <c r="I11" s="304"/>
      <c r="J11" s="30"/>
      <c r="K11" s="99"/>
      <c r="L11" s="99"/>
      <c r="M11" s="99"/>
      <c r="N11" s="27"/>
      <c r="O11" s="27"/>
      <c r="P11" s="75"/>
      <c r="Q11" s="75"/>
      <c r="R11" s="75"/>
      <c r="S11" s="75"/>
      <c r="T11" s="29"/>
      <c r="U11" s="26"/>
      <c r="V11" s="76"/>
      <c r="W11" s="76"/>
      <c r="X11" s="156">
        <f>G11</f>
        <v>0.625</v>
      </c>
      <c r="Y11" s="77" t="s">
        <v>57</v>
      </c>
      <c r="Z11" s="5"/>
      <c r="AA11" s="11"/>
      <c r="AB11" s="4"/>
      <c r="AC11" s="4"/>
    </row>
    <row r="12" spans="2:35" s="1" customFormat="1">
      <c r="B12" s="29"/>
      <c r="C12" s="152" t="s">
        <v>58</v>
      </c>
      <c r="D12" s="153"/>
      <c r="E12" s="29"/>
      <c r="F12" s="103" t="s">
        <v>18</v>
      </c>
      <c r="G12" s="304">
        <v>0.32500000000000001</v>
      </c>
      <c r="H12" s="304"/>
      <c r="I12" s="304"/>
      <c r="J12" s="30"/>
      <c r="K12" s="100"/>
      <c r="L12" s="100"/>
      <c r="M12" s="100"/>
      <c r="N12" s="27"/>
      <c r="O12" s="27"/>
      <c r="P12" s="75"/>
      <c r="Q12" s="75"/>
      <c r="R12" s="75"/>
      <c r="S12" s="75"/>
      <c r="T12" s="29"/>
      <c r="U12" s="26"/>
      <c r="V12" s="76"/>
      <c r="W12" s="76"/>
      <c r="X12" s="76"/>
      <c r="Y12" s="5"/>
      <c r="Z12" s="5"/>
      <c r="AA12" s="11"/>
      <c r="AB12" s="4"/>
      <c r="AC12" s="4"/>
    </row>
    <row r="13" spans="2:35" s="1" customFormat="1">
      <c r="B13" s="75"/>
      <c r="C13" s="75"/>
      <c r="D13" s="75"/>
      <c r="E13" s="29"/>
      <c r="F13" s="29"/>
      <c r="G13" s="29"/>
      <c r="H13" s="29"/>
      <c r="I13" s="29"/>
      <c r="J13" s="30"/>
      <c r="K13" s="335"/>
      <c r="L13" s="335"/>
      <c r="M13" s="335"/>
      <c r="N13" s="12"/>
      <c r="O13" s="12"/>
      <c r="P13" s="27"/>
      <c r="Q13" s="27"/>
      <c r="R13" s="27"/>
      <c r="S13" s="27"/>
      <c r="T13" s="27"/>
      <c r="U13" s="27"/>
      <c r="V13" s="27"/>
      <c r="W13" s="12"/>
      <c r="X13" s="290">
        <f>G12</f>
        <v>0.32500000000000001</v>
      </c>
      <c r="Y13" s="70" t="s">
        <v>35</v>
      </c>
      <c r="Z13" s="5"/>
      <c r="AA13" s="11"/>
      <c r="AB13" s="4"/>
      <c r="AC13" s="4"/>
    </row>
    <row r="14" spans="2:35" s="1" customFormat="1">
      <c r="B14" s="29"/>
      <c r="C14" s="29"/>
      <c r="D14" s="74"/>
      <c r="E14" s="74"/>
      <c r="F14" s="74"/>
      <c r="G14" s="74"/>
      <c r="H14" s="29"/>
      <c r="I14" s="29"/>
      <c r="J14" s="30"/>
      <c r="K14" s="336"/>
      <c r="L14" s="336"/>
      <c r="M14" s="336"/>
      <c r="N14" s="12"/>
      <c r="O14" s="12"/>
      <c r="P14" s="27"/>
      <c r="Q14" s="27"/>
      <c r="R14" s="27"/>
      <c r="S14" s="160">
        <f>D22</f>
        <v>11</v>
      </c>
      <c r="T14" s="27"/>
      <c r="U14" s="160">
        <f>D23</f>
        <v>12</v>
      </c>
      <c r="V14" s="27"/>
      <c r="W14" s="27"/>
      <c r="X14" s="282">
        <f>G9</f>
        <v>0.35</v>
      </c>
      <c r="Y14" s="5" t="s">
        <v>59</v>
      </c>
      <c r="Z14" s="5"/>
      <c r="AA14" s="11"/>
      <c r="AB14" s="4"/>
      <c r="AC14" s="4"/>
    </row>
    <row r="15" spans="2:35" s="1" customFormat="1">
      <c r="B15" s="29"/>
      <c r="C15" s="29"/>
      <c r="D15" s="29"/>
      <c r="E15" s="29"/>
      <c r="F15" s="29"/>
      <c r="G15" s="29"/>
      <c r="H15" s="29"/>
      <c r="I15" s="29"/>
      <c r="J15" s="30"/>
      <c r="K15" s="337"/>
      <c r="L15" s="337"/>
      <c r="M15" s="337"/>
      <c r="N15" s="12"/>
      <c r="O15" s="27"/>
      <c r="P15" s="27"/>
      <c r="Q15" s="62"/>
      <c r="R15" s="62"/>
      <c r="S15" s="72"/>
      <c r="T15" s="72"/>
      <c r="U15" s="62"/>
      <c r="V15" s="60"/>
      <c r="W15" s="27"/>
      <c r="X15" s="71"/>
      <c r="Y15" s="86" t="s">
        <v>60</v>
      </c>
      <c r="Z15" s="5"/>
      <c r="AA15" s="11"/>
      <c r="AB15" s="4"/>
      <c r="AC15" s="3"/>
      <c r="AD15" s="2"/>
      <c r="AE15" s="2" t="s">
        <v>2</v>
      </c>
      <c r="AF15" s="2" t="s">
        <v>3</v>
      </c>
    </row>
    <row r="16" spans="2:35" s="1" customFormat="1">
      <c r="B16" s="29"/>
      <c r="C16" s="29"/>
      <c r="D16" s="29"/>
      <c r="E16" s="29"/>
      <c r="F16" s="29"/>
      <c r="G16" s="29"/>
      <c r="H16" s="29"/>
      <c r="I16" s="29"/>
      <c r="J16" s="30"/>
      <c r="K16" s="316"/>
      <c r="L16" s="316"/>
      <c r="M16" s="316"/>
      <c r="N16" s="12"/>
      <c r="O16" s="27"/>
      <c r="P16" s="69"/>
      <c r="Q16" s="62"/>
      <c r="R16" s="62"/>
      <c r="S16" s="62"/>
      <c r="T16" s="306">
        <f>G10</f>
        <v>0.35</v>
      </c>
      <c r="U16" s="306"/>
      <c r="V16" s="60"/>
      <c r="W16" s="69"/>
      <c r="Y16" s="86" t="s">
        <v>61</v>
      </c>
      <c r="Z16" s="5"/>
      <c r="AA16" s="11"/>
      <c r="AB16" s="4"/>
      <c r="AC16" s="3"/>
      <c r="AD16" s="14" t="s">
        <v>5</v>
      </c>
      <c r="AE16" s="80">
        <v>0</v>
      </c>
      <c r="AF16" s="80">
        <v>0</v>
      </c>
      <c r="AH16" s="3" t="s">
        <v>54</v>
      </c>
      <c r="AI16" s="3" t="s">
        <v>55</v>
      </c>
    </row>
    <row r="17" spans="1:35" ht="18.75">
      <c r="B17" s="151" t="s">
        <v>26</v>
      </c>
      <c r="C17" s="63"/>
      <c r="D17" s="66"/>
      <c r="E17" s="66"/>
      <c r="F17" s="66"/>
      <c r="G17" s="66"/>
      <c r="H17" s="66"/>
      <c r="I17" s="66"/>
      <c r="J17" s="43"/>
      <c r="K17" s="63"/>
      <c r="L17" s="43"/>
      <c r="M17" s="43"/>
      <c r="N17" s="27"/>
      <c r="O17" s="12"/>
      <c r="P17" s="12"/>
      <c r="Q17" s="12"/>
      <c r="R17" s="12"/>
      <c r="S17" s="12"/>
      <c r="T17" s="12"/>
      <c r="U17" s="12"/>
      <c r="V17" s="12"/>
      <c r="W17" s="12"/>
      <c r="X17" s="65"/>
      <c r="Y17" s="5"/>
      <c r="Z17" s="5"/>
      <c r="AA17" s="11"/>
      <c r="AC17" s="81" t="s">
        <v>7</v>
      </c>
      <c r="AD17" s="2" t="s">
        <v>8</v>
      </c>
      <c r="AE17" s="80">
        <v>0</v>
      </c>
      <c r="AF17" s="80">
        <f>X11</f>
        <v>0.625</v>
      </c>
      <c r="AH17" s="49">
        <f t="shared" ref="AH17:AI19" si="0">AE21^2</f>
        <v>2.5000000000000005E-3</v>
      </c>
      <c r="AI17" s="49">
        <f t="shared" si="0"/>
        <v>0.35402499999999998</v>
      </c>
    </row>
    <row r="18" spans="1:35">
      <c r="B18" s="64"/>
      <c r="C18" s="43"/>
      <c r="D18" s="43"/>
      <c r="E18" s="43"/>
      <c r="F18" s="43"/>
      <c r="G18" s="43"/>
      <c r="H18" s="43"/>
      <c r="I18" s="27"/>
      <c r="J18" s="43"/>
      <c r="K18" s="43"/>
      <c r="L18" s="43"/>
      <c r="M18" s="63"/>
      <c r="N18" s="12"/>
      <c r="O18" s="27"/>
      <c r="P18" s="27"/>
      <c r="Q18" s="62"/>
      <c r="R18" s="62"/>
      <c r="S18" s="62"/>
      <c r="T18" s="62"/>
      <c r="U18" s="61"/>
      <c r="V18" s="60"/>
      <c r="W18" s="59"/>
      <c r="Y18" s="5"/>
      <c r="Z18" s="5"/>
      <c r="AA18" s="11"/>
      <c r="AC18" s="81" t="s">
        <v>7</v>
      </c>
      <c r="AD18" s="2" t="s">
        <v>12</v>
      </c>
      <c r="AE18" s="80">
        <f>-T16/2</f>
        <v>-0.17499999999999999</v>
      </c>
      <c r="AF18" s="80">
        <f>-X13</f>
        <v>-0.32500000000000001</v>
      </c>
      <c r="AH18" s="49">
        <f t="shared" si="0"/>
        <v>2.4025000000000001E-2</v>
      </c>
      <c r="AI18" s="49">
        <f t="shared" si="0"/>
        <v>0.16402500000000003</v>
      </c>
    </row>
    <row r="19" spans="1:35">
      <c r="B19" s="25"/>
      <c r="C19" s="12"/>
      <c r="D19" s="229" t="s">
        <v>33</v>
      </c>
      <c r="E19" s="324" t="s">
        <v>34</v>
      </c>
      <c r="F19" s="324"/>
      <c r="G19" s="324"/>
      <c r="H19" s="324"/>
      <c r="I19" s="54"/>
      <c r="J19" s="42"/>
      <c r="K19" s="317"/>
      <c r="L19" s="317"/>
      <c r="M19" s="317"/>
      <c r="W19" s="56"/>
      <c r="Y19" s="5"/>
      <c r="Z19" s="5"/>
      <c r="AA19" s="11"/>
      <c r="AC19" s="81" t="s">
        <v>7</v>
      </c>
      <c r="AD19" s="2" t="s">
        <v>15</v>
      </c>
      <c r="AE19" s="80">
        <f>-AE18</f>
        <v>0.17499999999999999</v>
      </c>
      <c r="AF19" s="80">
        <f>AF18</f>
        <v>-0.32500000000000001</v>
      </c>
      <c r="AH19" s="49">
        <f t="shared" si="0"/>
        <v>1.5624999999999997E-2</v>
      </c>
      <c r="AI19" s="49">
        <f t="shared" si="0"/>
        <v>0.13322499999999998</v>
      </c>
    </row>
    <row r="20" spans="1:35">
      <c r="B20" s="43"/>
      <c r="C20" s="43"/>
      <c r="D20" s="229" t="s">
        <v>37</v>
      </c>
      <c r="E20" s="324" t="s">
        <v>62</v>
      </c>
      <c r="F20" s="324"/>
      <c r="G20" s="324" t="s">
        <v>63</v>
      </c>
      <c r="H20" s="324"/>
      <c r="I20" s="43"/>
      <c r="J20" s="42"/>
      <c r="K20" s="327"/>
      <c r="L20" s="327"/>
      <c r="M20" s="327"/>
      <c r="W20" s="56"/>
      <c r="X20" s="285"/>
      <c r="Y20" s="5"/>
      <c r="Z20" s="5"/>
      <c r="AA20" s="11"/>
      <c r="AH20" s="46">
        <f>SUM(AH17:AH19)</f>
        <v>4.2149999999999993E-2</v>
      </c>
      <c r="AI20" s="46">
        <f>SUM(AI17:AI19)</f>
        <v>0.65127500000000005</v>
      </c>
    </row>
    <row r="21" spans="1:35">
      <c r="D21" s="157">
        <v>10</v>
      </c>
      <c r="E21" s="320">
        <v>0.05</v>
      </c>
      <c r="F21" s="320"/>
      <c r="G21" s="320">
        <v>-0.03</v>
      </c>
      <c r="H21" s="320"/>
      <c r="I21" s="261" t="s">
        <v>42</v>
      </c>
      <c r="N21" s="305"/>
      <c r="O21" s="305"/>
      <c r="Y21" s="5"/>
      <c r="Z21" s="5"/>
      <c r="AA21" s="11"/>
      <c r="AC21" s="3" t="s">
        <v>30</v>
      </c>
      <c r="AD21" s="2" t="s">
        <v>8</v>
      </c>
      <c r="AE21" s="78">
        <f>AE17+E21</f>
        <v>0.05</v>
      </c>
      <c r="AF21" s="78">
        <f>AF17+G21</f>
        <v>0.59499999999999997</v>
      </c>
    </row>
    <row r="22" spans="1:35">
      <c r="D22" s="157">
        <v>11</v>
      </c>
      <c r="E22" s="320">
        <v>0.02</v>
      </c>
      <c r="F22" s="320"/>
      <c r="G22" s="320">
        <v>-0.08</v>
      </c>
      <c r="H22" s="320"/>
      <c r="I22" s="261" t="s">
        <v>44</v>
      </c>
      <c r="N22" s="305"/>
      <c r="O22" s="305"/>
      <c r="X22" s="47"/>
      <c r="Y22" s="5"/>
      <c r="Z22" s="5"/>
      <c r="AA22" s="11"/>
      <c r="AC22" s="3" t="s">
        <v>30</v>
      </c>
      <c r="AD22" s="2" t="s">
        <v>12</v>
      </c>
      <c r="AE22" s="78">
        <f>AE18+E22</f>
        <v>-0.155</v>
      </c>
      <c r="AF22" s="78">
        <f>AF18+G22</f>
        <v>-0.40500000000000003</v>
      </c>
    </row>
    <row r="23" spans="1:35">
      <c r="D23" s="157">
        <v>12</v>
      </c>
      <c r="E23" s="320">
        <v>-0.05</v>
      </c>
      <c r="F23" s="320"/>
      <c r="G23" s="320">
        <v>-0.04</v>
      </c>
      <c r="H23" s="320"/>
      <c r="I23" s="261" t="s">
        <v>46</v>
      </c>
      <c r="N23" s="34"/>
      <c r="O23" s="34"/>
      <c r="T23" s="47"/>
      <c r="U23" s="47"/>
      <c r="Y23" s="5"/>
      <c r="Z23" s="5"/>
      <c r="AA23" s="11"/>
      <c r="AC23" s="3" t="s">
        <v>30</v>
      </c>
      <c r="AD23" s="2" t="s">
        <v>15</v>
      </c>
      <c r="AE23" s="78">
        <f>AE19+E23</f>
        <v>0.12499999999999999</v>
      </c>
      <c r="AF23" s="78">
        <f>AF19+G23</f>
        <v>-0.36499999999999999</v>
      </c>
    </row>
    <row r="24" spans="1:35">
      <c r="D24" s="247" t="s">
        <v>30</v>
      </c>
      <c r="E24" s="309">
        <f>AE43</f>
        <v>6.6666666666666654E-3</v>
      </c>
      <c r="F24" s="310"/>
      <c r="G24" s="309">
        <f>AF43</f>
        <v>-5.8333333333333341E-2</v>
      </c>
      <c r="H24" s="310"/>
      <c r="I24" s="12"/>
      <c r="J24" s="26"/>
      <c r="N24" s="305"/>
      <c r="O24" s="305"/>
      <c r="Y24" s="5"/>
      <c r="Z24" s="5"/>
      <c r="AA24" s="11"/>
      <c r="AC24" s="3"/>
      <c r="AD24" s="2" t="s">
        <v>64</v>
      </c>
      <c r="AE24" s="73">
        <f>(AE21+AE22)/2</f>
        <v>-5.2499999999999998E-2</v>
      </c>
      <c r="AF24" s="73">
        <f>(AF21+AF22)/2</f>
        <v>9.4999999999999973E-2</v>
      </c>
    </row>
    <row r="25" spans="1:35">
      <c r="B25" s="29"/>
      <c r="C25" s="28"/>
      <c r="D25" s="248" t="s">
        <v>49</v>
      </c>
      <c r="E25" s="330">
        <f>SQRT(E24^2+G24^2)</f>
        <v>5.8713049846028466E-2</v>
      </c>
      <c r="F25" s="331"/>
      <c r="G25" s="331"/>
      <c r="H25" s="332"/>
      <c r="I25" s="300"/>
      <c r="J25" s="300"/>
      <c r="K25" s="286"/>
      <c r="L25" s="325"/>
      <c r="M25" s="325"/>
      <c r="V25" s="44"/>
      <c r="Y25" s="5"/>
      <c r="Z25" s="5"/>
      <c r="AA25" s="11"/>
      <c r="AC25" s="3"/>
      <c r="AD25" s="2"/>
      <c r="AE25" s="3"/>
      <c r="AF25" s="3"/>
    </row>
    <row r="26" spans="1:35">
      <c r="B26" s="43"/>
      <c r="C26" s="12"/>
      <c r="D26" s="12"/>
      <c r="E26" s="12"/>
      <c r="F26" s="12"/>
      <c r="G26" s="12"/>
      <c r="H26" s="12"/>
      <c r="I26" s="12"/>
      <c r="J26" s="26"/>
      <c r="K26" s="326"/>
      <c r="L26" s="326"/>
      <c r="M26" s="326"/>
      <c r="Y26" s="5"/>
      <c r="Z26" s="5"/>
      <c r="AA26" s="11"/>
      <c r="AC26" s="3"/>
    </row>
    <row r="27" spans="1:35">
      <c r="B27" s="43"/>
      <c r="C27" s="43"/>
      <c r="D27" s="43"/>
      <c r="E27" s="43"/>
      <c r="F27" s="43"/>
      <c r="G27" s="43"/>
      <c r="H27" s="43"/>
      <c r="I27" s="43"/>
      <c r="J27" s="42"/>
      <c r="K27" s="327"/>
      <c r="L27" s="327"/>
      <c r="M27" s="327"/>
      <c r="N27" s="12"/>
      <c r="O27" s="41"/>
      <c r="P27" s="40"/>
      <c r="Q27" s="39"/>
      <c r="R27" s="39"/>
      <c r="S27" s="39"/>
      <c r="T27" s="39"/>
      <c r="U27" s="39"/>
      <c r="V27" s="39"/>
      <c r="W27" s="39"/>
      <c r="X27" s="39"/>
      <c r="Y27" s="5"/>
      <c r="Z27" s="5"/>
      <c r="AA27" s="11"/>
      <c r="AC27" s="3"/>
      <c r="AD27" s="2" t="s">
        <v>48</v>
      </c>
      <c r="AE27" s="73">
        <f>AE24-AE16</f>
        <v>-5.2499999999999998E-2</v>
      </c>
      <c r="AF27" s="73">
        <f>AF24-AF16</f>
        <v>9.4999999999999973E-2</v>
      </c>
    </row>
    <row r="28" spans="1:35">
      <c r="B28" s="25"/>
      <c r="C28" s="12"/>
      <c r="D28" s="12"/>
      <c r="E28" s="12"/>
      <c r="F28" s="12"/>
      <c r="G28" s="12"/>
      <c r="H28" s="12"/>
      <c r="I28" s="12"/>
      <c r="J28" s="26"/>
      <c r="K28" s="328"/>
      <c r="L28" s="328"/>
      <c r="M28" s="328"/>
      <c r="N28" s="12"/>
      <c r="O28" s="25"/>
      <c r="P28" s="25"/>
      <c r="Y28" s="5"/>
      <c r="Z28" s="5"/>
      <c r="AA28" s="11"/>
      <c r="AC28" s="3"/>
      <c r="AD28" s="2"/>
      <c r="AE28" s="3"/>
      <c r="AF28" s="3"/>
    </row>
    <row r="29" spans="1:35">
      <c r="B29" s="29"/>
      <c r="C29" s="28"/>
      <c r="D29" s="28"/>
      <c r="E29" s="28"/>
      <c r="F29" s="28"/>
      <c r="G29" s="28"/>
      <c r="H29" s="28"/>
      <c r="I29" s="28"/>
      <c r="J29" s="26"/>
      <c r="K29" s="329"/>
      <c r="L29" s="329"/>
      <c r="M29" s="329"/>
      <c r="N29" s="12"/>
      <c r="O29" s="21" t="s">
        <v>50</v>
      </c>
      <c r="P29" s="20"/>
      <c r="Q29" s="20"/>
      <c r="S29" s="19" t="s">
        <v>51</v>
      </c>
      <c r="T29" s="19"/>
      <c r="U29" s="19"/>
      <c r="V29" s="18" t="s">
        <v>52</v>
      </c>
      <c r="Y29" s="38"/>
      <c r="Z29" s="5"/>
      <c r="AA29" s="11"/>
      <c r="AC29" s="3"/>
      <c r="AD29" s="2"/>
      <c r="AE29" s="3"/>
      <c r="AF29" s="3"/>
    </row>
    <row r="30" spans="1:35">
      <c r="A30" s="37" t="e">
        <f>ROUNDUP(K29/K20,0)</f>
        <v>#DIV/0!</v>
      </c>
      <c r="B30" s="36"/>
      <c r="C30" s="35"/>
      <c r="D30" s="35"/>
      <c r="E30" s="33"/>
      <c r="F30" s="34"/>
      <c r="G30" s="34"/>
      <c r="H30" s="33"/>
      <c r="I30" s="32"/>
      <c r="J30" s="26"/>
      <c r="K30" s="321"/>
      <c r="L30" s="321"/>
      <c r="M30" s="321"/>
      <c r="N30" s="12"/>
      <c r="O30" s="25"/>
      <c r="P30" s="25"/>
      <c r="Y30" s="31"/>
      <c r="Z30" s="5"/>
      <c r="AA30" s="11"/>
      <c r="AC30" s="3"/>
      <c r="AD30" s="2"/>
      <c r="AE30" s="3"/>
      <c r="AF30" s="3"/>
    </row>
    <row r="31" spans="1:35">
      <c r="B31" s="29"/>
      <c r="C31" s="28"/>
      <c r="D31" s="28"/>
      <c r="E31" s="30"/>
      <c r="H31" s="30"/>
      <c r="I31" s="322"/>
      <c r="J31" s="322"/>
      <c r="K31" s="286"/>
      <c r="L31" s="322"/>
      <c r="M31" s="322"/>
      <c r="N31" s="12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"/>
      <c r="Z31" s="5"/>
      <c r="AA31" s="11"/>
      <c r="AC31" s="3"/>
      <c r="AD31" s="2"/>
      <c r="AE31" s="3"/>
      <c r="AF31" s="3"/>
    </row>
    <row r="32" spans="1:35" ht="13.5" thickBot="1">
      <c r="B32" s="178"/>
      <c r="C32" s="179"/>
      <c r="D32" s="179"/>
      <c r="E32" s="179"/>
      <c r="F32" s="179"/>
      <c r="G32" s="179"/>
      <c r="H32" s="179"/>
      <c r="I32" s="179"/>
      <c r="J32" s="180"/>
      <c r="K32" s="181"/>
      <c r="L32" s="182"/>
      <c r="M32" s="181"/>
      <c r="N32" s="182"/>
      <c r="O32" s="182"/>
      <c r="P32" s="183"/>
      <c r="Q32" s="184"/>
      <c r="R32" s="184"/>
      <c r="S32" s="184"/>
      <c r="T32" s="184"/>
      <c r="U32" s="184"/>
      <c r="V32" s="184"/>
      <c r="W32" s="184"/>
      <c r="X32" s="184"/>
      <c r="Y32" s="163"/>
      <c r="Z32" s="163"/>
      <c r="AA32" s="163"/>
      <c r="AC32" s="3"/>
      <c r="AE32" s="14" t="s">
        <v>6</v>
      </c>
    </row>
    <row r="33" spans="2:32" s="1" customFormat="1">
      <c r="B33" s="164"/>
      <c r="C33" s="50"/>
      <c r="D33" s="50"/>
      <c r="E33" s="50"/>
      <c r="F33" s="50"/>
      <c r="G33" s="50"/>
      <c r="H33" s="50"/>
      <c r="I33" s="50"/>
      <c r="J33" s="161"/>
      <c r="K33" s="162"/>
      <c r="L33" s="162"/>
      <c r="M33" s="162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4"/>
      <c r="AC33" s="3"/>
    </row>
    <row r="34" spans="2:32" s="1" customFormat="1">
      <c r="B34" s="50"/>
      <c r="C34" s="50"/>
      <c r="D34" s="167"/>
      <c r="E34" s="167"/>
      <c r="F34" s="207"/>
      <c r="G34" s="207"/>
      <c r="H34" s="168"/>
      <c r="I34" s="287"/>
      <c r="J34" s="288"/>
      <c r="K34" s="289"/>
      <c r="L34" s="206"/>
      <c r="M34" s="206"/>
      <c r="N34" s="163"/>
      <c r="O34" s="163"/>
      <c r="P34" s="50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4"/>
      <c r="AC34" s="3"/>
      <c r="AD34" s="1" t="s">
        <v>9</v>
      </c>
      <c r="AE34" s="1">
        <f>AE23*AF21-AF23*AE21</f>
        <v>9.2624999999999985E-2</v>
      </c>
    </row>
    <row r="35" spans="2:32" s="1" customFormat="1" ht="15">
      <c r="B35" s="50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26"/>
      <c r="O35" s="126"/>
      <c r="P35" s="107"/>
      <c r="Q35" s="107"/>
      <c r="R35" s="107"/>
      <c r="S35" s="107"/>
      <c r="T35" s="127"/>
      <c r="U35" s="107"/>
      <c r="V35" s="107"/>
      <c r="W35" s="107"/>
      <c r="X35" s="163"/>
      <c r="Y35" s="323"/>
      <c r="Z35" s="323"/>
      <c r="AA35" s="163"/>
      <c r="AB35" s="4"/>
      <c r="AC35" s="3"/>
      <c r="AD35" s="14" t="s">
        <v>16</v>
      </c>
      <c r="AE35" s="48">
        <f>AE21*AF22-AE22*AF21</f>
        <v>7.1974999999999997E-2</v>
      </c>
    </row>
    <row r="36" spans="2:32" s="1" customFormat="1" ht="15">
      <c r="B36" s="50"/>
      <c r="C36" s="105"/>
      <c r="D36" s="105"/>
      <c r="E36" s="105"/>
      <c r="F36" s="105"/>
      <c r="G36" s="105"/>
      <c r="H36" s="105"/>
      <c r="I36" s="105"/>
      <c r="J36" s="114"/>
      <c r="K36" s="128"/>
      <c r="L36" s="128"/>
      <c r="M36" s="128"/>
      <c r="N36" s="107"/>
      <c r="O36" s="107"/>
      <c r="P36" s="107"/>
      <c r="Q36" s="107"/>
      <c r="R36" s="107"/>
      <c r="S36" s="107"/>
      <c r="T36" s="129"/>
      <c r="U36" s="129"/>
      <c r="V36" s="107"/>
      <c r="W36" s="107"/>
      <c r="X36" s="163"/>
      <c r="Y36" s="169"/>
      <c r="Z36" s="169"/>
      <c r="AA36" s="166"/>
      <c r="AB36" s="4"/>
      <c r="AC36" s="3"/>
      <c r="AD36" s="14" t="s">
        <v>65</v>
      </c>
      <c r="AE36" s="1">
        <f>AE22*AF23-AE23*AF22</f>
        <v>0.10719999999999999</v>
      </c>
    </row>
    <row r="37" spans="2:32" s="1" customFormat="1" ht="15">
      <c r="B37" s="50"/>
      <c r="C37" s="105"/>
      <c r="D37" s="105"/>
      <c r="F37" s="185"/>
      <c r="G37" s="186"/>
      <c r="H37" s="187"/>
      <c r="I37" s="188"/>
      <c r="J37" s="189"/>
      <c r="K37" s="190"/>
      <c r="L37" s="190"/>
      <c r="M37" s="190"/>
      <c r="N37" s="191"/>
      <c r="O37" s="191"/>
      <c r="P37" s="192"/>
      <c r="Q37" s="192"/>
      <c r="R37" s="192"/>
      <c r="S37" s="192"/>
      <c r="T37" s="192"/>
      <c r="U37" s="192"/>
      <c r="V37" s="192"/>
      <c r="W37" s="192"/>
      <c r="X37" s="163"/>
      <c r="Y37" s="171"/>
      <c r="Z37" s="172"/>
      <c r="AA37" s="166"/>
      <c r="AB37" s="4"/>
      <c r="AC37" s="4"/>
      <c r="AD37" s="14" t="s">
        <v>24</v>
      </c>
      <c r="AE37" s="85">
        <f>SUM(AE34:AE36)/2</f>
        <v>0.13589999999999997</v>
      </c>
    </row>
    <row r="38" spans="2:32" s="1" customFormat="1" ht="15">
      <c r="B38" s="50"/>
      <c r="C38" s="109"/>
      <c r="D38" s="109"/>
      <c r="E38" s="111"/>
      <c r="F38" s="185"/>
      <c r="G38" s="192"/>
      <c r="H38" s="159"/>
      <c r="I38" s="213"/>
      <c r="J38" s="213"/>
      <c r="K38" s="214"/>
      <c r="L38" s="213"/>
      <c r="M38" s="215"/>
      <c r="N38" s="216"/>
      <c r="O38" s="192"/>
      <c r="P38" s="192"/>
      <c r="Q38" s="192"/>
      <c r="R38" s="192"/>
      <c r="S38" s="192"/>
      <c r="T38" s="192"/>
      <c r="U38" s="192"/>
      <c r="V38" s="195"/>
      <c r="W38" s="192"/>
      <c r="X38" s="163"/>
      <c r="Y38" s="170"/>
      <c r="Z38" s="163"/>
      <c r="AA38" s="163"/>
      <c r="AB38" s="4"/>
      <c r="AC38" s="4"/>
      <c r="AD38" s="14"/>
    </row>
    <row r="39" spans="2:32" s="1" customFormat="1" ht="15">
      <c r="B39" s="50"/>
      <c r="C39" s="105"/>
      <c r="D39" s="105"/>
      <c r="E39" s="105"/>
      <c r="F39" s="185"/>
      <c r="G39" s="196"/>
      <c r="H39" s="196"/>
      <c r="I39" s="217"/>
      <c r="J39" s="218"/>
      <c r="K39" s="219"/>
      <c r="L39" s="219"/>
      <c r="M39" s="219"/>
      <c r="N39" s="216"/>
      <c r="O39" s="192"/>
      <c r="P39" s="192"/>
      <c r="Q39" s="192"/>
      <c r="R39" s="192"/>
      <c r="S39" s="192"/>
      <c r="T39" s="192"/>
      <c r="U39" s="192"/>
      <c r="V39" s="192"/>
      <c r="W39" s="192"/>
      <c r="X39" s="163"/>
      <c r="Y39" s="163"/>
      <c r="Z39" s="163"/>
      <c r="AA39" s="163"/>
      <c r="AB39" s="4"/>
      <c r="AC39" s="4"/>
    </row>
    <row r="40" spans="2:32" s="1" customFormat="1" ht="15">
      <c r="B40" s="50"/>
      <c r="C40" s="112"/>
      <c r="D40" s="112"/>
      <c r="E40" s="112"/>
      <c r="F40" s="185"/>
      <c r="G40" s="147"/>
      <c r="H40" s="147"/>
      <c r="I40" s="220"/>
      <c r="J40" s="221"/>
      <c r="K40" s="222"/>
      <c r="L40" s="222"/>
      <c r="M40" s="222"/>
      <c r="N40" s="217"/>
      <c r="O40" s="199"/>
      <c r="P40" s="200"/>
      <c r="Q40" s="201"/>
      <c r="R40" s="201"/>
      <c r="S40" s="201"/>
      <c r="T40" s="201"/>
      <c r="U40" s="201"/>
      <c r="V40" s="201"/>
      <c r="W40" s="201"/>
      <c r="X40" s="163"/>
      <c r="Y40" s="163"/>
      <c r="Z40" s="163"/>
      <c r="AA40" s="163"/>
      <c r="AB40" s="4"/>
      <c r="AC40" s="4"/>
      <c r="AD40" s="1" t="s">
        <v>66</v>
      </c>
      <c r="AE40" s="1">
        <f>AE34*(AE21+AE23)</f>
        <v>1.6209374999999998E-2</v>
      </c>
      <c r="AF40" s="1">
        <f>AE34*(AF21+AF23)</f>
        <v>2.1303749999999996E-2</v>
      </c>
    </row>
    <row r="41" spans="2:32" s="1" customFormat="1" ht="15">
      <c r="B41" s="50"/>
      <c r="C41" s="105"/>
      <c r="D41" s="105"/>
      <c r="E41" s="105"/>
      <c r="F41" s="202"/>
      <c r="G41" s="196"/>
      <c r="H41" s="187"/>
      <c r="I41" s="223"/>
      <c r="J41" s="224"/>
      <c r="K41" s="225"/>
      <c r="L41" s="225"/>
      <c r="M41" s="225"/>
      <c r="N41" s="217"/>
      <c r="O41" s="199"/>
      <c r="P41" s="192"/>
      <c r="Q41" s="201"/>
      <c r="R41" s="201"/>
      <c r="S41" s="201"/>
      <c r="T41" s="201"/>
      <c r="U41" s="201"/>
      <c r="V41" s="201"/>
      <c r="W41" s="201"/>
      <c r="X41" s="163"/>
      <c r="Y41" s="163"/>
      <c r="Z41" s="163"/>
      <c r="AA41" s="163"/>
      <c r="AB41" s="4"/>
      <c r="AC41" s="4"/>
      <c r="AD41" s="1" t="s">
        <v>32</v>
      </c>
      <c r="AE41" s="1">
        <f>AE35*(AE21+(AE22))</f>
        <v>-7.5573749999999999E-3</v>
      </c>
      <c r="AF41" s="1">
        <f>AE35*(AF21+(AF22))</f>
        <v>1.3675249999999996E-2</v>
      </c>
    </row>
    <row r="42" spans="2:32" s="1" customFormat="1" ht="15">
      <c r="B42" s="50"/>
      <c r="C42" s="109"/>
      <c r="D42" s="109"/>
      <c r="E42" s="111"/>
      <c r="F42" s="192"/>
      <c r="G42" s="192"/>
      <c r="H42" s="159"/>
      <c r="I42" s="213"/>
      <c r="J42" s="213"/>
      <c r="K42" s="214"/>
      <c r="L42" s="213"/>
      <c r="M42" s="215"/>
      <c r="N42" s="216"/>
      <c r="O42" s="192"/>
      <c r="P42" s="192"/>
      <c r="Q42" s="192"/>
      <c r="R42" s="192"/>
      <c r="S42" s="192"/>
      <c r="T42" s="192"/>
      <c r="U42" s="192"/>
      <c r="V42" s="192"/>
      <c r="W42" s="192"/>
      <c r="X42" s="163"/>
      <c r="Y42" s="163"/>
      <c r="Z42" s="163"/>
      <c r="AA42" s="163"/>
      <c r="AB42" s="4"/>
      <c r="AC42" s="4"/>
      <c r="AD42" s="1" t="s">
        <v>36</v>
      </c>
      <c r="AE42" s="1">
        <f>AE36*(AE22+AE23)</f>
        <v>-3.216000000000001E-3</v>
      </c>
      <c r="AF42" s="1">
        <f>AE36*(AF22+AF23)</f>
        <v>-8.2543999999999992E-2</v>
      </c>
    </row>
    <row r="43" spans="2:32" s="1" customFormat="1" ht="15">
      <c r="B43" s="50"/>
      <c r="C43" s="109"/>
      <c r="D43" s="109"/>
      <c r="E43" s="111"/>
      <c r="F43" s="192"/>
      <c r="G43" s="192"/>
      <c r="H43" s="202"/>
      <c r="I43" s="226"/>
      <c r="J43" s="226"/>
      <c r="K43" s="214"/>
      <c r="L43" s="226"/>
      <c r="M43" s="226"/>
      <c r="N43" s="216"/>
      <c r="O43" s="192"/>
      <c r="P43" s="192"/>
      <c r="Q43" s="192"/>
      <c r="R43" s="192"/>
      <c r="S43" s="192"/>
      <c r="T43" s="192"/>
      <c r="U43" s="192"/>
      <c r="V43" s="192"/>
      <c r="W43" s="192"/>
      <c r="X43" s="163"/>
      <c r="Y43" s="163"/>
      <c r="Z43" s="163"/>
      <c r="AA43" s="163"/>
      <c r="AB43" s="4"/>
      <c r="AC43" s="4"/>
      <c r="AD43" s="1" t="s">
        <v>41</v>
      </c>
      <c r="AE43" s="85">
        <f>(SUM(AE40:AE42))/(6*AE37)</f>
        <v>6.6666666666666654E-3</v>
      </c>
      <c r="AF43" s="1">
        <f>(SUM(AF40:AF42))/(6*AE37)</f>
        <v>-5.8333333333333341E-2</v>
      </c>
    </row>
    <row r="44" spans="2:32" s="1" customFormat="1" ht="15">
      <c r="B44" s="50"/>
      <c r="C44" s="109"/>
      <c r="D44" s="109"/>
      <c r="E44" s="109"/>
      <c r="F44" s="204"/>
      <c r="G44" s="204"/>
      <c r="H44" s="204"/>
      <c r="I44" s="227"/>
      <c r="J44" s="218"/>
      <c r="K44" s="228"/>
      <c r="L44" s="216"/>
      <c r="M44" s="228"/>
      <c r="N44" s="216"/>
      <c r="O44" s="192"/>
      <c r="P44" s="192"/>
      <c r="Q44" s="192"/>
      <c r="R44" s="192"/>
      <c r="S44" s="192"/>
      <c r="T44" s="192"/>
      <c r="U44" s="192"/>
      <c r="V44" s="192"/>
      <c r="W44" s="192"/>
      <c r="X44" s="163"/>
      <c r="Y44" s="163"/>
      <c r="Z44" s="163"/>
      <c r="AA44" s="163"/>
      <c r="AB44" s="4"/>
      <c r="AC44" s="4"/>
    </row>
    <row r="45" spans="2:32" s="1" customFormat="1" ht="15">
      <c r="B45" s="163"/>
      <c r="C45" s="109"/>
      <c r="D45" s="109"/>
      <c r="E45" s="109"/>
      <c r="F45" s="202"/>
      <c r="G45" s="204"/>
      <c r="H45" s="187"/>
      <c r="I45" s="223"/>
      <c r="J45" s="224"/>
      <c r="K45" s="225"/>
      <c r="L45" s="225"/>
      <c r="M45" s="225"/>
      <c r="N45" s="217"/>
      <c r="O45" s="204"/>
      <c r="P45" s="192"/>
      <c r="Q45" s="204"/>
      <c r="R45" s="204"/>
      <c r="S45" s="204"/>
      <c r="T45" s="204"/>
      <c r="U45" s="204"/>
      <c r="V45" s="204"/>
      <c r="W45" s="204"/>
      <c r="X45" s="163"/>
      <c r="Y45" s="163"/>
      <c r="Z45" s="163"/>
      <c r="AA45" s="163"/>
      <c r="AB45" s="4"/>
      <c r="AC45" s="4"/>
    </row>
    <row r="46" spans="2:32" s="1" customFormat="1" ht="15">
      <c r="B46" s="22"/>
      <c r="C46" s="107"/>
      <c r="D46" s="131"/>
      <c r="E46" s="131"/>
      <c r="F46" s="205"/>
      <c r="G46" s="205"/>
      <c r="H46" s="159"/>
      <c r="I46" s="213"/>
      <c r="J46" s="213"/>
      <c r="K46" s="214"/>
      <c r="L46" s="213"/>
      <c r="M46" s="215"/>
      <c r="N46" s="217"/>
      <c r="O46" s="192"/>
      <c r="P46" s="204"/>
      <c r="Q46" s="192"/>
      <c r="R46" s="204"/>
      <c r="S46" s="204"/>
      <c r="T46" s="204"/>
      <c r="U46" s="204"/>
      <c r="V46" s="204"/>
      <c r="W46" s="204"/>
      <c r="X46" s="163"/>
      <c r="Y46" s="163"/>
      <c r="Z46" s="163"/>
      <c r="AA46" s="163"/>
      <c r="AB46" s="4"/>
      <c r="AC46" s="4"/>
      <c r="AD46" s="14" t="s">
        <v>67</v>
      </c>
      <c r="AE46" s="1">
        <f>ATAN((AF21-0)/(AE21-0))</f>
        <v>1.4869596847264821</v>
      </c>
    </row>
    <row r="47" spans="2:32" s="1" customFormat="1" ht="12.75" customHeight="1">
      <c r="B47" s="163"/>
      <c r="C47" s="107"/>
      <c r="D47" s="107"/>
      <c r="E47" s="107"/>
      <c r="F47" s="192"/>
      <c r="G47" s="192"/>
      <c r="H47" s="202"/>
      <c r="I47" s="226"/>
      <c r="J47" s="226"/>
      <c r="K47" s="214"/>
      <c r="L47" s="226"/>
      <c r="M47" s="226"/>
      <c r="N47" s="216"/>
      <c r="O47" s="192"/>
      <c r="P47" s="192"/>
      <c r="Q47" s="192"/>
      <c r="R47" s="192"/>
      <c r="S47" s="192"/>
      <c r="T47" s="192"/>
      <c r="U47" s="192"/>
      <c r="V47" s="192"/>
      <c r="W47" s="192"/>
      <c r="X47" s="163"/>
      <c r="Y47" s="163"/>
      <c r="Z47" s="163"/>
      <c r="AA47" s="163"/>
      <c r="AB47" s="4"/>
      <c r="AC47" s="4"/>
      <c r="AD47" s="1" t="s">
        <v>68</v>
      </c>
      <c r="AE47" s="1">
        <f>IF(AE21=0,X11-#REF!,E21/COS(AE46))</f>
        <v>0.59709714452507623</v>
      </c>
    </row>
    <row r="48" spans="2:32" s="1" customFormat="1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208"/>
      <c r="Q48" s="208"/>
      <c r="R48" s="209"/>
      <c r="S48" s="209"/>
      <c r="T48" s="209"/>
      <c r="U48" s="209"/>
      <c r="V48" s="209"/>
      <c r="W48" s="209"/>
      <c r="X48" s="209"/>
      <c r="Y48" s="163"/>
      <c r="Z48" s="163"/>
      <c r="AA48" s="163"/>
      <c r="AB48" s="4"/>
      <c r="AC48" s="4"/>
    </row>
    <row r="49" spans="1:31">
      <c r="A49" s="1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208"/>
      <c r="Q49" s="208"/>
      <c r="R49" s="209"/>
      <c r="S49" s="209"/>
      <c r="T49" s="209"/>
      <c r="U49" s="209"/>
      <c r="V49" s="209"/>
      <c r="W49" s="209"/>
      <c r="X49" s="209"/>
      <c r="Y49" s="163"/>
      <c r="Z49" s="163"/>
      <c r="AA49" s="163"/>
    </row>
    <row r="50" spans="1:31">
      <c r="A50" s="1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210"/>
      <c r="Q50" s="210"/>
      <c r="R50" s="211"/>
      <c r="S50" s="211"/>
      <c r="T50" s="212"/>
      <c r="U50" s="212"/>
      <c r="V50" s="212"/>
      <c r="W50" s="212"/>
      <c r="X50" s="176"/>
      <c r="Y50" s="163"/>
      <c r="Z50" s="163"/>
      <c r="AA50" s="163"/>
      <c r="AD50" s="14" t="s">
        <v>69</v>
      </c>
      <c r="AE50" s="1">
        <f>ATAN((AF22-0)/(AE22-0))</f>
        <v>1.2052781206030001</v>
      </c>
    </row>
    <row r="51" spans="1:31" ht="12.75" customHeight="1">
      <c r="A51" s="1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210"/>
      <c r="Q51" s="210"/>
      <c r="R51" s="211"/>
      <c r="S51" s="211"/>
      <c r="T51" s="212"/>
      <c r="U51" s="212"/>
      <c r="V51" s="212"/>
      <c r="W51" s="212"/>
      <c r="X51" s="176"/>
      <c r="Y51" s="163"/>
      <c r="Z51" s="163"/>
      <c r="AA51" s="163"/>
      <c r="AD51" s="1" t="s">
        <v>70</v>
      </c>
      <c r="AE51" s="1">
        <f>AE23/COS(AE50)</f>
        <v>0.34971558237171818</v>
      </c>
    </row>
    <row r="52" spans="1:31" ht="12.75" customHeight="1">
      <c r="A52" s="1"/>
      <c r="B52" s="50"/>
      <c r="C52" s="50"/>
      <c r="D52" s="50"/>
      <c r="E52" s="50"/>
      <c r="F52" s="173"/>
      <c r="G52" s="173"/>
      <c r="H52" s="168"/>
      <c r="I52" s="174"/>
      <c r="J52" s="174"/>
      <c r="K52" s="163"/>
      <c r="L52" s="163"/>
      <c r="M52" s="163"/>
      <c r="N52" s="163"/>
      <c r="O52" s="163"/>
      <c r="P52" s="210"/>
      <c r="Q52" s="210"/>
      <c r="R52" s="211"/>
      <c r="S52" s="211"/>
      <c r="T52" s="212"/>
      <c r="U52" s="212"/>
      <c r="V52" s="212"/>
      <c r="W52" s="212"/>
      <c r="X52" s="176"/>
      <c r="Y52" s="163"/>
      <c r="Z52" s="163"/>
      <c r="AA52" s="163"/>
    </row>
    <row r="53" spans="1:31" ht="12.75" customHeight="1">
      <c r="A53" s="1"/>
      <c r="B53" s="50"/>
      <c r="C53" s="50"/>
      <c r="D53" s="50"/>
      <c r="E53" s="50"/>
      <c r="F53" s="173"/>
      <c r="G53" s="173"/>
      <c r="H53" s="168"/>
      <c r="I53" s="174"/>
      <c r="J53" s="174"/>
      <c r="K53" s="289"/>
      <c r="L53" s="165"/>
      <c r="M53" s="165"/>
      <c r="N53" s="163"/>
      <c r="O53" s="50"/>
      <c r="P53" s="167"/>
      <c r="Q53" s="175"/>
      <c r="R53" s="175"/>
      <c r="S53" s="50"/>
      <c r="T53" s="50"/>
      <c r="U53" s="163"/>
      <c r="V53" s="163"/>
      <c r="W53" s="163"/>
      <c r="X53" s="163"/>
      <c r="Y53" s="163"/>
      <c r="Z53" s="163"/>
      <c r="AA53" s="163"/>
      <c r="AD53" s="14" t="s">
        <v>71</v>
      </c>
      <c r="AE53" s="48">
        <f>ATAN((AF23-0)/(AE23-0))</f>
        <v>-1.240849234648342</v>
      </c>
    </row>
    <row r="54" spans="1:31">
      <c r="A54" s="1"/>
      <c r="B54" s="50"/>
      <c r="C54" s="50"/>
      <c r="D54" s="50"/>
      <c r="E54" s="50"/>
      <c r="F54" s="173"/>
      <c r="G54" s="173"/>
      <c r="H54" s="168"/>
      <c r="I54" s="174"/>
      <c r="J54" s="174"/>
      <c r="K54" s="289"/>
      <c r="L54" s="165"/>
      <c r="M54" s="165"/>
      <c r="N54" s="163"/>
      <c r="O54" s="50"/>
      <c r="P54" s="167"/>
      <c r="Q54" s="175"/>
      <c r="R54" s="175"/>
      <c r="S54" s="50"/>
      <c r="T54" s="50"/>
      <c r="U54" s="163"/>
      <c r="V54" s="163"/>
      <c r="W54" s="163"/>
      <c r="X54" s="163"/>
      <c r="Y54" s="163"/>
      <c r="Z54" s="163"/>
      <c r="AA54" s="163"/>
      <c r="AD54" s="1" t="s">
        <v>70</v>
      </c>
      <c r="AE54" s="1">
        <f>AE23/COS(AE53)</f>
        <v>0.38581083447720865</v>
      </c>
    </row>
    <row r="55" spans="1:31">
      <c r="A55" s="1"/>
      <c r="B55" s="50"/>
      <c r="C55" s="50"/>
      <c r="D55" s="50"/>
      <c r="E55" s="50"/>
      <c r="F55" s="173"/>
      <c r="G55" s="173"/>
      <c r="H55" s="168"/>
      <c r="I55" s="174"/>
      <c r="J55" s="174"/>
      <c r="K55" s="289"/>
      <c r="L55" s="163"/>
      <c r="M55" s="163"/>
      <c r="N55" s="167"/>
      <c r="O55" s="318"/>
      <c r="P55" s="318"/>
      <c r="Q55" s="177"/>
      <c r="R55" s="167"/>
      <c r="S55" s="175"/>
      <c r="T55" s="167"/>
      <c r="U55" s="319"/>
      <c r="V55" s="319"/>
      <c r="W55" s="23"/>
      <c r="X55" s="163"/>
      <c r="Y55" s="163"/>
      <c r="Z55" s="163"/>
      <c r="AA55" s="163"/>
    </row>
    <row r="56" spans="1:31">
      <c r="A56" s="1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31">
      <c r="A57" s="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31">
      <c r="A58" s="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31">
      <c r="A59" s="1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31" s="4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31" s="4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31" s="4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</sheetData>
  <mergeCells count="41">
    <mergeCell ref="B2:W2"/>
    <mergeCell ref="V3:W3"/>
    <mergeCell ref="G12:I12"/>
    <mergeCell ref="G11:I11"/>
    <mergeCell ref="E24:F24"/>
    <mergeCell ref="E19:H19"/>
    <mergeCell ref="K19:M19"/>
    <mergeCell ref="K20:M20"/>
    <mergeCell ref="G9:I9"/>
    <mergeCell ref="N21:O21"/>
    <mergeCell ref="G10:I10"/>
    <mergeCell ref="S3:U3"/>
    <mergeCell ref="K13:M13"/>
    <mergeCell ref="K14:M14"/>
    <mergeCell ref="K15:M15"/>
    <mergeCell ref="K16:M16"/>
    <mergeCell ref="T16:U16"/>
    <mergeCell ref="Y35:Z35"/>
    <mergeCell ref="E20:F20"/>
    <mergeCell ref="G20:H20"/>
    <mergeCell ref="G21:H21"/>
    <mergeCell ref="E22:F22"/>
    <mergeCell ref="G22:H22"/>
    <mergeCell ref="E21:F21"/>
    <mergeCell ref="L25:M25"/>
    <mergeCell ref="K26:M26"/>
    <mergeCell ref="K27:M27"/>
    <mergeCell ref="K28:M28"/>
    <mergeCell ref="K29:M29"/>
    <mergeCell ref="E25:H25"/>
    <mergeCell ref="N22:O22"/>
    <mergeCell ref="G24:H24"/>
    <mergeCell ref="N24:O24"/>
    <mergeCell ref="O55:P55"/>
    <mergeCell ref="U55:V55"/>
    <mergeCell ref="E23:F23"/>
    <mergeCell ref="G23:H23"/>
    <mergeCell ref="K30:M30"/>
    <mergeCell ref="I31:J31"/>
    <mergeCell ref="L31:M31"/>
    <mergeCell ref="I25:J25"/>
  </mergeCells>
  <conditionalFormatting sqref="X50:X52">
    <cfRule type="cellIs" dxfId="3" priority="3" stopIfTrue="1" operator="equal">
      <formula>"NOT OK"</formula>
    </cfRule>
  </conditionalFormatting>
  <conditionalFormatting sqref="N24:O24 L34:M35 L37:M38 N21:O22 L41:M41 L44:M46 L53:M54 N35:O35 N37:O37">
    <cfRule type="cellIs" dxfId="2" priority="2" stopIfTrue="1" operator="equal">
      <formula>"not ok"</formula>
    </cfRule>
  </conditionalFormatting>
  <pageMargins left="1.07" right="0.49" top="0.32" bottom="0.45" header="0.32" footer="0.32"/>
  <pageSetup orientation="portrait" horizontalDpi="4294967295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8"/>
  <sheetViews>
    <sheetView showGridLines="0" tabSelected="1" topLeftCell="A13" zoomScaleNormal="100" workbookViewId="0">
      <selection activeCell="L20" sqref="L20"/>
    </sheetView>
  </sheetViews>
  <sheetFormatPr defaultRowHeight="12.75"/>
  <cols>
    <col min="1" max="1" width="3.7109375" style="5" customWidth="1"/>
    <col min="2" max="3" width="3.7109375" style="1" customWidth="1"/>
    <col min="4" max="7" width="5.5703125" style="1" customWidth="1"/>
    <col min="8" max="23" width="3.7109375" style="1" customWidth="1"/>
    <col min="24" max="24" width="9.85546875" style="1" customWidth="1"/>
    <col min="25" max="25" width="7.140625" style="1" customWidth="1"/>
    <col min="26" max="26" width="11.85546875" style="1" customWidth="1"/>
    <col min="27" max="27" width="9.140625" style="4"/>
    <col min="28" max="28" width="9.140625" style="3"/>
    <col min="29" max="31" width="9.140625" style="2"/>
    <col min="32" max="16384" width="9.140625" style="1"/>
  </cols>
  <sheetData>
    <row r="1" spans="2:31" s="1" customFormat="1" ht="13.5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  <c r="AA1" s="4"/>
      <c r="AB1" s="3"/>
      <c r="AC1" s="2"/>
      <c r="AD1" s="2"/>
      <c r="AE1" s="2"/>
    </row>
    <row r="2" spans="2:31" s="1" customFormat="1" ht="21" thickBot="1">
      <c r="B2" s="308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89"/>
      <c r="Y2" s="84"/>
      <c r="Z2" s="84"/>
      <c r="AA2" s="4"/>
      <c r="AB2" s="3"/>
      <c r="AC2" s="2"/>
      <c r="AD2" s="2"/>
      <c r="AE2" s="2"/>
    </row>
    <row r="3" spans="2:31" s="1" customFormat="1" ht="18.75">
      <c r="B3" s="148" t="s">
        <v>1</v>
      </c>
      <c r="C3" s="115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334"/>
      <c r="T3" s="334"/>
      <c r="U3" s="334"/>
      <c r="V3" s="333"/>
      <c r="W3" s="333"/>
      <c r="X3" s="90"/>
      <c r="Y3" s="83"/>
      <c r="Z3" s="11"/>
      <c r="AA3" s="4"/>
      <c r="AB3" s="3"/>
      <c r="AC3" s="2"/>
      <c r="AD3" s="2"/>
      <c r="AE3" s="2"/>
    </row>
    <row r="4" spans="2:31" s="1" customFormat="1" ht="19.5" thickBot="1">
      <c r="B4" s="149"/>
      <c r="C4" s="115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4"/>
      <c r="AB4" s="3"/>
      <c r="AC4" s="2"/>
      <c r="AD4" s="2" t="s">
        <v>2</v>
      </c>
      <c r="AE4" s="2" t="s">
        <v>3</v>
      </c>
    </row>
    <row r="5" spans="2:31" s="1" customFormat="1" ht="18.75">
      <c r="B5" s="148" t="s">
        <v>72</v>
      </c>
      <c r="C5" s="115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5"/>
      <c r="Y5" s="5"/>
      <c r="Z5" s="11"/>
      <c r="AA5" s="4"/>
      <c r="AB5" s="3"/>
      <c r="AC5" s="14" t="s">
        <v>5</v>
      </c>
      <c r="AD5" s="80">
        <v>0</v>
      </c>
      <c r="AE5" s="80">
        <v>0</v>
      </c>
    </row>
    <row r="6" spans="2:31" s="1" customFormat="1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5"/>
      <c r="Y6" s="5"/>
      <c r="Z6" s="11"/>
      <c r="AA6" s="4"/>
      <c r="AB6" s="81" t="s">
        <v>7</v>
      </c>
      <c r="AC6" s="2" t="s">
        <v>8</v>
      </c>
      <c r="AD6" s="80">
        <f>-G10/2</f>
        <v>-0.45</v>
      </c>
      <c r="AE6" s="80">
        <v>0</v>
      </c>
    </row>
    <row r="7" spans="2:31" s="1" customFormat="1" ht="18.75">
      <c r="B7" s="150" t="s">
        <v>10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92"/>
      <c r="O7" s="92"/>
      <c r="P7" s="353">
        <f>B17</f>
        <v>341</v>
      </c>
      <c r="Q7" s="353"/>
      <c r="R7" s="92"/>
      <c r="S7" s="354">
        <f>B18</f>
        <v>340</v>
      </c>
      <c r="T7" s="354"/>
      <c r="U7" s="92"/>
      <c r="V7" s="92"/>
      <c r="W7" s="92"/>
      <c r="X7" s="70" t="s">
        <v>11</v>
      </c>
      <c r="Y7" s="5"/>
      <c r="Z7" s="11"/>
      <c r="AA7" s="4"/>
      <c r="AB7" s="81" t="s">
        <v>7</v>
      </c>
      <c r="AC7" s="2" t="s">
        <v>12</v>
      </c>
      <c r="AD7" s="80">
        <f>G10/2</f>
        <v>0.45</v>
      </c>
      <c r="AE7" s="80">
        <v>0</v>
      </c>
    </row>
    <row r="8" spans="2:31" s="1" customFormat="1" ht="18.75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92"/>
      <c r="O8" s="92"/>
      <c r="P8" s="92"/>
      <c r="Q8" s="92"/>
      <c r="R8" s="92"/>
      <c r="S8" s="92"/>
      <c r="T8" s="92"/>
      <c r="U8" s="92"/>
      <c r="V8" s="338">
        <f>G11</f>
        <v>0.6</v>
      </c>
      <c r="W8" s="339"/>
      <c r="X8" s="67" t="s">
        <v>14</v>
      </c>
      <c r="Y8" s="5"/>
      <c r="Z8" s="11"/>
      <c r="AA8" s="4"/>
      <c r="AB8" s="3"/>
      <c r="AC8" s="2"/>
      <c r="AD8" s="3"/>
      <c r="AE8" s="3"/>
    </row>
    <row r="9" spans="2:31" s="1" customFormat="1" ht="18.75">
      <c r="B9" s="115"/>
      <c r="C9" s="12" t="s">
        <v>73</v>
      </c>
      <c r="D9" s="12"/>
      <c r="E9" s="231"/>
      <c r="F9" s="102" t="s">
        <v>18</v>
      </c>
      <c r="G9" s="350">
        <v>0.3</v>
      </c>
      <c r="H9" s="350"/>
      <c r="I9" s="350"/>
      <c r="J9" s="116"/>
      <c r="K9" s="117"/>
      <c r="L9" s="117"/>
      <c r="M9" s="117"/>
      <c r="O9" s="92"/>
      <c r="P9" s="92"/>
      <c r="Q9" s="92"/>
      <c r="R9" s="92"/>
      <c r="S9" s="92"/>
      <c r="T9" s="92"/>
      <c r="U9" s="92"/>
      <c r="V9" s="92"/>
      <c r="W9" s="92"/>
      <c r="X9" s="77" t="s">
        <v>19</v>
      </c>
      <c r="Y9" s="5"/>
      <c r="Z9" s="11"/>
      <c r="AA9" s="4"/>
      <c r="AB9" s="3" t="s">
        <v>30</v>
      </c>
      <c r="AC9" s="2" t="s">
        <v>8</v>
      </c>
      <c r="AD9" s="78">
        <f>D17+AD6</f>
        <v>-0.505</v>
      </c>
      <c r="AE9" s="78">
        <f>F17+AE6</f>
        <v>0</v>
      </c>
    </row>
    <row r="10" spans="2:31" s="1" customFormat="1" ht="18.75">
      <c r="B10" s="115"/>
      <c r="C10" s="232" t="s">
        <v>74</v>
      </c>
      <c r="D10" s="27"/>
      <c r="E10" s="231"/>
      <c r="F10" s="233" t="s">
        <v>18</v>
      </c>
      <c r="G10" s="349">
        <v>0.9</v>
      </c>
      <c r="H10" s="349"/>
      <c r="I10" s="349"/>
      <c r="J10" s="118"/>
      <c r="K10" s="117"/>
      <c r="L10" s="117"/>
      <c r="M10" s="117"/>
      <c r="O10" s="92"/>
      <c r="P10" s="92"/>
      <c r="Q10" s="92"/>
      <c r="R10" s="92"/>
      <c r="S10" s="92"/>
      <c r="T10" s="92"/>
      <c r="U10" s="92"/>
      <c r="V10" s="92"/>
      <c r="W10" s="92"/>
      <c r="X10" s="77" t="s">
        <v>23</v>
      </c>
      <c r="Y10" s="5"/>
      <c r="Z10" s="11"/>
      <c r="AA10" s="4"/>
      <c r="AB10" s="3" t="s">
        <v>30</v>
      </c>
      <c r="AC10" s="2" t="s">
        <v>12</v>
      </c>
      <c r="AD10" s="78">
        <f>D18+AD7</f>
        <v>0.39</v>
      </c>
      <c r="AE10" s="78">
        <f>F18+AE7</f>
        <v>2.5000000000000001E-2</v>
      </c>
    </row>
    <row r="11" spans="2:31" s="1" customFormat="1" ht="18.75">
      <c r="B11" s="115"/>
      <c r="C11" s="232" t="s">
        <v>75</v>
      </c>
      <c r="D11" s="27"/>
      <c r="E11" s="231"/>
      <c r="F11" s="233" t="s">
        <v>18</v>
      </c>
      <c r="G11" s="349">
        <v>0.6</v>
      </c>
      <c r="H11" s="349"/>
      <c r="I11" s="349"/>
      <c r="J11" s="118"/>
      <c r="K11" s="117"/>
      <c r="L11" s="117"/>
      <c r="M11" s="117"/>
      <c r="O11" s="92"/>
      <c r="P11" s="92"/>
      <c r="Q11" s="92"/>
      <c r="R11" s="306">
        <f>G10</f>
        <v>0.9</v>
      </c>
      <c r="S11" s="306"/>
      <c r="V11" s="92"/>
      <c r="W11" s="92"/>
      <c r="X11" s="77" t="s">
        <v>76</v>
      </c>
      <c r="Y11" s="5"/>
      <c r="Z11" s="11"/>
      <c r="AA11" s="4"/>
      <c r="AB11" s="3"/>
      <c r="AC11" s="2" t="s">
        <v>64</v>
      </c>
      <c r="AD11" s="73">
        <f>(AD9+AD10)/2</f>
        <v>-5.7499999999999996E-2</v>
      </c>
      <c r="AE11" s="73">
        <f>(AE9+AE10)/2</f>
        <v>1.2500000000000001E-2</v>
      </c>
    </row>
    <row r="12" spans="2:31" s="1" customFormat="1" ht="18.75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92"/>
      <c r="O12" s="298">
        <f>G9</f>
        <v>0.3</v>
      </c>
      <c r="P12" s="307"/>
      <c r="S12" s="298">
        <f>O12</f>
        <v>0.3</v>
      </c>
      <c r="T12" s="298"/>
      <c r="W12" s="92"/>
      <c r="X12" s="67" t="s">
        <v>27</v>
      </c>
      <c r="Y12" s="5"/>
      <c r="Z12" s="11"/>
      <c r="AA12" s="4"/>
      <c r="AB12" s="3"/>
      <c r="AC12" s="2"/>
      <c r="AD12" s="3"/>
      <c r="AE12" s="3"/>
    </row>
    <row r="13" spans="2:31" s="1" customFormat="1" ht="18.75">
      <c r="B13" s="151" t="s">
        <v>26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67" t="s">
        <v>29</v>
      </c>
      <c r="Y13" s="5"/>
      <c r="Z13" s="11"/>
      <c r="AA13" s="4"/>
      <c r="AB13" s="3"/>
      <c r="AC13" s="2"/>
      <c r="AD13" s="3"/>
      <c r="AE13" s="3"/>
    </row>
    <row r="14" spans="2:31" s="1" customFormat="1" ht="18.75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5"/>
      <c r="Y14" s="5"/>
      <c r="Z14" s="11"/>
      <c r="AA14" s="4"/>
      <c r="AB14" s="3"/>
      <c r="AC14" s="2" t="s">
        <v>48</v>
      </c>
      <c r="AD14" s="73">
        <f>AD11-AD5</f>
        <v>-5.7499999999999996E-2</v>
      </c>
      <c r="AE14" s="73">
        <f>AE11-AE5</f>
        <v>1.2500000000000001E-2</v>
      </c>
    </row>
    <row r="15" spans="2:31" s="1" customFormat="1" ht="18">
      <c r="B15" s="341" t="s">
        <v>33</v>
      </c>
      <c r="C15" s="342"/>
      <c r="D15" s="345" t="s">
        <v>34</v>
      </c>
      <c r="E15" s="345"/>
      <c r="F15" s="345"/>
      <c r="G15" s="345"/>
      <c r="H15" s="230"/>
      <c r="I15" s="108"/>
      <c r="J15" s="119"/>
      <c r="K15" s="347"/>
      <c r="L15" s="347"/>
      <c r="M15" s="347"/>
      <c r="N15" s="12"/>
      <c r="O15" s="27"/>
      <c r="P15" s="27"/>
      <c r="Q15" s="62"/>
      <c r="R15" s="62"/>
      <c r="S15" s="72"/>
      <c r="T15" s="72"/>
      <c r="U15" s="62"/>
      <c r="V15" s="60"/>
      <c r="W15" s="27"/>
      <c r="X15" s="70" t="s">
        <v>35</v>
      </c>
      <c r="Y15" s="5"/>
      <c r="Z15" s="11"/>
      <c r="AA15" s="4"/>
      <c r="AB15" s="3"/>
      <c r="AC15" s="2"/>
      <c r="AD15" s="3"/>
      <c r="AE15" s="3"/>
    </row>
    <row r="16" spans="2:31" s="1" customFormat="1" ht="18">
      <c r="B16" s="343" t="s">
        <v>37</v>
      </c>
      <c r="C16" s="343"/>
      <c r="D16" s="345" t="s">
        <v>77</v>
      </c>
      <c r="E16" s="345"/>
      <c r="F16" s="345" t="s">
        <v>78</v>
      </c>
      <c r="G16" s="345"/>
      <c r="H16" s="230"/>
      <c r="I16" s="108"/>
      <c r="J16" s="119"/>
      <c r="K16" s="348"/>
      <c r="L16" s="348"/>
      <c r="M16" s="348"/>
      <c r="N16" s="12"/>
      <c r="O16" s="27"/>
      <c r="P16" s="69"/>
      <c r="Q16" s="62"/>
      <c r="R16" s="62"/>
      <c r="S16" s="62"/>
      <c r="T16" s="62"/>
      <c r="U16" s="62"/>
      <c r="V16" s="60"/>
      <c r="W16" s="69"/>
      <c r="X16" s="67" t="s">
        <v>40</v>
      </c>
      <c r="Y16" s="5"/>
      <c r="Z16" s="11"/>
      <c r="AA16" s="4"/>
      <c r="AB16" s="3"/>
      <c r="AC16" s="2"/>
      <c r="AD16" s="3"/>
      <c r="AE16" s="3"/>
    </row>
    <row r="17" spans="1:32" ht="18.75" customHeight="1">
      <c r="B17" s="344">
        <v>341</v>
      </c>
      <c r="C17" s="344"/>
      <c r="D17" s="346">
        <v>-5.5E-2</v>
      </c>
      <c r="E17" s="346"/>
      <c r="F17" s="346">
        <v>0</v>
      </c>
      <c r="G17" s="346"/>
      <c r="H17" s="262" t="s">
        <v>42</v>
      </c>
      <c r="I17" s="113"/>
      <c r="J17" s="120"/>
      <c r="K17" s="120"/>
      <c r="L17" s="120"/>
      <c r="M17" s="120"/>
      <c r="N17" s="27"/>
      <c r="O17" s="12"/>
      <c r="P17" s="12"/>
      <c r="Q17" s="12"/>
      <c r="R17" s="12"/>
      <c r="S17" s="12"/>
      <c r="T17" s="12"/>
      <c r="U17" s="12"/>
      <c r="V17" s="12"/>
      <c r="W17" s="12"/>
      <c r="X17" s="284" t="s">
        <v>43</v>
      </c>
      <c r="Y17" s="5"/>
      <c r="Z17" s="11"/>
      <c r="AD17" s="3"/>
      <c r="AE17" s="3"/>
    </row>
    <row r="18" spans="1:32" ht="18" customHeight="1">
      <c r="B18" s="351">
        <v>340</v>
      </c>
      <c r="C18" s="351"/>
      <c r="D18" s="346">
        <v>-0.06</v>
      </c>
      <c r="E18" s="346"/>
      <c r="F18" s="346">
        <v>2.5000000000000001E-2</v>
      </c>
      <c r="G18" s="346"/>
      <c r="H18" s="263" t="s">
        <v>44</v>
      </c>
      <c r="I18" s="109"/>
      <c r="J18" s="120"/>
      <c r="K18" s="120"/>
      <c r="L18" s="120"/>
      <c r="M18" s="20"/>
      <c r="N18" s="20"/>
      <c r="O18" s="20"/>
      <c r="P18" s="20"/>
      <c r="Q18" s="20"/>
      <c r="X18" s="57" t="s">
        <v>45</v>
      </c>
      <c r="Y18" s="5"/>
      <c r="Z18" s="11"/>
      <c r="AD18" s="3"/>
      <c r="AE18" s="3"/>
    </row>
    <row r="19" spans="1:32" ht="18">
      <c r="B19" s="352" t="s">
        <v>30</v>
      </c>
      <c r="C19" s="352"/>
      <c r="D19" s="356">
        <f>AD14</f>
        <v>-5.7499999999999996E-2</v>
      </c>
      <c r="E19" s="356"/>
      <c r="F19" s="356">
        <f>AE14</f>
        <v>1.2500000000000001E-2</v>
      </c>
      <c r="G19" s="356"/>
      <c r="H19" s="196"/>
      <c r="I19" s="106"/>
      <c r="J19" s="121"/>
      <c r="K19" s="123"/>
      <c r="L19" s="123"/>
      <c r="N19" s="21" t="s">
        <v>50</v>
      </c>
      <c r="O19" s="20"/>
      <c r="P19" s="20"/>
      <c r="R19" s="19" t="s">
        <v>51</v>
      </c>
      <c r="S19" s="19"/>
      <c r="T19" s="19"/>
      <c r="U19" s="18" t="s">
        <v>52</v>
      </c>
      <c r="X19" s="5"/>
      <c r="Y19" s="5"/>
      <c r="Z19" s="11"/>
      <c r="AC19" s="2" t="s">
        <v>53</v>
      </c>
      <c r="AD19" s="55">
        <f>AE7+0.1</f>
        <v>0.1</v>
      </c>
      <c r="AE19" s="55">
        <f>AD7</f>
        <v>0.45</v>
      </c>
    </row>
    <row r="20" spans="1:32" ht="18">
      <c r="B20" s="344" t="s">
        <v>49</v>
      </c>
      <c r="C20" s="344"/>
      <c r="D20" s="355"/>
      <c r="E20" s="355"/>
      <c r="F20" s="355"/>
      <c r="G20" s="355"/>
      <c r="H20" s="147"/>
      <c r="I20" s="112"/>
      <c r="J20" s="121"/>
      <c r="K20" s="124"/>
      <c r="L20" s="124"/>
      <c r="T20" s="283"/>
      <c r="U20" s="283"/>
      <c r="V20" s="15"/>
      <c r="W20" s="15"/>
      <c r="X20" s="5"/>
      <c r="Y20" s="5"/>
      <c r="Z20" s="11"/>
      <c r="AD20" s="55">
        <f>AE6+0.1</f>
        <v>0.1</v>
      </c>
      <c r="AE20" s="55">
        <f>AD6</f>
        <v>-0.45</v>
      </c>
    </row>
    <row r="21" spans="1:32" ht="18.75" thickBot="1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340"/>
      <c r="O21" s="340"/>
      <c r="P21" s="104"/>
      <c r="Q21" s="104"/>
      <c r="R21" s="104"/>
      <c r="S21" s="104"/>
      <c r="T21" s="104"/>
      <c r="U21" s="104"/>
      <c r="V21" s="104"/>
      <c r="W21" s="104"/>
      <c r="X21" s="5"/>
      <c r="Y21" s="5"/>
      <c r="Z21" s="11"/>
      <c r="AD21" s="3" t="s">
        <v>54</v>
      </c>
      <c r="AE21" s="3" t="s">
        <v>55</v>
      </c>
    </row>
    <row r="22" spans="1:32" ht="14.25" customHeight="1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234"/>
      <c r="O22" s="234"/>
      <c r="P22" s="107"/>
      <c r="Q22" s="107"/>
      <c r="R22" s="107"/>
      <c r="S22" s="107"/>
      <c r="T22" s="107"/>
      <c r="U22" s="107"/>
      <c r="V22" s="107"/>
      <c r="W22" s="107"/>
      <c r="X22" s="5"/>
      <c r="Y22" s="5"/>
      <c r="Z22" s="11"/>
      <c r="AD22" s="49">
        <f>AD9^2</f>
        <v>0.255025</v>
      </c>
      <c r="AE22" s="49">
        <f>AE9^2</f>
        <v>0</v>
      </c>
      <c r="AF22" s="48"/>
    </row>
    <row r="23" spans="1:32" ht="14.25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235"/>
      <c r="O23" s="235"/>
      <c r="P23" s="107"/>
      <c r="Q23" s="107"/>
      <c r="R23" s="107"/>
      <c r="S23" s="107"/>
      <c r="T23" s="236"/>
      <c r="U23" s="107"/>
      <c r="V23" s="107"/>
      <c r="W23" s="107"/>
      <c r="X23" s="5"/>
      <c r="Y23" s="5"/>
      <c r="Z23" s="11"/>
      <c r="AD23" s="49">
        <f>AD10^2</f>
        <v>0.15210000000000001</v>
      </c>
      <c r="AE23" s="49">
        <f>AE10^2</f>
        <v>6.2500000000000012E-4</v>
      </c>
      <c r="AF23" s="48"/>
    </row>
    <row r="24" spans="1:32" ht="14.25" customHeight="1">
      <c r="B24" s="105"/>
      <c r="C24" s="105"/>
      <c r="D24" s="105"/>
      <c r="E24" s="105"/>
      <c r="F24" s="105"/>
      <c r="G24" s="105"/>
      <c r="H24" s="105"/>
      <c r="I24" s="105"/>
      <c r="J24" s="114"/>
      <c r="K24" s="237"/>
      <c r="L24" s="237"/>
      <c r="M24" s="237"/>
      <c r="N24" s="107"/>
      <c r="O24" s="107"/>
      <c r="P24" s="107"/>
      <c r="Q24" s="107"/>
      <c r="R24" s="107"/>
      <c r="S24" s="107"/>
      <c r="T24" s="129"/>
      <c r="U24" s="129"/>
      <c r="V24" s="107"/>
      <c r="W24" s="107"/>
      <c r="X24" s="5"/>
      <c r="Y24" s="5"/>
      <c r="Z24" s="11"/>
      <c r="AD24" s="46">
        <f>SUM(AD22:AD23)</f>
        <v>0.40712500000000001</v>
      </c>
      <c r="AE24" s="46">
        <f>SUM(AE22:AE23)</f>
        <v>6.2500000000000012E-4</v>
      </c>
    </row>
    <row r="25" spans="1:32" ht="14.25" customHeight="1">
      <c r="B25" s="105"/>
      <c r="C25" s="105"/>
      <c r="D25" s="105"/>
      <c r="F25" s="185"/>
      <c r="G25" s="186"/>
      <c r="H25" s="187"/>
      <c r="I25" s="188"/>
      <c r="J25" s="189"/>
      <c r="K25" s="238"/>
      <c r="L25" s="238"/>
      <c r="M25" s="238"/>
      <c r="N25" s="239"/>
      <c r="O25" s="239"/>
      <c r="P25" s="192"/>
      <c r="Q25" s="192"/>
      <c r="R25" s="192"/>
      <c r="S25" s="192"/>
      <c r="T25" s="192"/>
      <c r="U25" s="192"/>
      <c r="V25" s="192"/>
      <c r="W25" s="192"/>
      <c r="X25" s="5"/>
      <c r="Y25" s="5"/>
      <c r="Z25" s="11"/>
    </row>
    <row r="26" spans="1:32" ht="14.25" customHeight="1">
      <c r="B26" s="108"/>
      <c r="C26" s="109"/>
      <c r="D26" s="109"/>
      <c r="E26" s="111"/>
      <c r="F26" s="185"/>
      <c r="G26" s="192"/>
      <c r="H26" s="159"/>
      <c r="I26" s="213"/>
      <c r="J26" s="193"/>
      <c r="K26" s="194"/>
      <c r="L26" s="240"/>
      <c r="M26" s="241"/>
      <c r="N26" s="192"/>
      <c r="O26" s="192"/>
      <c r="P26" s="192"/>
      <c r="Q26" s="192"/>
      <c r="R26" s="192"/>
      <c r="S26" s="192"/>
      <c r="T26" s="192"/>
      <c r="U26" s="192"/>
      <c r="V26" s="195"/>
      <c r="W26" s="192"/>
      <c r="X26" s="5"/>
      <c r="Y26" s="5"/>
      <c r="Z26" s="11"/>
    </row>
    <row r="27" spans="1:32" ht="14.25" customHeight="1">
      <c r="B27" s="112"/>
      <c r="C27" s="105"/>
      <c r="D27" s="105"/>
      <c r="E27" s="105"/>
      <c r="F27" s="185"/>
      <c r="G27" s="196"/>
      <c r="H27" s="196"/>
      <c r="I27" s="217"/>
      <c r="J27" s="197"/>
      <c r="K27" s="242"/>
      <c r="L27" s="242"/>
      <c r="M27" s="24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5"/>
      <c r="Y27" s="5"/>
      <c r="Z27" s="11"/>
    </row>
    <row r="28" spans="1:32" ht="14.25" customHeight="1">
      <c r="B28" s="112"/>
      <c r="C28" s="112"/>
      <c r="D28" s="112"/>
      <c r="E28" s="112"/>
      <c r="F28" s="185"/>
      <c r="G28" s="147"/>
      <c r="H28" s="147"/>
      <c r="I28" s="220"/>
      <c r="J28" s="198"/>
      <c r="K28" s="243"/>
      <c r="L28" s="243"/>
      <c r="M28" s="243"/>
      <c r="N28" s="196"/>
      <c r="O28" s="199"/>
      <c r="P28" s="200"/>
      <c r="Q28" s="200"/>
      <c r="R28" s="200"/>
      <c r="S28" s="200"/>
      <c r="T28" s="200"/>
      <c r="U28" s="200"/>
      <c r="V28" s="200"/>
      <c r="W28" s="200"/>
      <c r="X28" s="5"/>
      <c r="Y28" s="5"/>
      <c r="Z28" s="11"/>
    </row>
    <row r="29" spans="1:32" ht="14.25" customHeight="1">
      <c r="B29" s="105"/>
      <c r="C29" s="105"/>
      <c r="D29" s="105"/>
      <c r="E29" s="105"/>
      <c r="F29" s="202"/>
      <c r="G29" s="196"/>
      <c r="H29" s="187"/>
      <c r="I29" s="223"/>
      <c r="J29" s="189"/>
      <c r="K29" s="238"/>
      <c r="L29" s="238"/>
      <c r="M29" s="238"/>
      <c r="N29" s="196"/>
      <c r="O29" s="199"/>
      <c r="P29" s="192"/>
      <c r="Q29" s="200"/>
      <c r="R29" s="200"/>
      <c r="S29" s="200"/>
      <c r="T29" s="200"/>
      <c r="U29" s="200"/>
      <c r="V29" s="200"/>
      <c r="W29" s="200"/>
      <c r="X29" s="5"/>
      <c r="Y29" s="5"/>
      <c r="Z29" s="11"/>
    </row>
    <row r="30" spans="1:32" ht="14.25" customHeight="1">
      <c r="A30" s="37"/>
      <c r="B30" s="108"/>
      <c r="C30" s="109"/>
      <c r="D30" s="109"/>
      <c r="E30" s="111"/>
      <c r="F30" s="192"/>
      <c r="G30" s="192"/>
      <c r="H30" s="159"/>
      <c r="I30" s="213"/>
      <c r="J30" s="193"/>
      <c r="K30" s="194"/>
      <c r="L30" s="240"/>
      <c r="M30" s="241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31"/>
      <c r="Y30" s="5"/>
      <c r="Z30" s="11"/>
    </row>
    <row r="31" spans="1:32" ht="14.25" customHeight="1">
      <c r="B31" s="108"/>
      <c r="C31" s="109"/>
      <c r="D31" s="109"/>
      <c r="E31" s="111"/>
      <c r="F31" s="192"/>
      <c r="G31" s="192"/>
      <c r="H31" s="202"/>
      <c r="I31" s="226"/>
      <c r="J31" s="203"/>
      <c r="K31" s="194"/>
      <c r="L31" s="244"/>
      <c r="M31" s="244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5"/>
      <c r="Y31" s="5"/>
      <c r="Z31" s="11"/>
    </row>
    <row r="32" spans="1:32" ht="14.25" customHeight="1">
      <c r="A32" s="1"/>
      <c r="B32" s="130"/>
      <c r="C32" s="109"/>
      <c r="D32" s="109"/>
      <c r="E32" s="109"/>
      <c r="F32" s="204"/>
      <c r="G32" s="204"/>
      <c r="H32" s="204"/>
      <c r="I32" s="227"/>
      <c r="J32" s="197"/>
      <c r="K32" s="239"/>
      <c r="L32" s="192"/>
      <c r="M32" s="239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5"/>
      <c r="Y32" s="5"/>
      <c r="Z32" s="11"/>
      <c r="AA32" s="1"/>
      <c r="AB32" s="1"/>
      <c r="AC32" s="1"/>
      <c r="AD32" s="1"/>
      <c r="AE32" s="1"/>
    </row>
    <row r="33" spans="1:31" ht="14.25" customHeight="1">
      <c r="A33" s="1"/>
      <c r="B33" s="108"/>
      <c r="C33" s="109"/>
      <c r="D33" s="109"/>
      <c r="E33" s="109"/>
      <c r="F33" s="202"/>
      <c r="G33" s="204"/>
      <c r="H33" s="187"/>
      <c r="I33" s="223"/>
      <c r="J33" s="189"/>
      <c r="K33" s="238"/>
      <c r="L33" s="238"/>
      <c r="M33" s="238"/>
      <c r="N33" s="196"/>
      <c r="O33" s="204"/>
      <c r="P33" s="192"/>
      <c r="Q33" s="204"/>
      <c r="R33" s="204"/>
      <c r="S33" s="204"/>
      <c r="T33" s="204"/>
      <c r="U33" s="204"/>
      <c r="V33" s="204"/>
      <c r="W33" s="204"/>
      <c r="X33" s="5"/>
      <c r="Y33" s="5"/>
      <c r="Z33" s="11"/>
      <c r="AA33" s="1"/>
      <c r="AB33" s="1"/>
      <c r="AC33" s="1"/>
      <c r="AD33" s="1"/>
      <c r="AE33" s="1"/>
    </row>
    <row r="34" spans="1:31" ht="14.25" customHeight="1">
      <c r="A34" s="1"/>
      <c r="B34" s="107"/>
      <c r="C34" s="107"/>
      <c r="D34" s="131"/>
      <c r="E34" s="131"/>
      <c r="F34" s="205"/>
      <c r="G34" s="205"/>
      <c r="H34" s="159"/>
      <c r="I34" s="213"/>
      <c r="J34" s="193"/>
      <c r="K34" s="194"/>
      <c r="L34" s="240"/>
      <c r="M34" s="241"/>
      <c r="N34" s="196"/>
      <c r="O34" s="192"/>
      <c r="P34" s="204"/>
      <c r="Q34" s="192"/>
      <c r="R34" s="204"/>
      <c r="S34" s="204"/>
      <c r="T34" s="204"/>
      <c r="U34" s="204"/>
      <c r="V34" s="204"/>
      <c r="W34" s="204"/>
      <c r="X34" s="5"/>
      <c r="Y34" s="5"/>
      <c r="Z34" s="11"/>
      <c r="AA34" s="1"/>
      <c r="AB34" s="1"/>
      <c r="AC34" s="1"/>
      <c r="AD34" s="1"/>
      <c r="AE34" s="1"/>
    </row>
    <row r="35" spans="1:31" ht="14.25" customHeight="1">
      <c r="A35" s="1"/>
      <c r="B35" s="107"/>
      <c r="C35" s="107"/>
      <c r="D35" s="107"/>
      <c r="E35" s="107"/>
      <c r="F35" s="192"/>
      <c r="G35" s="192"/>
      <c r="H35" s="202"/>
      <c r="I35" s="226"/>
      <c r="J35" s="203"/>
      <c r="K35" s="194"/>
      <c r="L35" s="244"/>
      <c r="M35" s="244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5"/>
      <c r="Y35" s="5"/>
      <c r="Z35" s="11"/>
      <c r="AA35" s="1"/>
      <c r="AB35" s="1"/>
      <c r="AC35" s="1"/>
      <c r="AD35" s="1"/>
      <c r="AE35" s="1"/>
    </row>
    <row r="36" spans="1:31" ht="14.25" customHeight="1">
      <c r="A36" s="1"/>
      <c r="B36" s="107"/>
      <c r="C36" s="107"/>
      <c r="D36" s="107"/>
      <c r="E36" s="107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5"/>
      <c r="Y36" s="5"/>
      <c r="Z36" s="11"/>
      <c r="AA36" s="1"/>
      <c r="AB36" s="1"/>
      <c r="AC36" s="1"/>
      <c r="AD36" s="1"/>
      <c r="AE36" s="1"/>
    </row>
    <row r="37" spans="1:31" ht="14.25" customHeight="1">
      <c r="A37" s="1"/>
      <c r="B37" s="107"/>
      <c r="C37" s="107"/>
      <c r="D37" s="107"/>
      <c r="E37" s="107"/>
      <c r="F37" s="107"/>
      <c r="G37" s="107"/>
      <c r="H37" s="132"/>
      <c r="I37" s="132"/>
      <c r="J37" s="132"/>
      <c r="K37" s="132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5"/>
      <c r="Y37" s="5"/>
      <c r="Z37" s="11"/>
      <c r="AA37" s="1"/>
      <c r="AB37" s="1"/>
      <c r="AC37" s="1"/>
      <c r="AD37" s="1"/>
      <c r="AE37" s="1"/>
    </row>
    <row r="38" spans="1:31" ht="14.25" customHeight="1">
      <c r="A38" s="1"/>
      <c r="B38" s="107"/>
      <c r="C38" s="131"/>
      <c r="D38" s="133"/>
      <c r="E38" s="133"/>
      <c r="F38" s="134"/>
      <c r="G38" s="107"/>
      <c r="H38" s="131"/>
      <c r="I38" s="107"/>
      <c r="J38" s="107"/>
      <c r="K38" s="135"/>
      <c r="L38" s="136"/>
      <c r="M38" s="136"/>
      <c r="N38" s="136"/>
      <c r="O38" s="107"/>
      <c r="P38" s="107"/>
      <c r="Q38" s="107"/>
      <c r="R38" s="107"/>
      <c r="S38" s="107"/>
      <c r="T38" s="107"/>
      <c r="U38" s="107"/>
      <c r="V38" s="107"/>
      <c r="W38" s="107"/>
      <c r="X38" s="5"/>
      <c r="Y38" s="5"/>
      <c r="Z38" s="11"/>
      <c r="AA38" s="1"/>
      <c r="AB38" s="1"/>
      <c r="AC38" s="1"/>
      <c r="AD38" s="1"/>
      <c r="AE38" s="1"/>
    </row>
    <row r="39" spans="1:31" ht="14.25" customHeight="1">
      <c r="A39" s="1"/>
      <c r="B39" s="110"/>
      <c r="C39" s="131"/>
      <c r="D39" s="133"/>
      <c r="E39" s="133"/>
      <c r="F39" s="134"/>
      <c r="G39" s="107"/>
      <c r="H39" s="131"/>
      <c r="I39" s="107"/>
      <c r="J39" s="107"/>
      <c r="K39" s="132"/>
      <c r="L39" s="136"/>
      <c r="M39" s="136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5"/>
      <c r="Y39" s="5"/>
      <c r="Z39" s="11"/>
      <c r="AA39" s="1"/>
      <c r="AB39" s="1"/>
      <c r="AC39" s="1"/>
      <c r="AD39" s="1"/>
      <c r="AE39" s="1"/>
    </row>
    <row r="40" spans="1:31" ht="14.25" customHeight="1">
      <c r="A40" s="1"/>
      <c r="B40" s="13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5"/>
      <c r="Y40" s="5"/>
      <c r="Z40" s="11"/>
      <c r="AA40" s="1"/>
      <c r="AB40" s="1"/>
      <c r="AC40" s="1"/>
      <c r="AD40" s="1"/>
      <c r="AE40" s="1"/>
    </row>
    <row r="41" spans="1:31" ht="14.25" customHeight="1">
      <c r="A41" s="1"/>
      <c r="B41" s="13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5"/>
      <c r="Y41" s="5"/>
      <c r="Z41" s="11"/>
      <c r="AA41" s="1"/>
      <c r="AB41" s="1"/>
      <c r="AC41" s="1"/>
      <c r="AD41" s="1"/>
      <c r="AE41" s="1"/>
    </row>
    <row r="42" spans="1:31" ht="14.25" customHeight="1">
      <c r="A42" s="1"/>
      <c r="B42" s="107"/>
      <c r="C42" s="131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245"/>
      <c r="V42" s="245"/>
      <c r="W42" s="246"/>
      <c r="X42" s="5"/>
      <c r="Y42" s="5"/>
      <c r="Z42" s="11"/>
      <c r="AA42" s="1"/>
      <c r="AB42" s="1"/>
      <c r="AC42" s="1"/>
      <c r="AD42" s="1"/>
      <c r="AE42" s="1"/>
    </row>
    <row r="43" spans="1:31" ht="14.25" customHeight="1">
      <c r="A43" s="1"/>
      <c r="B43" s="107"/>
      <c r="C43" s="107"/>
      <c r="D43" s="107"/>
      <c r="E43" s="107"/>
      <c r="F43" s="107"/>
      <c r="G43" s="107"/>
      <c r="H43" s="107"/>
      <c r="I43" s="107"/>
      <c r="J43" s="107"/>
      <c r="K43" s="139"/>
      <c r="L43" s="139"/>
      <c r="M43" s="140"/>
      <c r="N43" s="140"/>
      <c r="O43" s="141"/>
      <c r="P43" s="141"/>
      <c r="Q43" s="141"/>
      <c r="R43" s="141"/>
      <c r="S43" s="141"/>
      <c r="T43" s="141"/>
      <c r="U43" s="107"/>
      <c r="V43" s="141"/>
      <c r="W43" s="138"/>
      <c r="X43" s="5"/>
      <c r="Y43" s="5"/>
      <c r="Z43" s="11"/>
      <c r="AA43" s="1"/>
      <c r="AB43" s="1"/>
      <c r="AC43" s="1"/>
      <c r="AD43" s="1"/>
      <c r="AE43" s="1"/>
    </row>
    <row r="44" spans="1:31" ht="14.25" customHeight="1">
      <c r="A44" s="1"/>
      <c r="B44" s="107"/>
      <c r="C44" s="107"/>
      <c r="D44" s="142"/>
      <c r="E44" s="143"/>
      <c r="F44" s="107"/>
      <c r="G44" s="107"/>
      <c r="H44" s="107"/>
      <c r="I44" s="107"/>
      <c r="J44" s="107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07"/>
      <c r="V44" s="141"/>
      <c r="W44" s="138"/>
      <c r="X44" s="5"/>
      <c r="Y44" s="5"/>
      <c r="Z44" s="11"/>
      <c r="AA44" s="1"/>
      <c r="AB44" s="1"/>
      <c r="AC44" s="1"/>
      <c r="AD44" s="1"/>
      <c r="AE44" s="1"/>
    </row>
    <row r="45" spans="1:31" ht="14.25" customHeight="1">
      <c r="A45" s="1"/>
      <c r="B45" s="107"/>
      <c r="C45" s="107"/>
      <c r="D45" s="142"/>
      <c r="E45" s="143"/>
      <c r="F45" s="107"/>
      <c r="G45" s="107"/>
      <c r="H45" s="107"/>
      <c r="I45" s="107"/>
      <c r="J45" s="107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07"/>
      <c r="V45" s="141"/>
      <c r="W45" s="138"/>
      <c r="X45" s="5"/>
      <c r="Y45" s="5"/>
      <c r="Z45" s="11"/>
      <c r="AA45" s="1"/>
      <c r="AB45" s="1"/>
      <c r="AC45" s="1"/>
      <c r="AD45" s="1"/>
      <c r="AE45" s="1"/>
    </row>
    <row r="46" spans="1:31" ht="14.25" customHeight="1">
      <c r="A46" s="1"/>
      <c r="B46" s="107"/>
      <c r="C46" s="107"/>
      <c r="D46" s="142"/>
      <c r="E46" s="143"/>
      <c r="F46" s="107"/>
      <c r="G46" s="107"/>
      <c r="H46" s="107"/>
      <c r="I46" s="107"/>
      <c r="J46" s="107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07"/>
      <c r="V46" s="141"/>
      <c r="W46" s="138"/>
      <c r="X46" s="5"/>
      <c r="Y46" s="5"/>
      <c r="Z46" s="11"/>
      <c r="AA46" s="1"/>
      <c r="AB46" s="1"/>
      <c r="AC46" s="1"/>
      <c r="AD46" s="1"/>
      <c r="AE46" s="1"/>
    </row>
    <row r="47" spans="1:31" ht="14.25" customHeight="1">
      <c r="A47" s="1"/>
      <c r="B47" s="107"/>
      <c r="C47" s="107"/>
      <c r="D47" s="142"/>
      <c r="E47" s="143"/>
      <c r="F47" s="143"/>
      <c r="G47" s="145"/>
      <c r="H47" s="145"/>
      <c r="I47" s="139"/>
      <c r="J47" s="139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1"/>
      <c r="V47" s="141"/>
      <c r="W47" s="138"/>
      <c r="X47" s="5"/>
      <c r="Y47" s="5"/>
      <c r="Z47" s="11"/>
      <c r="AA47" s="1"/>
      <c r="AB47" s="1"/>
      <c r="AC47" s="1"/>
      <c r="AD47" s="1"/>
      <c r="AE47" s="1"/>
    </row>
    <row r="48" spans="1:31" ht="14.25" customHeight="1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"/>
      <c r="AB48" s="1"/>
      <c r="AC48" s="1"/>
      <c r="AD48" s="1"/>
      <c r="AE48" s="1"/>
    </row>
    <row r="49" spans="1:31" ht="14.25" customHeight="1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"/>
      <c r="AB49" s="1"/>
      <c r="AC49" s="1"/>
      <c r="AD49" s="1"/>
      <c r="AE49" s="1"/>
    </row>
    <row r="50" spans="1:31" ht="14.25" customHeight="1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"/>
      <c r="AB50" s="1"/>
      <c r="AC50" s="1"/>
      <c r="AD50" s="1"/>
      <c r="AE50" s="1"/>
    </row>
    <row r="51" spans="1:31" ht="14.25" customHeight="1">
      <c r="A51" s="1"/>
      <c r="B51" s="5"/>
      <c r="C51" s="5"/>
      <c r="D51" s="5"/>
      <c r="E51" s="5"/>
      <c r="F51" s="5"/>
      <c r="G51" s="5"/>
      <c r="H51" s="5"/>
      <c r="I51" s="5"/>
      <c r="J51" s="5"/>
      <c r="U51" s="5"/>
      <c r="V51" s="5"/>
      <c r="W51" s="5"/>
      <c r="X51" s="5"/>
      <c r="Y51" s="5"/>
      <c r="Z51" s="5"/>
      <c r="AA51" s="1"/>
      <c r="AB51" s="1"/>
      <c r="AC51" s="1"/>
      <c r="AD51" s="1"/>
      <c r="AE51" s="1"/>
    </row>
    <row r="52" spans="1:31" ht="14.25" customHeight="1">
      <c r="A52" s="1"/>
      <c r="B52" s="5"/>
      <c r="C52" s="5"/>
      <c r="D52" s="5"/>
      <c r="E52" s="5"/>
      <c r="F52" s="5"/>
      <c r="G52" s="5"/>
      <c r="H52" s="5"/>
      <c r="I52" s="5"/>
      <c r="J52" s="5"/>
      <c r="U52" s="5"/>
      <c r="V52" s="5"/>
      <c r="W52" s="5"/>
      <c r="X52" s="5"/>
      <c r="Y52" s="5"/>
      <c r="Z52" s="5"/>
      <c r="AA52" s="1"/>
      <c r="AB52" s="1"/>
      <c r="AC52" s="1"/>
      <c r="AD52" s="1"/>
      <c r="AE52" s="1"/>
    </row>
    <row r="53" spans="1:31" ht="14.25" customHeight="1">
      <c r="A53" s="1"/>
      <c r="B53" s="5"/>
      <c r="C53" s="5"/>
      <c r="D53" s="5"/>
      <c r="E53" s="5"/>
      <c r="F53" s="5"/>
      <c r="G53" s="5"/>
      <c r="H53" s="5"/>
      <c r="I53" s="5"/>
      <c r="J53" s="5"/>
      <c r="U53" s="5"/>
      <c r="V53" s="5"/>
      <c r="W53" s="5"/>
      <c r="X53" s="5"/>
      <c r="Y53" s="5"/>
      <c r="Z53" s="5"/>
      <c r="AB53" s="1"/>
      <c r="AC53" s="1"/>
      <c r="AD53" s="1"/>
      <c r="AE53" s="1"/>
    </row>
    <row r="54" spans="1:31" ht="14.25" customHeight="1">
      <c r="A54" s="1"/>
      <c r="B54" s="5"/>
      <c r="C54" s="5"/>
      <c r="D54" s="5"/>
      <c r="E54" s="5"/>
      <c r="F54" s="5"/>
      <c r="G54" s="5"/>
      <c r="H54" s="5"/>
      <c r="I54" s="5"/>
      <c r="J54" s="5"/>
      <c r="U54" s="5"/>
      <c r="V54" s="5"/>
      <c r="W54" s="5"/>
      <c r="X54" s="5"/>
      <c r="Y54" s="5"/>
      <c r="Z54" s="5"/>
      <c r="AB54" s="1"/>
      <c r="AC54" s="1"/>
      <c r="AD54" s="1"/>
      <c r="AE54" s="1"/>
    </row>
    <row r="55" spans="1:31" ht="14.25" customHeight="1"/>
    <row r="56" spans="1:31" ht="14.25" customHeight="1"/>
    <row r="57" spans="1:31" ht="14.25" customHeight="1"/>
    <row r="58" spans="1:31" ht="14.25" customHeight="1"/>
    <row r="62" spans="1:31">
      <c r="A62" s="1"/>
      <c r="W62" s="6"/>
      <c r="X62" s="6"/>
      <c r="Y62" s="6"/>
      <c r="Z62" s="6"/>
      <c r="AA62" s="6"/>
      <c r="AB62" s="1"/>
      <c r="AC62" s="1"/>
      <c r="AD62" s="1"/>
      <c r="AE62" s="1"/>
    </row>
    <row r="63" spans="1:31">
      <c r="A63" s="1"/>
      <c r="W63" s="6"/>
      <c r="X63" s="6"/>
      <c r="Y63" s="6"/>
      <c r="Z63" s="6"/>
      <c r="AA63" s="6"/>
      <c r="AB63" s="1"/>
      <c r="AC63" s="1"/>
      <c r="AD63" s="1"/>
      <c r="AE63" s="1"/>
    </row>
    <row r="64" spans="1:31">
      <c r="A64" s="1"/>
      <c r="W64" s="8"/>
      <c r="X64" s="10"/>
      <c r="Y64" s="10"/>
      <c r="Z64" s="7"/>
      <c r="AA64" s="6"/>
      <c r="AB64" s="1"/>
      <c r="AC64" s="1"/>
      <c r="AD64" s="1"/>
      <c r="AE64" s="1"/>
    </row>
    <row r="65" spans="1:31">
      <c r="A65" s="1"/>
      <c r="W65" s="8"/>
      <c r="X65" s="10"/>
      <c r="Y65" s="10"/>
      <c r="Z65" s="7"/>
      <c r="AA65" s="6"/>
      <c r="AB65" s="1"/>
      <c r="AC65" s="1"/>
      <c r="AD65" s="1"/>
      <c r="AE65" s="1"/>
    </row>
    <row r="66" spans="1:31">
      <c r="A66" s="1"/>
      <c r="W66" s="8"/>
      <c r="X66" s="9"/>
      <c r="Y66" s="9"/>
      <c r="Z66" s="7"/>
      <c r="AA66" s="6"/>
      <c r="AB66" s="1"/>
      <c r="AC66" s="1"/>
      <c r="AD66" s="1"/>
      <c r="AE66" s="1"/>
    </row>
    <row r="67" spans="1:31">
      <c r="A67" s="1"/>
      <c r="W67" s="8"/>
      <c r="X67" s="7"/>
      <c r="Y67" s="7"/>
      <c r="Z67" s="6"/>
      <c r="AA67" s="6"/>
      <c r="AB67" s="1"/>
      <c r="AC67" s="1"/>
      <c r="AD67" s="1"/>
      <c r="AE67" s="1"/>
    </row>
    <row r="68" spans="1:31">
      <c r="A68" s="1"/>
      <c r="W68" s="8"/>
      <c r="X68" s="7"/>
      <c r="Y68" s="7"/>
      <c r="Z68" s="6"/>
      <c r="AA68" s="6"/>
      <c r="AB68" s="1"/>
      <c r="AC68" s="1"/>
      <c r="AD68" s="1"/>
      <c r="AE68" s="1"/>
    </row>
  </sheetData>
  <mergeCells count="31">
    <mergeCell ref="B18:C18"/>
    <mergeCell ref="B19:C19"/>
    <mergeCell ref="P7:Q7"/>
    <mergeCell ref="S7:T7"/>
    <mergeCell ref="B20:C20"/>
    <mergeCell ref="D20:G20"/>
    <mergeCell ref="D19:E19"/>
    <mergeCell ref="F19:G19"/>
    <mergeCell ref="D18:E18"/>
    <mergeCell ref="F18:G18"/>
    <mergeCell ref="B2:W2"/>
    <mergeCell ref="B15:C15"/>
    <mergeCell ref="B16:C16"/>
    <mergeCell ref="B17:C17"/>
    <mergeCell ref="D16:E16"/>
    <mergeCell ref="D17:E17"/>
    <mergeCell ref="F17:G17"/>
    <mergeCell ref="F16:G16"/>
    <mergeCell ref="D15:G15"/>
    <mergeCell ref="K15:M15"/>
    <mergeCell ref="K16:M16"/>
    <mergeCell ref="G10:I10"/>
    <mergeCell ref="G9:I9"/>
    <mergeCell ref="G11:I11"/>
    <mergeCell ref="S3:U3"/>
    <mergeCell ref="V3:W3"/>
    <mergeCell ref="V8:W8"/>
    <mergeCell ref="N21:O21"/>
    <mergeCell ref="R11:S11"/>
    <mergeCell ref="S12:T12"/>
    <mergeCell ref="O12:P12"/>
  </mergeCells>
  <conditionalFormatting sqref="N21:O23 N25:O25">
    <cfRule type="cellIs" dxfId="1" priority="1" stopIfTrue="1" operator="equal">
      <formula>"not ok"</formula>
    </cfRule>
  </conditionalFormatting>
  <pageMargins left="1.07" right="0.49" top="0.4" bottom="0.43" header="0.28999999999999998" footer="0.39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8"/>
  <sheetViews>
    <sheetView showGridLines="0" topLeftCell="A12" zoomScaleNormal="100" workbookViewId="0">
      <selection activeCell="D18" sqref="D18:G18"/>
    </sheetView>
  </sheetViews>
  <sheetFormatPr defaultRowHeight="12.75"/>
  <cols>
    <col min="1" max="1" width="3.7109375" style="5" customWidth="1"/>
    <col min="2" max="3" width="3.7109375" style="1" customWidth="1"/>
    <col min="4" max="7" width="5.5703125" style="1" customWidth="1"/>
    <col min="8" max="23" width="3.7109375" style="1" customWidth="1"/>
    <col min="24" max="24" width="9.85546875" style="1" customWidth="1"/>
    <col min="25" max="25" width="7.140625" style="1" customWidth="1"/>
    <col min="26" max="26" width="11.85546875" style="1" customWidth="1"/>
    <col min="27" max="27" width="9.140625" style="4"/>
    <col min="28" max="28" width="9.140625" style="3"/>
    <col min="29" max="31" width="9.140625" style="2"/>
    <col min="32" max="16384" width="9.140625" style="1"/>
  </cols>
  <sheetData>
    <row r="1" spans="2:31" s="1" customFormat="1" ht="13.5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  <c r="AA1" s="4"/>
      <c r="AB1" s="3"/>
      <c r="AC1" s="2"/>
      <c r="AD1" s="2"/>
      <c r="AE1" s="2"/>
    </row>
    <row r="2" spans="2:31" s="1" customFormat="1" ht="21" thickBot="1">
      <c r="B2" s="308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89"/>
      <c r="Y2" s="84"/>
      <c r="Z2" s="84"/>
      <c r="AA2" s="4"/>
      <c r="AB2" s="3"/>
      <c r="AC2" s="2"/>
      <c r="AD2" s="2"/>
      <c r="AE2" s="2"/>
    </row>
    <row r="3" spans="2:31" s="1" customFormat="1" ht="18.75">
      <c r="B3" s="148" t="s">
        <v>1</v>
      </c>
      <c r="C3" s="115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334"/>
      <c r="T3" s="334"/>
      <c r="U3" s="334"/>
      <c r="V3" s="333"/>
      <c r="W3" s="333"/>
      <c r="X3" s="90"/>
      <c r="Y3" s="83"/>
      <c r="Z3" s="11"/>
      <c r="AA3" s="4"/>
      <c r="AB3" s="3"/>
      <c r="AC3" s="2"/>
      <c r="AD3" s="2"/>
      <c r="AE3" s="2"/>
    </row>
    <row r="4" spans="2:31" s="1" customFormat="1" ht="19.5" thickBot="1">
      <c r="B4" s="149"/>
      <c r="C4" s="115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4"/>
      <c r="AB4" s="3"/>
      <c r="AC4" s="2"/>
      <c r="AD4" s="2" t="s">
        <v>2</v>
      </c>
      <c r="AE4" s="2" t="s">
        <v>3</v>
      </c>
    </row>
    <row r="5" spans="2:31" s="1" customFormat="1" ht="18.75">
      <c r="B5" s="148" t="s">
        <v>4</v>
      </c>
      <c r="C5" s="115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5"/>
      <c r="Y5" s="5"/>
      <c r="Z5" s="11"/>
      <c r="AA5" s="4"/>
      <c r="AB5" s="3"/>
      <c r="AC5" s="14" t="s">
        <v>5</v>
      </c>
      <c r="AD5" s="80">
        <v>0</v>
      </c>
      <c r="AE5" s="80">
        <v>0</v>
      </c>
    </row>
    <row r="6" spans="2:31" s="1" customFormat="1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5"/>
      <c r="Y6" s="5"/>
      <c r="Z6" s="11"/>
      <c r="AA6" s="4"/>
      <c r="AB6" s="81" t="s">
        <v>7</v>
      </c>
      <c r="AC6" s="2" t="s">
        <v>8</v>
      </c>
      <c r="AD6" s="80">
        <f>-G10/2</f>
        <v>0</v>
      </c>
      <c r="AE6" s="80">
        <v>0</v>
      </c>
    </row>
    <row r="7" spans="2:31" s="1" customFormat="1" ht="18.75">
      <c r="B7" s="150" t="s">
        <v>10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92"/>
      <c r="O7" s="92"/>
      <c r="P7" s="353"/>
      <c r="Q7" s="353"/>
      <c r="R7" s="354">
        <f>B17</f>
        <v>216</v>
      </c>
      <c r="S7" s="354"/>
      <c r="T7" s="275"/>
      <c r="U7" s="92"/>
      <c r="V7" s="92"/>
      <c r="W7" s="92"/>
      <c r="X7" s="70" t="s">
        <v>11</v>
      </c>
      <c r="Y7" s="5"/>
      <c r="Z7" s="11"/>
      <c r="AA7" s="4"/>
      <c r="AB7" s="81" t="s">
        <v>7</v>
      </c>
      <c r="AC7" s="2" t="s">
        <v>12</v>
      </c>
      <c r="AD7" s="80">
        <f>G10/2</f>
        <v>0</v>
      </c>
      <c r="AE7" s="80">
        <v>0</v>
      </c>
    </row>
    <row r="8" spans="2:31" s="1" customFormat="1" ht="18.75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92"/>
      <c r="O8" s="92"/>
      <c r="P8" s="92"/>
      <c r="Q8" s="92"/>
      <c r="R8" s="92"/>
      <c r="S8" s="92"/>
      <c r="T8" s="92"/>
      <c r="U8" s="92"/>
      <c r="V8" s="357">
        <f>R11</f>
        <v>0.3</v>
      </c>
      <c r="W8" s="358"/>
      <c r="X8" s="67" t="s">
        <v>14</v>
      </c>
      <c r="Y8" s="5"/>
      <c r="Z8" s="11"/>
      <c r="AA8" s="4"/>
      <c r="AB8" s="3"/>
      <c r="AC8" s="2"/>
      <c r="AD8" s="3"/>
      <c r="AE8" s="3"/>
    </row>
    <row r="9" spans="2:31" s="1" customFormat="1" ht="18.75">
      <c r="B9" s="115"/>
      <c r="C9" s="12" t="s">
        <v>73</v>
      </c>
      <c r="D9" s="12"/>
      <c r="E9" s="231"/>
      <c r="F9" s="102" t="s">
        <v>18</v>
      </c>
      <c r="G9" s="350">
        <v>0.3</v>
      </c>
      <c r="H9" s="350"/>
      <c r="I9" s="350"/>
      <c r="J9" s="116"/>
      <c r="K9" s="117"/>
      <c r="L9" s="117"/>
      <c r="M9" s="117"/>
      <c r="O9" s="92"/>
      <c r="P9" s="92"/>
      <c r="Q9" s="92"/>
      <c r="R9" s="92"/>
      <c r="S9" s="92"/>
      <c r="T9" s="92"/>
      <c r="U9" s="92"/>
      <c r="V9" s="92"/>
      <c r="W9" s="92"/>
      <c r="X9" s="77" t="s">
        <v>19</v>
      </c>
      <c r="Y9" s="5"/>
      <c r="Z9" s="11"/>
      <c r="AA9" s="4"/>
      <c r="AB9" s="3" t="s">
        <v>30</v>
      </c>
      <c r="AC9" s="2" t="s">
        <v>8</v>
      </c>
      <c r="AD9" s="78">
        <f>D17+AD6</f>
        <v>0.04</v>
      </c>
      <c r="AE9" s="78">
        <f>F17+AE6</f>
        <v>0.06</v>
      </c>
    </row>
    <row r="10" spans="2:31" s="1" customFormat="1" ht="18.75">
      <c r="B10" s="115"/>
      <c r="C10" s="232"/>
      <c r="D10" s="27"/>
      <c r="E10" s="231"/>
      <c r="F10" s="233"/>
      <c r="G10" s="349"/>
      <c r="H10" s="349"/>
      <c r="I10" s="349"/>
      <c r="J10" s="118"/>
      <c r="K10" s="117"/>
      <c r="L10" s="117"/>
      <c r="M10" s="117"/>
      <c r="O10" s="92"/>
      <c r="P10" s="92"/>
      <c r="Q10" s="92"/>
      <c r="R10" s="92"/>
      <c r="S10" s="92"/>
      <c r="T10" s="92"/>
      <c r="U10" s="92"/>
      <c r="V10" s="92"/>
      <c r="W10" s="92"/>
      <c r="X10" s="77" t="s">
        <v>23</v>
      </c>
      <c r="Y10" s="5"/>
      <c r="Z10" s="11"/>
      <c r="AA10" s="4"/>
      <c r="AB10" s="3" t="s">
        <v>30</v>
      </c>
      <c r="AC10" s="2" t="s">
        <v>12</v>
      </c>
      <c r="AD10" s="78" t="e">
        <f>#REF!+AD7</f>
        <v>#REF!</v>
      </c>
      <c r="AE10" s="78" t="e">
        <f>#REF!+AE7</f>
        <v>#REF!</v>
      </c>
    </row>
    <row r="11" spans="2:31" s="1" customFormat="1" ht="18.75">
      <c r="B11" s="115"/>
      <c r="C11" s="232"/>
      <c r="D11" s="27"/>
      <c r="E11" s="231"/>
      <c r="F11" s="233"/>
      <c r="G11" s="349"/>
      <c r="H11" s="349"/>
      <c r="I11" s="349"/>
      <c r="J11" s="118"/>
      <c r="K11" s="117"/>
      <c r="L11" s="117"/>
      <c r="M11" s="117"/>
      <c r="O11" s="92"/>
      <c r="P11" s="92"/>
      <c r="Q11" s="92"/>
      <c r="R11" s="359">
        <f>G9</f>
        <v>0.3</v>
      </c>
      <c r="S11" s="359"/>
      <c r="V11" s="92"/>
      <c r="W11" s="92"/>
      <c r="X11" s="77" t="s">
        <v>76</v>
      </c>
      <c r="Y11" s="5"/>
      <c r="Z11" s="11"/>
      <c r="AA11" s="4"/>
      <c r="AB11" s="3"/>
      <c r="AC11" s="2" t="s">
        <v>64</v>
      </c>
      <c r="AD11" s="73" t="e">
        <f>(AD9+AD10)/2</f>
        <v>#REF!</v>
      </c>
      <c r="AE11" s="73" t="e">
        <f>(AE9+AE10)/2</f>
        <v>#REF!</v>
      </c>
    </row>
    <row r="12" spans="2:31" s="1" customFormat="1" ht="18.75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92"/>
      <c r="O12" s="298"/>
      <c r="P12" s="307"/>
      <c r="S12" s="298"/>
      <c r="T12" s="298"/>
      <c r="W12" s="92"/>
      <c r="X12" s="67" t="s">
        <v>27</v>
      </c>
      <c r="Y12" s="5"/>
      <c r="Z12" s="11"/>
      <c r="AA12" s="4"/>
      <c r="AB12" s="3"/>
      <c r="AC12" s="2"/>
      <c r="AD12" s="3"/>
      <c r="AE12" s="3"/>
    </row>
    <row r="13" spans="2:31" s="1" customFormat="1" ht="18.75">
      <c r="B13" s="151" t="s">
        <v>26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67" t="s">
        <v>29</v>
      </c>
      <c r="Y13" s="5"/>
      <c r="Z13" s="11"/>
      <c r="AA13" s="4"/>
      <c r="AB13" s="3"/>
      <c r="AC13" s="2"/>
      <c r="AD13" s="3"/>
      <c r="AE13" s="3"/>
    </row>
    <row r="14" spans="2:31" s="1" customFormat="1" ht="18.75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5"/>
      <c r="Y14" s="5"/>
      <c r="Z14" s="11"/>
      <c r="AA14" s="4"/>
      <c r="AB14" s="3"/>
      <c r="AC14" s="2" t="s">
        <v>48</v>
      </c>
      <c r="AD14" s="73" t="e">
        <f>AD11-AD5</f>
        <v>#REF!</v>
      </c>
      <c r="AE14" s="73" t="e">
        <f>AE11-AE5</f>
        <v>#REF!</v>
      </c>
    </row>
    <row r="15" spans="2:31" s="1" customFormat="1" ht="18">
      <c r="B15" s="360" t="s">
        <v>33</v>
      </c>
      <c r="C15" s="360"/>
      <c r="D15" s="345" t="s">
        <v>34</v>
      </c>
      <c r="E15" s="345"/>
      <c r="F15" s="345"/>
      <c r="G15" s="345"/>
      <c r="H15" s="230"/>
      <c r="I15" s="108"/>
      <c r="J15" s="119"/>
      <c r="K15" s="347"/>
      <c r="L15" s="347"/>
      <c r="M15" s="347"/>
      <c r="N15" s="12"/>
      <c r="O15" s="27"/>
      <c r="P15" s="27"/>
      <c r="Q15" s="62"/>
      <c r="R15" s="62"/>
      <c r="S15" s="72"/>
      <c r="T15" s="72"/>
      <c r="U15" s="62"/>
      <c r="V15" s="60"/>
      <c r="W15" s="27"/>
      <c r="X15" s="70" t="s">
        <v>35</v>
      </c>
      <c r="Y15" s="5"/>
      <c r="Z15" s="11"/>
      <c r="AA15" s="4"/>
      <c r="AB15" s="3"/>
      <c r="AC15" s="2"/>
      <c r="AD15" s="3"/>
      <c r="AE15" s="3"/>
    </row>
    <row r="16" spans="2:31" s="1" customFormat="1" ht="18">
      <c r="B16" s="360" t="s">
        <v>37</v>
      </c>
      <c r="C16" s="360"/>
      <c r="D16" s="345" t="s">
        <v>77</v>
      </c>
      <c r="E16" s="345"/>
      <c r="F16" s="345" t="s">
        <v>78</v>
      </c>
      <c r="G16" s="345"/>
      <c r="H16" s="230"/>
      <c r="I16" s="108"/>
      <c r="J16" s="119"/>
      <c r="K16" s="348"/>
      <c r="L16" s="348"/>
      <c r="M16" s="348"/>
      <c r="N16" s="12"/>
      <c r="O16" s="27"/>
      <c r="P16" s="69"/>
      <c r="Q16" s="62"/>
      <c r="R16" s="62"/>
      <c r="S16" s="62"/>
      <c r="T16" s="62"/>
      <c r="U16" s="62"/>
      <c r="V16" s="60"/>
      <c r="W16" s="69"/>
      <c r="X16" s="67" t="s">
        <v>40</v>
      </c>
      <c r="Y16" s="5"/>
      <c r="Z16" s="11"/>
      <c r="AA16" s="4"/>
      <c r="AB16" s="3"/>
      <c r="AC16" s="2"/>
      <c r="AD16" s="3"/>
      <c r="AE16" s="3"/>
    </row>
    <row r="17" spans="1:32" ht="18.75" customHeight="1">
      <c r="B17" s="344">
        <v>216</v>
      </c>
      <c r="C17" s="344"/>
      <c r="D17" s="346">
        <v>0.04</v>
      </c>
      <c r="E17" s="346"/>
      <c r="F17" s="346">
        <v>0.06</v>
      </c>
      <c r="G17" s="346"/>
      <c r="H17" s="262" t="s">
        <v>42</v>
      </c>
      <c r="I17" s="113"/>
      <c r="J17" s="120"/>
      <c r="K17" s="120"/>
      <c r="L17" s="120"/>
      <c r="M17" s="120"/>
      <c r="N17" s="27"/>
      <c r="O17" s="12"/>
      <c r="P17" s="12"/>
      <c r="Q17" s="12"/>
      <c r="R17" s="12"/>
      <c r="S17" s="12"/>
      <c r="T17" s="12"/>
      <c r="U17" s="12"/>
      <c r="V17" s="12"/>
      <c r="W17" s="12"/>
      <c r="X17" s="284" t="s">
        <v>43</v>
      </c>
      <c r="Y17" s="5"/>
      <c r="Z17" s="11"/>
      <c r="AD17" s="3"/>
      <c r="AE17" s="3"/>
    </row>
    <row r="18" spans="1:32" ht="18" customHeight="1">
      <c r="B18" s="344" t="s">
        <v>49</v>
      </c>
      <c r="C18" s="344"/>
      <c r="D18" s="355">
        <f>SQRT(D17^2+F17^2)</f>
        <v>7.211102550927978E-2</v>
      </c>
      <c r="E18" s="355"/>
      <c r="F18" s="355"/>
      <c r="G18" s="355"/>
      <c r="H18" s="196"/>
      <c r="I18" s="109"/>
      <c r="J18" s="120"/>
      <c r="K18" s="120"/>
      <c r="L18" s="120"/>
      <c r="M18" s="20"/>
      <c r="N18" s="20"/>
      <c r="O18" s="20"/>
      <c r="P18" s="20"/>
      <c r="Q18" s="20"/>
      <c r="X18" s="57" t="s">
        <v>45</v>
      </c>
      <c r="Y18" s="5"/>
      <c r="Z18" s="11"/>
      <c r="AD18" s="3"/>
      <c r="AE18" s="3"/>
    </row>
    <row r="19" spans="1:32" ht="18">
      <c r="B19" s="276"/>
      <c r="C19" s="276"/>
      <c r="D19" s="276"/>
      <c r="E19" s="276"/>
      <c r="F19" s="276"/>
      <c r="G19" s="276"/>
      <c r="H19" s="147"/>
      <c r="I19" s="277"/>
      <c r="J19" s="121"/>
      <c r="K19" s="278"/>
      <c r="L19" s="278"/>
      <c r="M19" s="8"/>
      <c r="N19" s="21"/>
      <c r="O19" s="20"/>
      <c r="P19" s="20"/>
      <c r="Q19" s="8"/>
      <c r="R19" s="19"/>
      <c r="S19" s="19"/>
      <c r="T19" s="19"/>
      <c r="U19" s="279"/>
      <c r="V19" s="8"/>
      <c r="W19" s="8"/>
      <c r="X19" s="5"/>
      <c r="Y19" s="5"/>
      <c r="Z19" s="11"/>
      <c r="AC19" s="2" t="s">
        <v>53</v>
      </c>
      <c r="AD19" s="55">
        <f>AE7+0.1</f>
        <v>0.1</v>
      </c>
      <c r="AE19" s="55">
        <f>AD7</f>
        <v>0</v>
      </c>
    </row>
    <row r="20" spans="1:32" ht="18">
      <c r="B20" s="280"/>
      <c r="C20" s="280"/>
      <c r="D20" s="280"/>
      <c r="E20" s="280"/>
      <c r="F20" s="280"/>
      <c r="G20" s="280"/>
      <c r="H20" s="276"/>
      <c r="I20" s="112"/>
      <c r="J20" s="121"/>
      <c r="K20" s="124"/>
      <c r="L20" s="124"/>
      <c r="M20" s="8"/>
      <c r="N20" s="8"/>
      <c r="O20" s="8"/>
      <c r="P20" s="8"/>
      <c r="Q20" s="8"/>
      <c r="R20" s="8"/>
      <c r="S20" s="8"/>
      <c r="T20" s="283"/>
      <c r="U20" s="283"/>
      <c r="V20" s="15"/>
      <c r="W20" s="15"/>
      <c r="X20" s="5"/>
      <c r="Y20" s="5"/>
      <c r="Z20" s="11"/>
      <c r="AD20" s="55">
        <f>AE6+0.1</f>
        <v>0.1</v>
      </c>
      <c r="AE20" s="55">
        <f>AD6</f>
        <v>0</v>
      </c>
    </row>
    <row r="21" spans="1:32" ht="18.75" thickBot="1">
      <c r="B21" s="281"/>
      <c r="C21" s="281"/>
      <c r="D21" s="281"/>
      <c r="E21" s="281"/>
      <c r="F21" s="281"/>
      <c r="G21" s="281"/>
      <c r="H21" s="281"/>
      <c r="I21" s="122"/>
      <c r="J21" s="122"/>
      <c r="K21" s="122"/>
      <c r="L21" s="122"/>
      <c r="M21" s="122"/>
      <c r="N21" s="340"/>
      <c r="O21" s="340"/>
      <c r="P21" s="104"/>
      <c r="Q21" s="104"/>
      <c r="R21" s="104"/>
      <c r="S21" s="104"/>
      <c r="T21" s="104"/>
      <c r="U21" s="104"/>
      <c r="V21" s="104"/>
      <c r="W21" s="104"/>
      <c r="X21" s="5"/>
      <c r="Y21" s="5"/>
      <c r="Z21" s="11"/>
      <c r="AD21" s="3" t="s">
        <v>54</v>
      </c>
      <c r="AE21" s="3" t="s">
        <v>55</v>
      </c>
    </row>
    <row r="22" spans="1:32" ht="14.25" customHeight="1">
      <c r="B22" s="105"/>
      <c r="C22" s="105"/>
      <c r="D22" s="280"/>
      <c r="E22" s="280"/>
      <c r="F22" s="280"/>
      <c r="G22" s="280"/>
      <c r="H22" s="280"/>
      <c r="I22" s="107"/>
      <c r="J22" s="107"/>
      <c r="K22" s="107"/>
      <c r="L22" s="107"/>
      <c r="M22" s="107"/>
      <c r="N22" s="235"/>
      <c r="O22" s="235"/>
      <c r="P22" s="107"/>
      <c r="Q22" s="107"/>
      <c r="R22" s="107"/>
      <c r="S22" s="107"/>
      <c r="T22" s="107"/>
      <c r="U22" s="107"/>
      <c r="V22" s="107"/>
      <c r="W22" s="107"/>
      <c r="X22" s="5"/>
      <c r="Y22" s="5"/>
      <c r="Z22" s="11"/>
      <c r="AD22" s="49">
        <f>AD9^2</f>
        <v>1.6000000000000001E-3</v>
      </c>
      <c r="AE22" s="49">
        <f>AE9^2</f>
        <v>3.5999999999999999E-3</v>
      </c>
      <c r="AF22" s="48"/>
    </row>
    <row r="23" spans="1:32" ht="14.25" customHeight="1">
      <c r="B23" s="105"/>
      <c r="C23" s="105"/>
      <c r="D23" s="105"/>
      <c r="E23" s="105"/>
      <c r="F23" s="105"/>
      <c r="G23" s="105"/>
      <c r="H23" s="107"/>
      <c r="I23" s="107"/>
      <c r="J23" s="107"/>
      <c r="K23" s="107"/>
      <c r="L23" s="107"/>
      <c r="M23" s="107"/>
      <c r="N23" s="235"/>
      <c r="O23" s="235"/>
      <c r="P23" s="107"/>
      <c r="Q23" s="107"/>
      <c r="R23" s="107"/>
      <c r="S23" s="107"/>
      <c r="T23" s="236"/>
      <c r="U23" s="107"/>
      <c r="V23" s="107"/>
      <c r="W23" s="107"/>
      <c r="X23" s="5"/>
      <c r="Y23" s="5"/>
      <c r="Z23" s="11"/>
      <c r="AD23" s="49" t="e">
        <f>AD10^2</f>
        <v>#REF!</v>
      </c>
      <c r="AE23" s="49" t="e">
        <f>AE10^2</f>
        <v>#REF!</v>
      </c>
      <c r="AF23" s="48"/>
    </row>
    <row r="24" spans="1:32" ht="14.25" customHeight="1">
      <c r="B24" s="108"/>
      <c r="C24" s="109"/>
      <c r="D24" s="105"/>
      <c r="F24" s="185"/>
      <c r="G24" s="186"/>
      <c r="H24" s="105"/>
      <c r="I24" s="105"/>
      <c r="J24" s="114"/>
      <c r="K24" s="237"/>
      <c r="L24" s="237"/>
      <c r="M24" s="237"/>
      <c r="N24" s="107"/>
      <c r="O24" s="107"/>
      <c r="P24" s="107"/>
      <c r="Q24" s="107"/>
      <c r="R24" s="107"/>
      <c r="S24" s="107"/>
      <c r="T24" s="129"/>
      <c r="U24" s="129"/>
      <c r="V24" s="107"/>
      <c r="W24" s="107"/>
      <c r="X24" s="5"/>
      <c r="Y24" s="5"/>
      <c r="Z24" s="11"/>
      <c r="AD24" s="46" t="e">
        <f>SUM(AD22:AD23)</f>
        <v>#REF!</v>
      </c>
      <c r="AE24" s="46" t="e">
        <f>SUM(AE22:AE23)</f>
        <v>#REF!</v>
      </c>
    </row>
    <row r="25" spans="1:32" ht="14.25" customHeight="1">
      <c r="B25" s="112"/>
      <c r="C25" s="105"/>
      <c r="D25" s="109"/>
      <c r="E25" s="111"/>
      <c r="F25" s="185"/>
      <c r="G25" s="192"/>
      <c r="H25" s="187"/>
      <c r="I25" s="188"/>
      <c r="J25" s="189"/>
      <c r="K25" s="238"/>
      <c r="L25" s="238"/>
      <c r="M25" s="238"/>
      <c r="N25" s="239"/>
      <c r="O25" s="239"/>
      <c r="P25" s="192"/>
      <c r="Q25" s="192"/>
      <c r="R25" s="192"/>
      <c r="S25" s="192"/>
      <c r="T25" s="192"/>
      <c r="U25" s="192"/>
      <c r="V25" s="192"/>
      <c r="W25" s="192"/>
      <c r="X25" s="5"/>
      <c r="Y25" s="5"/>
      <c r="Z25" s="11"/>
    </row>
    <row r="26" spans="1:32" ht="14.25" customHeight="1">
      <c r="B26" s="112"/>
      <c r="C26" s="112"/>
      <c r="D26" s="105"/>
      <c r="E26" s="105"/>
      <c r="F26" s="185"/>
      <c r="G26" s="196"/>
      <c r="H26" s="159"/>
      <c r="I26" s="213"/>
      <c r="J26" s="193"/>
      <c r="K26" s="194"/>
      <c r="L26" s="240"/>
      <c r="M26" s="241"/>
      <c r="N26" s="192"/>
      <c r="O26" s="192"/>
      <c r="P26" s="192"/>
      <c r="Q26" s="192"/>
      <c r="R26" s="192"/>
      <c r="S26" s="192"/>
      <c r="T26" s="192"/>
      <c r="U26" s="192"/>
      <c r="V26" s="195"/>
      <c r="W26" s="192"/>
      <c r="X26" s="5"/>
      <c r="Y26" s="5"/>
      <c r="Z26" s="11"/>
    </row>
    <row r="27" spans="1:32" ht="14.25" customHeight="1">
      <c r="B27" s="105"/>
      <c r="C27" s="105"/>
      <c r="D27" s="112"/>
      <c r="E27" s="112"/>
      <c r="F27" s="185"/>
      <c r="G27" s="147"/>
      <c r="H27" s="196"/>
      <c r="I27" s="217"/>
      <c r="J27" s="197"/>
      <c r="K27" s="242"/>
      <c r="L27" s="242"/>
      <c r="M27" s="24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5"/>
      <c r="Y27" s="5"/>
      <c r="Z27" s="11"/>
    </row>
    <row r="28" spans="1:32" ht="14.25" customHeight="1">
      <c r="B28" s="108"/>
      <c r="C28" s="109"/>
      <c r="D28" s="105"/>
      <c r="E28" s="105"/>
      <c r="F28" s="202"/>
      <c r="G28" s="196"/>
      <c r="H28" s="147"/>
      <c r="I28" s="220"/>
      <c r="J28" s="198"/>
      <c r="K28" s="243"/>
      <c r="L28" s="243"/>
      <c r="M28" s="243"/>
      <c r="N28" s="196"/>
      <c r="O28" s="199"/>
      <c r="P28" s="200"/>
      <c r="Q28" s="200"/>
      <c r="R28" s="200"/>
      <c r="S28" s="200"/>
      <c r="T28" s="200"/>
      <c r="U28" s="200"/>
      <c r="V28" s="200"/>
      <c r="W28" s="200"/>
      <c r="X28" s="5"/>
      <c r="Y28" s="5"/>
      <c r="Z28" s="11"/>
    </row>
    <row r="29" spans="1:32" ht="14.25" customHeight="1">
      <c r="B29" s="108"/>
      <c r="C29" s="109"/>
      <c r="D29" s="109"/>
      <c r="E29" s="111"/>
      <c r="F29" s="192"/>
      <c r="G29" s="192"/>
      <c r="H29" s="187"/>
      <c r="I29" s="223"/>
      <c r="J29" s="189"/>
      <c r="K29" s="238"/>
      <c r="L29" s="238"/>
      <c r="M29" s="238"/>
      <c r="N29" s="196"/>
      <c r="O29" s="199"/>
      <c r="P29" s="192"/>
      <c r="Q29" s="200"/>
      <c r="R29" s="200"/>
      <c r="S29" s="200"/>
      <c r="T29" s="200"/>
      <c r="U29" s="200"/>
      <c r="V29" s="200"/>
      <c r="W29" s="200"/>
      <c r="X29" s="5"/>
      <c r="Y29" s="5"/>
      <c r="Z29" s="11"/>
    </row>
    <row r="30" spans="1:32" ht="14.25" customHeight="1">
      <c r="A30" s="37"/>
      <c r="B30" s="130"/>
      <c r="C30" s="109"/>
      <c r="D30" s="109"/>
      <c r="E30" s="111"/>
      <c r="F30" s="192"/>
      <c r="G30" s="192"/>
      <c r="H30" s="159"/>
      <c r="I30" s="213"/>
      <c r="J30" s="193"/>
      <c r="K30" s="194"/>
      <c r="L30" s="240"/>
      <c r="M30" s="241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31"/>
      <c r="Y30" s="5"/>
      <c r="Z30" s="11"/>
    </row>
    <row r="31" spans="1:32" ht="14.25" customHeight="1">
      <c r="B31" s="108"/>
      <c r="C31" s="109"/>
      <c r="D31" s="109"/>
      <c r="E31" s="109"/>
      <c r="F31" s="204"/>
      <c r="G31" s="204"/>
      <c r="H31" s="202"/>
      <c r="I31" s="226"/>
      <c r="J31" s="203"/>
      <c r="K31" s="194"/>
      <c r="L31" s="244"/>
      <c r="M31" s="244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5"/>
      <c r="Y31" s="5"/>
      <c r="Z31" s="11"/>
    </row>
    <row r="32" spans="1:32" ht="14.25" customHeight="1">
      <c r="A32" s="1"/>
      <c r="B32" s="107"/>
      <c r="C32" s="107"/>
      <c r="D32" s="109"/>
      <c r="E32" s="109"/>
      <c r="F32" s="202"/>
      <c r="G32" s="204"/>
      <c r="H32" s="204"/>
      <c r="I32" s="227"/>
      <c r="J32" s="197"/>
      <c r="K32" s="239"/>
      <c r="L32" s="192"/>
      <c r="M32" s="239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5"/>
      <c r="Y32" s="5"/>
      <c r="Z32" s="11"/>
      <c r="AA32" s="1"/>
      <c r="AB32" s="1"/>
      <c r="AC32" s="1"/>
      <c r="AD32" s="1"/>
      <c r="AE32" s="1"/>
    </row>
    <row r="33" spans="1:31" ht="14.25" customHeight="1">
      <c r="A33" s="1"/>
      <c r="B33" s="107"/>
      <c r="C33" s="107"/>
      <c r="D33" s="131"/>
      <c r="E33" s="131"/>
      <c r="F33" s="205"/>
      <c r="G33" s="205"/>
      <c r="H33" s="187"/>
      <c r="I33" s="223"/>
      <c r="J33" s="189"/>
      <c r="K33" s="238"/>
      <c r="L33" s="238"/>
      <c r="M33" s="238"/>
      <c r="N33" s="196"/>
      <c r="O33" s="204"/>
      <c r="P33" s="192"/>
      <c r="Q33" s="204"/>
      <c r="R33" s="204"/>
      <c r="S33" s="204"/>
      <c r="T33" s="204"/>
      <c r="U33" s="204"/>
      <c r="V33" s="204"/>
      <c r="W33" s="204"/>
      <c r="X33" s="5"/>
      <c r="Y33" s="5"/>
      <c r="Z33" s="11"/>
      <c r="AA33" s="1"/>
      <c r="AB33" s="1"/>
      <c r="AC33" s="1"/>
      <c r="AD33" s="1"/>
      <c r="AE33" s="1"/>
    </row>
    <row r="34" spans="1:31" ht="14.25" customHeight="1">
      <c r="A34" s="1"/>
      <c r="B34" s="107"/>
      <c r="C34" s="107"/>
      <c r="D34" s="107"/>
      <c r="E34" s="107"/>
      <c r="F34" s="192"/>
      <c r="G34" s="192"/>
      <c r="H34" s="159"/>
      <c r="I34" s="213"/>
      <c r="J34" s="193"/>
      <c r="K34" s="194"/>
      <c r="L34" s="240"/>
      <c r="M34" s="241"/>
      <c r="N34" s="196"/>
      <c r="O34" s="192"/>
      <c r="P34" s="204"/>
      <c r="Q34" s="192"/>
      <c r="R34" s="204"/>
      <c r="S34" s="204"/>
      <c r="T34" s="204"/>
      <c r="U34" s="204"/>
      <c r="V34" s="204"/>
      <c r="W34" s="204"/>
      <c r="X34" s="5"/>
      <c r="Y34" s="5"/>
      <c r="Z34" s="11"/>
      <c r="AA34" s="1"/>
      <c r="AB34" s="1"/>
      <c r="AC34" s="1"/>
      <c r="AD34" s="1"/>
      <c r="AE34" s="1"/>
    </row>
    <row r="35" spans="1:31" ht="14.25" customHeight="1">
      <c r="A35" s="1"/>
      <c r="B35" s="107"/>
      <c r="C35" s="107"/>
      <c r="D35" s="107"/>
      <c r="E35" s="107"/>
      <c r="F35" s="192"/>
      <c r="G35" s="192"/>
      <c r="H35" s="202"/>
      <c r="I35" s="226"/>
      <c r="J35" s="203"/>
      <c r="K35" s="194"/>
      <c r="L35" s="244"/>
      <c r="M35" s="244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5"/>
      <c r="Y35" s="5"/>
      <c r="Z35" s="11"/>
      <c r="AA35" s="1"/>
      <c r="AB35" s="1"/>
      <c r="AC35" s="1"/>
      <c r="AD35" s="1"/>
      <c r="AE35" s="1"/>
    </row>
    <row r="36" spans="1:31" ht="14.25" customHeight="1">
      <c r="A36" s="1"/>
      <c r="B36" s="107"/>
      <c r="C36" s="131"/>
      <c r="D36" s="107"/>
      <c r="E36" s="107"/>
      <c r="F36" s="107"/>
      <c r="G36" s="107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5"/>
      <c r="Y36" s="5"/>
      <c r="Z36" s="11"/>
      <c r="AA36" s="1"/>
      <c r="AB36" s="1"/>
      <c r="AC36" s="1"/>
      <c r="AD36" s="1"/>
      <c r="AE36" s="1"/>
    </row>
    <row r="37" spans="1:31" ht="14.25" customHeight="1">
      <c r="A37" s="1"/>
      <c r="B37" s="110"/>
      <c r="C37" s="131"/>
      <c r="D37" s="133"/>
      <c r="E37" s="133"/>
      <c r="F37" s="134"/>
      <c r="G37" s="107"/>
      <c r="H37" s="132"/>
      <c r="I37" s="132"/>
      <c r="J37" s="132"/>
      <c r="K37" s="132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5"/>
      <c r="Y37" s="5"/>
      <c r="Z37" s="11"/>
      <c r="AA37" s="1"/>
      <c r="AB37" s="1"/>
      <c r="AC37" s="1"/>
      <c r="AD37" s="1"/>
      <c r="AE37" s="1"/>
    </row>
    <row r="38" spans="1:31" ht="14.25" customHeight="1">
      <c r="A38" s="1"/>
      <c r="B38" s="137"/>
      <c r="C38" s="107"/>
      <c r="D38" s="133"/>
      <c r="E38" s="133"/>
      <c r="F38" s="134"/>
      <c r="G38" s="107"/>
      <c r="H38" s="131"/>
      <c r="I38" s="107"/>
      <c r="J38" s="107"/>
      <c r="K38" s="135"/>
      <c r="L38" s="136"/>
      <c r="M38" s="136"/>
      <c r="N38" s="136"/>
      <c r="O38" s="107"/>
      <c r="P38" s="107"/>
      <c r="Q38" s="107"/>
      <c r="R38" s="107"/>
      <c r="S38" s="107"/>
      <c r="T38" s="107"/>
      <c r="U38" s="107"/>
      <c r="V38" s="107"/>
      <c r="W38" s="107"/>
      <c r="X38" s="5"/>
      <c r="Y38" s="5"/>
      <c r="Z38" s="11"/>
      <c r="AA38" s="1"/>
      <c r="AB38" s="1"/>
      <c r="AC38" s="1"/>
      <c r="AD38" s="1"/>
      <c r="AE38" s="1"/>
    </row>
    <row r="39" spans="1:31" ht="14.25" customHeight="1">
      <c r="A39" s="1"/>
      <c r="B39" s="137"/>
      <c r="C39" s="107"/>
      <c r="D39" s="133"/>
      <c r="E39" s="133"/>
      <c r="F39" s="134"/>
      <c r="G39" s="107"/>
      <c r="H39" s="131"/>
      <c r="I39" s="107"/>
      <c r="J39" s="107"/>
      <c r="K39" s="132"/>
      <c r="L39" s="136"/>
      <c r="M39" s="136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5"/>
      <c r="Y39" s="5"/>
      <c r="Z39" s="11"/>
      <c r="AA39" s="1"/>
      <c r="AB39" s="1"/>
      <c r="AC39" s="1"/>
      <c r="AD39" s="1"/>
      <c r="AE39" s="1"/>
    </row>
    <row r="40" spans="1:31" ht="14.25" customHeight="1">
      <c r="A40" s="1"/>
      <c r="B40" s="107"/>
      <c r="C40" s="131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5"/>
      <c r="Y40" s="5"/>
      <c r="Z40" s="11"/>
      <c r="AA40" s="1"/>
      <c r="AB40" s="1"/>
      <c r="AC40" s="1"/>
      <c r="AD40" s="1"/>
      <c r="AE40" s="1"/>
    </row>
    <row r="41" spans="1:31" ht="14.25" customHeight="1">
      <c r="A41" s="1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5"/>
      <c r="Y41" s="5"/>
      <c r="Z41" s="11"/>
      <c r="AA41" s="1"/>
      <c r="AB41" s="1"/>
      <c r="AC41" s="1"/>
      <c r="AD41" s="1"/>
      <c r="AE41" s="1"/>
    </row>
    <row r="42" spans="1:31" ht="14.25" customHeight="1">
      <c r="A42" s="1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245"/>
      <c r="V42" s="245"/>
      <c r="W42" s="246"/>
      <c r="X42" s="5"/>
      <c r="Y42" s="5"/>
      <c r="Z42" s="11"/>
      <c r="AA42" s="1"/>
      <c r="AB42" s="1"/>
      <c r="AC42" s="1"/>
      <c r="AD42" s="1"/>
      <c r="AE42" s="1"/>
    </row>
    <row r="43" spans="1:31" ht="14.25" customHeight="1">
      <c r="A43" s="1"/>
      <c r="B43" s="107"/>
      <c r="C43" s="107"/>
      <c r="D43" s="107"/>
      <c r="E43" s="107"/>
      <c r="F43" s="107"/>
      <c r="G43" s="107"/>
      <c r="H43" s="107"/>
      <c r="I43" s="107"/>
      <c r="J43" s="107"/>
      <c r="K43" s="139"/>
      <c r="L43" s="139"/>
      <c r="M43" s="140"/>
      <c r="N43" s="140"/>
      <c r="O43" s="141"/>
      <c r="P43" s="141"/>
      <c r="Q43" s="141"/>
      <c r="R43" s="141"/>
      <c r="S43" s="141"/>
      <c r="T43" s="141"/>
      <c r="U43" s="107"/>
      <c r="V43" s="141"/>
      <c r="W43" s="138"/>
      <c r="X43" s="5"/>
      <c r="Y43" s="5"/>
      <c r="Z43" s="11"/>
      <c r="AA43" s="1"/>
      <c r="AB43" s="1"/>
      <c r="AC43" s="1"/>
      <c r="AD43" s="1"/>
      <c r="AE43" s="1"/>
    </row>
    <row r="44" spans="1:31" ht="14.25" customHeight="1">
      <c r="A44" s="1"/>
      <c r="B44" s="107"/>
      <c r="C44" s="107"/>
      <c r="D44" s="142"/>
      <c r="E44" s="143"/>
      <c r="F44" s="107"/>
      <c r="G44" s="107"/>
      <c r="H44" s="107"/>
      <c r="I44" s="107"/>
      <c r="J44" s="107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07"/>
      <c r="V44" s="141"/>
      <c r="W44" s="138"/>
      <c r="X44" s="5"/>
      <c r="Y44" s="5"/>
      <c r="Z44" s="11"/>
      <c r="AA44" s="1"/>
      <c r="AB44" s="1"/>
      <c r="AC44" s="1"/>
      <c r="AD44" s="1"/>
      <c r="AE44" s="1"/>
    </row>
    <row r="45" spans="1:31" ht="14.25" customHeight="1">
      <c r="A45" s="1"/>
      <c r="B45" s="107"/>
      <c r="C45" s="107"/>
      <c r="D45" s="142"/>
      <c r="E45" s="143"/>
      <c r="F45" s="107"/>
      <c r="G45" s="107"/>
      <c r="H45" s="107"/>
      <c r="I45" s="107"/>
      <c r="J45" s="107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07"/>
      <c r="V45" s="141"/>
      <c r="W45" s="138"/>
      <c r="X45" s="5"/>
      <c r="Y45" s="5"/>
      <c r="Z45" s="11"/>
      <c r="AA45" s="1"/>
      <c r="AB45" s="1"/>
      <c r="AC45" s="1"/>
      <c r="AD45" s="1"/>
      <c r="AE45" s="1"/>
    </row>
    <row r="46" spans="1:31" ht="14.25" customHeight="1">
      <c r="A46" s="1"/>
      <c r="B46" s="107"/>
      <c r="C46" s="107"/>
      <c r="D46" s="142"/>
      <c r="E46" s="143"/>
      <c r="F46" s="107"/>
      <c r="G46" s="107"/>
      <c r="H46" s="107"/>
      <c r="I46" s="107"/>
      <c r="J46" s="107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07"/>
      <c r="V46" s="141"/>
      <c r="W46" s="138"/>
      <c r="X46" s="5"/>
      <c r="Y46" s="5"/>
      <c r="Z46" s="11"/>
      <c r="AA46" s="1"/>
      <c r="AB46" s="1"/>
      <c r="AC46" s="1"/>
      <c r="AD46" s="1"/>
      <c r="AE46" s="1"/>
    </row>
    <row r="47" spans="1:31" ht="14.25" customHeight="1">
      <c r="A47" s="1"/>
      <c r="B47" s="107"/>
      <c r="C47" s="107"/>
      <c r="D47" s="142"/>
      <c r="E47" s="143"/>
      <c r="F47" s="143"/>
      <c r="G47" s="145"/>
      <c r="H47" s="145"/>
      <c r="I47" s="139"/>
      <c r="J47" s="139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1"/>
      <c r="V47" s="141"/>
      <c r="W47" s="138"/>
      <c r="X47" s="5"/>
      <c r="Y47" s="5"/>
      <c r="Z47" s="11"/>
      <c r="AA47" s="1"/>
      <c r="AB47" s="1"/>
      <c r="AC47" s="1"/>
      <c r="AD47" s="1"/>
      <c r="AE47" s="1"/>
    </row>
    <row r="48" spans="1:31" ht="14.25" customHeight="1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"/>
      <c r="AB48" s="1"/>
      <c r="AC48" s="1"/>
      <c r="AD48" s="1"/>
      <c r="AE48" s="1"/>
    </row>
    <row r="49" spans="1:31" ht="14.25" customHeight="1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"/>
      <c r="AB49" s="1"/>
      <c r="AC49" s="1"/>
      <c r="AD49" s="1"/>
      <c r="AE49" s="1"/>
    </row>
    <row r="50" spans="1:31" ht="14.25" customHeight="1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"/>
      <c r="AB50" s="1"/>
      <c r="AC50" s="1"/>
      <c r="AD50" s="1"/>
      <c r="AE50" s="1"/>
    </row>
    <row r="51" spans="1:31" ht="14.25" customHeight="1">
      <c r="A51" s="1"/>
      <c r="B51" s="5"/>
      <c r="C51" s="5"/>
      <c r="D51" s="5"/>
      <c r="E51" s="5"/>
      <c r="F51" s="5"/>
      <c r="G51" s="5"/>
      <c r="H51" s="5"/>
      <c r="I51" s="5"/>
      <c r="J51" s="5"/>
      <c r="U51" s="5"/>
      <c r="V51" s="5"/>
      <c r="W51" s="5"/>
      <c r="X51" s="5"/>
      <c r="Y51" s="5"/>
      <c r="Z51" s="5"/>
      <c r="AA51" s="1"/>
      <c r="AB51" s="1"/>
      <c r="AC51" s="1"/>
      <c r="AD51" s="1"/>
      <c r="AE51" s="1"/>
    </row>
    <row r="52" spans="1:31" ht="14.25" customHeight="1">
      <c r="A52" s="1"/>
      <c r="B52" s="5"/>
      <c r="C52" s="5"/>
      <c r="D52" s="5"/>
      <c r="E52" s="5"/>
      <c r="F52" s="5"/>
      <c r="G52" s="5"/>
      <c r="H52" s="5"/>
      <c r="I52" s="5"/>
      <c r="J52" s="5"/>
      <c r="U52" s="5"/>
      <c r="V52" s="5"/>
      <c r="W52" s="5"/>
      <c r="X52" s="5"/>
      <c r="Y52" s="5"/>
      <c r="Z52" s="5"/>
      <c r="AA52" s="1"/>
      <c r="AB52" s="1"/>
      <c r="AC52" s="1"/>
      <c r="AD52" s="1"/>
      <c r="AE52" s="1"/>
    </row>
    <row r="53" spans="1:31" ht="14.25" customHeight="1">
      <c r="A53" s="1"/>
      <c r="B53" s="5"/>
      <c r="C53" s="5"/>
      <c r="D53" s="5"/>
      <c r="E53" s="5"/>
      <c r="F53" s="5"/>
      <c r="G53" s="5"/>
      <c r="H53" s="5"/>
      <c r="I53" s="5"/>
      <c r="J53" s="5"/>
      <c r="U53" s="5"/>
      <c r="V53" s="5"/>
      <c r="W53" s="5"/>
      <c r="X53" s="5"/>
      <c r="Y53" s="5"/>
      <c r="Z53" s="5"/>
      <c r="AB53" s="1"/>
      <c r="AC53" s="1"/>
      <c r="AD53" s="1"/>
      <c r="AE53" s="1"/>
    </row>
    <row r="54" spans="1:31" ht="14.25" customHeight="1">
      <c r="A54" s="1"/>
      <c r="B54" s="5"/>
      <c r="C54" s="5"/>
      <c r="D54" s="5"/>
      <c r="E54" s="5"/>
      <c r="F54" s="5"/>
      <c r="G54" s="5"/>
      <c r="H54" s="5"/>
      <c r="I54" s="5"/>
      <c r="J54" s="5"/>
      <c r="U54" s="5"/>
      <c r="V54" s="5"/>
      <c r="W54" s="5"/>
      <c r="X54" s="5"/>
      <c r="Y54" s="5"/>
      <c r="Z54" s="5"/>
      <c r="AB54" s="1"/>
      <c r="AC54" s="1"/>
      <c r="AD54" s="1"/>
      <c r="AE54" s="1"/>
    </row>
    <row r="55" spans="1:31" ht="14.25" customHeight="1"/>
    <row r="56" spans="1:31" ht="14.25" customHeight="1"/>
    <row r="57" spans="1:31" ht="14.25" customHeight="1"/>
    <row r="58" spans="1:31" ht="14.25" customHeight="1"/>
    <row r="62" spans="1:31">
      <c r="A62" s="1"/>
      <c r="W62" s="6"/>
      <c r="X62" s="6"/>
      <c r="Y62" s="6"/>
      <c r="Z62" s="6"/>
      <c r="AA62" s="6"/>
      <c r="AB62" s="1"/>
      <c r="AC62" s="1"/>
      <c r="AD62" s="1"/>
      <c r="AE62" s="1"/>
    </row>
    <row r="63" spans="1:31">
      <c r="A63" s="1"/>
      <c r="W63" s="6"/>
      <c r="X63" s="6"/>
      <c r="Y63" s="6"/>
      <c r="Z63" s="6"/>
      <c r="AA63" s="6"/>
      <c r="AB63" s="1"/>
      <c r="AC63" s="1"/>
      <c r="AD63" s="1"/>
      <c r="AE63" s="1"/>
    </row>
    <row r="64" spans="1:31">
      <c r="A64" s="1"/>
      <c r="W64" s="8"/>
      <c r="X64" s="10"/>
      <c r="Y64" s="10"/>
      <c r="Z64" s="7"/>
      <c r="AA64" s="6"/>
      <c r="AB64" s="1"/>
      <c r="AC64" s="1"/>
      <c r="AD64" s="1"/>
      <c r="AE64" s="1"/>
    </row>
    <row r="65" spans="1:31">
      <c r="A65" s="1"/>
      <c r="W65" s="8"/>
      <c r="X65" s="10"/>
      <c r="Y65" s="10"/>
      <c r="Z65" s="7"/>
      <c r="AA65" s="6"/>
      <c r="AB65" s="1"/>
      <c r="AC65" s="1"/>
      <c r="AD65" s="1"/>
      <c r="AE65" s="1"/>
    </row>
    <row r="66" spans="1:31">
      <c r="A66" s="1"/>
      <c r="W66" s="8"/>
      <c r="X66" s="9"/>
      <c r="Y66" s="9"/>
      <c r="Z66" s="7"/>
      <c r="AA66" s="6"/>
      <c r="AB66" s="1"/>
      <c r="AC66" s="1"/>
      <c r="AD66" s="1"/>
      <c r="AE66" s="1"/>
    </row>
    <row r="67" spans="1:31">
      <c r="A67" s="1"/>
      <c r="W67" s="8"/>
      <c r="X67" s="7"/>
      <c r="Y67" s="7"/>
      <c r="Z67" s="6"/>
      <c r="AA67" s="6"/>
      <c r="AB67" s="1"/>
      <c r="AC67" s="1"/>
      <c r="AD67" s="1"/>
      <c r="AE67" s="1"/>
    </row>
    <row r="68" spans="1:31">
      <c r="A68" s="1"/>
      <c r="W68" s="8"/>
      <c r="X68" s="7"/>
      <c r="Y68" s="7"/>
      <c r="Z68" s="6"/>
      <c r="AA68" s="6"/>
      <c r="AB68" s="1"/>
      <c r="AC68" s="1"/>
      <c r="AD68" s="1"/>
      <c r="AE68" s="1"/>
    </row>
  </sheetData>
  <mergeCells count="25">
    <mergeCell ref="B18:C18"/>
    <mergeCell ref="D18:G18"/>
    <mergeCell ref="N21:O21"/>
    <mergeCell ref="B17:C17"/>
    <mergeCell ref="D17:E17"/>
    <mergeCell ref="F17:G17"/>
    <mergeCell ref="B15:C15"/>
    <mergeCell ref="D15:G15"/>
    <mergeCell ref="K15:M15"/>
    <mergeCell ref="B16:C16"/>
    <mergeCell ref="D16:E16"/>
    <mergeCell ref="F16:G16"/>
    <mergeCell ref="K16:M16"/>
    <mergeCell ref="G9:I9"/>
    <mergeCell ref="G10:I10"/>
    <mergeCell ref="G11:I11"/>
    <mergeCell ref="R11:S11"/>
    <mergeCell ref="O12:P12"/>
    <mergeCell ref="S12:T12"/>
    <mergeCell ref="B2:W2"/>
    <mergeCell ref="S3:U3"/>
    <mergeCell ref="V3:W3"/>
    <mergeCell ref="P7:Q7"/>
    <mergeCell ref="V8:W8"/>
    <mergeCell ref="R7:S7"/>
  </mergeCells>
  <conditionalFormatting sqref="N21:O23 N25:O25">
    <cfRule type="cellIs" dxfId="0" priority="1" stopIfTrue="1" operator="equal">
      <formula>"not ok"</formula>
    </cfRule>
  </conditionalFormatting>
  <pageMargins left="1.07" right="0.49" top="0.4" bottom="0.43" header="0.28999999999999998" footer="0.3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mynameismo</dc:creator>
  <cp:keywords/>
  <dc:description/>
  <cp:lastModifiedBy>Guest User</cp:lastModifiedBy>
  <cp:revision/>
  <dcterms:created xsi:type="dcterms:W3CDTF">2010-05-04T02:19:56Z</dcterms:created>
  <dcterms:modified xsi:type="dcterms:W3CDTF">2020-11-22T16:01:02Z</dcterms:modified>
  <cp:category/>
  <cp:contentStatus/>
</cp:coreProperties>
</file>