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always"/>
  <bookViews>
    <workbookView xWindow="0" yWindow="120" windowWidth="19440" windowHeight="9720" tabRatio="948"/>
  </bookViews>
  <sheets>
    <sheet name="Stair1" sheetId="17" r:id="rId1"/>
    <sheet name="Calculation ST1" sheetId="20" r:id="rId2"/>
  </sheets>
  <definedNames>
    <definedName name="_xlnm.Print_Area" localSheetId="1">'Calculation ST1'!$D$4:$AM$66</definedName>
    <definedName name="_xlnm.Print_Area" localSheetId="0">Stair1!$B$2:$BO$34</definedName>
  </definedNames>
  <calcPr calcId="145621"/>
  <customWorkbookViews>
    <customWorkbookView name="11022 - มุมมองส่วนบุคคล" guid="{EDFC4C12-2844-47F2-A6A6-59EDD90C46DD}" mergeInterval="0" personalView="1" maximized="1" xWindow="1" yWindow="1" windowWidth="1278" windowHeight="658" activeSheetId="3"/>
  </customWorkbookViews>
</workbook>
</file>

<file path=xl/calcChain.xml><?xml version="1.0" encoding="utf-8"?>
<calcChain xmlns="http://schemas.openxmlformats.org/spreadsheetml/2006/main">
  <c r="S10" i="20" l="1"/>
  <c r="GN6" i="17" l="1"/>
  <c r="HS36" i="17" l="1"/>
  <c r="HS37" i="17"/>
  <c r="HS38" i="17"/>
  <c r="HS39" i="17"/>
  <c r="HS40" i="17"/>
  <c r="HS35" i="17"/>
  <c r="HP36" i="17"/>
  <c r="HP37" i="17"/>
  <c r="HP38" i="17"/>
  <c r="HP39" i="17"/>
  <c r="HP40" i="17"/>
  <c r="HP41" i="17"/>
  <c r="HP35" i="17"/>
  <c r="TP44" i="17"/>
  <c r="TR44" i="17" s="1"/>
  <c r="TT44" i="17" s="1"/>
  <c r="TV44" i="17" s="1"/>
  <c r="TX44" i="17" s="1"/>
  <c r="TZ44" i="17" s="1"/>
  <c r="UB44" i="17" s="1"/>
  <c r="TO44" i="17"/>
  <c r="TQ44" i="17" s="1"/>
  <c r="TS44" i="17" s="1"/>
  <c r="TU44" i="17" s="1"/>
  <c r="TW44" i="17" s="1"/>
  <c r="TY44" i="17" s="1"/>
  <c r="UA44" i="17" s="1"/>
  <c r="UC44" i="17" s="1"/>
  <c r="TQ43" i="17"/>
  <c r="TS43" i="17" s="1"/>
  <c r="TU43" i="17" s="1"/>
  <c r="TW43" i="17" s="1"/>
  <c r="TY43" i="17" s="1"/>
  <c r="UA43" i="17" s="1"/>
  <c r="UC43" i="17" s="1"/>
  <c r="TP43" i="17"/>
  <c r="TR43" i="17" s="1"/>
  <c r="TT43" i="17" s="1"/>
  <c r="TV43" i="17" s="1"/>
  <c r="TX43" i="17" s="1"/>
  <c r="TZ43" i="17" s="1"/>
  <c r="UB43" i="17" s="1"/>
  <c r="TO43" i="17"/>
  <c r="TT25" i="17"/>
  <c r="TS25" i="17"/>
  <c r="TN25" i="17"/>
  <c r="TV21" i="17"/>
  <c r="TY21" i="17" s="1"/>
  <c r="TU21" i="17"/>
  <c r="TX21" i="17" s="1"/>
  <c r="TS10" i="17"/>
  <c r="TW10" i="17" s="1"/>
  <c r="UA10" i="17" s="1"/>
  <c r="UE10" i="17" s="1"/>
  <c r="UI10" i="17" s="1"/>
  <c r="UM10" i="17" s="1"/>
  <c r="UQ10" i="17" s="1"/>
  <c r="UU10" i="17" s="1"/>
  <c r="TR10" i="17"/>
  <c r="TV10" i="17" s="1"/>
  <c r="TZ10" i="17" s="1"/>
  <c r="UD10" i="17" s="1"/>
  <c r="UH10" i="17" s="1"/>
  <c r="UL10" i="17" s="1"/>
  <c r="UP10" i="17" s="1"/>
  <c r="UT10" i="17" s="1"/>
  <c r="TQ10" i="17"/>
  <c r="TU10" i="17" s="1"/>
  <c r="TY10" i="17" s="1"/>
  <c r="UC10" i="17" s="1"/>
  <c r="UG10" i="17" s="1"/>
  <c r="UK10" i="17" s="1"/>
  <c r="UO10" i="17" s="1"/>
  <c r="US10" i="17" s="1"/>
  <c r="TS9" i="17"/>
  <c r="TW9" i="17" s="1"/>
  <c r="UA9" i="17" s="1"/>
  <c r="UE9" i="17" s="1"/>
  <c r="UI9" i="17" s="1"/>
  <c r="UM9" i="17" s="1"/>
  <c r="UQ9" i="17" s="1"/>
  <c r="UU9" i="17" s="1"/>
  <c r="TR9" i="17"/>
  <c r="TV9" i="17" s="1"/>
  <c r="TZ9" i="17" s="1"/>
  <c r="UD9" i="17" s="1"/>
  <c r="UH9" i="17" s="1"/>
  <c r="UL9" i="17" s="1"/>
  <c r="UP9" i="17" s="1"/>
  <c r="UT9" i="17" s="1"/>
  <c r="TQ9" i="17"/>
  <c r="TU9" i="17" s="1"/>
  <c r="TY9" i="17" s="1"/>
  <c r="UC9" i="17" s="1"/>
  <c r="UG9" i="17" s="1"/>
  <c r="UK9" i="17" s="1"/>
  <c r="UO9" i="17" s="1"/>
  <c r="US9" i="17" s="1"/>
  <c r="G21" i="20" l="1"/>
  <c r="AE10" i="20"/>
  <c r="AE9" i="20"/>
  <c r="S9" i="20"/>
  <c r="S8" i="20"/>
  <c r="G10" i="20"/>
  <c r="HB64" i="17" s="1"/>
  <c r="G9" i="20"/>
  <c r="G8" i="20"/>
  <c r="AF6" i="20"/>
  <c r="AF5" i="20"/>
  <c r="AF4" i="20"/>
  <c r="H6" i="20"/>
  <c r="H5" i="20"/>
  <c r="H4" i="20"/>
  <c r="AF33" i="20" l="1"/>
  <c r="V29" i="17"/>
  <c r="AB35" i="20" s="1"/>
  <c r="V23" i="17"/>
  <c r="GR52" i="17"/>
  <c r="GR51" i="17"/>
  <c r="GR49" i="17"/>
  <c r="GR42" i="17"/>
  <c r="GN15" i="17" l="1"/>
  <c r="P35" i="20"/>
  <c r="P19" i="20"/>
  <c r="GN12" i="17"/>
  <c r="P15" i="20"/>
  <c r="GN16" i="17"/>
  <c r="GN10" i="17"/>
  <c r="GN9" i="17"/>
  <c r="GR50" i="17" l="1"/>
  <c r="HD1" i="17"/>
  <c r="GR41" i="17"/>
  <c r="GR43" i="17"/>
  <c r="GR40" i="17"/>
  <c r="GR39" i="17"/>
  <c r="GR38" i="17"/>
  <c r="GR37" i="17"/>
  <c r="GR36" i="17"/>
  <c r="GW2" i="17"/>
  <c r="GR44" i="17" l="1"/>
  <c r="GR68" i="17"/>
  <c r="HV39" i="17"/>
  <c r="HW38" i="17"/>
  <c r="HW35" i="17"/>
  <c r="HU39" i="17"/>
  <c r="HV38" i="17"/>
  <c r="HW41" i="17"/>
  <c r="HV36" i="17"/>
  <c r="HV40" i="17"/>
  <c r="HW39" i="17"/>
  <c r="HU36" i="17"/>
  <c r="HU40" i="17"/>
  <c r="HW37" i="17"/>
  <c r="HU35" i="17"/>
  <c r="HV37" i="17"/>
  <c r="HV41" i="17"/>
  <c r="HW36" i="17"/>
  <c r="HW40" i="17"/>
  <c r="HU37" i="17"/>
  <c r="HU41" i="17"/>
  <c r="HV35" i="17"/>
  <c r="HU38" i="17"/>
  <c r="IB39" i="17"/>
  <c r="IC36" i="17"/>
  <c r="IC40" i="17"/>
  <c r="IA37" i="17"/>
  <c r="IA41" i="17"/>
  <c r="IA36" i="17"/>
  <c r="IB36" i="17"/>
  <c r="IB40" i="17"/>
  <c r="IC37" i="17"/>
  <c r="IC41" i="17"/>
  <c r="IA38" i="17"/>
  <c r="IA35" i="17"/>
  <c r="IB38" i="17"/>
  <c r="IC39" i="17"/>
  <c r="IB37" i="17"/>
  <c r="IB41" i="17"/>
  <c r="IC38" i="17"/>
  <c r="IC35" i="17"/>
  <c r="IA39" i="17"/>
  <c r="IB35" i="17"/>
  <c r="IA40" i="17"/>
  <c r="P14" i="20"/>
  <c r="GN11" i="17"/>
  <c r="P16" i="20"/>
  <c r="GY45" i="17"/>
  <c r="P45" i="20"/>
  <c r="P20" i="20"/>
  <c r="HI12" i="17"/>
  <c r="G33" i="20"/>
  <c r="G16" i="20"/>
  <c r="GR54" i="17"/>
  <c r="HI10" i="17"/>
  <c r="HI11" i="17"/>
  <c r="HI15" i="17"/>
  <c r="HI14" i="17"/>
  <c r="HK9" i="17"/>
  <c r="HK13" i="17"/>
  <c r="HK14" i="17"/>
  <c r="HK11" i="17"/>
  <c r="HK15" i="17"/>
  <c r="HK10" i="17"/>
  <c r="HK12" i="17"/>
  <c r="GN17" i="17"/>
  <c r="W17" i="17"/>
  <c r="H16" i="17"/>
  <c r="AE8" i="20" s="1"/>
  <c r="GR48" i="17"/>
  <c r="GR56" i="17"/>
  <c r="P31" i="20" s="1"/>
  <c r="HI9" i="17"/>
  <c r="HI13" i="17"/>
  <c r="HX35" i="17" l="1"/>
  <c r="ID35" i="17"/>
  <c r="GR55" i="17"/>
  <c r="P23" i="20" s="1"/>
  <c r="P22" i="20"/>
  <c r="GR57" i="17"/>
  <c r="GX45" i="17"/>
  <c r="GR45" i="17"/>
  <c r="GR46" i="17" l="1"/>
  <c r="GR64" i="17"/>
  <c r="GR47" i="17"/>
  <c r="GR67" i="17" s="1"/>
  <c r="GN14" i="17"/>
  <c r="GN13" i="17"/>
  <c r="GY64" i="17"/>
  <c r="W31" i="17" s="1"/>
  <c r="GR58" i="17"/>
  <c r="P25" i="20" s="1"/>
  <c r="P24" i="20"/>
  <c r="P17" i="20"/>
  <c r="GR53" i="17" l="1"/>
  <c r="W22" i="17" s="1"/>
  <c r="P44" i="20"/>
  <c r="P18" i="20"/>
  <c r="W30" i="17"/>
  <c r="AB33" i="20"/>
  <c r="AB34" i="20"/>
  <c r="GR66" i="17"/>
  <c r="P40" i="20" s="1"/>
  <c r="P28" i="20"/>
  <c r="P33" i="20"/>
  <c r="P21" i="20" l="1"/>
  <c r="GR60" i="17"/>
  <c r="GR59" i="17" s="1"/>
  <c r="P27" i="20" s="1"/>
  <c r="GR65" i="17"/>
  <c r="P39" i="20" s="1"/>
  <c r="T40" i="20" s="1"/>
  <c r="W33" i="17"/>
  <c r="AF35" i="20" s="1"/>
  <c r="P26" i="20" l="1"/>
  <c r="W24" i="17"/>
  <c r="GR61" i="17"/>
  <c r="P29" i="20" s="1"/>
  <c r="GX59" i="17"/>
  <c r="GR62" i="17" l="1"/>
  <c r="P30" i="20" s="1"/>
  <c r="GR63" i="17" l="1"/>
  <c r="W26" i="17" s="1"/>
  <c r="P32" i="20" l="1"/>
  <c r="W25" i="17"/>
  <c r="GN32" i="17" l="1"/>
  <c r="GX66" i="17"/>
  <c r="GN33" i="17"/>
  <c r="W28" i="17" l="1"/>
  <c r="T35" i="20" s="1"/>
  <c r="P34" i="20"/>
</calcChain>
</file>

<file path=xl/comments1.xml><?xml version="1.0" encoding="utf-8"?>
<comments xmlns="http://schemas.openxmlformats.org/spreadsheetml/2006/main">
  <authors>
    <author>11022</author>
  </authors>
  <commentList>
    <comment ref="H4" authorId="0">
      <text>
        <r>
          <rPr>
            <sz val="8"/>
            <color indexed="81"/>
            <rFont val="Tahoma"/>
            <family val="2"/>
          </rPr>
          <t>กำลังครากของเหล็กเสริม</t>
        </r>
      </text>
    </comment>
    <comment ref="H6" authorId="0">
      <text>
        <r>
          <rPr>
            <sz val="8"/>
            <color indexed="81"/>
            <rFont val="Tahoma"/>
            <family val="2"/>
          </rPr>
          <t>กำลังครากของเหล็กเสริม</t>
        </r>
      </text>
    </comment>
    <comment ref="H8" authorId="0">
      <text>
        <r>
          <rPr>
            <sz val="8"/>
            <color indexed="81"/>
            <rFont val="Tahoma"/>
            <family val="2"/>
          </rPr>
          <t>กำลังประลัยของคอนกรีต</t>
        </r>
      </text>
    </comment>
    <comment ref="H12" authorId="0">
      <text>
        <r>
          <rPr>
            <sz val="8"/>
            <color indexed="81"/>
            <rFont val="Tahoma"/>
            <family val="2"/>
          </rPr>
          <t>สำหรับแรงดัด(ไม่มีแรงตามแนวแกน)
ไม่เกิน 0.90</t>
        </r>
      </text>
    </comment>
    <comment ref="H14" authorId="0">
      <text>
        <r>
          <rPr>
            <sz val="8"/>
            <color indexed="81"/>
            <rFont val="Tahoma"/>
            <family val="2"/>
          </rPr>
          <t>สำหรับแรงเฉือนและแรงบิด
ไม่เกิน 0.85</t>
        </r>
      </text>
    </comment>
  </commentList>
</comments>
</file>

<file path=xl/sharedStrings.xml><?xml version="1.0" encoding="utf-8"?>
<sst xmlns="http://schemas.openxmlformats.org/spreadsheetml/2006/main" count="436" uniqueCount="168">
  <si>
    <t>-</t>
  </si>
  <si>
    <t>=</t>
  </si>
  <si>
    <t>ksc.</t>
  </si>
  <si>
    <t>fc'</t>
  </si>
  <si>
    <t>R</t>
  </si>
  <si>
    <t>1.4DL + 1.7LL</t>
  </si>
  <si>
    <t>1.7DL + 2.0LL</t>
  </si>
  <si>
    <t>Moment</t>
  </si>
  <si>
    <t>T</t>
  </si>
  <si>
    <t>DL + LL</t>
  </si>
  <si>
    <t>LL</t>
  </si>
  <si>
    <t>DL</t>
  </si>
  <si>
    <t>m.</t>
  </si>
  <si>
    <t>kg.</t>
  </si>
  <si>
    <t>kg./m.</t>
  </si>
  <si>
    <t>14/fy</t>
  </si>
  <si>
    <t>sq.cm.</t>
  </si>
  <si>
    <t>cm.</t>
  </si>
  <si>
    <t>Length</t>
  </si>
  <si>
    <t>d</t>
  </si>
  <si>
    <t>Maximum Moment</t>
  </si>
  <si>
    <t>x</t>
  </si>
  <si>
    <t>y</t>
  </si>
  <si>
    <t>อาคารคอนกรีตเสริมเหล็ก</t>
  </si>
  <si>
    <t>สำนักงานทรัพย์สินส่วนพระมหากษัตริย์</t>
  </si>
  <si>
    <t>กรุงเทพมหานครฯ</t>
  </si>
  <si>
    <r>
      <t>b</t>
    </r>
    <r>
      <rPr>
        <vertAlign val="subscript"/>
        <sz val="8"/>
        <rFont val="Arial"/>
        <family val="2"/>
      </rPr>
      <t>1</t>
    </r>
  </si>
  <si>
    <r>
      <t>f</t>
    </r>
    <r>
      <rPr>
        <vertAlign val="subscript"/>
        <sz val="8"/>
        <rFont val="Arial"/>
        <family val="2"/>
      </rPr>
      <t>b</t>
    </r>
  </si>
  <si>
    <r>
      <t>f</t>
    </r>
    <r>
      <rPr>
        <vertAlign val="subscript"/>
        <sz val="8"/>
        <rFont val="Arial"/>
        <family val="2"/>
      </rPr>
      <t>v</t>
    </r>
  </si>
  <si>
    <r>
      <t>r</t>
    </r>
    <r>
      <rPr>
        <vertAlign val="subscript"/>
        <sz val="8"/>
        <rFont val="Arial"/>
        <family val="2"/>
      </rPr>
      <t>b</t>
    </r>
  </si>
  <si>
    <r>
      <t>r</t>
    </r>
    <r>
      <rPr>
        <vertAlign val="subscript"/>
        <sz val="8"/>
        <rFont val="Arial"/>
        <family val="2"/>
      </rPr>
      <t>max</t>
    </r>
    <r>
      <rPr>
        <sz val="8"/>
        <rFont val="Arial"/>
        <family val="2"/>
      </rPr>
      <t xml:space="preserve"> </t>
    </r>
  </si>
  <si>
    <r>
      <t>r</t>
    </r>
    <r>
      <rPr>
        <vertAlign val="subscript"/>
        <sz val="8"/>
        <rFont val="Arial"/>
        <family val="2"/>
      </rPr>
      <t>min</t>
    </r>
    <r>
      <rPr>
        <sz val="8"/>
        <rFont val="Arial"/>
        <family val="2"/>
      </rPr>
      <t xml:space="preserve"> </t>
    </r>
  </si>
  <si>
    <r>
      <rPr>
        <sz val="8"/>
        <rFont val="Symbol"/>
        <family val="1"/>
        <charset val="2"/>
      </rPr>
      <t>r</t>
    </r>
  </si>
  <si>
    <r>
      <t>r</t>
    </r>
    <r>
      <rPr>
        <sz val="8"/>
        <rFont val="Cordia New"/>
        <family val="2"/>
      </rPr>
      <t>req</t>
    </r>
    <r>
      <rPr>
        <sz val="8"/>
        <rFont val="Arial"/>
        <family val="2"/>
      </rPr>
      <t xml:space="preserve"> </t>
    </r>
  </si>
  <si>
    <t>Engineer</t>
  </si>
  <si>
    <t>License</t>
  </si>
  <si>
    <t>Project</t>
  </si>
  <si>
    <t>Owner</t>
  </si>
  <si>
    <t>Location</t>
  </si>
  <si>
    <t>Materials Data</t>
  </si>
  <si>
    <t>Strength Reduction Factor</t>
  </si>
  <si>
    <t>Covering</t>
  </si>
  <si>
    <t>Section Diagram</t>
  </si>
  <si>
    <t>Thickness</t>
  </si>
  <si>
    <t>Input</t>
  </si>
  <si>
    <t>Load</t>
  </si>
  <si>
    <t>kg./sq.m.</t>
  </si>
  <si>
    <t>Rebars</t>
  </si>
  <si>
    <t>Conc fc'</t>
  </si>
  <si>
    <t>Basic Data</t>
  </si>
  <si>
    <t>Default Thick.</t>
  </si>
  <si>
    <r>
      <t>d</t>
    </r>
    <r>
      <rPr>
        <vertAlign val="subscript"/>
        <sz val="8"/>
        <rFont val="Arial"/>
        <family val="2"/>
      </rPr>
      <t>req</t>
    </r>
  </si>
  <si>
    <t>---------</t>
  </si>
  <si>
    <t>Vu</t>
  </si>
  <si>
    <r>
      <t>fy</t>
    </r>
    <r>
      <rPr>
        <vertAlign val="subscript"/>
        <sz val="8"/>
        <color theme="1"/>
        <rFont val="Arial"/>
        <family val="2"/>
      </rPr>
      <t>2</t>
    </r>
  </si>
  <si>
    <r>
      <t>f</t>
    </r>
    <r>
      <rPr>
        <vertAlign val="subscript"/>
        <sz val="8"/>
        <rFont val="Arial"/>
        <family val="2"/>
      </rPr>
      <t>v</t>
    </r>
    <r>
      <rPr>
        <sz val="8"/>
        <rFont val="Arial"/>
        <family val="2"/>
      </rPr>
      <t>Vc</t>
    </r>
  </si>
  <si>
    <t>kg/m.</t>
  </si>
  <si>
    <r>
      <t>b</t>
    </r>
    <r>
      <rPr>
        <vertAlign val="subscript"/>
        <sz val="8"/>
        <color rgb="FFC00000"/>
        <rFont val="Arial"/>
        <family val="2"/>
      </rPr>
      <t>1</t>
    </r>
  </si>
  <si>
    <t>เมื่อ</t>
  </si>
  <si>
    <t>&lt;=</t>
  </si>
  <si>
    <t>Thick</t>
  </si>
  <si>
    <t>; t</t>
  </si>
  <si>
    <t>r</t>
  </si>
  <si>
    <t>0.85 - 0.05x[(fc'-280)/70]</t>
  </si>
  <si>
    <t>&lt;</t>
  </si>
  <si>
    <t>&gt;</t>
  </si>
  <si>
    <t>Data</t>
  </si>
  <si>
    <t>Unit</t>
  </si>
  <si>
    <t>Mu</t>
  </si>
  <si>
    <t>kg-m.</t>
  </si>
  <si>
    <t>≥</t>
  </si>
  <si>
    <t>mm. (RB)</t>
  </si>
  <si>
    <t>mm. (DB)</t>
  </si>
  <si>
    <t>mm.</t>
  </si>
  <si>
    <t>Status</t>
  </si>
  <si>
    <t>Strength Reduction Factors</t>
  </si>
  <si>
    <t>Load Combination</t>
  </si>
  <si>
    <t>Project :</t>
  </si>
  <si>
    <t>Engineer :</t>
  </si>
  <si>
    <t>Owner :</t>
  </si>
  <si>
    <t>Location :</t>
  </si>
  <si>
    <t>License :</t>
  </si>
  <si>
    <t>Project Information</t>
  </si>
  <si>
    <t>ภย.62026</t>
  </si>
  <si>
    <t>ว่าที่ ร.ต.รณฤทธิ์ เพชสง</t>
  </si>
  <si>
    <t>Load Factor</t>
  </si>
  <si>
    <t>Design Reinforcement</t>
  </si>
  <si>
    <t>Main Bars</t>
  </si>
  <si>
    <t>AISC / EIT</t>
  </si>
  <si>
    <t>Calculation Result</t>
  </si>
  <si>
    <r>
      <rPr>
        <sz val="8"/>
        <rFont val="Tahoma"/>
        <family val="2"/>
        <scheme val="minor"/>
      </rPr>
      <t>0.75</t>
    </r>
    <r>
      <rPr>
        <sz val="8"/>
        <rFont val="Symbol"/>
        <family val="1"/>
        <charset val="2"/>
      </rPr>
      <t>r</t>
    </r>
    <r>
      <rPr>
        <vertAlign val="subscript"/>
        <sz val="8"/>
        <rFont val="Arial"/>
        <family val="2"/>
      </rPr>
      <t>b</t>
    </r>
  </si>
  <si>
    <r>
      <rPr>
        <sz val="8"/>
        <rFont val="Tahoma"/>
        <family val="2"/>
        <scheme val="minor"/>
      </rPr>
      <t>0.50</t>
    </r>
    <r>
      <rPr>
        <sz val="8"/>
        <rFont val="Symbol"/>
        <family val="1"/>
        <charset val="2"/>
      </rPr>
      <t>r</t>
    </r>
    <r>
      <rPr>
        <vertAlign val="subscript"/>
        <sz val="8"/>
        <rFont val="Arial"/>
        <family val="2"/>
      </rPr>
      <t>b</t>
    </r>
  </si>
  <si>
    <t>As</t>
  </si>
  <si>
    <r>
      <t>f</t>
    </r>
    <r>
      <rPr>
        <vertAlign val="subscript"/>
        <sz val="8"/>
        <rFont val="Arial"/>
        <family val="2"/>
      </rPr>
      <t>v</t>
    </r>
    <r>
      <rPr>
        <sz val="8"/>
        <rFont val="Tahoma"/>
        <family val="2"/>
        <scheme val="minor"/>
      </rPr>
      <t>Vc</t>
    </r>
  </si>
  <si>
    <t>Cover</t>
  </si>
  <si>
    <t>ระยะ</t>
  </si>
  <si>
    <t>fy2</t>
  </si>
  <si>
    <t>fy1</t>
  </si>
  <si>
    <t>Design Size</t>
  </si>
  <si>
    <t>t</t>
  </si>
  <si>
    <t>SDL</t>
  </si>
  <si>
    <t>Wu</t>
  </si>
  <si>
    <t>Shear Check</t>
  </si>
  <si>
    <r>
      <t>fy</t>
    </r>
    <r>
      <rPr>
        <vertAlign val="subscript"/>
        <sz val="8"/>
        <color theme="1"/>
        <rFont val="Arial"/>
        <family val="2"/>
      </rPr>
      <t>1</t>
    </r>
  </si>
  <si>
    <t>ถ้า  fy  น้อยกว่า  4000  ksc. ให้คูณค่าในตารางด้วย</t>
  </si>
  <si>
    <t>; L</t>
  </si>
  <si>
    <r>
      <t>t</t>
    </r>
    <r>
      <rPr>
        <vertAlign val="subscript"/>
        <sz val="8"/>
        <color theme="1"/>
        <rFont val="Arial"/>
        <family val="2"/>
      </rPr>
      <t>min</t>
    </r>
  </si>
  <si>
    <t>Temperature Bars</t>
  </si>
  <si>
    <t>Ast</t>
  </si>
  <si>
    <r>
      <t>Rebars fy</t>
    </r>
    <r>
      <rPr>
        <vertAlign val="subscript"/>
        <sz val="8"/>
        <color theme="1"/>
        <rFont val="Tahoma"/>
        <family val="2"/>
      </rPr>
      <t>1</t>
    </r>
  </si>
  <si>
    <r>
      <t>Rebars fy</t>
    </r>
    <r>
      <rPr>
        <vertAlign val="subscript"/>
        <sz val="8"/>
        <color theme="1"/>
        <rFont val="Tahoma"/>
        <family val="2"/>
      </rPr>
      <t>2</t>
    </r>
  </si>
  <si>
    <t>Dead Load on Beam</t>
  </si>
  <si>
    <t>Live Load on Beam</t>
  </si>
  <si>
    <t>Effective depth</t>
  </si>
  <si>
    <r>
      <t>f</t>
    </r>
    <r>
      <rPr>
        <vertAlign val="subscript"/>
        <sz val="8"/>
        <rFont val="Arial"/>
        <family val="2"/>
      </rPr>
      <t>v</t>
    </r>
    <r>
      <rPr>
        <sz val="8"/>
        <rFont val="Tahoma"/>
        <family val="2"/>
      </rPr>
      <t>0.53(</t>
    </r>
    <r>
      <rPr>
        <sz val="8"/>
        <rFont val="Symbol"/>
        <family val="1"/>
        <charset val="2"/>
      </rPr>
      <t>Ö</t>
    </r>
    <r>
      <rPr>
        <sz val="8"/>
        <rFont val="Tahoma"/>
        <family val="2"/>
      </rPr>
      <t>fc’)bd</t>
    </r>
  </si>
  <si>
    <t>@ max [m.]</t>
  </si>
  <si>
    <t>@ use [m.]</t>
  </si>
  <si>
    <t>Steel,As</t>
  </si>
  <si>
    <t>Live Load</t>
  </si>
  <si>
    <r>
      <t>0.85</t>
    </r>
    <r>
      <rPr>
        <sz val="8"/>
        <rFont val="Symbol"/>
        <family val="1"/>
        <charset val="2"/>
      </rPr>
      <t>b</t>
    </r>
    <r>
      <rPr>
        <vertAlign val="subscript"/>
        <sz val="8"/>
        <rFont val="Tahoma"/>
        <family val="2"/>
      </rPr>
      <t>1</t>
    </r>
    <r>
      <rPr>
        <sz val="8"/>
        <rFont val="Tahoma"/>
        <family val="2"/>
      </rPr>
      <t>(fc’/fy)(6120/(6120+fy))</t>
    </r>
  </si>
  <si>
    <r>
      <t>d</t>
    </r>
    <r>
      <rPr>
        <vertAlign val="subscript"/>
        <sz val="8"/>
        <rFont val="Tahoma"/>
        <family val="2"/>
      </rPr>
      <t>req</t>
    </r>
  </si>
  <si>
    <r>
      <t>r</t>
    </r>
    <r>
      <rPr>
        <sz val="8"/>
        <rFont val="Arial"/>
        <family val="2"/>
      </rPr>
      <t>fy(1-0.59</t>
    </r>
    <r>
      <rPr>
        <sz val="8"/>
        <rFont val="Symbol"/>
        <family val="1"/>
        <charset val="2"/>
      </rPr>
      <t>r</t>
    </r>
    <r>
      <rPr>
        <sz val="8"/>
        <rFont val="Arial"/>
        <family val="2"/>
      </rPr>
      <t>(fy/fc’))</t>
    </r>
  </si>
  <si>
    <r>
      <t>Ö</t>
    </r>
    <r>
      <rPr>
        <sz val="8"/>
        <rFont val="Arial"/>
        <family val="2"/>
      </rPr>
      <t>(Mu/</t>
    </r>
    <r>
      <rPr>
        <sz val="8"/>
        <rFont val="Symbol"/>
        <family val="1"/>
        <charset val="2"/>
      </rPr>
      <t>f</t>
    </r>
    <r>
      <rPr>
        <vertAlign val="subscript"/>
        <sz val="8"/>
        <rFont val="Arial"/>
        <family val="2"/>
      </rPr>
      <t>b</t>
    </r>
    <r>
      <rPr>
        <sz val="8"/>
        <rFont val="Arial"/>
        <family val="2"/>
      </rPr>
      <t>Ru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b)</t>
    </r>
  </si>
  <si>
    <r>
      <t>Ru</t>
    </r>
    <r>
      <rPr>
        <vertAlign val="subscript"/>
        <sz val="8"/>
        <rFont val="Tahoma"/>
        <family val="2"/>
      </rPr>
      <t>1</t>
    </r>
  </si>
  <si>
    <r>
      <t>Ru</t>
    </r>
    <r>
      <rPr>
        <vertAlign val="subscript"/>
        <sz val="8"/>
        <rFont val="Tahoma"/>
        <family val="2"/>
      </rPr>
      <t>2</t>
    </r>
  </si>
  <si>
    <r>
      <t>Mu/</t>
    </r>
    <r>
      <rPr>
        <sz val="8"/>
        <rFont val="Symbol"/>
        <family val="1"/>
        <charset val="2"/>
      </rPr>
      <t>f</t>
    </r>
    <r>
      <rPr>
        <vertAlign val="subscript"/>
        <sz val="8"/>
        <rFont val="Tahoma"/>
        <family val="2"/>
      </rPr>
      <t>b</t>
    </r>
    <r>
      <rPr>
        <sz val="8"/>
        <rFont val="Tahoma"/>
        <family val="2"/>
      </rPr>
      <t>bd</t>
    </r>
    <r>
      <rPr>
        <vertAlign val="superscript"/>
        <sz val="8"/>
        <rFont val="Tahoma"/>
        <family val="2"/>
      </rPr>
      <t>2</t>
    </r>
  </si>
  <si>
    <r>
      <t>0.85(fc’/fy)(1-</t>
    </r>
    <r>
      <rPr>
        <sz val="8"/>
        <rFont val="Symbol"/>
        <family val="1"/>
        <charset val="2"/>
      </rPr>
      <t>Ö</t>
    </r>
    <r>
      <rPr>
        <sz val="8"/>
        <rFont val="Tahoma"/>
        <family val="2"/>
      </rPr>
      <t>1-(2Ru/0.85fc’))</t>
    </r>
  </si>
  <si>
    <r>
      <t>r</t>
    </r>
    <r>
      <rPr>
        <sz val="8"/>
        <rFont val="Arial"/>
        <family val="2"/>
      </rPr>
      <t>bd</t>
    </r>
  </si>
  <si>
    <t>kg/sq.m.</t>
  </si>
  <si>
    <t>Maximum Rebars Spacing (S_max)</t>
  </si>
  <si>
    <t>Using Rebars Spacing (S_use)</t>
  </si>
  <si>
    <t>Load transfer to the Beam</t>
  </si>
  <si>
    <t>Super Imposed Dead Load</t>
  </si>
  <si>
    <r>
      <t>t</t>
    </r>
    <r>
      <rPr>
        <vertAlign val="subscript"/>
        <sz val="8"/>
        <color theme="1"/>
        <rFont val="Tahoma"/>
        <family val="2"/>
      </rPr>
      <t>min</t>
    </r>
  </si>
  <si>
    <t>≤</t>
  </si>
  <si>
    <t>DS</t>
  </si>
  <si>
    <r>
      <t>kg/m.</t>
    </r>
    <r>
      <rPr>
        <vertAlign val="superscript"/>
        <sz val="8"/>
        <rFont val="Arial"/>
        <family val="2"/>
      </rPr>
      <t>2</t>
    </r>
  </si>
  <si>
    <t xml:space="preserve">Ru </t>
  </si>
  <si>
    <t>DST</t>
  </si>
  <si>
    <t>High</t>
  </si>
  <si>
    <t>; H</t>
  </si>
  <si>
    <t>Factor DL</t>
  </si>
  <si>
    <t>Riser</t>
  </si>
  <si>
    <t>; R</t>
  </si>
  <si>
    <r>
      <t>cm.</t>
    </r>
    <r>
      <rPr>
        <sz val="16"/>
        <color indexed="8"/>
        <rFont val="AngsanaUPC"/>
        <family val="2"/>
        <charset val="222"/>
      </rPr>
      <t/>
    </r>
  </si>
  <si>
    <t>Factor LL</t>
  </si>
  <si>
    <t>Tread</t>
  </si>
  <si>
    <t>; T</t>
  </si>
  <si>
    <r>
      <t>DL</t>
    </r>
    <r>
      <rPr>
        <vertAlign val="subscript"/>
        <sz val="8"/>
        <color theme="1"/>
        <rFont val="Arial"/>
        <family val="2"/>
      </rPr>
      <t>on beam</t>
    </r>
  </si>
  <si>
    <r>
      <t>LL</t>
    </r>
    <r>
      <rPr>
        <vertAlign val="subscript"/>
        <sz val="8"/>
        <color theme="1"/>
        <rFont val="Arial"/>
        <family val="2"/>
      </rPr>
      <t>on beam</t>
    </r>
  </si>
  <si>
    <t>Stair Size</t>
  </si>
  <si>
    <t>2 m.</t>
  </si>
  <si>
    <t>ST-01</t>
  </si>
  <si>
    <t>Temp. Bars</t>
  </si>
  <si>
    <t>Steel,Ast</t>
  </si>
  <si>
    <t>Dead Load [DS+DST]</t>
  </si>
  <si>
    <t xml:space="preserve"> </t>
  </si>
  <si>
    <t>1.15(WuL/2)-Wu(d)</t>
  </si>
  <si>
    <t>บันได</t>
  </si>
  <si>
    <t>เหล็ก1</t>
  </si>
  <si>
    <t>กันร้าว</t>
  </si>
  <si>
    <t>เม็ดเหล็ก</t>
  </si>
  <si>
    <t>เสริมมุม</t>
  </si>
  <si>
    <t>ย่อ</t>
  </si>
  <si>
    <t>ชี้</t>
  </si>
  <si>
    <t>dim</t>
  </si>
  <si>
    <t>Stair No.</t>
  </si>
  <si>
    <t>Stair No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</si>
</sst>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87" formatCode="0.0000"/>
    <numFmt numFmtId="188" formatCode="0.0"/>
    <numFmt numFmtId="189" formatCode="0.000"/>
    <numFmt numFmtId="190" formatCode="[$-107041E]d\ mmmm\ yyyy;@"/>
    <numFmt numFmtId="193" formatCode="[$-1070000]d/mm/yyyy\ h:mm\ &quot;น.&quot;;@"/>
    <numFmt numFmtId="200" formatCode="_(* #,##0.00_);_(* \(#,##0.00\);_(* &quot;-&quot;??_);_(@_)"/>
    <numFmt numFmtId="203" formatCode="0.000\ &quot;m.&quot;"/>
  </numFmts>
  <fonts count="78" x14ac:knownFonts="1">
    <font>
      <sz val="11"/>
      <color theme="1"/>
      <name val="Tahoma"/>
      <family val="2"/>
      <charset val="222"/>
      <scheme val="minor"/>
    </font>
    <font>
      <sz val="9"/>
      <color theme="1"/>
      <name val="Arial Unicode MS"/>
      <family val="2"/>
    </font>
    <font>
      <sz val="9"/>
      <name val="Arial"/>
      <family val="2"/>
    </font>
    <font>
      <sz val="9"/>
      <color theme="1"/>
      <name val="Tahoma"/>
      <family val="2"/>
      <charset val="222"/>
      <scheme val="minor"/>
    </font>
    <font>
      <sz val="9"/>
      <color rgb="FF0000FF"/>
      <name val="Tahoma"/>
      <family val="2"/>
      <charset val="222"/>
      <scheme val="minor"/>
    </font>
    <font>
      <b/>
      <sz val="9"/>
      <color theme="1"/>
      <name val="Tahoma"/>
      <family val="2"/>
      <scheme val="minor"/>
    </font>
    <font>
      <sz val="9"/>
      <color rgb="FFFF0000"/>
      <name val="Tahoma"/>
      <family val="2"/>
      <charset val="222"/>
      <scheme val="minor"/>
    </font>
    <font>
      <sz val="9"/>
      <name val="Tahoma"/>
      <family val="2"/>
      <scheme val="minor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8"/>
      <name val="Arial"/>
      <family val="2"/>
    </font>
    <font>
      <sz val="9"/>
      <color theme="1"/>
      <name val="Tahoma"/>
      <family val="2"/>
      <scheme val="minor"/>
    </font>
    <font>
      <sz val="8"/>
      <color theme="1"/>
      <name val="Arial"/>
      <family val="2"/>
    </font>
    <font>
      <sz val="8"/>
      <color theme="1"/>
      <name val="Tahoma"/>
      <family val="2"/>
      <scheme val="minor"/>
    </font>
    <font>
      <sz val="8"/>
      <color rgb="FFFF0000"/>
      <name val="Arial"/>
      <family val="2"/>
    </font>
    <font>
      <b/>
      <sz val="10"/>
      <color theme="0"/>
      <name val="Tahoma"/>
      <family val="2"/>
      <scheme val="minor"/>
    </font>
    <font>
      <b/>
      <sz val="9"/>
      <name val="Tahoma"/>
      <family val="2"/>
      <scheme val="minor"/>
    </font>
    <font>
      <b/>
      <sz val="20"/>
      <color theme="1"/>
      <name val="Tahoma"/>
      <family val="2"/>
      <scheme val="major"/>
    </font>
    <font>
      <u/>
      <sz val="9.35"/>
      <color theme="10"/>
      <name val="Tahoma"/>
      <family val="2"/>
      <charset val="222"/>
    </font>
    <font>
      <sz val="8"/>
      <color theme="1"/>
      <name val="Tahoma"/>
      <family val="2"/>
      <charset val="222"/>
      <scheme val="minor"/>
    </font>
    <font>
      <sz val="8"/>
      <color rgb="FFFF0000"/>
      <name val="Tahoma"/>
      <family val="2"/>
      <charset val="222"/>
    </font>
    <font>
      <sz val="8"/>
      <color indexed="8"/>
      <name val="Tahoma"/>
      <family val="2"/>
      <scheme val="minor"/>
    </font>
    <font>
      <sz val="8"/>
      <color rgb="FF0000FF"/>
      <name val="Tahoma"/>
      <family val="2"/>
      <scheme val="minor"/>
    </font>
    <font>
      <sz val="8"/>
      <name val="Symbol"/>
      <family val="1"/>
      <charset val="2"/>
    </font>
    <font>
      <vertAlign val="subscript"/>
      <sz val="8"/>
      <name val="Arial"/>
      <family val="2"/>
    </font>
    <font>
      <sz val="8"/>
      <name val="Tahoma"/>
      <family val="2"/>
      <scheme val="minor"/>
    </font>
    <font>
      <sz val="8"/>
      <color rgb="FF0000FF"/>
      <name val="Tahoma"/>
      <family val="2"/>
      <charset val="222"/>
      <scheme val="minor"/>
    </font>
    <font>
      <sz val="8"/>
      <name val="Cordia New"/>
      <family val="2"/>
    </font>
    <font>
      <sz val="8"/>
      <color indexed="8"/>
      <name val="Tahoma"/>
      <family val="2"/>
      <charset val="222"/>
      <scheme val="minor"/>
    </font>
    <font>
      <sz val="8"/>
      <color indexed="81"/>
      <name val="Tahoma"/>
      <family val="2"/>
    </font>
    <font>
      <u/>
      <sz val="9"/>
      <name val="Tahoma"/>
      <family val="2"/>
      <scheme val="minor"/>
    </font>
    <font>
      <u/>
      <sz val="9"/>
      <color theme="1"/>
      <name val="Tahoma"/>
      <family val="2"/>
      <charset val="222"/>
      <scheme val="minor"/>
    </font>
    <font>
      <b/>
      <sz val="8"/>
      <color theme="1"/>
      <name val="Tahoma"/>
      <family val="2"/>
      <scheme val="minor"/>
    </font>
    <font>
      <u/>
      <sz val="9"/>
      <color theme="1"/>
      <name val="Tahoma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sz val="9"/>
      <color indexed="12"/>
      <name val="Arial"/>
      <family val="2"/>
    </font>
    <font>
      <b/>
      <sz val="10"/>
      <color theme="0"/>
      <name val="Arial"/>
      <family val="2"/>
    </font>
    <font>
      <b/>
      <sz val="14"/>
      <name val="Arial"/>
      <family val="2"/>
    </font>
    <font>
      <sz val="8"/>
      <color rgb="FF0000FF"/>
      <name val="Arial"/>
      <family val="2"/>
    </font>
    <font>
      <sz val="10"/>
      <name val="Times New Roman"/>
      <family val="1"/>
    </font>
    <font>
      <sz val="8"/>
      <color rgb="FFC00000"/>
      <name val="Arial"/>
      <family val="2"/>
    </font>
    <font>
      <vertAlign val="subscript"/>
      <sz val="8"/>
      <color theme="1"/>
      <name val="Arial"/>
      <family val="2"/>
    </font>
    <font>
      <sz val="8"/>
      <color rgb="FFC00000"/>
      <name val="Symbol"/>
      <family val="1"/>
      <charset val="2"/>
    </font>
    <font>
      <vertAlign val="subscript"/>
      <sz val="8"/>
      <color rgb="FFC00000"/>
      <name val="Arial"/>
      <family val="2"/>
    </font>
    <font>
      <vertAlign val="superscript"/>
      <sz val="8"/>
      <name val="Arial"/>
      <family val="2"/>
    </font>
    <font>
      <u/>
      <sz val="16"/>
      <color theme="10"/>
      <name val="AngsanaUPC"/>
      <family val="2"/>
      <charset val="222"/>
    </font>
    <font>
      <sz val="10"/>
      <color theme="1"/>
      <name val="Tahoma"/>
      <family val="2"/>
      <scheme val="minor"/>
    </font>
    <font>
      <sz val="8"/>
      <color theme="0" tint="-0.499984740745262"/>
      <name val="Tahoma"/>
      <family val="2"/>
      <scheme val="minor"/>
    </font>
    <font>
      <sz val="8"/>
      <color theme="1"/>
      <name val="Tahoma"/>
      <family val="2"/>
      <charset val="222"/>
    </font>
    <font>
      <sz val="8"/>
      <color theme="1"/>
      <name val="Tahoma"/>
      <family val="2"/>
    </font>
    <font>
      <sz val="8"/>
      <name val="Tahoma"/>
      <family val="2"/>
    </font>
    <font>
      <u/>
      <sz val="9"/>
      <color theme="1"/>
      <name val="Tahoma"/>
      <family val="2"/>
    </font>
    <font>
      <sz val="11"/>
      <color theme="1"/>
      <name val="Tahoma"/>
      <family val="2"/>
    </font>
    <font>
      <sz val="8"/>
      <color rgb="FF0000FF"/>
      <name val="Tahoma"/>
      <family val="2"/>
    </font>
    <font>
      <vertAlign val="subscript"/>
      <sz val="8"/>
      <color theme="1"/>
      <name val="Tahoma"/>
      <family val="2"/>
    </font>
    <font>
      <u/>
      <sz val="9"/>
      <color theme="1"/>
      <name val="Tahoma"/>
      <family val="2"/>
      <charset val="222"/>
    </font>
    <font>
      <sz val="8"/>
      <color indexed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8"/>
      <name val="Tahoma"/>
      <family val="2"/>
      <charset val="222"/>
    </font>
    <font>
      <b/>
      <i/>
      <sz val="18"/>
      <color rgb="FFFF0000"/>
      <name val="Arial"/>
      <family val="2"/>
    </font>
    <font>
      <b/>
      <sz val="12"/>
      <color rgb="FF0000FF"/>
      <name val="Arial"/>
      <family val="2"/>
    </font>
    <font>
      <b/>
      <sz val="12"/>
      <color rgb="FF008000"/>
      <name val="Arial"/>
      <family val="2"/>
    </font>
    <font>
      <sz val="9"/>
      <color theme="1"/>
      <name val="Tahoma"/>
      <family val="2"/>
      <charset val="222"/>
    </font>
    <font>
      <b/>
      <sz val="11"/>
      <color theme="1"/>
      <name val="Tahoma"/>
      <family val="2"/>
    </font>
    <font>
      <vertAlign val="superscript"/>
      <sz val="8"/>
      <name val="Tahoma"/>
      <family val="2"/>
    </font>
    <font>
      <sz val="8"/>
      <color theme="0" tint="-0.34998626667073579"/>
      <name val="Tahoma"/>
      <family val="2"/>
      <charset val="222"/>
    </font>
    <font>
      <sz val="8"/>
      <color rgb="FF006600"/>
      <name val="Tahoma"/>
      <family val="2"/>
      <charset val="222"/>
    </font>
    <font>
      <sz val="8"/>
      <color rgb="FF006600"/>
      <name val="Tahoma"/>
      <family val="2"/>
    </font>
    <font>
      <vertAlign val="subscript"/>
      <sz val="8"/>
      <name val="Tahoma"/>
      <family val="2"/>
    </font>
    <font>
      <sz val="16"/>
      <color theme="1"/>
      <name val="AngsanaUPC"/>
      <family val="2"/>
      <charset val="222"/>
    </font>
    <font>
      <sz val="8"/>
      <color theme="0"/>
      <name val="Arial"/>
      <family val="2"/>
    </font>
    <font>
      <sz val="16"/>
      <color indexed="8"/>
      <name val="AngsanaUPC"/>
      <family val="2"/>
      <charset val="222"/>
    </font>
    <font>
      <b/>
      <sz val="12"/>
      <color rgb="FFC00000"/>
      <name val="Arial"/>
      <family val="2"/>
    </font>
    <font>
      <sz val="12"/>
      <color rgb="FF008000"/>
      <name val="Symbol"/>
      <family val="1"/>
      <charset val="2"/>
    </font>
    <font>
      <b/>
      <sz val="11"/>
      <color rgb="FF0000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F1FF"/>
        <bgColor indexed="64"/>
      </patternFill>
    </fill>
    <fill>
      <gradientFill degree="90">
        <stop position="0">
          <color theme="0" tint="-5.0965910824915313E-2"/>
        </stop>
        <stop position="1">
          <color theme="0" tint="-0.34900967436750391"/>
        </stop>
      </gradientFill>
    </fill>
    <fill>
      <gradientFill degree="90">
        <stop position="0">
          <color theme="0" tint="-5.0965910824915313E-2"/>
        </stop>
        <stop position="1">
          <color theme="0" tint="-0.25098422193060094"/>
        </stop>
      </gradientFill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theme="1" tint="0.34998626667073579"/>
      </top>
      <bottom/>
      <diagonal/>
    </border>
    <border>
      <left style="medium">
        <color theme="1" tint="0.34998626667073579"/>
      </left>
      <right/>
      <top/>
      <bottom style="thin">
        <color indexed="64"/>
      </bottom>
      <diagonal/>
    </border>
    <border>
      <left style="medium">
        <color theme="1" tint="0.34998626667073579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24994659260841701"/>
      </bottom>
      <diagonal/>
    </border>
    <border>
      <left/>
      <right/>
      <top style="medium">
        <color theme="0" tint="-0.499984740745262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theme="0" tint="-0.499984740745262"/>
      </top>
      <bottom style="thin">
        <color theme="0" tint="-0.24994659260841701"/>
      </bottom>
      <diagonal/>
    </border>
    <border>
      <left/>
      <right style="thin">
        <color indexed="64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medium">
        <color theme="1" tint="0.34998626667073579"/>
      </top>
      <bottom style="thin">
        <color indexed="64"/>
      </bottom>
      <diagonal/>
    </border>
    <border>
      <left/>
      <right style="thin">
        <color indexed="64"/>
      </right>
      <top style="medium">
        <color theme="1" tint="0.34998626667073579"/>
      </top>
      <bottom style="thin">
        <color indexed="64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/>
      <diagonal/>
    </border>
    <border>
      <left/>
      <right style="thin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/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thin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 style="medium">
        <color theme="1" tint="0.34998626667073579"/>
      </left>
      <right/>
      <top style="thin">
        <color indexed="64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thin">
        <color indexed="64"/>
      </top>
      <bottom/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thin">
        <color indexed="64"/>
      </bottom>
      <diagonal/>
    </border>
    <border>
      <left style="hair">
        <color theme="0" tint="-0.499984740745262"/>
      </left>
      <right/>
      <top style="thin">
        <color indexed="64"/>
      </top>
      <bottom/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theme="1" tint="0.34998626667073579"/>
      </right>
      <top/>
      <bottom style="thin">
        <color indexed="64"/>
      </bottom>
      <diagonal/>
    </border>
    <border>
      <left/>
      <right style="thin">
        <color theme="1" tint="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1" tint="0.34998626667073579"/>
      </right>
      <top style="thin">
        <color theme="0" tint="-0.24994659260841701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indexed="64"/>
      </top>
      <bottom/>
      <diagonal/>
    </border>
    <border>
      <left style="thin">
        <color theme="0" tint="-0.24994659260841701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theme="1" tint="0.34998626667073579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24994659260841701"/>
      </bottom>
      <diagonal/>
    </border>
    <border>
      <left/>
      <right style="thin">
        <color theme="1" tint="0.34998626667073579"/>
      </right>
      <top style="thin">
        <color theme="0" tint="-0.24994659260841701"/>
      </top>
      <bottom/>
      <diagonal/>
    </border>
    <border>
      <left style="thin">
        <color indexed="64"/>
      </left>
      <right/>
      <top style="medium">
        <color theme="1" tint="0.34998626667073579"/>
      </top>
      <bottom style="thin">
        <color theme="0" tint="-0.24994659260841701"/>
      </bottom>
      <diagonal/>
    </border>
    <border>
      <left/>
      <right/>
      <top style="medium">
        <color theme="1" tint="0.34998626667073579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theme="1" tint="0.34998626667073579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medium">
        <color theme="1" tint="0.34998626667073579"/>
      </top>
      <bottom style="thin">
        <color theme="0" tint="-0.24994659260841701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 style="thin">
        <color theme="0" tint="-0.24994659260841701"/>
      </bottom>
      <diagonal/>
    </border>
    <border>
      <left style="medium">
        <color theme="1" tint="0.34998626667073579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/>
      <diagonal/>
    </border>
  </borders>
  <cellStyleXfs count="3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200" fontId="72" fillId="0" borderId="0" applyFont="0" applyFill="0" applyBorder="0" applyAlignment="0" applyProtection="0"/>
  </cellStyleXfs>
  <cellXfs count="513">
    <xf numFmtId="0" fontId="0" fillId="0" borderId="0" xfId="0"/>
    <xf numFmtId="0" fontId="23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ill="1" applyProtection="1">
      <protection hidden="1"/>
    </xf>
    <xf numFmtId="0" fontId="0" fillId="0" borderId="0" xfId="0" applyAlignment="1" applyProtection="1">
      <protection hidden="1"/>
    </xf>
    <xf numFmtId="2" fontId="3" fillId="0" borderId="0" xfId="0" applyNumberFormat="1" applyFont="1" applyAlignment="1" applyProtection="1">
      <alignment horizontal="center" vertical="center"/>
      <protection hidden="1"/>
    </xf>
    <xf numFmtId="0" fontId="12" fillId="0" borderId="0" xfId="0" applyNumberFormat="1" applyFont="1" applyFill="1" applyBorder="1" applyAlignment="1" applyProtection="1">
      <alignment vertical="center"/>
      <protection hidden="1"/>
    </xf>
    <xf numFmtId="2" fontId="3" fillId="0" borderId="0" xfId="0" applyNumberFormat="1" applyFont="1" applyAlignment="1" applyProtection="1">
      <alignment vertical="center"/>
      <protection hidden="1"/>
    </xf>
    <xf numFmtId="0" fontId="8" fillId="0" borderId="0" xfId="0" applyNumberFormat="1" applyFont="1" applyFill="1" applyAlignment="1" applyProtection="1">
      <alignment vertical="center"/>
      <protection hidden="1"/>
    </xf>
    <xf numFmtId="0" fontId="10" fillId="0" borderId="0" xfId="0" applyNumberFormat="1" applyFont="1" applyFill="1" applyBorder="1" applyAlignment="1" applyProtection="1">
      <alignment vertical="center"/>
      <protection hidden="1"/>
    </xf>
    <xf numFmtId="189" fontId="12" fillId="0" borderId="0" xfId="0" applyNumberFormat="1" applyFont="1" applyFill="1" applyBorder="1" applyAlignment="1" applyProtection="1">
      <alignment vertical="center"/>
      <protection hidden="1"/>
    </xf>
    <xf numFmtId="0" fontId="19" fillId="0" borderId="0" xfId="0" applyFont="1" applyBorder="1" applyAlignment="1" applyProtection="1">
      <alignment horizontal="left" vertical="center"/>
      <protection hidden="1"/>
    </xf>
    <xf numFmtId="0" fontId="19" fillId="0" borderId="0" xfId="0" applyFont="1" applyProtection="1">
      <protection hidden="1"/>
    </xf>
    <xf numFmtId="0" fontId="23" fillId="0" borderId="0" xfId="0" applyFont="1" applyFill="1" applyBorder="1" applyAlignment="1" applyProtection="1">
      <alignment vertical="center"/>
      <protection hidden="1"/>
    </xf>
    <xf numFmtId="0" fontId="9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23" fillId="3" borderId="0" xfId="0" applyFont="1" applyFill="1" applyBorder="1" applyAlignment="1" applyProtection="1">
      <alignment horizontal="right" vertical="center"/>
      <protection hidden="1"/>
    </xf>
    <xf numFmtId="0" fontId="10" fillId="0" borderId="0" xfId="0" applyFont="1" applyFill="1" applyBorder="1" applyAlignment="1" applyProtection="1">
      <alignment vertical="center"/>
      <protection hidden="1"/>
    </xf>
    <xf numFmtId="0" fontId="42" fillId="0" borderId="0" xfId="0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Border="1" applyProtection="1"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0" fontId="42" fillId="0" borderId="0" xfId="0" quotePrefix="1" applyFont="1" applyFill="1" applyBorder="1" applyAlignment="1" applyProtection="1">
      <alignment horizontal="left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0" fillId="3" borderId="0" xfId="0" applyFill="1" applyProtection="1">
      <protection hidden="1"/>
    </xf>
    <xf numFmtId="0" fontId="0" fillId="3" borderId="21" xfId="0" applyFill="1" applyBorder="1" applyProtection="1">
      <protection hidden="1"/>
    </xf>
    <xf numFmtId="0" fontId="0" fillId="3" borderId="25" xfId="0" applyFill="1" applyBorder="1" applyProtection="1">
      <protection hidden="1"/>
    </xf>
    <xf numFmtId="0" fontId="0" fillId="3" borderId="24" xfId="0" applyFill="1" applyBorder="1" applyProtection="1">
      <protection hidden="1"/>
    </xf>
    <xf numFmtId="0" fontId="0" fillId="3" borderId="27" xfId="0" applyFill="1" applyBorder="1" applyProtection="1">
      <protection hidden="1"/>
    </xf>
    <xf numFmtId="0" fontId="0" fillId="3" borderId="22" xfId="0" applyFill="1" applyBorder="1" applyProtection="1">
      <protection hidden="1"/>
    </xf>
    <xf numFmtId="0" fontId="0" fillId="3" borderId="23" xfId="0" applyFill="1" applyBorder="1" applyProtection="1">
      <protection hidden="1"/>
    </xf>
    <xf numFmtId="0" fontId="0" fillId="4" borderId="0" xfId="0" applyFill="1" applyBorder="1" applyProtection="1">
      <protection hidden="1"/>
    </xf>
    <xf numFmtId="0" fontId="0" fillId="3" borderId="26" xfId="0" applyFill="1" applyBorder="1" applyProtection="1">
      <protection hidden="1"/>
    </xf>
    <xf numFmtId="0" fontId="25" fillId="3" borderId="0" xfId="0" applyFont="1" applyFill="1" applyBorder="1" applyAlignment="1" applyProtection="1">
      <alignment vertical="center"/>
      <protection hidden="1"/>
    </xf>
    <xf numFmtId="0" fontId="13" fillId="3" borderId="0" xfId="0" applyFont="1" applyFill="1" applyBorder="1" applyAlignment="1" applyProtection="1">
      <alignment vertical="center"/>
      <protection hidden="1"/>
    </xf>
    <xf numFmtId="0" fontId="19" fillId="3" borderId="0" xfId="0" applyFont="1" applyFill="1" applyBorder="1" applyAlignment="1" applyProtection="1">
      <alignment vertical="center"/>
      <protection hidden="1"/>
    </xf>
    <xf numFmtId="0" fontId="0" fillId="3" borderId="46" xfId="0" applyFill="1" applyBorder="1" applyProtection="1">
      <protection hidden="1"/>
    </xf>
    <xf numFmtId="0" fontId="25" fillId="3" borderId="46" xfId="0" applyFont="1" applyFill="1" applyBorder="1" applyAlignment="1" applyProtection="1">
      <alignment vertical="center"/>
      <protection hidden="1"/>
    </xf>
    <xf numFmtId="0" fontId="19" fillId="3" borderId="0" xfId="0" applyFont="1" applyFill="1" applyBorder="1" applyAlignment="1" applyProtection="1">
      <alignment horizontal="right" vertical="center"/>
      <protection hidden="1"/>
    </xf>
    <xf numFmtId="0" fontId="13" fillId="3" borderId="26" xfId="0" applyFont="1" applyFill="1" applyBorder="1" applyAlignment="1" applyProtection="1">
      <alignment vertical="center"/>
      <protection hidden="1"/>
    </xf>
    <xf numFmtId="0" fontId="13" fillId="3" borderId="27" xfId="0" applyFont="1" applyFill="1" applyBorder="1" applyAlignment="1" applyProtection="1">
      <alignment vertical="center"/>
      <protection hidden="1"/>
    </xf>
    <xf numFmtId="0" fontId="0" fillId="3" borderId="20" xfId="0" applyFill="1" applyBorder="1" applyProtection="1">
      <protection hidden="1"/>
    </xf>
    <xf numFmtId="0" fontId="1" fillId="3" borderId="0" xfId="0" applyFont="1" applyFill="1" applyBorder="1" applyAlignment="1" applyProtection="1">
      <alignment vertical="center"/>
      <protection hidden="1"/>
    </xf>
    <xf numFmtId="0" fontId="0" fillId="4" borderId="49" xfId="0" applyFill="1" applyBorder="1" applyProtection="1">
      <protection hidden="1"/>
    </xf>
    <xf numFmtId="0" fontId="1" fillId="4" borderId="0" xfId="0" applyFont="1" applyFill="1" applyBorder="1" applyAlignment="1" applyProtection="1">
      <alignment vertical="center"/>
      <protection hidden="1"/>
    </xf>
    <xf numFmtId="0" fontId="3" fillId="4" borderId="0" xfId="0" applyFont="1" applyFill="1" applyBorder="1" applyAlignment="1" applyProtection="1">
      <alignment vertical="center"/>
      <protection hidden="1"/>
    </xf>
    <xf numFmtId="0" fontId="0" fillId="4" borderId="50" xfId="0" applyFill="1" applyBorder="1" applyProtection="1">
      <protection hidden="1"/>
    </xf>
    <xf numFmtId="0" fontId="49" fillId="3" borderId="26" xfId="0" applyFont="1" applyFill="1" applyBorder="1" applyAlignment="1" applyProtection="1">
      <alignment horizontal="left" vertical="center"/>
      <protection hidden="1"/>
    </xf>
    <xf numFmtId="0" fontId="0" fillId="4" borderId="51" xfId="0" applyFill="1" applyBorder="1" applyProtection="1">
      <protection hidden="1"/>
    </xf>
    <xf numFmtId="0" fontId="0" fillId="4" borderId="15" xfId="0" applyFill="1" applyBorder="1" applyProtection="1">
      <protection hidden="1"/>
    </xf>
    <xf numFmtId="0" fontId="0" fillId="4" borderId="13" xfId="0" applyFill="1" applyBorder="1" applyProtection="1">
      <protection hidden="1"/>
    </xf>
    <xf numFmtId="0" fontId="0" fillId="4" borderId="14" xfId="0" applyFill="1" applyBorder="1" applyProtection="1">
      <protection hidden="1"/>
    </xf>
    <xf numFmtId="0" fontId="19" fillId="4" borderId="0" xfId="0" applyFont="1" applyFill="1" applyBorder="1" applyAlignment="1" applyProtection="1">
      <alignment vertical="center"/>
      <protection hidden="1"/>
    </xf>
    <xf numFmtId="0" fontId="0" fillId="4" borderId="0" xfId="0" applyFill="1" applyBorder="1" applyAlignment="1" applyProtection="1">
      <alignment vertical="center"/>
      <protection hidden="1"/>
    </xf>
    <xf numFmtId="0" fontId="4" fillId="4" borderId="0" xfId="0" applyFont="1" applyFill="1" applyBorder="1" applyAlignment="1" applyProtection="1">
      <alignment vertical="center"/>
      <protection hidden="1"/>
    </xf>
    <xf numFmtId="0" fontId="6" fillId="4" borderId="0" xfId="0" applyFont="1" applyFill="1" applyBorder="1" applyAlignment="1" applyProtection="1">
      <alignment vertical="center"/>
      <protection hidden="1"/>
    </xf>
    <xf numFmtId="0" fontId="15" fillId="4" borderId="0" xfId="0" applyFont="1" applyFill="1" applyBorder="1" applyAlignment="1" applyProtection="1">
      <alignment vertical="center"/>
      <protection hidden="1"/>
    </xf>
    <xf numFmtId="0" fontId="11" fillId="4" borderId="0" xfId="0" applyFont="1" applyFill="1" applyBorder="1" applyAlignment="1" applyProtection="1">
      <alignment vertical="center"/>
      <protection hidden="1"/>
    </xf>
    <xf numFmtId="0" fontId="33" fillId="4" borderId="0" xfId="0" applyFont="1" applyFill="1" applyBorder="1" applyAlignment="1" applyProtection="1">
      <alignment horizontal="left" vertical="center"/>
      <protection hidden="1"/>
    </xf>
    <xf numFmtId="0" fontId="31" fillId="4" borderId="0" xfId="0" applyFont="1" applyFill="1" applyBorder="1" applyAlignment="1" applyProtection="1">
      <alignment vertical="center"/>
      <protection hidden="1"/>
    </xf>
    <xf numFmtId="0" fontId="30" fillId="4" borderId="0" xfId="0" applyFont="1" applyFill="1" applyBorder="1" applyAlignment="1" applyProtection="1">
      <alignment horizontal="left" vertical="center"/>
      <protection hidden="1"/>
    </xf>
    <xf numFmtId="0" fontId="21" fillId="4" borderId="0" xfId="0" applyFont="1" applyFill="1" applyBorder="1" applyAlignment="1" applyProtection="1">
      <alignment horizontal="left" vertical="center"/>
      <protection hidden="1"/>
    </xf>
    <xf numFmtId="0" fontId="23" fillId="4" borderId="0" xfId="0" applyFont="1" applyFill="1" applyBorder="1" applyAlignment="1" applyProtection="1">
      <alignment horizontal="left" vertical="center"/>
      <protection hidden="1"/>
    </xf>
    <xf numFmtId="0" fontId="21" fillId="4" borderId="0" xfId="0" applyFont="1" applyFill="1" applyBorder="1" applyAlignment="1" applyProtection="1">
      <alignment vertical="center"/>
      <protection hidden="1"/>
    </xf>
    <xf numFmtId="0" fontId="0" fillId="4" borderId="48" xfId="0" applyFill="1" applyBorder="1" applyProtection="1">
      <protection hidden="1"/>
    </xf>
    <xf numFmtId="0" fontId="4" fillId="4" borderId="15" xfId="0" applyFont="1" applyFill="1" applyBorder="1" applyAlignment="1" applyProtection="1">
      <alignment vertical="center"/>
      <protection hidden="1"/>
    </xf>
    <xf numFmtId="0" fontId="0" fillId="4" borderId="52" xfId="0" applyFill="1" applyBorder="1" applyProtection="1">
      <protection hidden="1"/>
    </xf>
    <xf numFmtId="0" fontId="19" fillId="3" borderId="20" xfId="0" applyFont="1" applyFill="1" applyBorder="1" applyAlignment="1" applyProtection="1">
      <alignment vertical="center"/>
      <protection hidden="1"/>
    </xf>
    <xf numFmtId="0" fontId="19" fillId="3" borderId="21" xfId="0" applyFont="1" applyFill="1" applyBorder="1" applyAlignment="1" applyProtection="1">
      <alignment vertical="center"/>
      <protection hidden="1"/>
    </xf>
    <xf numFmtId="0" fontId="19" fillId="3" borderId="23" xfId="0" applyFont="1" applyFill="1" applyBorder="1" applyAlignment="1" applyProtection="1">
      <alignment vertical="center"/>
      <protection hidden="1"/>
    </xf>
    <xf numFmtId="0" fontId="19" fillId="3" borderId="25" xfId="0" applyFont="1" applyFill="1" applyBorder="1" applyAlignment="1" applyProtection="1">
      <alignment vertical="center"/>
      <protection hidden="1"/>
    </xf>
    <xf numFmtId="0" fontId="19" fillId="3" borderId="26" xfId="0" applyFont="1" applyFill="1" applyBorder="1" applyAlignment="1" applyProtection="1">
      <alignment vertical="center"/>
      <protection hidden="1"/>
    </xf>
    <xf numFmtId="0" fontId="3" fillId="3" borderId="21" xfId="0" applyFont="1" applyFill="1" applyBorder="1" applyAlignment="1" applyProtection="1">
      <alignment vertical="center"/>
      <protection hidden="1"/>
    </xf>
    <xf numFmtId="0" fontId="0" fillId="0" borderId="0" xfId="0" applyFill="1" applyBorder="1" applyProtection="1">
      <protection hidden="1"/>
    </xf>
    <xf numFmtId="0" fontId="0" fillId="3" borderId="0" xfId="0" applyFill="1" applyBorder="1" applyAlignment="1" applyProtection="1">
      <alignment vertical="center"/>
      <protection hidden="1"/>
    </xf>
    <xf numFmtId="0" fontId="0" fillId="0" borderId="15" xfId="0" applyFill="1" applyBorder="1" applyProtection="1">
      <protection hidden="1"/>
    </xf>
    <xf numFmtId="0" fontId="28" fillId="4" borderId="0" xfId="0" applyFont="1" applyFill="1" applyBorder="1" applyAlignment="1" applyProtection="1">
      <alignment horizontal="left" vertical="center"/>
      <protection hidden="1"/>
    </xf>
    <xf numFmtId="0" fontId="25" fillId="4" borderId="0" xfId="0" applyFont="1" applyFill="1" applyBorder="1" applyAlignment="1" applyProtection="1">
      <alignment horizontal="left" vertical="center"/>
      <protection hidden="1"/>
    </xf>
    <xf numFmtId="0" fontId="26" fillId="4" borderId="0" xfId="0" applyFont="1" applyFill="1" applyBorder="1" applyAlignment="1" applyProtection="1">
      <alignment vertical="center"/>
      <protection hidden="1"/>
    </xf>
    <xf numFmtId="0" fontId="53" fillId="4" borderId="0" xfId="0" applyFont="1" applyFill="1" applyBorder="1" applyAlignment="1" applyProtection="1">
      <alignment horizontal="left" vertical="center"/>
      <protection hidden="1"/>
    </xf>
    <xf numFmtId="2" fontId="51" fillId="4" borderId="0" xfId="0" applyNumberFormat="1" applyFont="1" applyFill="1" applyBorder="1" applyAlignment="1" applyProtection="1">
      <alignment vertical="center"/>
      <protection hidden="1"/>
    </xf>
    <xf numFmtId="0" fontId="51" fillId="4" borderId="0" xfId="0" applyFont="1" applyFill="1" applyBorder="1" applyAlignment="1" applyProtection="1">
      <alignment vertical="center"/>
      <protection hidden="1"/>
    </xf>
    <xf numFmtId="0" fontId="12" fillId="0" borderId="0" xfId="0" quotePrefix="1" applyFont="1" applyFill="1" applyBorder="1" applyAlignment="1" applyProtection="1">
      <alignment vertical="center"/>
      <protection hidden="1"/>
    </xf>
    <xf numFmtId="0" fontId="22" fillId="3" borderId="24" xfId="0" applyFont="1" applyFill="1" applyBorder="1" applyAlignment="1" applyProtection="1">
      <alignment vertical="center"/>
      <protection hidden="1"/>
    </xf>
    <xf numFmtId="0" fontId="50" fillId="0" borderId="0" xfId="0" applyFont="1" applyAlignment="1" applyProtection="1">
      <alignment horizontal="left" vertical="center"/>
      <protection hidden="1"/>
    </xf>
    <xf numFmtId="0" fontId="42" fillId="0" borderId="0" xfId="0" applyFont="1" applyFill="1" applyBorder="1" applyAlignment="1" applyProtection="1">
      <alignment vertical="center"/>
      <protection hidden="1"/>
    </xf>
    <xf numFmtId="0" fontId="47" fillId="0" borderId="0" xfId="1" applyFont="1" applyFill="1" applyBorder="1" applyAlignment="1" applyProtection="1">
      <alignment vertical="center"/>
      <protection hidden="1"/>
    </xf>
    <xf numFmtId="0" fontId="13" fillId="4" borderId="5" xfId="0" applyFont="1" applyFill="1" applyBorder="1" applyAlignment="1" applyProtection="1">
      <alignment horizontal="left" vertical="center"/>
      <protection hidden="1"/>
    </xf>
    <xf numFmtId="0" fontId="11" fillId="4" borderId="5" xfId="0" applyFont="1" applyFill="1" applyBorder="1" applyAlignment="1" applyProtection="1">
      <alignment vertical="center"/>
      <protection hidden="1"/>
    </xf>
    <xf numFmtId="0" fontId="11" fillId="4" borderId="5" xfId="0" applyFont="1" applyFill="1" applyBorder="1" applyProtection="1">
      <protection hidden="1"/>
    </xf>
    <xf numFmtId="0" fontId="13" fillId="4" borderId="8" xfId="0" applyFont="1" applyFill="1" applyBorder="1" applyAlignment="1" applyProtection="1">
      <alignment horizontal="left" vertical="center"/>
      <protection hidden="1"/>
    </xf>
    <xf numFmtId="0" fontId="11" fillId="4" borderId="8" xfId="0" applyFont="1" applyFill="1" applyBorder="1" applyAlignment="1" applyProtection="1">
      <alignment vertical="center"/>
      <protection hidden="1"/>
    </xf>
    <xf numFmtId="0" fontId="11" fillId="4" borderId="8" xfId="0" applyFont="1" applyFill="1" applyBorder="1" applyProtection="1">
      <protection hidden="1"/>
    </xf>
    <xf numFmtId="0" fontId="11" fillId="4" borderId="55" xfId="0" applyFont="1" applyFill="1" applyBorder="1" applyAlignment="1" applyProtection="1">
      <alignment vertical="center"/>
      <protection hidden="1"/>
    </xf>
    <xf numFmtId="0" fontId="11" fillId="4" borderId="55" xfId="0" applyFont="1" applyFill="1" applyBorder="1" applyProtection="1">
      <protection hidden="1"/>
    </xf>
    <xf numFmtId="0" fontId="13" fillId="4" borderId="55" xfId="0" applyFont="1" applyFill="1" applyBorder="1" applyAlignment="1" applyProtection="1">
      <alignment horizontal="left" vertical="center"/>
      <protection hidden="1"/>
    </xf>
    <xf numFmtId="0" fontId="11" fillId="5" borderId="55" xfId="0" applyFont="1" applyFill="1" applyBorder="1" applyAlignment="1" applyProtection="1">
      <alignment vertical="center"/>
      <protection hidden="1"/>
    </xf>
    <xf numFmtId="0" fontId="11" fillId="5" borderId="57" xfId="0" applyFont="1" applyFill="1" applyBorder="1" applyAlignment="1" applyProtection="1">
      <alignment vertical="center"/>
      <protection hidden="1"/>
    </xf>
    <xf numFmtId="0" fontId="16" fillId="5" borderId="60" xfId="0" applyFont="1" applyFill="1" applyBorder="1" applyAlignment="1" applyProtection="1">
      <alignment horizontal="left" vertical="center"/>
      <protection hidden="1"/>
    </xf>
    <xf numFmtId="0" fontId="11" fillId="5" borderId="55" xfId="0" applyFont="1" applyFill="1" applyBorder="1" applyProtection="1">
      <protection hidden="1"/>
    </xf>
    <xf numFmtId="0" fontId="11" fillId="5" borderId="5" xfId="0" applyFont="1" applyFill="1" applyBorder="1" applyAlignment="1" applyProtection="1">
      <alignment vertical="center"/>
      <protection hidden="1"/>
    </xf>
    <xf numFmtId="0" fontId="11" fillId="5" borderId="56" xfId="0" applyFont="1" applyFill="1" applyBorder="1" applyAlignment="1" applyProtection="1">
      <alignment vertical="center"/>
      <protection hidden="1"/>
    </xf>
    <xf numFmtId="0" fontId="5" fillId="5" borderId="59" xfId="0" applyFont="1" applyFill="1" applyBorder="1" applyAlignment="1" applyProtection="1">
      <alignment vertical="center"/>
      <protection hidden="1"/>
    </xf>
    <xf numFmtId="0" fontId="11" fillId="5" borderId="5" xfId="0" applyFont="1" applyFill="1" applyBorder="1" applyProtection="1">
      <protection hidden="1"/>
    </xf>
    <xf numFmtId="0" fontId="11" fillId="5" borderId="8" xfId="0" applyFont="1" applyFill="1" applyBorder="1" applyAlignment="1" applyProtection="1">
      <alignment vertical="center"/>
      <protection hidden="1"/>
    </xf>
    <xf numFmtId="0" fontId="11" fillId="5" borderId="58" xfId="0" applyFont="1" applyFill="1" applyBorder="1" applyAlignment="1" applyProtection="1">
      <alignment vertical="center"/>
      <protection hidden="1"/>
    </xf>
    <xf numFmtId="0" fontId="16" fillId="5" borderId="61" xfId="0" applyFont="1" applyFill="1" applyBorder="1" applyAlignment="1" applyProtection="1">
      <alignment horizontal="left" vertical="center"/>
      <protection hidden="1"/>
    </xf>
    <xf numFmtId="0" fontId="11" fillId="5" borderId="8" xfId="0" applyFont="1" applyFill="1" applyBorder="1" applyProtection="1">
      <protection hidden="1"/>
    </xf>
    <xf numFmtId="0" fontId="0" fillId="5" borderId="0" xfId="0" applyFill="1" applyBorder="1" applyProtection="1">
      <protection hidden="1"/>
    </xf>
    <xf numFmtId="188" fontId="12" fillId="0" borderId="0" xfId="0" applyNumberFormat="1" applyFont="1" applyFill="1" applyBorder="1" applyAlignment="1" applyProtection="1">
      <alignment vertical="center"/>
      <protection hidden="1"/>
    </xf>
    <xf numFmtId="2" fontId="10" fillId="0" borderId="0" xfId="0" applyNumberFormat="1" applyFont="1" applyFill="1" applyBorder="1" applyAlignment="1" applyProtection="1">
      <alignment vertical="center"/>
      <protection hidden="1"/>
    </xf>
    <xf numFmtId="2" fontId="12" fillId="0" borderId="0" xfId="0" applyNumberFormat="1" applyFont="1" applyFill="1" applyBorder="1" applyAlignment="1" applyProtection="1">
      <alignment vertical="center"/>
      <protection hidden="1"/>
    </xf>
    <xf numFmtId="2" fontId="52" fillId="4" borderId="0" xfId="0" applyNumberFormat="1" applyFont="1" applyFill="1" applyBorder="1" applyAlignment="1" applyProtection="1">
      <alignment vertical="center"/>
      <protection hidden="1"/>
    </xf>
    <xf numFmtId="189" fontId="51" fillId="4" borderId="0" xfId="0" applyNumberFormat="1" applyFont="1" applyFill="1" applyBorder="1" applyAlignment="1" applyProtection="1">
      <alignment vertical="center"/>
      <protection hidden="1"/>
    </xf>
    <xf numFmtId="2" fontId="19" fillId="4" borderId="0" xfId="0" applyNumberFormat="1" applyFont="1" applyFill="1" applyBorder="1" applyAlignment="1" applyProtection="1">
      <alignment vertical="center"/>
      <protection hidden="1"/>
    </xf>
    <xf numFmtId="2" fontId="13" fillId="4" borderId="0" xfId="0" applyNumberFormat="1" applyFont="1" applyFill="1" applyBorder="1" applyAlignment="1" applyProtection="1">
      <alignment vertical="center"/>
      <protection hidden="1"/>
    </xf>
    <xf numFmtId="189" fontId="19" fillId="4" borderId="0" xfId="0" applyNumberFormat="1" applyFont="1" applyFill="1" applyBorder="1" applyAlignment="1" applyProtection="1">
      <alignment vertical="center"/>
      <protection hidden="1"/>
    </xf>
    <xf numFmtId="0" fontId="19" fillId="3" borderId="22" xfId="0" applyFont="1" applyFill="1" applyBorder="1" applyAlignment="1" applyProtection="1">
      <alignment vertical="center"/>
      <protection hidden="1"/>
    </xf>
    <xf numFmtId="0" fontId="19" fillId="3" borderId="24" xfId="0" applyFont="1" applyFill="1" applyBorder="1" applyAlignment="1" applyProtection="1">
      <alignment vertical="center"/>
      <protection hidden="1"/>
    </xf>
    <xf numFmtId="0" fontId="19" fillId="3" borderId="27" xfId="0" applyFont="1" applyFill="1" applyBorder="1" applyAlignment="1" applyProtection="1">
      <alignment vertical="center"/>
      <protection hidden="1"/>
    </xf>
    <xf numFmtId="190" fontId="9" fillId="0" borderId="0" xfId="0" applyNumberFormat="1" applyFont="1" applyFill="1" applyBorder="1" applyAlignment="1" applyProtection="1">
      <protection hidden="1"/>
    </xf>
    <xf numFmtId="0" fontId="19" fillId="3" borderId="0" xfId="0" applyFont="1" applyFill="1" applyAlignment="1" applyProtection="1">
      <alignment vertical="center"/>
      <protection hidden="1"/>
    </xf>
    <xf numFmtId="0" fontId="37" fillId="0" borderId="0" xfId="0" applyFont="1" applyFill="1" applyBorder="1" applyAlignment="1" applyProtection="1">
      <protection hidden="1"/>
    </xf>
    <xf numFmtId="0" fontId="8" fillId="0" borderId="0" xfId="0" applyFont="1" applyFill="1" applyBorder="1" applyAlignment="1" applyProtection="1">
      <protection hidden="1"/>
    </xf>
    <xf numFmtId="0" fontId="40" fillId="0" borderId="0" xfId="0" applyFont="1" applyFill="1" applyBorder="1" applyAlignment="1" applyProtection="1">
      <alignment vertical="center"/>
      <protection hidden="1"/>
    </xf>
    <xf numFmtId="0" fontId="40" fillId="3" borderId="0" xfId="0" applyFont="1" applyFill="1" applyBorder="1" applyAlignment="1" applyProtection="1">
      <alignment vertical="center"/>
      <protection hidden="1"/>
    </xf>
    <xf numFmtId="2" fontId="42" fillId="0" borderId="0" xfId="0" applyNumberFormat="1" applyFont="1" applyFill="1" applyBorder="1" applyAlignment="1" applyProtection="1">
      <protection hidden="1"/>
    </xf>
    <xf numFmtId="0" fontId="42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left" vertical="center"/>
      <protection hidden="1"/>
    </xf>
    <xf numFmtId="0" fontId="44" fillId="0" borderId="0" xfId="0" applyFont="1" applyFill="1" applyBorder="1" applyAlignment="1" applyProtection="1">
      <alignment horizontal="left"/>
      <protection hidden="1"/>
    </xf>
    <xf numFmtId="0" fontId="42" fillId="0" borderId="0" xfId="0" applyFont="1" applyFill="1" applyBorder="1" applyAlignment="1" applyProtection="1">
      <alignment horizontal="left"/>
      <protection hidden="1"/>
    </xf>
    <xf numFmtId="0" fontId="14" fillId="0" borderId="0" xfId="0" applyFont="1" applyFill="1" applyBorder="1" applyAlignment="1" applyProtection="1">
      <alignment vertical="center"/>
      <protection hidden="1"/>
    </xf>
    <xf numFmtId="0" fontId="42" fillId="0" borderId="0" xfId="0" applyFont="1" applyFill="1" applyBorder="1" applyAlignment="1" applyProtection="1">
      <protection hidden="1"/>
    </xf>
    <xf numFmtId="2" fontId="42" fillId="0" borderId="0" xfId="0" applyNumberFormat="1" applyFont="1" applyFill="1" applyBorder="1" applyAlignment="1" applyProtection="1">
      <alignment vertical="center"/>
      <protection hidden="1"/>
    </xf>
    <xf numFmtId="189" fontId="42" fillId="0" borderId="0" xfId="0" applyNumberFormat="1" applyFont="1" applyFill="1" applyBorder="1" applyAlignment="1" applyProtection="1">
      <alignment vertical="center"/>
      <protection hidden="1"/>
    </xf>
    <xf numFmtId="1" fontId="42" fillId="0" borderId="0" xfId="0" applyNumberFormat="1" applyFont="1" applyFill="1" applyBorder="1" applyAlignment="1" applyProtection="1">
      <alignment horizontal="left" vertical="center"/>
      <protection hidden="1"/>
    </xf>
    <xf numFmtId="1" fontId="14" fillId="0" borderId="0" xfId="0" applyNumberFormat="1" applyFont="1" applyFill="1" applyBorder="1" applyAlignment="1" applyProtection="1">
      <alignment horizontal="left" vertical="center"/>
      <protection hidden="1"/>
    </xf>
    <xf numFmtId="1" fontId="12" fillId="0" borderId="0" xfId="0" applyNumberFormat="1" applyFont="1" applyFill="1" applyBorder="1" applyAlignment="1" applyProtection="1">
      <alignment horizontal="left" vertical="center"/>
      <protection hidden="1"/>
    </xf>
    <xf numFmtId="0" fontId="62" fillId="0" borderId="0" xfId="0" applyFont="1" applyFill="1" applyBorder="1" applyAlignment="1" applyProtection="1">
      <alignment vertical="center"/>
      <protection hidden="1"/>
    </xf>
    <xf numFmtId="0" fontId="51" fillId="3" borderId="33" xfId="0" applyFont="1" applyFill="1" applyBorder="1" applyAlignment="1" applyProtection="1">
      <alignment horizontal="right" vertical="center"/>
      <protection hidden="1"/>
    </xf>
    <xf numFmtId="0" fontId="50" fillId="3" borderId="0" xfId="0" applyFont="1" applyFill="1" applyBorder="1" applyAlignment="1" applyProtection="1">
      <alignment horizontal="left" vertical="center"/>
      <protection hidden="1"/>
    </xf>
    <xf numFmtId="0" fontId="19" fillId="3" borderId="5" xfId="0" applyFont="1" applyFill="1" applyBorder="1" applyAlignment="1" applyProtection="1">
      <alignment vertical="center"/>
      <protection hidden="1"/>
    </xf>
    <xf numFmtId="0" fontId="10" fillId="3" borderId="0" xfId="0" applyFont="1" applyFill="1" applyBorder="1" applyAlignment="1" applyProtection="1">
      <alignment vertical="center"/>
      <protection hidden="1"/>
    </xf>
    <xf numFmtId="2" fontId="51" fillId="3" borderId="0" xfId="0" applyNumberFormat="1" applyFont="1" applyFill="1" applyBorder="1" applyAlignment="1" applyProtection="1">
      <alignment vertical="center"/>
      <protection hidden="1"/>
    </xf>
    <xf numFmtId="2" fontId="19" fillId="3" borderId="0" xfId="0" applyNumberFormat="1" applyFont="1" applyFill="1" applyBorder="1" applyAlignment="1" applyProtection="1">
      <alignment vertical="center"/>
      <protection hidden="1"/>
    </xf>
    <xf numFmtId="0" fontId="0" fillId="3" borderId="0" xfId="0" applyFill="1" applyBorder="1" applyAlignment="1" applyProtection="1">
      <protection hidden="1"/>
    </xf>
    <xf numFmtId="0" fontId="0" fillId="3" borderId="0" xfId="0" applyFill="1" applyBorder="1" applyAlignment="1" applyProtection="1">
      <alignment horizontal="left" vertical="center"/>
      <protection hidden="1"/>
    </xf>
    <xf numFmtId="0" fontId="17" fillId="3" borderId="0" xfId="0" applyFont="1" applyFill="1" applyBorder="1" applyAlignment="1" applyProtection="1">
      <alignment vertical="center" textRotation="90"/>
      <protection hidden="1"/>
    </xf>
    <xf numFmtId="0" fontId="0" fillId="4" borderId="37" xfId="0" applyFill="1" applyBorder="1" applyProtection="1">
      <protection hidden="1"/>
    </xf>
    <xf numFmtId="0" fontId="0" fillId="4" borderId="39" xfId="0" applyFill="1" applyBorder="1" applyProtection="1">
      <protection hidden="1"/>
    </xf>
    <xf numFmtId="0" fontId="0" fillId="4" borderId="40" xfId="0" applyFill="1" applyBorder="1" applyProtection="1">
      <protection hidden="1"/>
    </xf>
    <xf numFmtId="0" fontId="14" fillId="0" borderId="0" xfId="0" applyNumberFormat="1" applyFont="1" applyFill="1" applyBorder="1" applyAlignment="1" applyProtection="1">
      <alignment vertical="center"/>
      <protection hidden="1"/>
    </xf>
    <xf numFmtId="0" fontId="0" fillId="0" borderId="0" xfId="0" applyProtection="1">
      <protection hidden="1"/>
    </xf>
    <xf numFmtId="0" fontId="0" fillId="4" borderId="0" xfId="0" applyFill="1" applyBorder="1" applyAlignment="1" applyProtection="1">
      <alignment horizontal="left" vertical="center"/>
      <protection hidden="1"/>
    </xf>
    <xf numFmtId="0" fontId="0" fillId="4" borderId="19" xfId="0" applyFill="1" applyBorder="1" applyProtection="1">
      <protection hidden="1"/>
    </xf>
    <xf numFmtId="0" fontId="0" fillId="4" borderId="38" xfId="0" applyFill="1" applyBorder="1" applyProtection="1">
      <protection hidden="1"/>
    </xf>
    <xf numFmtId="0" fontId="32" fillId="3" borderId="0" xfId="0" applyFont="1" applyFill="1" applyBorder="1" applyAlignment="1" applyProtection="1">
      <alignment vertical="center"/>
      <protection hidden="1"/>
    </xf>
    <xf numFmtId="0" fontId="0" fillId="4" borderId="0" xfId="0" applyFill="1" applyBorder="1" applyAlignment="1" applyProtection="1">
      <alignment horizontal="left"/>
      <protection hidden="1"/>
    </xf>
    <xf numFmtId="0" fontId="0" fillId="3" borderId="23" xfId="0" applyFill="1" applyBorder="1" applyAlignment="1" applyProtection="1">
      <alignment vertical="center"/>
      <protection hidden="1"/>
    </xf>
    <xf numFmtId="0" fontId="66" fillId="3" borderId="0" xfId="0" applyFont="1" applyFill="1" applyProtection="1">
      <protection hidden="1"/>
    </xf>
    <xf numFmtId="0" fontId="0" fillId="4" borderId="0" xfId="0" applyFill="1" applyBorder="1" applyAlignment="1" applyProtection="1">
      <protection hidden="1"/>
    </xf>
    <xf numFmtId="0" fontId="0" fillId="3" borderId="0" xfId="0" applyFill="1" applyBorder="1" applyProtection="1">
      <protection hidden="1"/>
    </xf>
    <xf numFmtId="0" fontId="59" fillId="3" borderId="0" xfId="0" applyFont="1" applyFill="1" applyBorder="1" applyAlignment="1" applyProtection="1">
      <alignment vertical="center"/>
      <protection hidden="1"/>
    </xf>
    <xf numFmtId="0" fontId="58" fillId="3" borderId="0" xfId="0" applyFont="1" applyFill="1" applyBorder="1" applyAlignment="1" applyProtection="1">
      <alignment horizontal="left" vertical="center"/>
      <protection hidden="1"/>
    </xf>
    <xf numFmtId="0" fontId="52" fillId="3" borderId="0" xfId="0" applyFont="1" applyFill="1" applyBorder="1" applyAlignment="1" applyProtection="1">
      <alignment horizontal="left" vertical="center"/>
      <protection hidden="1"/>
    </xf>
    <xf numFmtId="0" fontId="48" fillId="3" borderId="0" xfId="0" applyFont="1" applyFill="1" applyBorder="1" applyAlignment="1" applyProtection="1">
      <alignment vertical="center"/>
      <protection hidden="1"/>
    </xf>
    <xf numFmtId="0" fontId="12" fillId="3" borderId="0" xfId="0" applyFont="1" applyFill="1" applyBorder="1" applyAlignment="1" applyProtection="1">
      <alignment horizontal="left" vertical="center"/>
      <protection hidden="1"/>
    </xf>
    <xf numFmtId="0" fontId="9" fillId="3" borderId="0" xfId="0" applyFont="1" applyFill="1" applyBorder="1" applyProtection="1">
      <protection hidden="1"/>
    </xf>
    <xf numFmtId="0" fontId="38" fillId="3" borderId="0" xfId="0" applyFont="1" applyFill="1" applyBorder="1" applyAlignment="1" applyProtection="1">
      <alignment vertical="center"/>
      <protection hidden="1"/>
    </xf>
    <xf numFmtId="0" fontId="39" fillId="3" borderId="0" xfId="0" applyFont="1" applyFill="1" applyBorder="1" applyAlignment="1" applyProtection="1">
      <alignment vertical="center"/>
      <protection hidden="1"/>
    </xf>
    <xf numFmtId="0" fontId="12" fillId="3" borderId="0" xfId="0" quotePrefix="1" applyFont="1" applyFill="1" applyBorder="1" applyAlignment="1" applyProtection="1">
      <alignment vertical="center"/>
      <protection hidden="1"/>
    </xf>
    <xf numFmtId="0" fontId="10" fillId="3" borderId="0" xfId="0" applyFont="1" applyFill="1" applyBorder="1" applyAlignment="1" applyProtection="1">
      <alignment horizontal="left" vertical="center"/>
      <protection hidden="1"/>
    </xf>
    <xf numFmtId="0" fontId="23" fillId="3" borderId="0" xfId="0" applyFont="1" applyFill="1" applyBorder="1" applyAlignment="1" applyProtection="1">
      <alignment vertical="center"/>
      <protection hidden="1"/>
    </xf>
    <xf numFmtId="0" fontId="8" fillId="3" borderId="0" xfId="0" applyFont="1" applyFill="1" applyBorder="1" applyAlignment="1" applyProtection="1">
      <alignment horizontal="left" vertical="center"/>
      <protection hidden="1"/>
    </xf>
    <xf numFmtId="0" fontId="12" fillId="3" borderId="0" xfId="0" applyFont="1" applyFill="1" applyBorder="1" applyAlignment="1" applyProtection="1">
      <alignment vertical="center"/>
      <protection hidden="1"/>
    </xf>
    <xf numFmtId="0" fontId="23" fillId="3" borderId="0" xfId="0" applyFont="1" applyFill="1" applyBorder="1" applyAlignment="1" applyProtection="1">
      <alignment horizontal="left" vertical="center"/>
      <protection hidden="1"/>
    </xf>
    <xf numFmtId="2" fontId="12" fillId="3" borderId="0" xfId="0" applyNumberFormat="1" applyFont="1" applyFill="1" applyBorder="1" applyAlignment="1" applyProtection="1">
      <alignment vertical="center"/>
      <protection hidden="1"/>
    </xf>
    <xf numFmtId="0" fontId="2" fillId="3" borderId="0" xfId="0" applyFont="1" applyFill="1" applyBorder="1" applyAlignment="1" applyProtection="1">
      <alignment horizontal="left" vertical="center"/>
      <protection hidden="1"/>
    </xf>
    <xf numFmtId="0" fontId="10" fillId="3" borderId="0" xfId="0" applyFont="1" applyFill="1" applyBorder="1" applyAlignment="1" applyProtection="1">
      <alignment horizontal="center" vertical="center"/>
      <protection hidden="1"/>
    </xf>
    <xf numFmtId="0" fontId="47" fillId="3" borderId="0" xfId="1" applyFont="1" applyFill="1" applyBorder="1" applyAlignment="1" applyProtection="1">
      <alignment vertical="center"/>
      <protection hidden="1"/>
    </xf>
    <xf numFmtId="0" fontId="52" fillId="0" borderId="0" xfId="0" applyFont="1" applyFill="1" applyBorder="1" applyAlignment="1" applyProtection="1">
      <alignment vertical="center"/>
      <protection hidden="1"/>
    </xf>
    <xf numFmtId="2" fontId="13" fillId="3" borderId="0" xfId="0" applyNumberFormat="1" applyFont="1" applyFill="1" applyBorder="1" applyAlignment="1" applyProtection="1">
      <alignment vertical="center"/>
      <protection hidden="1"/>
    </xf>
    <xf numFmtId="0" fontId="5" fillId="5" borderId="60" xfId="0" applyFont="1" applyFill="1" applyBorder="1" applyAlignment="1" applyProtection="1">
      <alignment vertical="center"/>
      <protection hidden="1"/>
    </xf>
    <xf numFmtId="0" fontId="5" fillId="5" borderId="61" xfId="0" applyFont="1" applyFill="1" applyBorder="1" applyAlignment="1" applyProtection="1">
      <alignment horizontal="left" vertical="center"/>
      <protection hidden="1"/>
    </xf>
    <xf numFmtId="0" fontId="11" fillId="4" borderId="56" xfId="0" applyFont="1" applyFill="1" applyBorder="1" applyProtection="1">
      <protection hidden="1"/>
    </xf>
    <xf numFmtId="0" fontId="11" fillId="4" borderId="57" xfId="0" applyFont="1" applyFill="1" applyBorder="1" applyProtection="1">
      <protection hidden="1"/>
    </xf>
    <xf numFmtId="0" fontId="11" fillId="4" borderId="58" xfId="0" applyFont="1" applyFill="1" applyBorder="1" applyProtection="1">
      <protection hidden="1"/>
    </xf>
    <xf numFmtId="0" fontId="0" fillId="0" borderId="0" xfId="0" applyBorder="1" applyProtection="1">
      <protection hidden="1"/>
    </xf>
    <xf numFmtId="0" fontId="69" fillId="4" borderId="0" xfId="0" applyFont="1" applyFill="1" applyAlignment="1" applyProtection="1">
      <alignment horizontal="left" vertical="center"/>
      <protection hidden="1"/>
    </xf>
    <xf numFmtId="0" fontId="60" fillId="3" borderId="0" xfId="0" applyFont="1" applyFill="1" applyBorder="1" applyAlignment="1" applyProtection="1">
      <alignment vertical="center"/>
      <protection hidden="1"/>
    </xf>
    <xf numFmtId="0" fontId="57" fillId="3" borderId="0" xfId="0" applyFont="1" applyFill="1" applyBorder="1" applyAlignment="1" applyProtection="1">
      <alignment vertical="center"/>
      <protection hidden="1"/>
    </xf>
    <xf numFmtId="0" fontId="52" fillId="3" borderId="0" xfId="0" applyFont="1" applyFill="1" applyBorder="1" applyAlignment="1" applyProtection="1">
      <alignment vertical="center"/>
      <protection hidden="1"/>
    </xf>
    <xf numFmtId="187" fontId="51" fillId="3" borderId="0" xfId="0" applyNumberFormat="1" applyFont="1" applyFill="1" applyBorder="1" applyAlignment="1" applyProtection="1">
      <alignment vertical="center"/>
      <protection hidden="1"/>
    </xf>
    <xf numFmtId="0" fontId="50" fillId="5" borderId="0" xfId="0" applyFont="1" applyFill="1" applyBorder="1" applyAlignment="1" applyProtection="1">
      <alignment horizontal="left" vertical="center"/>
      <protection hidden="1"/>
    </xf>
    <xf numFmtId="0" fontId="51" fillId="4" borderId="0" xfId="0" applyFont="1" applyFill="1" applyBorder="1" applyAlignment="1" applyProtection="1">
      <alignment horizontal="left"/>
      <protection hidden="1"/>
    </xf>
    <xf numFmtId="0" fontId="19" fillId="5" borderId="0" xfId="0" applyFont="1" applyFill="1" applyBorder="1" applyAlignment="1" applyProtection="1">
      <alignment horizontal="left" vertical="center"/>
      <protection hidden="1"/>
    </xf>
    <xf numFmtId="0" fontId="51" fillId="3" borderId="0" xfId="0" applyFont="1" applyFill="1" applyBorder="1" applyAlignment="1" applyProtection="1">
      <alignment vertical="center"/>
      <protection hidden="1"/>
    </xf>
    <xf numFmtId="2" fontId="52" fillId="3" borderId="0" xfId="0" applyNumberFormat="1" applyFont="1" applyFill="1" applyBorder="1" applyAlignment="1" applyProtection="1">
      <alignment vertical="center"/>
      <protection hidden="1"/>
    </xf>
    <xf numFmtId="0" fontId="52" fillId="3" borderId="0" xfId="0" applyNumberFormat="1" applyFont="1" applyFill="1" applyBorder="1" applyAlignment="1" applyProtection="1">
      <alignment vertical="center"/>
      <protection hidden="1"/>
    </xf>
    <xf numFmtId="0" fontId="58" fillId="3" borderId="0" xfId="0" applyFont="1" applyFill="1" applyBorder="1" applyAlignment="1" applyProtection="1">
      <alignment vertical="center"/>
      <protection hidden="1"/>
    </xf>
    <xf numFmtId="0" fontId="51" fillId="3" borderId="0" xfId="0" applyNumberFormat="1" applyFont="1" applyFill="1" applyBorder="1" applyAlignment="1" applyProtection="1">
      <alignment vertical="center"/>
      <protection hidden="1"/>
    </xf>
    <xf numFmtId="0" fontId="50" fillId="3" borderId="0" xfId="0" applyFont="1" applyFill="1" applyBorder="1" applyAlignment="1" applyProtection="1">
      <alignment vertical="center"/>
      <protection hidden="1"/>
    </xf>
    <xf numFmtId="0" fontId="25" fillId="3" borderId="0" xfId="0" applyFont="1" applyFill="1" applyBorder="1" applyAlignment="1" applyProtection="1">
      <alignment horizontal="left" vertical="center"/>
      <protection hidden="1"/>
    </xf>
    <xf numFmtId="0" fontId="68" fillId="3" borderId="0" xfId="0" quotePrefix="1" applyFont="1" applyFill="1" applyBorder="1" applyAlignment="1" applyProtection="1">
      <alignment horizontal="left"/>
      <protection hidden="1"/>
    </xf>
    <xf numFmtId="0" fontId="61" fillId="3" borderId="0" xfId="0" applyFont="1" applyFill="1" applyBorder="1" applyAlignment="1" applyProtection="1">
      <alignment horizontal="left" vertical="center"/>
      <protection hidden="1"/>
    </xf>
    <xf numFmtId="0" fontId="51" fillId="0" borderId="0" xfId="0" applyFont="1" applyFill="1" applyBorder="1" applyAlignment="1" applyProtection="1">
      <alignment horizontal="left" vertical="center"/>
      <protection hidden="1"/>
    </xf>
    <xf numFmtId="0" fontId="0" fillId="4" borderId="0" xfId="0" applyFill="1" applyProtection="1">
      <protection hidden="1"/>
    </xf>
    <xf numFmtId="0" fontId="0" fillId="5" borderId="0" xfId="0" applyFill="1" applyBorder="1" applyAlignment="1" applyProtection="1">
      <protection hidden="1"/>
    </xf>
    <xf numFmtId="0" fontId="0" fillId="5" borderId="0" xfId="0" applyFill="1" applyProtection="1">
      <protection hidden="1"/>
    </xf>
    <xf numFmtId="0" fontId="25" fillId="4" borderId="0" xfId="0" applyFont="1" applyFill="1" applyAlignment="1" applyProtection="1">
      <alignment horizontal="left" vertical="center"/>
      <protection hidden="1"/>
    </xf>
    <xf numFmtId="0" fontId="23" fillId="4" borderId="0" xfId="0" applyFont="1" applyFill="1" applyAlignment="1" applyProtection="1">
      <alignment horizontal="left" vertical="center"/>
      <protection hidden="1"/>
    </xf>
    <xf numFmtId="0" fontId="51" fillId="4" borderId="0" xfId="0" applyFont="1" applyFill="1" applyAlignment="1" applyProtection="1">
      <alignment horizontal="left"/>
      <protection hidden="1"/>
    </xf>
    <xf numFmtId="0" fontId="52" fillId="4" borderId="0" xfId="0" applyFont="1" applyFill="1" applyBorder="1" applyProtection="1">
      <protection hidden="1"/>
    </xf>
    <xf numFmtId="0" fontId="19" fillId="4" borderId="0" xfId="0" applyFont="1" applyFill="1" applyAlignment="1" applyProtection="1">
      <alignment vertical="center"/>
      <protection hidden="1"/>
    </xf>
    <xf numFmtId="0" fontId="19" fillId="5" borderId="0" xfId="0" applyFont="1" applyFill="1" applyAlignment="1" applyProtection="1">
      <alignment horizontal="left" vertical="center"/>
      <protection hidden="1"/>
    </xf>
    <xf numFmtId="0" fontId="19" fillId="4" borderId="0" xfId="0" applyFont="1" applyFill="1" applyProtection="1">
      <protection hidden="1"/>
    </xf>
    <xf numFmtId="0" fontId="31" fillId="4" borderId="0" xfId="0" applyFont="1" applyFill="1" applyAlignment="1" applyProtection="1">
      <alignment horizontal="left" vertical="center"/>
      <protection hidden="1"/>
    </xf>
    <xf numFmtId="0" fontId="19" fillId="3" borderId="26" xfId="0" applyFont="1" applyFill="1" applyBorder="1" applyAlignment="1" applyProtection="1">
      <alignment horizontal="left" vertical="center"/>
      <protection hidden="1"/>
    </xf>
    <xf numFmtId="0" fontId="19" fillId="7" borderId="2" xfId="0" applyFont="1" applyFill="1" applyBorder="1" applyAlignment="1" applyProtection="1">
      <alignment vertical="center"/>
      <protection hidden="1"/>
    </xf>
    <xf numFmtId="0" fontId="19" fillId="7" borderId="3" xfId="0" applyFont="1" applyFill="1" applyBorder="1" applyAlignment="1" applyProtection="1">
      <alignment horizontal="right" vertical="center"/>
      <protection hidden="1"/>
    </xf>
    <xf numFmtId="0" fontId="51" fillId="3" borderId="0" xfId="0" applyFont="1" applyFill="1" applyBorder="1" applyAlignment="1" applyProtection="1">
      <alignment horizontal="left" vertical="center"/>
      <protection hidden="1"/>
    </xf>
    <xf numFmtId="0" fontId="31" fillId="3" borderId="0" xfId="0" applyFont="1" applyFill="1" applyBorder="1" applyAlignment="1" applyProtection="1">
      <alignment vertical="center"/>
      <protection hidden="1"/>
    </xf>
    <xf numFmtId="2" fontId="51" fillId="3" borderId="0" xfId="0" applyNumberFormat="1" applyFont="1" applyFill="1" applyBorder="1" applyAlignment="1" applyProtection="1">
      <alignment horizontal="left" vertical="center"/>
      <protection hidden="1"/>
    </xf>
    <xf numFmtId="2" fontId="52" fillId="3" borderId="0" xfId="0" applyNumberFormat="1" applyFont="1" applyFill="1" applyBorder="1" applyAlignment="1" applyProtection="1">
      <alignment horizontal="left" vertical="center"/>
      <protection hidden="1"/>
    </xf>
    <xf numFmtId="0" fontId="28" fillId="3" borderId="0" xfId="0" applyFont="1" applyFill="1" applyBorder="1" applyAlignment="1" applyProtection="1">
      <alignment horizontal="left" vertical="center"/>
      <protection hidden="1"/>
    </xf>
    <xf numFmtId="0" fontId="32" fillId="3" borderId="0" xfId="0" applyFont="1" applyFill="1" applyBorder="1" applyAlignment="1" applyProtection="1">
      <alignment horizontal="left" vertical="center"/>
      <protection hidden="1"/>
    </xf>
    <xf numFmtId="188" fontId="51" fillId="3" borderId="0" xfId="0" applyNumberFormat="1" applyFont="1" applyFill="1" applyBorder="1" applyAlignment="1" applyProtection="1">
      <alignment vertical="center"/>
      <protection hidden="1"/>
    </xf>
    <xf numFmtId="2" fontId="70" fillId="0" borderId="0" xfId="0" applyNumberFormat="1" applyFont="1" applyFill="1" applyBorder="1" applyAlignment="1" applyProtection="1">
      <alignment horizontal="left" vertical="center"/>
      <protection hidden="1"/>
    </xf>
    <xf numFmtId="0" fontId="19" fillId="4" borderId="0" xfId="0" applyFont="1" applyFill="1" applyBorder="1" applyAlignment="1" applyProtection="1">
      <alignment horizontal="center" vertical="center"/>
      <protection hidden="1"/>
    </xf>
    <xf numFmtId="0" fontId="51" fillId="3" borderId="42" xfId="0" applyFont="1" applyFill="1" applyBorder="1" applyAlignment="1" applyProtection="1">
      <alignment vertical="center"/>
      <protection hidden="1"/>
    </xf>
    <xf numFmtId="0" fontId="51" fillId="3" borderId="46" xfId="0" applyFont="1" applyFill="1" applyBorder="1" applyAlignment="1" applyProtection="1">
      <alignment vertical="center"/>
      <protection hidden="1"/>
    </xf>
    <xf numFmtId="0" fontId="51" fillId="4" borderId="0" xfId="0" applyFont="1" applyFill="1" applyAlignment="1" applyProtection="1">
      <alignment vertical="center"/>
      <protection hidden="1"/>
    </xf>
    <xf numFmtId="2" fontId="51" fillId="4" borderId="0" xfId="0" applyNumberFormat="1" applyFont="1" applyFill="1" applyAlignment="1" applyProtection="1">
      <alignment vertical="center"/>
      <protection hidden="1"/>
    </xf>
    <xf numFmtId="1" fontId="51" fillId="4" borderId="0" xfId="0" applyNumberFormat="1" applyFont="1" applyFill="1" applyAlignment="1" applyProtection="1">
      <alignment vertical="center"/>
      <protection hidden="1"/>
    </xf>
    <xf numFmtId="187" fontId="51" fillId="4" borderId="0" xfId="0" applyNumberFormat="1" applyFont="1" applyFill="1" applyAlignment="1" applyProtection="1">
      <alignment vertical="center"/>
      <protection hidden="1"/>
    </xf>
    <xf numFmtId="188" fontId="51" fillId="4" borderId="0" xfId="0" applyNumberFormat="1" applyFont="1" applyFill="1" applyBorder="1" applyAlignment="1" applyProtection="1">
      <alignment vertical="center"/>
      <protection hidden="1"/>
    </xf>
    <xf numFmtId="0" fontId="51" fillId="4" borderId="0" xfId="0" applyNumberFormat="1" applyFont="1" applyFill="1" applyBorder="1" applyAlignment="1" applyProtection="1">
      <alignment vertical="center"/>
      <protection hidden="1"/>
    </xf>
    <xf numFmtId="0" fontId="51" fillId="3" borderId="64" xfId="0" applyFont="1" applyFill="1" applyBorder="1" applyAlignment="1" applyProtection="1">
      <alignment vertical="center"/>
      <protection hidden="1"/>
    </xf>
    <xf numFmtId="0" fontId="19" fillId="3" borderId="62" xfId="0" applyFont="1" applyFill="1" applyBorder="1" applyAlignment="1" applyProtection="1">
      <alignment vertical="center"/>
      <protection hidden="1"/>
    </xf>
    <xf numFmtId="0" fontId="34" fillId="3" borderId="0" xfId="0" applyFont="1" applyFill="1" applyBorder="1" applyAlignment="1" applyProtection="1">
      <alignment horizontal="left" vertical="center"/>
      <protection hidden="1"/>
    </xf>
    <xf numFmtId="0" fontId="35" fillId="3" borderId="0" xfId="0" applyFont="1" applyFill="1" applyBorder="1" applyAlignment="1" applyProtection="1">
      <alignment horizontal="left" vertical="center"/>
      <protection hidden="1"/>
    </xf>
    <xf numFmtId="0" fontId="73" fillId="3" borderId="0" xfId="0" applyFont="1" applyFill="1" applyBorder="1" applyAlignment="1" applyProtection="1">
      <alignment vertical="center"/>
      <protection hidden="1"/>
    </xf>
    <xf numFmtId="189" fontId="10" fillId="3" borderId="0" xfId="0" applyNumberFormat="1" applyFont="1" applyFill="1" applyBorder="1" applyAlignment="1" applyProtection="1">
      <alignment vertical="center"/>
      <protection hidden="1"/>
    </xf>
    <xf numFmtId="2" fontId="73" fillId="3" borderId="0" xfId="0" applyNumberFormat="1" applyFont="1" applyFill="1" applyBorder="1" applyAlignment="1" applyProtection="1">
      <alignment vertical="center"/>
      <protection hidden="1"/>
    </xf>
    <xf numFmtId="0" fontId="54" fillId="3" borderId="0" xfId="0" applyFont="1" applyFill="1" applyBorder="1" applyProtection="1">
      <protection hidden="1"/>
    </xf>
    <xf numFmtId="0" fontId="51" fillId="3" borderId="21" xfId="0" applyFont="1" applyFill="1" applyBorder="1" applyAlignment="1" applyProtection="1">
      <alignment vertical="center"/>
      <protection hidden="1"/>
    </xf>
    <xf numFmtId="0" fontId="51" fillId="3" borderId="20" xfId="0" applyFont="1" applyFill="1" applyBorder="1" applyAlignment="1" applyProtection="1">
      <alignment vertical="center"/>
      <protection hidden="1"/>
    </xf>
    <xf numFmtId="0" fontId="54" fillId="3" borderId="26" xfId="0" applyFont="1" applyFill="1" applyBorder="1" applyProtection="1">
      <protection hidden="1"/>
    </xf>
    <xf numFmtId="0" fontId="14" fillId="0" borderId="0" xfId="0" applyNumberFormat="1" applyFont="1" applyFill="1" applyBorder="1" applyAlignment="1" applyProtection="1">
      <alignment horizontal="left" vertical="center"/>
      <protection hidden="1"/>
    </xf>
    <xf numFmtId="0" fontId="19" fillId="4" borderId="0" xfId="0" applyNumberFormat="1" applyFont="1" applyFill="1" applyBorder="1" applyAlignment="1" applyProtection="1">
      <alignment vertical="center"/>
      <protection hidden="1"/>
    </xf>
    <xf numFmtId="187" fontId="8" fillId="0" borderId="0" xfId="0" applyNumberFormat="1" applyFont="1" applyFill="1" applyBorder="1" applyAlignment="1" applyProtection="1">
      <alignment vertical="center"/>
      <protection hidden="1"/>
    </xf>
    <xf numFmtId="0" fontId="12" fillId="0" borderId="0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vertical="center"/>
      <protection hidden="1"/>
    </xf>
    <xf numFmtId="193" fontId="8" fillId="0" borderId="0" xfId="0" applyNumberFormat="1" applyFont="1" applyFill="1" applyBorder="1" applyAlignment="1" applyProtection="1">
      <alignment vertical="center"/>
      <protection hidden="1"/>
    </xf>
    <xf numFmtId="0" fontId="58" fillId="3" borderId="0" xfId="0" applyFont="1" applyFill="1" applyBorder="1" applyAlignment="1" applyProtection="1">
      <alignment horizontal="right" vertical="center"/>
      <protection hidden="1"/>
    </xf>
    <xf numFmtId="0" fontId="8" fillId="4" borderId="0" xfId="0" applyFont="1" applyFill="1" applyBorder="1" applyAlignment="1" applyProtection="1">
      <alignment horizontal="left" vertical="center"/>
      <protection hidden="1"/>
    </xf>
    <xf numFmtId="0" fontId="51" fillId="3" borderId="74" xfId="0" applyFont="1" applyFill="1" applyBorder="1" applyAlignment="1" applyProtection="1">
      <alignment vertical="center"/>
      <protection hidden="1"/>
    </xf>
    <xf numFmtId="0" fontId="19" fillId="3" borderId="74" xfId="0" applyFont="1" applyFill="1" applyBorder="1" applyAlignment="1" applyProtection="1">
      <alignment vertical="center"/>
      <protection hidden="1"/>
    </xf>
    <xf numFmtId="0" fontId="75" fillId="0" borderId="0" xfId="0" applyFont="1" applyFill="1" applyBorder="1" applyAlignment="1" applyProtection="1">
      <alignment vertical="center"/>
      <protection hidden="1"/>
    </xf>
    <xf numFmtId="0" fontId="58" fillId="3" borderId="26" xfId="0" applyFont="1" applyFill="1" applyBorder="1" applyAlignment="1" applyProtection="1">
      <alignment horizontal="left" vertical="center"/>
      <protection hidden="1"/>
    </xf>
    <xf numFmtId="0" fontId="19" fillId="3" borderId="70" xfId="0" applyFont="1" applyFill="1" applyBorder="1" applyAlignment="1" applyProtection="1">
      <alignment vertical="center"/>
      <protection hidden="1"/>
    </xf>
    <xf numFmtId="0" fontId="51" fillId="3" borderId="47" xfId="0" applyFont="1" applyFill="1" applyBorder="1" applyAlignment="1" applyProtection="1">
      <alignment vertical="center"/>
      <protection hidden="1"/>
    </xf>
    <xf numFmtId="0" fontId="51" fillId="3" borderId="44" xfId="0" applyFont="1" applyFill="1" applyBorder="1" applyAlignment="1" applyProtection="1">
      <alignment vertical="center"/>
      <protection hidden="1"/>
    </xf>
    <xf numFmtId="0" fontId="51" fillId="3" borderId="65" xfId="0" applyFont="1" applyFill="1" applyBorder="1" applyAlignment="1" applyProtection="1">
      <alignment vertical="center"/>
      <protection hidden="1"/>
    </xf>
    <xf numFmtId="193" fontId="8" fillId="3" borderId="0" xfId="0" applyNumberFormat="1" applyFont="1" applyFill="1" applyBorder="1" applyAlignment="1" applyProtection="1">
      <alignment vertical="center"/>
      <protection hidden="1"/>
    </xf>
    <xf numFmtId="0" fontId="73" fillId="0" borderId="0" xfId="0" applyFont="1" applyFill="1" applyBorder="1" applyAlignment="1" applyProtection="1">
      <alignment vertical="center"/>
      <protection hidden="1"/>
    </xf>
    <xf numFmtId="2" fontId="73" fillId="0" borderId="0" xfId="0" applyNumberFormat="1" applyFont="1" applyFill="1" applyBorder="1" applyAlignment="1" applyProtection="1">
      <alignment vertical="center"/>
      <protection hidden="1"/>
    </xf>
    <xf numFmtId="0" fontId="76" fillId="3" borderId="0" xfId="0" applyFont="1" applyFill="1" applyBorder="1" applyAlignment="1" applyProtection="1">
      <alignment vertical="top"/>
      <protection hidden="1"/>
    </xf>
    <xf numFmtId="0" fontId="19" fillId="3" borderId="0" xfId="0" applyFont="1" applyFill="1" applyAlignment="1" applyProtection="1">
      <alignment horizontal="left" vertical="center"/>
      <protection hidden="1"/>
    </xf>
    <xf numFmtId="0" fontId="50" fillId="3" borderId="0" xfId="0" applyFont="1" applyFill="1" applyAlignment="1" applyProtection="1">
      <alignment horizontal="left" vertical="center"/>
      <protection hidden="1"/>
    </xf>
    <xf numFmtId="0" fontId="51" fillId="3" borderId="0" xfId="0" applyFont="1" applyFill="1" applyBorder="1" applyAlignment="1" applyProtection="1">
      <alignment horizontal="left"/>
      <protection hidden="1"/>
    </xf>
    <xf numFmtId="0" fontId="23" fillId="3" borderId="0" xfId="0" applyFont="1" applyFill="1" applyAlignment="1" applyProtection="1">
      <alignment horizontal="left" vertical="center"/>
      <protection hidden="1"/>
    </xf>
    <xf numFmtId="0" fontId="51" fillId="3" borderId="0" xfId="0" applyFont="1" applyFill="1" applyAlignment="1" applyProtection="1">
      <alignment horizontal="left"/>
      <protection hidden="1"/>
    </xf>
    <xf numFmtId="0" fontId="52" fillId="3" borderId="0" xfId="0" applyFont="1" applyFill="1" applyBorder="1" applyProtection="1">
      <protection hidden="1"/>
    </xf>
    <xf numFmtId="0" fontId="52" fillId="0" borderId="0" xfId="1" applyFont="1" applyFill="1" applyBorder="1" applyAlignment="1" applyProtection="1">
      <alignment horizontal="left"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203" fontId="14" fillId="0" borderId="0" xfId="0" applyNumberFormat="1" applyFont="1" applyFill="1" applyBorder="1" applyAlignment="1" applyProtection="1">
      <alignment vertical="center"/>
      <protection hidden="1"/>
    </xf>
    <xf numFmtId="0" fontId="19" fillId="4" borderId="32" xfId="0" applyFont="1" applyFill="1" applyBorder="1" applyAlignment="1" applyProtection="1">
      <alignment vertical="center"/>
      <protection hidden="1"/>
    </xf>
    <xf numFmtId="0" fontId="19" fillId="4" borderId="17" xfId="0" applyFont="1" applyFill="1" applyBorder="1" applyAlignment="1" applyProtection="1">
      <alignment vertical="center"/>
      <protection hidden="1"/>
    </xf>
    <xf numFmtId="0" fontId="19" fillId="4" borderId="36" xfId="0" applyFont="1" applyFill="1" applyBorder="1" applyAlignment="1" applyProtection="1">
      <alignment vertical="center"/>
      <protection hidden="1"/>
    </xf>
    <xf numFmtId="0" fontId="19" fillId="4" borderId="19" xfId="0" applyFont="1" applyFill="1" applyBorder="1" applyAlignment="1" applyProtection="1">
      <alignment vertical="center"/>
      <protection hidden="1"/>
    </xf>
    <xf numFmtId="0" fontId="19" fillId="4" borderId="37" xfId="0" applyFont="1" applyFill="1" applyBorder="1" applyAlignment="1" applyProtection="1">
      <alignment vertical="center"/>
      <protection hidden="1"/>
    </xf>
    <xf numFmtId="2" fontId="64" fillId="0" borderId="0" xfId="0" applyNumberFormat="1" applyFont="1" applyFill="1" applyBorder="1" applyAlignment="1" applyProtection="1">
      <alignment vertical="center"/>
      <protection hidden="1"/>
    </xf>
    <xf numFmtId="189" fontId="50" fillId="4" borderId="0" xfId="0" applyNumberFormat="1" applyFont="1" applyFill="1" applyBorder="1" applyAlignment="1" applyProtection="1">
      <alignment vertical="center"/>
      <protection hidden="1"/>
    </xf>
    <xf numFmtId="0" fontId="70" fillId="4" borderId="0" xfId="0" applyNumberFormat="1" applyFont="1" applyFill="1" applyBorder="1" applyAlignment="1" applyProtection="1">
      <alignment vertical="center"/>
      <protection hidden="1"/>
    </xf>
    <xf numFmtId="0" fontId="13" fillId="3" borderId="0" xfId="0" applyFont="1" applyFill="1" applyBorder="1" applyAlignment="1" applyProtection="1">
      <alignment horizontal="left" vertical="center"/>
      <protection hidden="1"/>
    </xf>
    <xf numFmtId="0" fontId="19" fillId="4" borderId="0" xfId="0" applyFont="1" applyFill="1" applyBorder="1" applyAlignment="1" applyProtection="1">
      <alignment horizontal="left" vertical="center"/>
      <protection hidden="1"/>
    </xf>
    <xf numFmtId="189" fontId="19" fillId="4" borderId="0" xfId="0" applyNumberFormat="1" applyFont="1" applyFill="1" applyBorder="1" applyAlignment="1" applyProtection="1">
      <alignment horizontal="left" vertical="center"/>
      <protection hidden="1"/>
    </xf>
    <xf numFmtId="0" fontId="59" fillId="5" borderId="0" xfId="0" applyFont="1" applyFill="1" applyBorder="1" applyAlignment="1" applyProtection="1">
      <alignment horizontal="left" vertical="center"/>
      <protection hidden="1"/>
    </xf>
    <xf numFmtId="0" fontId="13" fillId="4" borderId="0" xfId="0" applyFont="1" applyFill="1" applyBorder="1" applyAlignment="1" applyProtection="1">
      <alignment horizontal="left" vertical="center"/>
      <protection hidden="1"/>
    </xf>
    <xf numFmtId="2" fontId="51" fillId="4" borderId="0" xfId="0" applyNumberFormat="1" applyFont="1" applyFill="1" applyBorder="1" applyAlignment="1" applyProtection="1">
      <alignment horizontal="left" vertical="center"/>
      <protection hidden="1"/>
    </xf>
    <xf numFmtId="0" fontId="52" fillId="4" borderId="0" xfId="0" applyFont="1" applyFill="1" applyBorder="1" applyAlignment="1" applyProtection="1">
      <alignment horizontal="left" vertical="center"/>
      <protection hidden="1"/>
    </xf>
    <xf numFmtId="187" fontId="51" fillId="4" borderId="0" xfId="0" applyNumberFormat="1" applyFont="1" applyFill="1" applyBorder="1" applyAlignment="1" applyProtection="1">
      <alignment horizontal="left" vertical="center"/>
      <protection hidden="1"/>
    </xf>
    <xf numFmtId="0" fontId="12" fillId="0" borderId="0" xfId="0" applyNumberFormat="1" applyFont="1" applyFill="1" applyBorder="1" applyAlignment="1" applyProtection="1">
      <alignment horizontal="left"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2" fontId="8" fillId="0" borderId="0" xfId="0" applyNumberFormat="1" applyFont="1" applyFill="1" applyBorder="1" applyAlignment="1" applyProtection="1">
      <alignment horizontal="left" vertical="center"/>
      <protection hidden="1"/>
    </xf>
    <xf numFmtId="187" fontId="10" fillId="0" borderId="0" xfId="0" applyNumberFormat="1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0" fontId="12" fillId="0" borderId="0" xfId="0" applyFont="1" applyFill="1" applyBorder="1" applyAlignment="1" applyProtection="1">
      <alignment horizontal="left" vertical="center"/>
      <protection hidden="1"/>
    </xf>
    <xf numFmtId="188" fontId="12" fillId="0" borderId="0" xfId="0" applyNumberFormat="1" applyFont="1" applyFill="1" applyBorder="1" applyAlignment="1" applyProtection="1">
      <alignment horizontal="left" vertical="center"/>
      <protection hidden="1"/>
    </xf>
    <xf numFmtId="0" fontId="42" fillId="0" borderId="0" xfId="0" applyFont="1" applyFill="1" applyBorder="1" applyAlignment="1" applyProtection="1">
      <alignment horizontal="center" vertical="center"/>
      <protection hidden="1"/>
    </xf>
    <xf numFmtId="0" fontId="42" fillId="0" borderId="0" xfId="0" applyFont="1" applyFill="1" applyBorder="1" applyAlignment="1" applyProtection="1">
      <alignment horizontal="center"/>
      <protection hidden="1"/>
    </xf>
    <xf numFmtId="0" fontId="19" fillId="3" borderId="0" xfId="0" applyFont="1" applyFill="1" applyBorder="1" applyAlignment="1" applyProtection="1">
      <alignment horizontal="left" vertical="center"/>
      <protection hidden="1"/>
    </xf>
    <xf numFmtId="0" fontId="19" fillId="7" borderId="1" xfId="0" applyFont="1" applyFill="1" applyBorder="1" applyAlignment="1" applyProtection="1">
      <alignment horizontal="left" vertical="center"/>
      <protection hidden="1"/>
    </xf>
    <xf numFmtId="0" fontId="19" fillId="7" borderId="3" xfId="0" applyFont="1" applyFill="1" applyBorder="1" applyAlignment="1" applyProtection="1">
      <alignment horizontal="left" vertical="center"/>
      <protection hidden="1"/>
    </xf>
    <xf numFmtId="0" fontId="3" fillId="3" borderId="0" xfId="0" applyFont="1" applyFill="1" applyBorder="1" applyAlignment="1" applyProtection="1">
      <alignment horizontal="left" vertical="center"/>
      <protection hidden="1"/>
    </xf>
    <xf numFmtId="0" fontId="51" fillId="4" borderId="0" xfId="0" applyFont="1" applyFill="1" applyBorder="1" applyAlignment="1" applyProtection="1">
      <alignment horizontal="left" vertical="center"/>
      <protection hidden="1"/>
    </xf>
    <xf numFmtId="0" fontId="19" fillId="4" borderId="0" xfId="0" applyFont="1" applyFill="1" applyAlignment="1" applyProtection="1">
      <alignment horizontal="left" vertical="center"/>
      <protection hidden="1"/>
    </xf>
    <xf numFmtId="0" fontId="50" fillId="4" borderId="0" xfId="0" applyFont="1" applyFill="1" applyBorder="1" applyAlignment="1" applyProtection="1">
      <alignment horizontal="left" vertical="center"/>
      <protection hidden="1"/>
    </xf>
    <xf numFmtId="0" fontId="50" fillId="4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0" fontId="10" fillId="0" borderId="0" xfId="0" applyNumberFormat="1" applyFont="1" applyFill="1" applyBorder="1" applyAlignment="1" applyProtection="1">
      <alignment horizontal="left" vertical="center"/>
      <protection hidden="1"/>
    </xf>
    <xf numFmtId="0" fontId="19" fillId="0" borderId="12" xfId="0" applyFont="1" applyBorder="1" applyAlignment="1" applyProtection="1">
      <alignment horizontal="left" vertical="center"/>
      <protection hidden="1"/>
    </xf>
    <xf numFmtId="0" fontId="42" fillId="0" borderId="0" xfId="0" applyFont="1" applyFill="1" applyAlignment="1" applyProtection="1">
      <alignment horizontal="center" vertical="center"/>
      <protection hidden="1"/>
    </xf>
    <xf numFmtId="49" fontId="12" fillId="0" borderId="0" xfId="0" applyNumberFormat="1" applyFont="1" applyFill="1" applyBorder="1" applyAlignment="1" applyProtection="1">
      <alignment horizontal="left" vertical="center"/>
      <protection hidden="1"/>
    </xf>
    <xf numFmtId="49" fontId="42" fillId="0" borderId="0" xfId="0" applyNumberFormat="1" applyFont="1" applyFill="1" applyBorder="1" applyAlignment="1" applyProtection="1">
      <alignment horizontal="left" vertical="center"/>
      <protection hidden="1"/>
    </xf>
    <xf numFmtId="0" fontId="42" fillId="0" borderId="0" xfId="0" applyNumberFormat="1" applyFont="1" applyFill="1" applyBorder="1" applyAlignment="1" applyProtection="1">
      <alignment horizontal="left" vertical="center"/>
      <protection hidden="1"/>
    </xf>
    <xf numFmtId="0" fontId="52" fillId="0" borderId="0" xfId="0" applyFont="1" applyFill="1" applyBorder="1" applyAlignment="1" applyProtection="1">
      <alignment horizontal="left" vertical="center"/>
      <protection hidden="1"/>
    </xf>
    <xf numFmtId="0" fontId="19" fillId="0" borderId="7" xfId="0" applyFont="1" applyBorder="1" applyAlignment="1" applyProtection="1">
      <alignment horizontal="left" vertical="center"/>
      <protection hidden="1"/>
    </xf>
    <xf numFmtId="0" fontId="19" fillId="0" borderId="8" xfId="0" applyFont="1" applyBorder="1" applyAlignment="1" applyProtection="1">
      <alignment horizontal="left" vertical="center"/>
      <protection hidden="1"/>
    </xf>
    <xf numFmtId="189" fontId="63" fillId="3" borderId="0" xfId="0" applyNumberFormat="1" applyFont="1" applyFill="1" applyBorder="1" applyAlignment="1" applyProtection="1">
      <alignment vertical="center"/>
      <protection hidden="1"/>
    </xf>
    <xf numFmtId="0" fontId="54" fillId="3" borderId="0" xfId="0" applyFont="1" applyFill="1" applyProtection="1">
      <protection hidden="1"/>
    </xf>
    <xf numFmtId="0" fontId="51" fillId="0" borderId="0" xfId="0" applyFont="1" applyProtection="1">
      <protection hidden="1"/>
    </xf>
    <xf numFmtId="0" fontId="51" fillId="0" borderId="0" xfId="0" applyFont="1" applyAlignment="1" applyProtection="1">
      <alignment horizontal="left" vertical="center"/>
      <protection hidden="1"/>
    </xf>
    <xf numFmtId="188" fontId="42" fillId="0" borderId="0" xfId="0" applyNumberFormat="1" applyFont="1" applyFill="1" applyBorder="1" applyAlignment="1" applyProtection="1">
      <alignment horizontal="center"/>
      <protection hidden="1"/>
    </xf>
    <xf numFmtId="0" fontId="10" fillId="0" borderId="0" xfId="0" applyNumberFormat="1" applyFont="1" applyFill="1" applyBorder="1" applyProtection="1">
      <protection hidden="1"/>
    </xf>
    <xf numFmtId="49" fontId="42" fillId="0" borderId="0" xfId="0" applyNumberFormat="1" applyFont="1" applyFill="1" applyBorder="1" applyAlignment="1" applyProtection="1">
      <alignment vertical="center"/>
      <protection hidden="1"/>
    </xf>
    <xf numFmtId="0" fontId="42" fillId="0" borderId="0" xfId="0" applyNumberFormat="1" applyFont="1" applyFill="1" applyBorder="1" applyAlignment="1" applyProtection="1">
      <alignment vertical="center"/>
      <protection hidden="1"/>
    </xf>
    <xf numFmtId="2" fontId="55" fillId="3" borderId="0" xfId="0" applyNumberFormat="1" applyFont="1" applyFill="1" applyBorder="1" applyAlignment="1" applyProtection="1">
      <alignment vertical="center"/>
      <protection hidden="1"/>
    </xf>
    <xf numFmtId="2" fontId="55" fillId="3" borderId="26" xfId="0" applyNumberFormat="1" applyFont="1" applyFill="1" applyBorder="1" applyAlignment="1" applyProtection="1">
      <alignment vertical="center"/>
      <protection hidden="1"/>
    </xf>
    <xf numFmtId="0" fontId="12" fillId="0" borderId="4" xfId="0" applyFont="1" applyFill="1" applyBorder="1" applyAlignment="1" applyProtection="1">
      <alignment horizontal="left" vertical="center"/>
      <protection hidden="1"/>
    </xf>
    <xf numFmtId="0" fontId="19" fillId="0" borderId="5" xfId="0" applyFont="1" applyBorder="1" applyAlignment="1" applyProtection="1">
      <alignment horizontal="left" vertical="center"/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0" fontId="12" fillId="0" borderId="5" xfId="0" applyFont="1" applyFill="1" applyBorder="1" applyAlignment="1" applyProtection="1">
      <alignment horizontal="left" vertical="center"/>
      <protection hidden="1"/>
    </xf>
    <xf numFmtId="0" fontId="19" fillId="0" borderId="11" xfId="0" applyFont="1" applyBorder="1" applyAlignment="1" applyProtection="1">
      <alignment horizontal="left" vertical="center"/>
      <protection hidden="1"/>
    </xf>
    <xf numFmtId="0" fontId="19" fillId="0" borderId="0" xfId="0" applyFont="1" applyAlignment="1" applyProtection="1">
      <alignment horizontal="left"/>
      <protection hidden="1"/>
    </xf>
    <xf numFmtId="0" fontId="12" fillId="0" borderId="12" xfId="0" applyFont="1" applyFill="1" applyBorder="1" applyAlignment="1" applyProtection="1">
      <alignment horizontal="left" vertical="center"/>
      <protection hidden="1"/>
    </xf>
    <xf numFmtId="0" fontId="12" fillId="0" borderId="7" xfId="0" applyFont="1" applyFill="1" applyBorder="1" applyAlignment="1" applyProtection="1">
      <alignment horizontal="left" vertical="center"/>
      <protection hidden="1"/>
    </xf>
    <xf numFmtId="0" fontId="19" fillId="0" borderId="9" xfId="0" applyFont="1" applyBorder="1" applyAlignment="1" applyProtection="1">
      <alignment horizontal="left" vertical="center"/>
      <protection hidden="1"/>
    </xf>
    <xf numFmtId="0" fontId="12" fillId="0" borderId="8" xfId="0" applyFont="1" applyFill="1" applyBorder="1" applyAlignment="1" applyProtection="1">
      <alignment horizontal="left" vertical="center"/>
      <protection hidden="1"/>
    </xf>
    <xf numFmtId="0" fontId="50" fillId="0" borderId="0" xfId="0" applyFont="1" applyAlignment="1" applyProtection="1">
      <alignment horizontal="left"/>
      <protection hidden="1"/>
    </xf>
    <xf numFmtId="0" fontId="50" fillId="0" borderId="0" xfId="0" applyFont="1" applyProtection="1">
      <protection hidden="1"/>
    </xf>
    <xf numFmtId="0" fontId="51" fillId="0" borderId="0" xfId="0" applyFont="1" applyAlignment="1" applyProtection="1">
      <alignment horizontal="left"/>
      <protection hidden="1"/>
    </xf>
    <xf numFmtId="0" fontId="36" fillId="3" borderId="0" xfId="0" applyFont="1" applyFill="1" applyBorder="1" applyAlignment="1" applyProtection="1">
      <alignment vertical="center"/>
      <protection hidden="1"/>
    </xf>
    <xf numFmtId="0" fontId="36" fillId="0" borderId="0" xfId="0" applyFont="1" applyFill="1" applyBorder="1" applyAlignment="1" applyProtection="1">
      <alignment vertical="center"/>
      <protection hidden="1"/>
    </xf>
    <xf numFmtId="189" fontId="77" fillId="3" borderId="0" xfId="0" applyNumberFormat="1" applyFont="1" applyFill="1" applyBorder="1" applyAlignment="1" applyProtection="1">
      <alignment vertical="center"/>
      <protection hidden="1"/>
    </xf>
    <xf numFmtId="0" fontId="26" fillId="0" borderId="28" xfId="0" applyFont="1" applyBorder="1" applyAlignment="1" applyProtection="1">
      <alignment horizontal="left" vertical="center"/>
      <protection locked="0" hidden="1"/>
    </xf>
    <xf numFmtId="0" fontId="26" fillId="0" borderId="29" xfId="0" applyFont="1" applyBorder="1" applyAlignment="1" applyProtection="1">
      <alignment horizontal="left" vertical="center"/>
      <protection locked="0" hidden="1"/>
    </xf>
    <xf numFmtId="0" fontId="26" fillId="0" borderId="30" xfId="0" applyFont="1" applyBorder="1" applyAlignment="1" applyProtection="1">
      <alignment horizontal="left" vertical="center"/>
      <protection locked="0" hidden="1"/>
    </xf>
    <xf numFmtId="0" fontId="3" fillId="3" borderId="21" xfId="0" applyFont="1" applyFill="1" applyBorder="1" applyAlignment="1" applyProtection="1">
      <alignment horizontal="center" vertical="center"/>
      <protection hidden="1"/>
    </xf>
    <xf numFmtId="0" fontId="3" fillId="3" borderId="0" xfId="0" applyFont="1" applyFill="1" applyBorder="1" applyAlignment="1" applyProtection="1">
      <alignment horizontal="center" vertical="center"/>
      <protection hidden="1"/>
    </xf>
    <xf numFmtId="0" fontId="19" fillId="6" borderId="16" xfId="0" applyFont="1" applyFill="1" applyBorder="1" applyAlignment="1" applyProtection="1">
      <alignment horizontal="left" vertical="center"/>
      <protection hidden="1"/>
    </xf>
    <xf numFmtId="0" fontId="19" fillId="6" borderId="10" xfId="0" applyFont="1" applyFill="1" applyBorder="1" applyAlignment="1" applyProtection="1">
      <alignment horizontal="left" vertical="center"/>
      <protection hidden="1"/>
    </xf>
    <xf numFmtId="0" fontId="65" fillId="3" borderId="21" xfId="0" applyFont="1" applyFill="1" applyBorder="1" applyAlignment="1" applyProtection="1">
      <alignment horizontal="center" vertical="center"/>
      <protection hidden="1"/>
    </xf>
    <xf numFmtId="0" fontId="65" fillId="3" borderId="0" xfId="0" applyFont="1" applyFill="1" applyBorder="1" applyAlignment="1" applyProtection="1">
      <alignment horizontal="center" vertical="center"/>
      <protection hidden="1"/>
    </xf>
    <xf numFmtId="2" fontId="50" fillId="3" borderId="68" xfId="0" applyNumberFormat="1" applyFont="1" applyFill="1" applyBorder="1" applyAlignment="1" applyProtection="1">
      <alignment horizontal="center" vertical="center"/>
      <protection hidden="1"/>
    </xf>
    <xf numFmtId="2" fontId="50" fillId="3" borderId="46" xfId="0" applyNumberFormat="1" applyFont="1" applyFill="1" applyBorder="1" applyAlignment="1" applyProtection="1">
      <alignment horizontal="center" vertical="center"/>
      <protection hidden="1"/>
    </xf>
    <xf numFmtId="2" fontId="50" fillId="3" borderId="43" xfId="0" applyNumberFormat="1" applyFont="1" applyFill="1" applyBorder="1" applyAlignment="1" applyProtection="1">
      <alignment horizontal="center" vertical="center"/>
      <protection hidden="1"/>
    </xf>
    <xf numFmtId="0" fontId="50" fillId="6" borderId="10" xfId="0" applyFont="1" applyFill="1" applyBorder="1" applyAlignment="1" applyProtection="1">
      <alignment horizontal="left" vertical="center"/>
      <protection hidden="1"/>
    </xf>
    <xf numFmtId="0" fontId="19" fillId="4" borderId="0" xfId="0" applyFont="1" applyFill="1" applyBorder="1" applyAlignment="1" applyProtection="1">
      <alignment horizontal="left" vertical="center"/>
      <protection hidden="1"/>
    </xf>
    <xf numFmtId="2" fontId="19" fillId="4" borderId="0" xfId="0" applyNumberFormat="1" applyFont="1" applyFill="1" applyBorder="1" applyAlignment="1" applyProtection="1">
      <alignment horizontal="left" vertical="center"/>
      <protection hidden="1"/>
    </xf>
    <xf numFmtId="0" fontId="59" fillId="5" borderId="0" xfId="0" applyFont="1" applyFill="1" applyBorder="1" applyAlignment="1" applyProtection="1">
      <alignment horizontal="left" vertical="center"/>
      <protection hidden="1"/>
    </xf>
    <xf numFmtId="189" fontId="51" fillId="4" borderId="0" xfId="0" applyNumberFormat="1" applyFont="1" applyFill="1" applyBorder="1" applyAlignment="1" applyProtection="1">
      <alignment horizontal="left" vertical="center"/>
      <protection hidden="1"/>
    </xf>
    <xf numFmtId="0" fontId="50" fillId="6" borderId="10" xfId="0" quotePrefix="1" applyFont="1" applyFill="1" applyBorder="1" applyAlignment="1" applyProtection="1">
      <alignment horizontal="left" vertical="center"/>
      <protection hidden="1"/>
    </xf>
    <xf numFmtId="0" fontId="55" fillId="0" borderId="28" xfId="0" applyFont="1" applyFill="1" applyBorder="1" applyAlignment="1" applyProtection="1">
      <alignment horizontal="left" vertical="center"/>
      <protection locked="0" hidden="1"/>
    </xf>
    <xf numFmtId="0" fontId="55" fillId="0" borderId="29" xfId="0" applyFont="1" applyFill="1" applyBorder="1" applyAlignment="1" applyProtection="1">
      <alignment horizontal="left" vertical="center"/>
      <protection locked="0" hidden="1"/>
    </xf>
    <xf numFmtId="0" fontId="55" fillId="0" borderId="30" xfId="0" applyFont="1" applyFill="1" applyBorder="1" applyAlignment="1" applyProtection="1">
      <alignment horizontal="left" vertical="center"/>
      <protection locked="0" hidden="1"/>
    </xf>
    <xf numFmtId="2" fontId="13" fillId="4" borderId="0" xfId="0" applyNumberFormat="1" applyFont="1" applyFill="1" applyBorder="1" applyAlignment="1" applyProtection="1">
      <alignment horizontal="left" vertical="center"/>
      <protection hidden="1"/>
    </xf>
    <xf numFmtId="0" fontId="13" fillId="4" borderId="0" xfId="0" applyFont="1" applyFill="1" applyBorder="1" applyAlignment="1" applyProtection="1">
      <alignment horizontal="left" vertical="center"/>
      <protection hidden="1"/>
    </xf>
    <xf numFmtId="2" fontId="51" fillId="4" borderId="0" xfId="0" applyNumberFormat="1" applyFont="1" applyFill="1" applyBorder="1" applyAlignment="1" applyProtection="1">
      <alignment horizontal="left" vertical="center"/>
      <protection hidden="1"/>
    </xf>
    <xf numFmtId="2" fontId="52" fillId="4" borderId="0" xfId="0" applyNumberFormat="1" applyFont="1" applyFill="1" applyBorder="1" applyAlignment="1" applyProtection="1">
      <alignment horizontal="left" vertical="center"/>
      <protection hidden="1"/>
    </xf>
    <xf numFmtId="0" fontId="52" fillId="4" borderId="0" xfId="0" applyFont="1" applyFill="1" applyBorder="1" applyAlignment="1" applyProtection="1">
      <alignment horizontal="left" vertical="center"/>
      <protection hidden="1"/>
    </xf>
    <xf numFmtId="187" fontId="51" fillId="4" borderId="0" xfId="0" applyNumberFormat="1" applyFont="1" applyFill="1" applyBorder="1" applyAlignment="1" applyProtection="1">
      <alignment horizontal="left" vertical="center"/>
      <protection hidden="1"/>
    </xf>
    <xf numFmtId="0" fontId="55" fillId="0" borderId="28" xfId="0" applyNumberFormat="1" applyFont="1" applyFill="1" applyBorder="1" applyAlignment="1" applyProtection="1">
      <alignment horizontal="left" vertical="center"/>
      <protection locked="0" hidden="1"/>
    </xf>
    <xf numFmtId="0" fontId="55" fillId="0" borderId="29" xfId="0" applyNumberFormat="1" applyFont="1" applyFill="1" applyBorder="1" applyAlignment="1" applyProtection="1">
      <alignment horizontal="left" vertical="center"/>
      <protection locked="0" hidden="1"/>
    </xf>
    <xf numFmtId="0" fontId="55" fillId="0" borderId="30" xfId="0" applyNumberFormat="1" applyFont="1" applyFill="1" applyBorder="1" applyAlignment="1" applyProtection="1">
      <alignment horizontal="left" vertical="center"/>
      <protection locked="0" hidden="1"/>
    </xf>
    <xf numFmtId="2" fontId="26" fillId="0" borderId="28" xfId="0" applyNumberFormat="1" applyFont="1" applyBorder="1" applyAlignment="1" applyProtection="1">
      <alignment horizontal="left" vertical="center"/>
      <protection locked="0" hidden="1"/>
    </xf>
    <xf numFmtId="2" fontId="26" fillId="0" borderId="29" xfId="0" applyNumberFormat="1" applyFont="1" applyBorder="1" applyAlignment="1" applyProtection="1">
      <alignment horizontal="left" vertical="center"/>
      <protection locked="0" hidden="1"/>
    </xf>
    <xf numFmtId="2" fontId="26" fillId="0" borderId="30" xfId="0" applyNumberFormat="1" applyFont="1" applyBorder="1" applyAlignment="1" applyProtection="1">
      <alignment horizontal="left" vertical="center"/>
      <protection locked="0" hidden="1"/>
    </xf>
    <xf numFmtId="2" fontId="19" fillId="2" borderId="28" xfId="0" applyNumberFormat="1" applyFont="1" applyFill="1" applyBorder="1" applyAlignment="1" applyProtection="1">
      <alignment horizontal="left" vertical="center"/>
      <protection hidden="1"/>
    </xf>
    <xf numFmtId="0" fontId="19" fillId="2" borderId="29" xfId="0" applyFont="1" applyFill="1" applyBorder="1" applyAlignment="1" applyProtection="1">
      <alignment horizontal="left" vertical="center"/>
      <protection hidden="1"/>
    </xf>
    <xf numFmtId="0" fontId="19" fillId="2" borderId="30" xfId="0" applyFont="1" applyFill="1" applyBorder="1" applyAlignment="1" applyProtection="1">
      <alignment horizontal="left" vertical="center"/>
      <protection hidden="1"/>
    </xf>
    <xf numFmtId="2" fontId="10" fillId="0" borderId="0" xfId="0" applyNumberFormat="1" applyFont="1" applyFill="1" applyBorder="1" applyAlignment="1" applyProtection="1">
      <alignment horizontal="left" vertical="center"/>
      <protection hidden="1"/>
    </xf>
    <xf numFmtId="0" fontId="12" fillId="0" borderId="0" xfId="0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2" fontId="12" fillId="0" borderId="0" xfId="0" applyNumberFormat="1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2" fontId="8" fillId="0" borderId="0" xfId="0" applyNumberFormat="1" applyFont="1" applyFill="1" applyBorder="1" applyAlignment="1" applyProtection="1">
      <alignment horizontal="left" vertical="center"/>
      <protection hidden="1"/>
    </xf>
    <xf numFmtId="188" fontId="12" fillId="0" borderId="0" xfId="0" applyNumberFormat="1" applyFont="1" applyFill="1" applyBorder="1" applyAlignment="1" applyProtection="1">
      <alignment horizontal="left" vertical="center"/>
      <protection hidden="1"/>
    </xf>
    <xf numFmtId="187" fontId="10" fillId="0" borderId="0" xfId="0" applyNumberFormat="1" applyFont="1" applyFill="1" applyBorder="1" applyAlignment="1" applyProtection="1">
      <alignment horizontal="left"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42" fillId="0" borderId="0" xfId="0" applyFont="1" applyFill="1" applyBorder="1" applyAlignment="1" applyProtection="1">
      <alignment horizontal="center"/>
      <protection hidden="1"/>
    </xf>
    <xf numFmtId="2" fontId="42" fillId="0" borderId="0" xfId="0" applyNumberFormat="1" applyFont="1" applyFill="1" applyBorder="1" applyAlignment="1" applyProtection="1">
      <alignment horizontal="center"/>
      <protection hidden="1"/>
    </xf>
    <xf numFmtId="187" fontId="8" fillId="0" borderId="0" xfId="0" applyNumberFormat="1" applyFont="1" applyFill="1" applyBorder="1" applyAlignment="1" applyProtection="1">
      <alignment horizontal="left" vertical="center"/>
      <protection hidden="1"/>
    </xf>
    <xf numFmtId="2" fontId="42" fillId="0" borderId="0" xfId="0" applyNumberFormat="1" applyFont="1" applyFill="1" applyBorder="1" applyAlignment="1" applyProtection="1">
      <alignment horizontal="left"/>
      <protection hidden="1"/>
    </xf>
    <xf numFmtId="0" fontId="19" fillId="7" borderId="53" xfId="0" applyFont="1" applyFill="1" applyBorder="1" applyAlignment="1" applyProtection="1">
      <alignment horizontal="center" vertical="center"/>
      <protection hidden="1"/>
    </xf>
    <xf numFmtId="0" fontId="19" fillId="7" borderId="5" xfId="0" applyFont="1" applyFill="1" applyBorder="1" applyAlignment="1" applyProtection="1">
      <alignment horizontal="center" vertical="center"/>
      <protection hidden="1"/>
    </xf>
    <xf numFmtId="0" fontId="19" fillId="7" borderId="6" xfId="0" applyFont="1" applyFill="1" applyBorder="1" applyAlignment="1" applyProtection="1">
      <alignment horizontal="center" vertical="center"/>
      <protection hidden="1"/>
    </xf>
    <xf numFmtId="0" fontId="19" fillId="7" borderId="19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9" fillId="7" borderId="11" xfId="0" applyFont="1" applyFill="1" applyBorder="1" applyAlignment="1" applyProtection="1">
      <alignment horizontal="center" vertical="center"/>
      <protection hidden="1"/>
    </xf>
    <xf numFmtId="0" fontId="19" fillId="7" borderId="32" xfId="0" applyFont="1" applyFill="1" applyBorder="1" applyAlignment="1" applyProtection="1">
      <alignment horizontal="center" vertical="center"/>
      <protection hidden="1"/>
    </xf>
    <xf numFmtId="0" fontId="19" fillId="7" borderId="17" xfId="0" applyFont="1" applyFill="1" applyBorder="1" applyAlignment="1" applyProtection="1">
      <alignment horizontal="center" vertical="center"/>
      <protection hidden="1"/>
    </xf>
    <xf numFmtId="0" fontId="19" fillId="7" borderId="31" xfId="0" applyFont="1" applyFill="1" applyBorder="1" applyAlignment="1" applyProtection="1">
      <alignment horizontal="center" vertical="center"/>
      <protection hidden="1"/>
    </xf>
    <xf numFmtId="0" fontId="19" fillId="7" borderId="72" xfId="0" applyFont="1" applyFill="1" applyBorder="1" applyAlignment="1" applyProtection="1">
      <alignment horizontal="left" vertical="center"/>
      <protection hidden="1"/>
    </xf>
    <xf numFmtId="0" fontId="19" fillId="7" borderId="34" xfId="0" applyFont="1" applyFill="1" applyBorder="1" applyAlignment="1" applyProtection="1">
      <alignment horizontal="left" vertical="center"/>
      <protection hidden="1"/>
    </xf>
    <xf numFmtId="0" fontId="19" fillId="7" borderId="35" xfId="0" applyFont="1" applyFill="1" applyBorder="1" applyAlignment="1" applyProtection="1">
      <alignment horizontal="left" vertical="center"/>
      <protection hidden="1"/>
    </xf>
    <xf numFmtId="0" fontId="19" fillId="3" borderId="78" xfId="0" applyFont="1" applyFill="1" applyBorder="1" applyAlignment="1" applyProtection="1">
      <alignment horizontal="left" vertical="center"/>
      <protection hidden="1"/>
    </xf>
    <xf numFmtId="0" fontId="19" fillId="3" borderId="76" xfId="0" applyFont="1" applyFill="1" applyBorder="1" applyAlignment="1" applyProtection="1">
      <alignment horizontal="left" vertical="center"/>
      <protection hidden="1"/>
    </xf>
    <xf numFmtId="0" fontId="19" fillId="3" borderId="79" xfId="0" applyFont="1" applyFill="1" applyBorder="1" applyAlignment="1" applyProtection="1">
      <alignment horizontal="left" vertical="center"/>
      <protection hidden="1"/>
    </xf>
    <xf numFmtId="0" fontId="19" fillId="7" borderId="4" xfId="0" applyFont="1" applyFill="1" applyBorder="1" applyAlignment="1" applyProtection="1">
      <alignment horizontal="left" vertical="center"/>
      <protection hidden="1"/>
    </xf>
    <xf numFmtId="0" fontId="19" fillId="7" borderId="5" xfId="0" applyFont="1" applyFill="1" applyBorder="1" applyAlignment="1" applyProtection="1">
      <alignment horizontal="left" vertical="center"/>
      <protection hidden="1"/>
    </xf>
    <xf numFmtId="0" fontId="19" fillId="7" borderId="6" xfId="0" applyFont="1" applyFill="1" applyBorder="1" applyAlignment="1" applyProtection="1">
      <alignment horizontal="left" vertical="center"/>
      <protection hidden="1"/>
    </xf>
    <xf numFmtId="0" fontId="19" fillId="3" borderId="0" xfId="0" applyFont="1" applyFill="1" applyBorder="1" applyAlignment="1" applyProtection="1">
      <alignment horizontal="left" vertical="center"/>
      <protection hidden="1"/>
    </xf>
    <xf numFmtId="0" fontId="19" fillId="4" borderId="0" xfId="0" applyNumberFormat="1" applyFont="1" applyFill="1" applyBorder="1" applyAlignment="1" applyProtection="1">
      <alignment horizontal="left" vertical="center"/>
      <protection hidden="1"/>
    </xf>
    <xf numFmtId="0" fontId="51" fillId="4" borderId="0" xfId="0" applyNumberFormat="1" applyFont="1" applyFill="1" applyBorder="1" applyAlignment="1" applyProtection="1">
      <alignment horizontal="left" vertical="center"/>
      <protection hidden="1"/>
    </xf>
    <xf numFmtId="0" fontId="19" fillId="7" borderId="10" xfId="0" applyFont="1" applyFill="1" applyBorder="1" applyAlignment="1" applyProtection="1">
      <alignment horizontal="left" vertical="center"/>
      <protection hidden="1"/>
    </xf>
    <xf numFmtId="0" fontId="19" fillId="7" borderId="1" xfId="0" applyFont="1" applyFill="1" applyBorder="1" applyAlignment="1" applyProtection="1">
      <alignment horizontal="left" vertical="center"/>
      <protection hidden="1"/>
    </xf>
    <xf numFmtId="0" fontId="19" fillId="7" borderId="2" xfId="0" applyFont="1" applyFill="1" applyBorder="1" applyAlignment="1" applyProtection="1">
      <alignment horizontal="left" vertical="center"/>
      <protection hidden="1"/>
    </xf>
    <xf numFmtId="0" fontId="19" fillId="7" borderId="3" xfId="0" applyFont="1" applyFill="1" applyBorder="1" applyAlignment="1" applyProtection="1">
      <alignment horizontal="left" vertical="center"/>
      <protection hidden="1"/>
    </xf>
    <xf numFmtId="2" fontId="55" fillId="0" borderId="28" xfId="0" applyNumberFormat="1" applyFont="1" applyFill="1" applyBorder="1" applyAlignment="1" applyProtection="1">
      <alignment horizontal="left" vertical="center"/>
      <protection locked="0" hidden="1"/>
    </xf>
    <xf numFmtId="2" fontId="55" fillId="0" borderId="29" xfId="0" applyNumberFormat="1" applyFont="1" applyFill="1" applyBorder="1" applyAlignment="1" applyProtection="1">
      <alignment horizontal="left" vertical="center"/>
      <protection locked="0" hidden="1"/>
    </xf>
    <xf numFmtId="2" fontId="55" fillId="0" borderId="30" xfId="0" applyNumberFormat="1" applyFont="1" applyFill="1" applyBorder="1" applyAlignment="1" applyProtection="1">
      <alignment horizontal="left" vertical="center"/>
      <protection locked="0" hidden="1"/>
    </xf>
    <xf numFmtId="0" fontId="19" fillId="7" borderId="18" xfId="0" applyFont="1" applyFill="1" applyBorder="1" applyAlignment="1" applyProtection="1">
      <alignment horizontal="center" vertical="center"/>
      <protection hidden="1"/>
    </xf>
    <xf numFmtId="0" fontId="19" fillId="7" borderId="8" xfId="0" applyFont="1" applyFill="1" applyBorder="1" applyAlignment="1" applyProtection="1">
      <alignment horizontal="center" vertical="center"/>
      <protection hidden="1"/>
    </xf>
    <xf numFmtId="0" fontId="19" fillId="7" borderId="9" xfId="0" applyFont="1" applyFill="1" applyBorder="1" applyAlignment="1" applyProtection="1">
      <alignment horizontal="center" vertical="center"/>
      <protection hidden="1"/>
    </xf>
    <xf numFmtId="0" fontId="7" fillId="3" borderId="21" xfId="0" applyFont="1" applyFill="1" applyBorder="1" applyAlignment="1" applyProtection="1">
      <alignment horizontal="left" vertical="center"/>
      <protection hidden="1"/>
    </xf>
    <xf numFmtId="0" fontId="7" fillId="3" borderId="0" xfId="0" applyFont="1" applyFill="1" applyBorder="1" applyAlignment="1" applyProtection="1">
      <alignment horizontal="left" vertical="center"/>
      <protection hidden="1"/>
    </xf>
    <xf numFmtId="0" fontId="19" fillId="3" borderId="42" xfId="0" applyFont="1" applyFill="1" applyBorder="1" applyAlignment="1" applyProtection="1">
      <alignment horizontal="left" vertical="center"/>
      <protection hidden="1"/>
    </xf>
    <xf numFmtId="0" fontId="19" fillId="3" borderId="46" xfId="0" applyFont="1" applyFill="1" applyBorder="1" applyAlignment="1" applyProtection="1">
      <alignment horizontal="left" vertical="center"/>
      <protection hidden="1"/>
    </xf>
    <xf numFmtId="0" fontId="19" fillId="3" borderId="64" xfId="0" applyFont="1" applyFill="1" applyBorder="1" applyAlignment="1" applyProtection="1">
      <alignment horizontal="left" vertical="center"/>
      <protection hidden="1"/>
    </xf>
    <xf numFmtId="1" fontId="10" fillId="3" borderId="42" xfId="0" applyNumberFormat="1" applyFont="1" applyFill="1" applyBorder="1" applyAlignment="1" applyProtection="1">
      <alignment horizontal="left" vertical="center"/>
      <protection hidden="1"/>
    </xf>
    <xf numFmtId="1" fontId="10" fillId="3" borderId="46" xfId="0" applyNumberFormat="1" applyFont="1" applyFill="1" applyBorder="1" applyAlignment="1" applyProtection="1">
      <alignment horizontal="left" vertical="center"/>
      <protection hidden="1"/>
    </xf>
    <xf numFmtId="1" fontId="10" fillId="3" borderId="64" xfId="0" applyNumberFormat="1" applyFont="1" applyFill="1" applyBorder="1" applyAlignment="1" applyProtection="1">
      <alignment horizontal="left" vertical="center"/>
      <protection hidden="1"/>
    </xf>
    <xf numFmtId="0" fontId="52" fillId="3" borderId="44" xfId="0" applyNumberFormat="1" applyFont="1" applyFill="1" applyBorder="1" applyAlignment="1" applyProtection="1">
      <alignment horizontal="center" vertical="center"/>
      <protection hidden="1"/>
    </xf>
    <xf numFmtId="0" fontId="52" fillId="3" borderId="54" xfId="0" applyNumberFormat="1" applyFont="1" applyFill="1" applyBorder="1" applyAlignment="1" applyProtection="1">
      <alignment horizontal="center" vertical="center"/>
      <protection hidden="1"/>
    </xf>
    <xf numFmtId="1" fontId="10" fillId="3" borderId="71" xfId="0" applyNumberFormat="1" applyFont="1" applyFill="1" applyBorder="1" applyAlignment="1" applyProtection="1">
      <alignment horizontal="left" vertical="center"/>
      <protection hidden="1"/>
    </xf>
    <xf numFmtId="1" fontId="10" fillId="3" borderId="8" xfId="0" applyNumberFormat="1" applyFont="1" applyFill="1" applyBorder="1" applyAlignment="1" applyProtection="1">
      <alignment horizontal="left" vertical="center"/>
      <protection hidden="1"/>
    </xf>
    <xf numFmtId="1" fontId="10" fillId="3" borderId="63" xfId="0" applyNumberFormat="1" applyFont="1" applyFill="1" applyBorder="1" applyAlignment="1" applyProtection="1">
      <alignment horizontal="left" vertical="center"/>
      <protection hidden="1"/>
    </xf>
    <xf numFmtId="1" fontId="10" fillId="3" borderId="70" xfId="0" applyNumberFormat="1" applyFont="1" applyFill="1" applyBorder="1" applyAlignment="1" applyProtection="1">
      <alignment horizontal="left" vertical="center"/>
      <protection hidden="1"/>
    </xf>
    <xf numFmtId="1" fontId="10" fillId="3" borderId="5" xfId="0" applyNumberFormat="1" applyFont="1" applyFill="1" applyBorder="1" applyAlignment="1" applyProtection="1">
      <alignment horizontal="left" vertical="center"/>
      <protection hidden="1"/>
    </xf>
    <xf numFmtId="1" fontId="10" fillId="3" borderId="62" xfId="0" applyNumberFormat="1" applyFont="1" applyFill="1" applyBorder="1" applyAlignment="1" applyProtection="1">
      <alignment horizontal="left" vertical="center"/>
      <protection hidden="1"/>
    </xf>
    <xf numFmtId="0" fontId="51" fillId="4" borderId="0" xfId="0" applyFont="1" applyFill="1" applyBorder="1" applyAlignment="1" applyProtection="1">
      <alignment horizontal="left" vertical="center"/>
      <protection hidden="1"/>
    </xf>
    <xf numFmtId="0" fontId="51" fillId="4" borderId="0" xfId="0" applyFont="1" applyFill="1" applyAlignment="1" applyProtection="1">
      <alignment horizontal="left" vertical="center"/>
      <protection hidden="1"/>
    </xf>
    <xf numFmtId="2" fontId="51" fillId="4" borderId="0" xfId="0" applyNumberFormat="1" applyFont="1" applyFill="1" applyAlignment="1" applyProtection="1">
      <alignment horizontal="left" vertical="center"/>
      <protection hidden="1"/>
    </xf>
    <xf numFmtId="1" fontId="52" fillId="4" borderId="0" xfId="0" applyNumberFormat="1" applyFont="1" applyFill="1" applyBorder="1" applyAlignment="1" applyProtection="1">
      <alignment horizontal="left" vertical="center"/>
      <protection hidden="1"/>
    </xf>
    <xf numFmtId="188" fontId="10" fillId="0" borderId="0" xfId="0" applyNumberFormat="1" applyFont="1" applyFill="1" applyBorder="1" applyAlignment="1" applyProtection="1">
      <alignment horizontal="left" vertical="center"/>
      <protection hidden="1"/>
    </xf>
    <xf numFmtId="0" fontId="55" fillId="0" borderId="21" xfId="0" applyFont="1" applyFill="1" applyBorder="1" applyAlignment="1" applyProtection="1">
      <alignment horizontal="center" vertical="center"/>
      <protection locked="0" hidden="1"/>
    </xf>
    <xf numFmtId="0" fontId="55" fillId="0" borderId="22" xfId="0" applyFont="1" applyFill="1" applyBorder="1" applyAlignment="1" applyProtection="1">
      <alignment horizontal="center" vertical="center"/>
      <protection locked="0" hidden="1"/>
    </xf>
    <xf numFmtId="1" fontId="55" fillId="0" borderId="67" xfId="0" applyNumberFormat="1" applyFont="1" applyFill="1" applyBorder="1" applyAlignment="1" applyProtection="1">
      <alignment horizontal="center" vertical="center"/>
      <protection locked="0" hidden="1"/>
    </xf>
    <xf numFmtId="1" fontId="55" fillId="0" borderId="45" xfId="0" applyNumberFormat="1" applyFont="1" applyFill="1" applyBorder="1" applyAlignment="1" applyProtection="1">
      <alignment horizontal="center" vertical="center"/>
      <protection locked="0" hidden="1"/>
    </xf>
    <xf numFmtId="1" fontId="55" fillId="0" borderId="66" xfId="0" applyNumberFormat="1" applyFont="1" applyFill="1" applyBorder="1" applyAlignment="1" applyProtection="1">
      <alignment horizontal="center" vertical="center"/>
      <protection locked="0" hidden="1"/>
    </xf>
    <xf numFmtId="1" fontId="50" fillId="4" borderId="0" xfId="0" applyNumberFormat="1" applyFont="1" applyFill="1" applyAlignment="1" applyProtection="1">
      <alignment horizontal="left" vertical="center"/>
      <protection hidden="1"/>
    </xf>
    <xf numFmtId="0" fontId="50" fillId="4" borderId="0" xfId="0" applyFont="1" applyFill="1" applyAlignment="1" applyProtection="1">
      <alignment horizontal="left" vertical="center"/>
      <protection hidden="1"/>
    </xf>
    <xf numFmtId="0" fontId="51" fillId="6" borderId="53" xfId="0" applyFont="1" applyFill="1" applyBorder="1" applyAlignment="1" applyProtection="1">
      <alignment horizontal="center" vertical="center"/>
      <protection hidden="1"/>
    </xf>
    <xf numFmtId="0" fontId="55" fillId="0" borderId="68" xfId="0" applyNumberFormat="1" applyFont="1" applyFill="1" applyBorder="1" applyAlignment="1" applyProtection="1">
      <alignment horizontal="center" vertical="center"/>
      <protection locked="0" hidden="1"/>
    </xf>
    <xf numFmtId="0" fontId="55" fillId="0" borderId="46" xfId="0" applyNumberFormat="1" applyFont="1" applyFill="1" applyBorder="1" applyAlignment="1" applyProtection="1">
      <alignment horizontal="center" vertical="center"/>
      <protection locked="0" hidden="1"/>
    </xf>
    <xf numFmtId="0" fontId="55" fillId="0" borderId="43" xfId="0" applyNumberFormat="1" applyFont="1" applyFill="1" applyBorder="1" applyAlignment="1" applyProtection="1">
      <alignment horizontal="center" vertical="center"/>
      <protection locked="0" hidden="1"/>
    </xf>
    <xf numFmtId="2" fontId="52" fillId="3" borderId="68" xfId="0" applyNumberFormat="1" applyFont="1" applyFill="1" applyBorder="1" applyAlignment="1" applyProtection="1">
      <alignment horizontal="center" vertical="center"/>
      <protection hidden="1"/>
    </xf>
    <xf numFmtId="0" fontId="51" fillId="7" borderId="19" xfId="0" applyFont="1" applyFill="1" applyBorder="1" applyAlignment="1" applyProtection="1">
      <alignment horizontal="center" vertical="center"/>
      <protection hidden="1"/>
    </xf>
    <xf numFmtId="0" fontId="51" fillId="7" borderId="0" xfId="0" applyFont="1" applyFill="1" applyBorder="1" applyAlignment="1" applyProtection="1">
      <alignment horizontal="center" vertical="center"/>
      <protection hidden="1"/>
    </xf>
    <xf numFmtId="0" fontId="51" fillId="7" borderId="11" xfId="0" applyFont="1" applyFill="1" applyBorder="1" applyAlignment="1" applyProtection="1">
      <alignment horizontal="center" vertical="center"/>
      <protection hidden="1"/>
    </xf>
    <xf numFmtId="0" fontId="51" fillId="6" borderId="5" xfId="0" applyFont="1" applyFill="1" applyBorder="1" applyAlignment="1" applyProtection="1">
      <alignment horizontal="center" vertical="center"/>
      <protection hidden="1"/>
    </xf>
    <xf numFmtId="0" fontId="51" fillId="6" borderId="6" xfId="0" applyFont="1" applyFill="1" applyBorder="1" applyAlignment="1" applyProtection="1">
      <alignment horizontal="center" vertical="center"/>
      <protection hidden="1"/>
    </xf>
    <xf numFmtId="0" fontId="51" fillId="6" borderId="19" xfId="0" applyFont="1" applyFill="1" applyBorder="1" applyAlignment="1" applyProtection="1">
      <alignment horizontal="center" vertical="center"/>
      <protection hidden="1"/>
    </xf>
    <xf numFmtId="0" fontId="51" fillId="6" borderId="0" xfId="0" applyFont="1" applyFill="1" applyBorder="1" applyAlignment="1" applyProtection="1">
      <alignment horizontal="center" vertical="center"/>
      <protection hidden="1"/>
    </xf>
    <xf numFmtId="0" fontId="51" fillId="6" borderId="11" xfId="0" applyFont="1" applyFill="1" applyBorder="1" applyAlignment="1" applyProtection="1">
      <alignment horizontal="center" vertical="center"/>
      <protection hidden="1"/>
    </xf>
    <xf numFmtId="0" fontId="51" fillId="6" borderId="18" xfId="0" applyFont="1" applyFill="1" applyBorder="1" applyAlignment="1" applyProtection="1">
      <alignment horizontal="center" vertical="center"/>
      <protection hidden="1"/>
    </xf>
    <xf numFmtId="0" fontId="51" fillId="6" borderId="8" xfId="0" applyFont="1" applyFill="1" applyBorder="1" applyAlignment="1" applyProtection="1">
      <alignment horizontal="center" vertical="center"/>
      <protection hidden="1"/>
    </xf>
    <xf numFmtId="0" fontId="51" fillId="6" borderId="9" xfId="0" applyFont="1" applyFill="1" applyBorder="1" applyAlignment="1" applyProtection="1">
      <alignment horizontal="center" vertical="center"/>
      <protection hidden="1"/>
    </xf>
    <xf numFmtId="0" fontId="52" fillId="3" borderId="46" xfId="0" applyFont="1" applyFill="1" applyBorder="1" applyAlignment="1" applyProtection="1">
      <alignment horizontal="center" vertical="center"/>
      <protection hidden="1"/>
    </xf>
    <xf numFmtId="0" fontId="52" fillId="3" borderId="43" xfId="0" applyFont="1" applyFill="1" applyBorder="1" applyAlignment="1" applyProtection="1">
      <alignment horizontal="center" vertical="center"/>
      <protection hidden="1"/>
    </xf>
    <xf numFmtId="189" fontId="52" fillId="3" borderId="68" xfId="0" applyNumberFormat="1" applyFont="1" applyFill="1" applyBorder="1" applyAlignment="1" applyProtection="1">
      <alignment horizontal="center" vertical="center"/>
      <protection hidden="1"/>
    </xf>
    <xf numFmtId="189" fontId="52" fillId="3" borderId="46" xfId="0" applyNumberFormat="1" applyFont="1" applyFill="1" applyBorder="1" applyAlignment="1" applyProtection="1">
      <alignment horizontal="center" vertical="center"/>
      <protection hidden="1"/>
    </xf>
    <xf numFmtId="189" fontId="52" fillId="3" borderId="43" xfId="0" applyNumberFormat="1" applyFont="1" applyFill="1" applyBorder="1" applyAlignment="1" applyProtection="1">
      <alignment horizontal="center" vertical="center"/>
      <protection hidden="1"/>
    </xf>
    <xf numFmtId="0" fontId="60" fillId="3" borderId="69" xfId="0" applyFont="1" applyFill="1" applyBorder="1" applyAlignment="1" applyProtection="1">
      <alignment horizontal="center" vertical="center"/>
      <protection hidden="1"/>
    </xf>
    <xf numFmtId="0" fontId="60" fillId="3" borderId="44" xfId="0" applyFont="1" applyFill="1" applyBorder="1" applyAlignment="1" applyProtection="1">
      <alignment horizontal="center" vertical="center"/>
      <protection hidden="1"/>
    </xf>
    <xf numFmtId="0" fontId="60" fillId="3" borderId="54" xfId="0" applyFont="1" applyFill="1" applyBorder="1" applyAlignment="1" applyProtection="1">
      <alignment horizontal="center" vertical="center"/>
      <protection hidden="1"/>
    </xf>
    <xf numFmtId="2" fontId="55" fillId="0" borderId="73" xfId="0" applyNumberFormat="1" applyFont="1" applyFill="1" applyBorder="1" applyAlignment="1" applyProtection="1">
      <alignment horizontal="center" vertical="center"/>
      <protection locked="0" hidden="1"/>
    </xf>
    <xf numFmtId="2" fontId="55" fillId="0" borderId="26" xfId="0" applyNumberFormat="1" applyFont="1" applyFill="1" applyBorder="1" applyAlignment="1" applyProtection="1">
      <alignment horizontal="center" vertical="center"/>
      <protection locked="0" hidden="1"/>
    </xf>
    <xf numFmtId="2" fontId="55" fillId="0" borderId="27" xfId="0" applyNumberFormat="1" applyFont="1" applyFill="1" applyBorder="1" applyAlignment="1" applyProtection="1">
      <alignment horizontal="center" vertical="center"/>
      <protection locked="0" hidden="1"/>
    </xf>
    <xf numFmtId="1" fontId="55" fillId="0" borderId="73" xfId="0" applyNumberFormat="1" applyFont="1" applyFill="1" applyBorder="1" applyAlignment="1" applyProtection="1">
      <alignment horizontal="center" vertical="center"/>
      <protection locked="0" hidden="1"/>
    </xf>
    <xf numFmtId="1" fontId="55" fillId="0" borderId="26" xfId="0" applyNumberFormat="1" applyFont="1" applyFill="1" applyBorder="1" applyAlignment="1" applyProtection="1">
      <alignment horizontal="center" vertical="center"/>
      <protection locked="0" hidden="1"/>
    </xf>
    <xf numFmtId="1" fontId="55" fillId="0" borderId="27" xfId="0" applyNumberFormat="1" applyFont="1" applyFill="1" applyBorder="1" applyAlignment="1" applyProtection="1">
      <alignment horizontal="center" vertical="center"/>
      <protection locked="0" hidden="1"/>
    </xf>
    <xf numFmtId="2" fontId="52" fillId="3" borderId="69" xfId="0" applyNumberFormat="1" applyFont="1" applyFill="1" applyBorder="1" applyAlignment="1" applyProtection="1">
      <alignment horizontal="center" vertical="center"/>
      <protection hidden="1"/>
    </xf>
    <xf numFmtId="0" fontId="52" fillId="3" borderId="75" xfId="0" applyNumberFormat="1" applyFont="1" applyFill="1" applyBorder="1" applyAlignment="1" applyProtection="1">
      <alignment horizontal="center" vertical="center"/>
      <protection hidden="1"/>
    </xf>
    <xf numFmtId="0" fontId="52" fillId="3" borderId="76" xfId="0" applyNumberFormat="1" applyFont="1" applyFill="1" applyBorder="1" applyAlignment="1" applyProtection="1">
      <alignment horizontal="center" vertical="center"/>
      <protection hidden="1"/>
    </xf>
    <xf numFmtId="0" fontId="52" fillId="3" borderId="77" xfId="0" applyNumberFormat="1" applyFont="1" applyFill="1" applyBorder="1" applyAlignment="1" applyProtection="1">
      <alignment horizontal="center" vertical="center"/>
      <protection hidden="1"/>
    </xf>
    <xf numFmtId="0" fontId="52" fillId="3" borderId="42" xfId="0" applyFont="1" applyFill="1" applyBorder="1" applyAlignment="1" applyProtection="1">
      <alignment horizontal="left" vertical="center"/>
      <protection hidden="1"/>
    </xf>
    <xf numFmtId="0" fontId="52" fillId="3" borderId="46" xfId="0" applyFont="1" applyFill="1" applyBorder="1" applyAlignment="1" applyProtection="1">
      <alignment horizontal="left" vertical="center"/>
      <protection hidden="1"/>
    </xf>
    <xf numFmtId="0" fontId="52" fillId="3" borderId="64" xfId="0" applyFont="1" applyFill="1" applyBorder="1" applyAlignment="1" applyProtection="1">
      <alignment horizontal="left" vertical="center"/>
      <protection hidden="1"/>
    </xf>
    <xf numFmtId="0" fontId="51" fillId="7" borderId="80" xfId="0" applyFont="1" applyFill="1" applyBorder="1" applyAlignment="1" applyProtection="1">
      <alignment horizontal="center" vertical="center"/>
      <protection hidden="1"/>
    </xf>
    <xf numFmtId="0" fontId="51" fillId="7" borderId="81" xfId="0" applyFont="1" applyFill="1" applyBorder="1" applyAlignment="1" applyProtection="1">
      <alignment horizontal="center" vertical="center"/>
      <protection hidden="1"/>
    </xf>
    <xf numFmtId="0" fontId="51" fillId="7" borderId="82" xfId="0" applyFont="1" applyFill="1" applyBorder="1" applyAlignment="1" applyProtection="1">
      <alignment horizontal="center" vertical="center"/>
      <protection hidden="1"/>
    </xf>
    <xf numFmtId="0" fontId="51" fillId="7" borderId="18" xfId="0" applyFont="1" applyFill="1" applyBorder="1" applyAlignment="1" applyProtection="1">
      <alignment horizontal="center" vertical="center"/>
      <protection hidden="1"/>
    </xf>
    <xf numFmtId="0" fontId="51" fillId="7" borderId="8" xfId="0" applyFont="1" applyFill="1" applyBorder="1" applyAlignment="1" applyProtection="1">
      <alignment horizontal="center" vertical="center"/>
      <protection hidden="1"/>
    </xf>
    <xf numFmtId="0" fontId="51" fillId="7" borderId="9" xfId="0" applyFont="1" applyFill="1" applyBorder="1" applyAlignment="1" applyProtection="1">
      <alignment horizontal="center" vertical="center"/>
      <protection hidden="1"/>
    </xf>
    <xf numFmtId="188" fontId="8" fillId="0" borderId="0" xfId="0" applyNumberFormat="1" applyFont="1" applyFill="1" applyBorder="1" applyAlignment="1" applyProtection="1">
      <alignment horizontal="left" vertical="center"/>
      <protection hidden="1"/>
    </xf>
    <xf numFmtId="2" fontId="40" fillId="0" borderId="0" xfId="0" applyNumberFormat="1" applyFont="1" applyFill="1" applyBorder="1" applyAlignment="1" applyProtection="1">
      <alignment horizontal="center" vertical="center"/>
      <protection hidden="1"/>
    </xf>
    <xf numFmtId="2" fontId="55" fillId="0" borderId="68" xfId="0" applyNumberFormat="1" applyFont="1" applyFill="1" applyBorder="1" applyAlignment="1" applyProtection="1">
      <alignment horizontal="center" vertical="center"/>
      <protection locked="0" hidden="1"/>
    </xf>
    <xf numFmtId="2" fontId="55" fillId="0" borderId="46" xfId="0" applyNumberFormat="1" applyFont="1" applyFill="1" applyBorder="1" applyAlignment="1" applyProtection="1">
      <alignment horizontal="center" vertical="center"/>
      <protection locked="0" hidden="1"/>
    </xf>
    <xf numFmtId="2" fontId="55" fillId="0" borderId="43" xfId="0" applyNumberFormat="1" applyFont="1" applyFill="1" applyBorder="1" applyAlignment="1" applyProtection="1">
      <alignment horizontal="center" vertical="center"/>
      <protection locked="0" hidden="1"/>
    </xf>
    <xf numFmtId="0" fontId="40" fillId="0" borderId="28" xfId="0" applyFont="1" applyFill="1" applyBorder="1" applyAlignment="1" applyProtection="1">
      <alignment horizontal="left" vertical="center"/>
      <protection locked="0" hidden="1"/>
    </xf>
    <xf numFmtId="0" fontId="40" fillId="0" borderId="29" xfId="0" applyFont="1" applyFill="1" applyBorder="1" applyAlignment="1" applyProtection="1">
      <alignment horizontal="left" vertical="center"/>
      <protection locked="0" hidden="1"/>
    </xf>
    <xf numFmtId="0" fontId="40" fillId="0" borderId="30" xfId="0" applyFont="1" applyFill="1" applyBorder="1" applyAlignment="1" applyProtection="1">
      <alignment horizontal="left" vertical="center"/>
      <protection locked="0" hidden="1"/>
    </xf>
    <xf numFmtId="0" fontId="61" fillId="0" borderId="0" xfId="0" applyFont="1" applyFill="1" applyAlignment="1" applyProtection="1">
      <alignment horizontal="left" vertical="center"/>
      <protection hidden="1"/>
    </xf>
    <xf numFmtId="0" fontId="55" fillId="0" borderId="4" xfId="0" applyFont="1" applyFill="1" applyBorder="1" applyAlignment="1" applyProtection="1">
      <alignment horizontal="center" vertical="center"/>
      <protection locked="0" hidden="1"/>
    </xf>
    <xf numFmtId="0" fontId="55" fillId="0" borderId="5" xfId="0" applyFont="1" applyFill="1" applyBorder="1" applyAlignment="1" applyProtection="1">
      <alignment horizontal="center" vertical="center"/>
      <protection locked="0" hidden="1"/>
    </xf>
    <xf numFmtId="0" fontId="55" fillId="0" borderId="41" xfId="0" applyFont="1" applyFill="1" applyBorder="1" applyAlignment="1" applyProtection="1">
      <alignment horizontal="center" vertical="center"/>
      <protection locked="0" hidden="1"/>
    </xf>
    <xf numFmtId="1" fontId="10" fillId="0" borderId="0" xfId="0" applyNumberFormat="1" applyFont="1" applyFill="1" applyBorder="1" applyAlignment="1" applyProtection="1">
      <alignment horizontal="left" vertical="center"/>
      <protection hidden="1"/>
    </xf>
    <xf numFmtId="0" fontId="10" fillId="0" borderId="0" xfId="0" applyNumberFormat="1" applyFont="1" applyFill="1" applyBorder="1" applyAlignment="1" applyProtection="1">
      <alignment horizontal="left" vertical="center"/>
      <protection hidden="1"/>
    </xf>
    <xf numFmtId="189" fontId="50" fillId="4" borderId="0" xfId="0" applyNumberFormat="1" applyFont="1" applyFill="1" applyBorder="1" applyAlignment="1" applyProtection="1">
      <alignment horizontal="left" vertical="center"/>
      <protection hidden="1"/>
    </xf>
    <xf numFmtId="0" fontId="52" fillId="4" borderId="0" xfId="0" applyNumberFormat="1" applyFont="1" applyFill="1" applyBorder="1" applyAlignment="1" applyProtection="1">
      <alignment horizontal="left" vertical="center"/>
      <protection hidden="1"/>
    </xf>
  </cellXfs>
  <cellStyles count="3">
    <cellStyle name="Hyperlink" xfId="1" builtinId="8"/>
    <cellStyle name="Normal" xfId="0" builtinId="0"/>
    <cellStyle name="เครื่องหมายจุลภาค 2" xfId="2"/>
  </cellStyles>
  <dxfs count="0"/>
  <tableStyles count="0" defaultTableStyle="TableStyleMedium2" defaultPivotStyle="PivotStyleLight16"/>
  <colors>
    <mruColors>
      <color rgb="FF99FF99"/>
      <color rgb="FF006600"/>
      <color rgb="FF008000"/>
      <color rgb="FF0000FF"/>
      <color rgb="FFFFFF99"/>
      <color rgb="FFFF0066"/>
      <color rgb="FFFFFFCC"/>
      <color rgb="FFDDF1FF"/>
      <color rgb="FFFF00FF"/>
      <color rgb="FFC9E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686409724774611E-2"/>
          <c:y val="4.1931376615798717E-2"/>
          <c:w val="0.96050776325270326"/>
          <c:h val="0.91613724676840269"/>
        </c:manualLayout>
      </c:layout>
      <c:scatterChart>
        <c:scatterStyle val="lineMarker"/>
        <c:varyColors val="0"/>
        <c:ser>
          <c:idx val="0"/>
          <c:order val="0"/>
          <c:tx>
            <c:strRef>
              <c:f>Stair1!$TL$2</c:f>
              <c:strCache>
                <c:ptCount val="1"/>
                <c:pt idx="0">
                  <c:v>บันได</c:v>
                </c:pt>
              </c:strCache>
            </c:strRef>
          </c:tx>
          <c:spPr>
            <a:ln w="9525">
              <a:solidFill>
                <a:schemeClr val="dk1"/>
              </a:solidFill>
            </a:ln>
          </c:spPr>
          <c:marker>
            <c:symbol val="none"/>
          </c:marker>
          <c:xVal>
            <c:numRef>
              <c:f>Stair1!$TM$3:$UO$3</c:f>
              <c:numCache>
                <c:formatCode>General</c:formatCode>
                <c:ptCount val="29"/>
                <c:pt idx="0">
                  <c:v>-0.2</c:v>
                </c:pt>
                <c:pt idx="1">
                  <c:v>1</c:v>
                </c:pt>
                <c:pt idx="2">
                  <c:v>1</c:v>
                </c:pt>
                <c:pt idx="3">
                  <c:v>1.25</c:v>
                </c:pt>
                <c:pt idx="4">
                  <c:v>1.25</c:v>
                </c:pt>
                <c:pt idx="5">
                  <c:v>1.5</c:v>
                </c:pt>
                <c:pt idx="6">
                  <c:v>1.5</c:v>
                </c:pt>
                <c:pt idx="7">
                  <c:v>1.75</c:v>
                </c:pt>
                <c:pt idx="8">
                  <c:v>1.75</c:v>
                </c:pt>
                <c:pt idx="9">
                  <c:v>2</c:v>
                </c:pt>
                <c:pt idx="10">
                  <c:v>2</c:v>
                </c:pt>
                <c:pt idx="11">
                  <c:v>2.25</c:v>
                </c:pt>
                <c:pt idx="12">
                  <c:v>2.25</c:v>
                </c:pt>
                <c:pt idx="13">
                  <c:v>2.5</c:v>
                </c:pt>
                <c:pt idx="14">
                  <c:v>2.5</c:v>
                </c:pt>
                <c:pt idx="15">
                  <c:v>2.75</c:v>
                </c:pt>
                <c:pt idx="16">
                  <c:v>2.75</c:v>
                </c:pt>
                <c:pt idx="17">
                  <c:v>3</c:v>
                </c:pt>
                <c:pt idx="18">
                  <c:v>3</c:v>
                </c:pt>
                <c:pt idx="19">
                  <c:v>4.2</c:v>
                </c:pt>
                <c:pt idx="20">
                  <c:v>4.2</c:v>
                </c:pt>
                <c:pt idx="21">
                  <c:v>4</c:v>
                </c:pt>
                <c:pt idx="22">
                  <c:v>4</c:v>
                </c:pt>
                <c:pt idx="23">
                  <c:v>3.2919999999999998</c:v>
                </c:pt>
                <c:pt idx="24">
                  <c:v>1.042</c:v>
                </c:pt>
                <c:pt idx="25">
                  <c:v>0</c:v>
                </c:pt>
                <c:pt idx="26">
                  <c:v>0</c:v>
                </c:pt>
                <c:pt idx="27">
                  <c:v>-0.2</c:v>
                </c:pt>
                <c:pt idx="28">
                  <c:v>-0.2</c:v>
                </c:pt>
              </c:numCache>
            </c:numRef>
          </c:xVal>
          <c:yVal>
            <c:numRef>
              <c:f>Stair1!$TM$4:$UO$4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0.15</c:v>
                </c:pt>
                <c:pt idx="3">
                  <c:v>0.15</c:v>
                </c:pt>
                <c:pt idx="4">
                  <c:v>0.3</c:v>
                </c:pt>
                <c:pt idx="5">
                  <c:v>0.3</c:v>
                </c:pt>
                <c:pt idx="6">
                  <c:v>0.45</c:v>
                </c:pt>
                <c:pt idx="7">
                  <c:v>0.45</c:v>
                </c:pt>
                <c:pt idx="8">
                  <c:v>0.6</c:v>
                </c:pt>
                <c:pt idx="9">
                  <c:v>0.6</c:v>
                </c:pt>
                <c:pt idx="10">
                  <c:v>0.75</c:v>
                </c:pt>
                <c:pt idx="11">
                  <c:v>0.75</c:v>
                </c:pt>
                <c:pt idx="12">
                  <c:v>0.9</c:v>
                </c:pt>
                <c:pt idx="13">
                  <c:v>0.9</c:v>
                </c:pt>
                <c:pt idx="14">
                  <c:v>1.05</c:v>
                </c:pt>
                <c:pt idx="15">
                  <c:v>1.05</c:v>
                </c:pt>
                <c:pt idx="16">
                  <c:v>1.2</c:v>
                </c:pt>
                <c:pt idx="17">
                  <c:v>1.2</c:v>
                </c:pt>
                <c:pt idx="18">
                  <c:v>1.35</c:v>
                </c:pt>
                <c:pt idx="19">
                  <c:v>1.35</c:v>
                </c:pt>
                <c:pt idx="20">
                  <c:v>0.95</c:v>
                </c:pt>
                <c:pt idx="21">
                  <c:v>0.95</c:v>
                </c:pt>
                <c:pt idx="22">
                  <c:v>1.2</c:v>
                </c:pt>
                <c:pt idx="23">
                  <c:v>1.2</c:v>
                </c:pt>
                <c:pt idx="24">
                  <c:v>-0.15</c:v>
                </c:pt>
                <c:pt idx="25">
                  <c:v>-0.15</c:v>
                </c:pt>
                <c:pt idx="26">
                  <c:v>-0.4</c:v>
                </c:pt>
                <c:pt idx="27">
                  <c:v>-0.4</c:v>
                </c:pt>
                <c:pt idx="28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Stair1!$TL$5</c:f>
              <c:strCache>
                <c:ptCount val="1"/>
                <c:pt idx="0">
                  <c:v>เหล็ก1</c:v>
                </c:pt>
              </c:strCache>
            </c:strRef>
          </c:tx>
          <c:spPr>
            <a:ln w="19050" cap="sq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Stair1!$TM$6:$TQ$6</c:f>
              <c:numCache>
                <c:formatCode>General</c:formatCode>
                <c:ptCount val="5"/>
                <c:pt idx="0">
                  <c:v>-0.14000000000000001</c:v>
                </c:pt>
                <c:pt idx="1">
                  <c:v>-0.14000000000000001</c:v>
                </c:pt>
                <c:pt idx="2">
                  <c:v>1.0329999999999999</c:v>
                </c:pt>
                <c:pt idx="3">
                  <c:v>3.383</c:v>
                </c:pt>
                <c:pt idx="4">
                  <c:v>3.6829999999999998</c:v>
                </c:pt>
              </c:numCache>
            </c:numRef>
          </c:xVal>
          <c:yVal>
            <c:numRef>
              <c:f>Stair1!$TM$7:$TQ$7</c:f>
              <c:numCache>
                <c:formatCode>General</c:formatCode>
                <c:ptCount val="5"/>
                <c:pt idx="0">
                  <c:v>-0.08</c:v>
                </c:pt>
                <c:pt idx="1">
                  <c:v>-0.12</c:v>
                </c:pt>
                <c:pt idx="2">
                  <c:v>-0.12</c:v>
                </c:pt>
                <c:pt idx="3">
                  <c:v>1.29</c:v>
                </c:pt>
                <c:pt idx="4">
                  <c:v>1.29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Stair1!$TL$5</c:f>
              <c:strCache>
                <c:ptCount val="1"/>
                <c:pt idx="0">
                  <c:v>เหล็ก1</c:v>
                </c:pt>
              </c:strCache>
            </c:strRef>
          </c:tx>
          <c:spPr>
            <a:ln w="19050" cap="sq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Stair1!$TS$6:$TV$6</c:f>
              <c:numCache>
                <c:formatCode>General</c:formatCode>
                <c:ptCount val="4"/>
                <c:pt idx="0">
                  <c:v>-0.17</c:v>
                </c:pt>
                <c:pt idx="1">
                  <c:v>-0.17</c:v>
                </c:pt>
                <c:pt idx="2">
                  <c:v>1.125</c:v>
                </c:pt>
                <c:pt idx="3">
                  <c:v>1.3819999999999999</c:v>
                </c:pt>
              </c:numCache>
            </c:numRef>
          </c:xVal>
          <c:yVal>
            <c:numRef>
              <c:f>Stair1!$TS$7:$TV$7</c:f>
              <c:numCache>
                <c:formatCode>General</c:formatCode>
                <c:ptCount val="4"/>
                <c:pt idx="0">
                  <c:v>-0.23</c:v>
                </c:pt>
                <c:pt idx="1">
                  <c:v>-0.03</c:v>
                </c:pt>
                <c:pt idx="2">
                  <c:v>-0.03</c:v>
                </c:pt>
                <c:pt idx="3">
                  <c:v>0.124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Stair1!$TL$5</c:f>
              <c:strCache>
                <c:ptCount val="1"/>
                <c:pt idx="0">
                  <c:v>เหล็ก1</c:v>
                </c:pt>
              </c:strCache>
            </c:strRef>
          </c:tx>
          <c:spPr>
            <a:ln w="19050" cap="sq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Stair1!$TX$6:$TZ$6</c:f>
              <c:numCache>
                <c:formatCode>General</c:formatCode>
                <c:ptCount val="3"/>
                <c:pt idx="0">
                  <c:v>0.60799999999999998</c:v>
                </c:pt>
                <c:pt idx="1">
                  <c:v>0.90800000000000003</c:v>
                </c:pt>
                <c:pt idx="2">
                  <c:v>1.609</c:v>
                </c:pt>
              </c:numCache>
            </c:numRef>
          </c:xVal>
          <c:yVal>
            <c:numRef>
              <c:f>Stair1!$TX$7:$TZ$7</c:f>
              <c:numCache>
                <c:formatCode>General</c:formatCode>
                <c:ptCount val="3"/>
                <c:pt idx="0">
                  <c:v>-0.09</c:v>
                </c:pt>
                <c:pt idx="1">
                  <c:v>-0.09</c:v>
                </c:pt>
                <c:pt idx="2">
                  <c:v>0.33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Stair1!$TL$5</c:f>
              <c:strCache>
                <c:ptCount val="1"/>
                <c:pt idx="0">
                  <c:v>เหล็ก1</c:v>
                </c:pt>
              </c:strCache>
            </c:strRef>
          </c:tx>
          <c:spPr>
            <a:ln w="19050" cap="sq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Stair1!$UB$6:$UE$6</c:f>
              <c:numCache>
                <c:formatCode>General</c:formatCode>
                <c:ptCount val="4"/>
                <c:pt idx="0">
                  <c:v>2.6579999999999999</c:v>
                </c:pt>
                <c:pt idx="1">
                  <c:v>3.258</c:v>
                </c:pt>
                <c:pt idx="2">
                  <c:v>4.17</c:v>
                </c:pt>
                <c:pt idx="3">
                  <c:v>4.17</c:v>
                </c:pt>
              </c:numCache>
            </c:numRef>
          </c:xVal>
          <c:yVal>
            <c:numRef>
              <c:f>Stair1!$UB$7:$UE$7</c:f>
              <c:numCache>
                <c:formatCode>General</c:formatCode>
                <c:ptCount val="4"/>
                <c:pt idx="0">
                  <c:v>0.96</c:v>
                </c:pt>
                <c:pt idx="1">
                  <c:v>1.32</c:v>
                </c:pt>
                <c:pt idx="2">
                  <c:v>1.32</c:v>
                </c:pt>
                <c:pt idx="3">
                  <c:v>1.1200000000000001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Stair1!$TL$5</c:f>
              <c:strCache>
                <c:ptCount val="1"/>
                <c:pt idx="0">
                  <c:v>เหล็ก1</c:v>
                </c:pt>
              </c:strCache>
            </c:strRef>
          </c:tx>
          <c:spPr>
            <a:ln w="19050" cap="sq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Stair1!$UG$6:$UJ$6</c:f>
              <c:numCache>
                <c:formatCode>General</c:formatCode>
                <c:ptCount val="4"/>
                <c:pt idx="0">
                  <c:v>2.9089999999999998</c:v>
                </c:pt>
                <c:pt idx="1">
                  <c:v>3.1669999999999998</c:v>
                </c:pt>
                <c:pt idx="2">
                  <c:v>4.1399999999999997</c:v>
                </c:pt>
                <c:pt idx="3">
                  <c:v>4.1399999999999997</c:v>
                </c:pt>
              </c:numCache>
            </c:numRef>
          </c:xVal>
          <c:yVal>
            <c:numRef>
              <c:f>Stair1!$UG$7:$UJ$7</c:f>
              <c:numCache>
                <c:formatCode>General</c:formatCode>
                <c:ptCount val="4"/>
                <c:pt idx="0">
                  <c:v>1.0760000000000001</c:v>
                </c:pt>
                <c:pt idx="1">
                  <c:v>1.23</c:v>
                </c:pt>
                <c:pt idx="2">
                  <c:v>1.23</c:v>
                </c:pt>
                <c:pt idx="3">
                  <c:v>1.27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Stair1!$TL$8</c:f>
              <c:strCache>
                <c:ptCount val="1"/>
                <c:pt idx="0">
                  <c:v>กันร้าว</c:v>
                </c:pt>
              </c:strCache>
            </c:strRef>
          </c:tx>
          <c:spPr>
            <a:ln w="12700">
              <a:solidFill>
                <a:srgbClr val="006600"/>
              </a:solidFill>
              <a:prstDash val="sysDash"/>
            </a:ln>
          </c:spPr>
          <c:marker>
            <c:symbol val="none"/>
          </c:marker>
          <c:xVal>
            <c:numRef>
              <c:f>Stair1!$TM$9:$TO$9</c:f>
              <c:numCache>
                <c:formatCode>General</c:formatCode>
                <c:ptCount val="3"/>
                <c:pt idx="0">
                  <c:v>1.0489999999999999</c:v>
                </c:pt>
                <c:pt idx="1">
                  <c:v>1.03</c:v>
                </c:pt>
                <c:pt idx="2">
                  <c:v>1.345</c:v>
                </c:pt>
              </c:numCache>
            </c:numRef>
          </c:xVal>
          <c:yVal>
            <c:numRef>
              <c:f>Stair1!$TM$10:$TO$10</c:f>
              <c:numCache>
                <c:formatCode>General</c:formatCode>
                <c:ptCount val="3"/>
                <c:pt idx="0">
                  <c:v>-7.5999999999999998E-2</c:v>
                </c:pt>
                <c:pt idx="1">
                  <c:v>0.12</c:v>
                </c:pt>
                <c:pt idx="2">
                  <c:v>0.10199999999999999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Stair1!$TL$8</c:f>
              <c:strCache>
                <c:ptCount val="1"/>
                <c:pt idx="0">
                  <c:v>กันร้าว</c:v>
                </c:pt>
              </c:strCache>
            </c:strRef>
          </c:tx>
          <c:spPr>
            <a:ln w="12700">
              <a:solidFill>
                <a:srgbClr val="006600"/>
              </a:solidFill>
              <a:prstDash val="sysDash"/>
            </a:ln>
          </c:spPr>
          <c:marker>
            <c:symbol val="none"/>
          </c:marker>
          <c:xVal>
            <c:numRef>
              <c:f>Stair1!$TQ$9:$TS$9</c:f>
              <c:numCache>
                <c:formatCode>General</c:formatCode>
                <c:ptCount val="3"/>
                <c:pt idx="0">
                  <c:v>1.2989999999999999</c:v>
                </c:pt>
                <c:pt idx="1">
                  <c:v>1.28</c:v>
                </c:pt>
                <c:pt idx="2">
                  <c:v>1.595</c:v>
                </c:pt>
              </c:numCache>
            </c:numRef>
          </c:xVal>
          <c:yVal>
            <c:numRef>
              <c:f>Stair1!$TQ$10:$TS$10</c:f>
              <c:numCache>
                <c:formatCode>General</c:formatCode>
                <c:ptCount val="3"/>
                <c:pt idx="0">
                  <c:v>7.3999999999999996E-2</c:v>
                </c:pt>
                <c:pt idx="1">
                  <c:v>0.27</c:v>
                </c:pt>
                <c:pt idx="2">
                  <c:v>0.252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Stair1!$TL$8</c:f>
              <c:strCache>
                <c:ptCount val="1"/>
                <c:pt idx="0">
                  <c:v>กันร้าว</c:v>
                </c:pt>
              </c:strCache>
            </c:strRef>
          </c:tx>
          <c:spPr>
            <a:ln w="12700">
              <a:solidFill>
                <a:srgbClr val="006600"/>
              </a:solidFill>
              <a:prstDash val="sysDash"/>
            </a:ln>
          </c:spPr>
          <c:marker>
            <c:symbol val="none"/>
          </c:marker>
          <c:xVal>
            <c:numRef>
              <c:f>Stair1!$TU$9:$TW$9</c:f>
              <c:numCache>
                <c:formatCode>General</c:formatCode>
                <c:ptCount val="3"/>
                <c:pt idx="0">
                  <c:v>1.5489999999999999</c:v>
                </c:pt>
                <c:pt idx="1">
                  <c:v>1.53</c:v>
                </c:pt>
                <c:pt idx="2">
                  <c:v>1.845</c:v>
                </c:pt>
              </c:numCache>
            </c:numRef>
          </c:xVal>
          <c:yVal>
            <c:numRef>
              <c:f>Stair1!$TU$10:$TW$10</c:f>
              <c:numCache>
                <c:formatCode>General</c:formatCode>
                <c:ptCount val="3"/>
                <c:pt idx="0">
                  <c:v>0.22399999999999998</c:v>
                </c:pt>
                <c:pt idx="1">
                  <c:v>0.42000000000000004</c:v>
                </c:pt>
                <c:pt idx="2">
                  <c:v>0.40200000000000002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Stair1!$TL$8</c:f>
              <c:strCache>
                <c:ptCount val="1"/>
                <c:pt idx="0">
                  <c:v>กันร้าว</c:v>
                </c:pt>
              </c:strCache>
            </c:strRef>
          </c:tx>
          <c:spPr>
            <a:ln w="12700">
              <a:solidFill>
                <a:srgbClr val="006600"/>
              </a:solidFill>
              <a:prstDash val="sysDash"/>
            </a:ln>
          </c:spPr>
          <c:marker>
            <c:symbol val="none"/>
          </c:marker>
          <c:xVal>
            <c:numRef>
              <c:f>Stair1!$TY$9:$UA$9</c:f>
              <c:numCache>
                <c:formatCode>General</c:formatCode>
                <c:ptCount val="3"/>
                <c:pt idx="0">
                  <c:v>1.7989999999999999</c:v>
                </c:pt>
                <c:pt idx="1">
                  <c:v>1.78</c:v>
                </c:pt>
                <c:pt idx="2">
                  <c:v>2.0949999999999998</c:v>
                </c:pt>
              </c:numCache>
            </c:numRef>
          </c:xVal>
          <c:yVal>
            <c:numRef>
              <c:f>Stair1!$TY$10:$UA$10</c:f>
              <c:numCache>
                <c:formatCode>General</c:formatCode>
                <c:ptCount val="3"/>
                <c:pt idx="0">
                  <c:v>0.374</c:v>
                </c:pt>
                <c:pt idx="1">
                  <c:v>0.57000000000000006</c:v>
                </c:pt>
                <c:pt idx="2">
                  <c:v>0.55200000000000005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Stair1!$TL$8</c:f>
              <c:strCache>
                <c:ptCount val="1"/>
                <c:pt idx="0">
                  <c:v>กันร้าว</c:v>
                </c:pt>
              </c:strCache>
            </c:strRef>
          </c:tx>
          <c:spPr>
            <a:ln w="12700">
              <a:solidFill>
                <a:srgbClr val="006600"/>
              </a:solidFill>
              <a:prstDash val="sysDash"/>
            </a:ln>
          </c:spPr>
          <c:marker>
            <c:symbol val="none"/>
          </c:marker>
          <c:xVal>
            <c:numRef>
              <c:f>Stair1!$UC$9:$UE$9</c:f>
              <c:numCache>
                <c:formatCode>General</c:formatCode>
                <c:ptCount val="3"/>
                <c:pt idx="0">
                  <c:v>2.0489999999999999</c:v>
                </c:pt>
                <c:pt idx="1">
                  <c:v>2.0300000000000002</c:v>
                </c:pt>
                <c:pt idx="2">
                  <c:v>2.3449999999999998</c:v>
                </c:pt>
              </c:numCache>
            </c:numRef>
          </c:xVal>
          <c:yVal>
            <c:numRef>
              <c:f>Stair1!$UC$10:$UE$10</c:f>
              <c:numCache>
                <c:formatCode>General</c:formatCode>
                <c:ptCount val="3"/>
                <c:pt idx="0">
                  <c:v>0.52400000000000002</c:v>
                </c:pt>
                <c:pt idx="1">
                  <c:v>0.72000000000000008</c:v>
                </c:pt>
                <c:pt idx="2">
                  <c:v>0.70200000000000007</c:v>
                </c:pt>
              </c:numCache>
            </c:numRef>
          </c:yVal>
          <c:smooth val="0"/>
        </c:ser>
        <c:ser>
          <c:idx val="11"/>
          <c:order val="11"/>
          <c:tx>
            <c:strRef>
              <c:f>Stair1!$TL$8</c:f>
              <c:strCache>
                <c:ptCount val="1"/>
                <c:pt idx="0">
                  <c:v>กันร้าว</c:v>
                </c:pt>
              </c:strCache>
            </c:strRef>
          </c:tx>
          <c:spPr>
            <a:ln w="12700">
              <a:solidFill>
                <a:srgbClr val="006600"/>
              </a:solidFill>
              <a:prstDash val="sysDash"/>
            </a:ln>
          </c:spPr>
          <c:marker>
            <c:symbol val="none"/>
          </c:marker>
          <c:xVal>
            <c:numRef>
              <c:f>Stair1!$UG$9:$UI$9</c:f>
              <c:numCache>
                <c:formatCode>General</c:formatCode>
                <c:ptCount val="3"/>
                <c:pt idx="0">
                  <c:v>2.2989999999999999</c:v>
                </c:pt>
                <c:pt idx="1">
                  <c:v>2.2800000000000002</c:v>
                </c:pt>
                <c:pt idx="2">
                  <c:v>2.5949999999999998</c:v>
                </c:pt>
              </c:numCache>
            </c:numRef>
          </c:xVal>
          <c:yVal>
            <c:numRef>
              <c:f>Stair1!$UG$10:$UI$10</c:f>
              <c:numCache>
                <c:formatCode>General</c:formatCode>
                <c:ptCount val="3"/>
                <c:pt idx="0">
                  <c:v>0.67400000000000004</c:v>
                </c:pt>
                <c:pt idx="1">
                  <c:v>0.87000000000000011</c:v>
                </c:pt>
                <c:pt idx="2">
                  <c:v>0.85200000000000009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Stair1!$TL$8</c:f>
              <c:strCache>
                <c:ptCount val="1"/>
                <c:pt idx="0">
                  <c:v>กันร้าว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ysDash"/>
            </a:ln>
          </c:spPr>
          <c:marker>
            <c:symbol val="none"/>
          </c:marker>
          <c:xVal>
            <c:numRef>
              <c:f>Stair1!$UK$9:$UM$9</c:f>
              <c:numCache>
                <c:formatCode>General</c:formatCode>
                <c:ptCount val="3"/>
                <c:pt idx="0">
                  <c:v>2.5489999999999999</c:v>
                </c:pt>
                <c:pt idx="1">
                  <c:v>2.5300000000000002</c:v>
                </c:pt>
                <c:pt idx="2">
                  <c:v>2.8449999999999998</c:v>
                </c:pt>
              </c:numCache>
            </c:numRef>
          </c:xVal>
          <c:yVal>
            <c:numRef>
              <c:f>Stair1!$UK$10:$UM$10</c:f>
              <c:numCache>
                <c:formatCode>General</c:formatCode>
                <c:ptCount val="3"/>
                <c:pt idx="0">
                  <c:v>0.82400000000000007</c:v>
                </c:pt>
                <c:pt idx="1">
                  <c:v>1.02</c:v>
                </c:pt>
                <c:pt idx="2">
                  <c:v>1.002</c:v>
                </c:pt>
              </c:numCache>
            </c:numRef>
          </c:yVal>
          <c:smooth val="0"/>
        </c:ser>
        <c:ser>
          <c:idx val="13"/>
          <c:order val="13"/>
          <c:tx>
            <c:strRef>
              <c:f>Stair1!$TL$8</c:f>
              <c:strCache>
                <c:ptCount val="1"/>
                <c:pt idx="0">
                  <c:v>กันร้าว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ysDash"/>
            </a:ln>
          </c:spPr>
          <c:marker>
            <c:symbol val="none"/>
          </c:marker>
          <c:xVal>
            <c:numRef>
              <c:f>Stair1!$UO$9:$UQ$9</c:f>
              <c:numCache>
                <c:formatCode>General</c:formatCode>
                <c:ptCount val="3"/>
                <c:pt idx="0">
                  <c:v>2.7989999999999999</c:v>
                </c:pt>
                <c:pt idx="1">
                  <c:v>2.7800000000000002</c:v>
                </c:pt>
                <c:pt idx="2">
                  <c:v>3.0949999999999998</c:v>
                </c:pt>
              </c:numCache>
            </c:numRef>
          </c:xVal>
          <c:yVal>
            <c:numRef>
              <c:f>Stair1!$UO$10:$UQ$10</c:f>
              <c:numCache>
                <c:formatCode>General</c:formatCode>
                <c:ptCount val="3"/>
                <c:pt idx="0">
                  <c:v>0.97400000000000009</c:v>
                </c:pt>
                <c:pt idx="1">
                  <c:v>1.17</c:v>
                </c:pt>
                <c:pt idx="2">
                  <c:v>1.1519999999999999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Stair1!$TL$8</c:f>
              <c:strCache>
                <c:ptCount val="1"/>
                <c:pt idx="0">
                  <c:v>กันร้าว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ysDash"/>
            </a:ln>
          </c:spPr>
          <c:marker>
            <c:symbol val="none"/>
          </c:marker>
          <c:xVal>
            <c:numRef>
              <c:f>Stair1!$US$9:$UU$9</c:f>
              <c:numCache>
                <c:formatCode>General</c:formatCode>
                <c:ptCount val="3"/>
                <c:pt idx="0">
                  <c:v>3.0489999999999999</c:v>
                </c:pt>
                <c:pt idx="1">
                  <c:v>3.0300000000000002</c:v>
                </c:pt>
                <c:pt idx="2">
                  <c:v>3.3449999999999998</c:v>
                </c:pt>
              </c:numCache>
            </c:numRef>
          </c:xVal>
          <c:yVal>
            <c:numRef>
              <c:f>Stair1!$US$10:$UU$10</c:f>
              <c:numCache>
                <c:formatCode>General</c:formatCode>
                <c:ptCount val="3"/>
                <c:pt idx="0">
                  <c:v>1.1240000000000001</c:v>
                </c:pt>
                <c:pt idx="1">
                  <c:v>1.3199999999999998</c:v>
                </c:pt>
                <c:pt idx="2">
                  <c:v>1.3019999999999998</c:v>
                </c:pt>
              </c:numCache>
            </c:numRef>
          </c:yVal>
          <c:smooth val="0"/>
        </c:ser>
        <c:ser>
          <c:idx val="15"/>
          <c:order val="15"/>
          <c:spPr>
            <a:ln>
              <a:noFill/>
            </a:ln>
          </c:spPr>
          <c:marker>
            <c:symbol val="circle"/>
            <c:size val="2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</c:spPr>
          </c:marker>
          <c:xVal>
            <c:numRef>
              <c:f>Stair1!$TM$12:$TU$12</c:f>
              <c:numCache>
                <c:formatCode>General</c:formatCode>
                <c:ptCount val="9"/>
                <c:pt idx="0">
                  <c:v>2.9000000000000001E-2</c:v>
                </c:pt>
                <c:pt idx="1">
                  <c:v>0.22900000000000001</c:v>
                </c:pt>
                <c:pt idx="2">
                  <c:v>0.42899999999999999</c:v>
                </c:pt>
                <c:pt idx="3">
                  <c:v>0.629</c:v>
                </c:pt>
                <c:pt idx="4">
                  <c:v>0.82899999999999996</c:v>
                </c:pt>
                <c:pt idx="5">
                  <c:v>1.012</c:v>
                </c:pt>
                <c:pt idx="6">
                  <c:v>1.17</c:v>
                </c:pt>
                <c:pt idx="7">
                  <c:v>1.341</c:v>
                </c:pt>
                <c:pt idx="8">
                  <c:v>1.5129999999999999</c:v>
                </c:pt>
              </c:numCache>
            </c:numRef>
          </c:xVal>
          <c:yVal>
            <c:numRef>
              <c:f>Stair1!$TM$13:$TU$13</c:f>
              <c:numCache>
                <c:formatCode>General</c:formatCode>
                <c:ptCount val="9"/>
                <c:pt idx="0">
                  <c:v>-4.4999999999999998E-2</c:v>
                </c:pt>
                <c:pt idx="1">
                  <c:v>-4.4999999999999998E-2</c:v>
                </c:pt>
                <c:pt idx="2">
                  <c:v>-4.4999999999999998E-2</c:v>
                </c:pt>
                <c:pt idx="3">
                  <c:v>-4.4999999999999998E-2</c:v>
                </c:pt>
                <c:pt idx="4">
                  <c:v>-4.4999999999999998E-2</c:v>
                </c:pt>
                <c:pt idx="5">
                  <c:v>-4.4999999999999998E-2</c:v>
                </c:pt>
                <c:pt idx="6">
                  <c:v>4.9000000000000002E-2</c:v>
                </c:pt>
                <c:pt idx="7">
                  <c:v>0.152</c:v>
                </c:pt>
                <c:pt idx="8">
                  <c:v>0.255</c:v>
                </c:pt>
              </c:numCache>
            </c:numRef>
          </c:yVal>
          <c:smooth val="0"/>
        </c:ser>
        <c:ser>
          <c:idx val="16"/>
          <c:order val="16"/>
          <c:spPr>
            <a:ln>
              <a:noFill/>
            </a:ln>
          </c:spPr>
          <c:marker>
            <c:symbol val="circle"/>
            <c:size val="2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Stair1!$TM$15:$UH$15</c:f>
              <c:numCache>
                <c:formatCode>General</c:formatCode>
                <c:ptCount val="22"/>
                <c:pt idx="0">
                  <c:v>2.9000000000000001E-2</c:v>
                </c:pt>
                <c:pt idx="1">
                  <c:v>0.22900000000000001</c:v>
                </c:pt>
                <c:pt idx="2">
                  <c:v>0.42899999999999999</c:v>
                </c:pt>
                <c:pt idx="3">
                  <c:v>0.629</c:v>
                </c:pt>
                <c:pt idx="4">
                  <c:v>0.82899999999999996</c:v>
                </c:pt>
                <c:pt idx="5">
                  <c:v>1.0289999999999999</c:v>
                </c:pt>
                <c:pt idx="6">
                  <c:v>1.2010000000000001</c:v>
                </c:pt>
                <c:pt idx="7">
                  <c:v>1.3720000000000001</c:v>
                </c:pt>
                <c:pt idx="8">
                  <c:v>1.544</c:v>
                </c:pt>
                <c:pt idx="9">
                  <c:v>1.7150000000000001</c:v>
                </c:pt>
                <c:pt idx="10">
                  <c:v>1.887</c:v>
                </c:pt>
                <c:pt idx="11">
                  <c:v>2.0579999999999998</c:v>
                </c:pt>
                <c:pt idx="12">
                  <c:v>2.23</c:v>
                </c:pt>
                <c:pt idx="13">
                  <c:v>2.4009999999999998</c:v>
                </c:pt>
                <c:pt idx="14">
                  <c:v>2.573</c:v>
                </c:pt>
                <c:pt idx="15">
                  <c:v>2.7440000000000002</c:v>
                </c:pt>
                <c:pt idx="16">
                  <c:v>2.9159999999999999</c:v>
                </c:pt>
                <c:pt idx="17">
                  <c:v>3.0870000000000002</c:v>
                </c:pt>
                <c:pt idx="18">
                  <c:v>3.2789999999999999</c:v>
                </c:pt>
                <c:pt idx="19">
                  <c:v>3.4790000000000001</c:v>
                </c:pt>
                <c:pt idx="20">
                  <c:v>3.6789999999999998</c:v>
                </c:pt>
                <c:pt idx="21">
                  <c:v>3.879</c:v>
                </c:pt>
              </c:numCache>
            </c:numRef>
          </c:xVal>
          <c:yVal>
            <c:numRef>
              <c:f>Stair1!$TM$16:$UH$16</c:f>
              <c:numCache>
                <c:formatCode>General</c:formatCode>
                <c:ptCount val="22"/>
                <c:pt idx="0">
                  <c:v>-0.105</c:v>
                </c:pt>
                <c:pt idx="1">
                  <c:v>-0.105</c:v>
                </c:pt>
                <c:pt idx="2">
                  <c:v>-0.105</c:v>
                </c:pt>
                <c:pt idx="3">
                  <c:v>-0.105</c:v>
                </c:pt>
                <c:pt idx="4">
                  <c:v>-0.105</c:v>
                </c:pt>
                <c:pt idx="5">
                  <c:v>-0.105</c:v>
                </c:pt>
                <c:pt idx="6">
                  <c:v>2E-3</c:v>
                </c:pt>
                <c:pt idx="7">
                  <c:v>0.10100000000000001</c:v>
                </c:pt>
                <c:pt idx="8">
                  <c:v>0.20399999999999999</c:v>
                </c:pt>
                <c:pt idx="9">
                  <c:v>0.307</c:v>
                </c:pt>
                <c:pt idx="10">
                  <c:v>0.40899999999999997</c:v>
                </c:pt>
                <c:pt idx="11">
                  <c:v>0.51200000000000001</c:v>
                </c:pt>
                <c:pt idx="12">
                  <c:v>0.61499999999999999</c:v>
                </c:pt>
                <c:pt idx="13">
                  <c:v>0.71799999999999997</c:v>
                </c:pt>
                <c:pt idx="14">
                  <c:v>0.82099999999999995</c:v>
                </c:pt>
                <c:pt idx="15">
                  <c:v>0.92400000000000004</c:v>
                </c:pt>
                <c:pt idx="16">
                  <c:v>1.0269999999999999</c:v>
                </c:pt>
                <c:pt idx="17">
                  <c:v>1.1299999999999999</c:v>
                </c:pt>
                <c:pt idx="18">
                  <c:v>1.2450000000000001</c:v>
                </c:pt>
                <c:pt idx="19">
                  <c:v>1.2450000000000001</c:v>
                </c:pt>
                <c:pt idx="20">
                  <c:v>1.2450000000000001</c:v>
                </c:pt>
                <c:pt idx="21">
                  <c:v>1.2450000000000001</c:v>
                </c:pt>
              </c:numCache>
            </c:numRef>
          </c:yVal>
          <c:smooth val="0"/>
        </c:ser>
        <c:ser>
          <c:idx val="17"/>
          <c:order val="17"/>
          <c:spPr>
            <a:ln>
              <a:noFill/>
            </a:ln>
          </c:spPr>
          <c:marker>
            <c:symbol val="circle"/>
            <c:size val="2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Stair1!$TM$18:$TS$18</c:f>
              <c:numCache>
                <c:formatCode>General</c:formatCode>
                <c:ptCount val="7"/>
                <c:pt idx="0">
                  <c:v>2.7130000000000001</c:v>
                </c:pt>
                <c:pt idx="1">
                  <c:v>2.8849999999999998</c:v>
                </c:pt>
                <c:pt idx="2">
                  <c:v>3.056</c:v>
                </c:pt>
                <c:pt idx="3">
                  <c:v>3.262</c:v>
                </c:pt>
                <c:pt idx="4">
                  <c:v>3.4790000000000001</c:v>
                </c:pt>
                <c:pt idx="5">
                  <c:v>3.6789999999999998</c:v>
                </c:pt>
                <c:pt idx="6">
                  <c:v>3.879</c:v>
                </c:pt>
              </c:numCache>
            </c:numRef>
          </c:xVal>
          <c:yVal>
            <c:numRef>
              <c:f>Stair1!$TM$19:$TS$19</c:f>
              <c:numCache>
                <c:formatCode>General</c:formatCode>
                <c:ptCount val="7"/>
                <c:pt idx="0">
                  <c:v>0.97499999999999998</c:v>
                </c:pt>
                <c:pt idx="1">
                  <c:v>1.0780000000000001</c:v>
                </c:pt>
                <c:pt idx="2">
                  <c:v>1.181</c:v>
                </c:pt>
                <c:pt idx="3">
                  <c:v>1.3049999999999999</c:v>
                </c:pt>
                <c:pt idx="4">
                  <c:v>1.3049999999999999</c:v>
                </c:pt>
                <c:pt idx="5">
                  <c:v>1.3049999999999999</c:v>
                </c:pt>
                <c:pt idx="6">
                  <c:v>1.3049999999999999</c:v>
                </c:pt>
              </c:numCache>
            </c:numRef>
          </c:yVal>
          <c:smooth val="0"/>
        </c:ser>
        <c:ser>
          <c:idx val="18"/>
          <c:order val="18"/>
          <c:tx>
            <c:strRef>
              <c:f>Stair1!$TL$20</c:f>
              <c:strCache>
                <c:ptCount val="1"/>
                <c:pt idx="0">
                  <c:v>ระยะ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Stair1!$TM$21:$TP$21</c:f>
              <c:numCache>
                <c:formatCode>General</c:formatCode>
                <c:ptCount val="4"/>
                <c:pt idx="0">
                  <c:v>-0.4</c:v>
                </c:pt>
                <c:pt idx="1">
                  <c:v>-0.4</c:v>
                </c:pt>
                <c:pt idx="2">
                  <c:v>-0.4</c:v>
                </c:pt>
                <c:pt idx="3">
                  <c:v>-0.4</c:v>
                </c:pt>
              </c:numCache>
            </c:numRef>
          </c:xVal>
          <c:yVal>
            <c:numRef>
              <c:f>Stair1!$TM$22:$TP$22</c:f>
              <c:numCache>
                <c:formatCode>General</c:formatCode>
                <c:ptCount val="4"/>
                <c:pt idx="0">
                  <c:v>-0.15</c:v>
                </c:pt>
                <c:pt idx="1">
                  <c:v>0</c:v>
                </c:pt>
                <c:pt idx="2">
                  <c:v>0</c:v>
                </c:pt>
                <c:pt idx="3">
                  <c:v>1.35</c:v>
                </c:pt>
              </c:numCache>
            </c:numRef>
          </c:yVal>
          <c:smooth val="0"/>
        </c:ser>
        <c:ser>
          <c:idx val="19"/>
          <c:order val="19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Stair1!$TR$21:$TS$21</c:f>
              <c:numCache>
                <c:formatCode>General</c:formatCode>
                <c:ptCount val="2"/>
                <c:pt idx="0">
                  <c:v>-0.43</c:v>
                </c:pt>
                <c:pt idx="1">
                  <c:v>-0.37</c:v>
                </c:pt>
              </c:numCache>
            </c:numRef>
          </c:xVal>
          <c:yVal>
            <c:numRef>
              <c:f>Stair1!$TR$22:$TS$22</c:f>
              <c:numCache>
                <c:formatCode>General</c:formatCode>
                <c:ptCount val="2"/>
                <c:pt idx="0">
                  <c:v>-0.15</c:v>
                </c:pt>
                <c:pt idx="1">
                  <c:v>-0.15</c:v>
                </c:pt>
              </c:numCache>
            </c:numRef>
          </c:yVal>
          <c:smooth val="0"/>
        </c:ser>
        <c:ser>
          <c:idx val="20"/>
          <c:order val="20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Stair1!$TU$21:$TV$21</c:f>
              <c:numCache>
                <c:formatCode>General</c:formatCode>
                <c:ptCount val="2"/>
                <c:pt idx="0">
                  <c:v>-0.43</c:v>
                </c:pt>
                <c:pt idx="1">
                  <c:v>-0.37</c:v>
                </c:pt>
              </c:numCache>
            </c:numRef>
          </c:xVal>
          <c:yVal>
            <c:numRef>
              <c:f>Stair1!$TU$22:$TV$22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21"/>
          <c:order val="21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Stair1!$TX$21:$TY$21</c:f>
              <c:numCache>
                <c:formatCode>General</c:formatCode>
                <c:ptCount val="2"/>
                <c:pt idx="0">
                  <c:v>-0.43</c:v>
                </c:pt>
                <c:pt idx="1">
                  <c:v>-0.37</c:v>
                </c:pt>
              </c:numCache>
            </c:numRef>
          </c:xVal>
          <c:yVal>
            <c:numRef>
              <c:f>Stair1!$TX$22:$TY$22</c:f>
              <c:numCache>
                <c:formatCode>General</c:formatCode>
                <c:ptCount val="2"/>
                <c:pt idx="0">
                  <c:v>1.35</c:v>
                </c:pt>
                <c:pt idx="1">
                  <c:v>1.35</c:v>
                </c:pt>
              </c:numCache>
            </c:numRef>
          </c:yVal>
          <c:smooth val="0"/>
        </c:ser>
        <c:ser>
          <c:idx val="22"/>
          <c:order val="22"/>
          <c:tx>
            <c:strRef>
              <c:f>Stair1!$TL$20</c:f>
              <c:strCache>
                <c:ptCount val="1"/>
                <c:pt idx="0">
                  <c:v>ระยะ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Stair1!$TM$24:$TN$24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Stair1!$TM$25:$TN$25</c:f>
              <c:numCache>
                <c:formatCode>General</c:formatCode>
                <c:ptCount val="2"/>
                <c:pt idx="0">
                  <c:v>-0.6</c:v>
                </c:pt>
                <c:pt idx="1">
                  <c:v>-0.6</c:v>
                </c:pt>
              </c:numCache>
            </c:numRef>
          </c:yVal>
          <c:smooth val="0"/>
        </c:ser>
        <c:ser>
          <c:idx val="23"/>
          <c:order val="23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Stair1!$TP$24:$TQ$24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Stair1!$TP$25:$TQ$25</c:f>
              <c:numCache>
                <c:formatCode>General</c:formatCode>
                <c:ptCount val="2"/>
                <c:pt idx="0">
                  <c:v>-0.63</c:v>
                </c:pt>
                <c:pt idx="1">
                  <c:v>-0.56999999999999995</c:v>
                </c:pt>
              </c:numCache>
            </c:numRef>
          </c:yVal>
          <c:smooth val="0"/>
        </c:ser>
        <c:ser>
          <c:idx val="24"/>
          <c:order val="24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Stair1!$TS$24:$TT$24</c:f>
              <c:numCache>
                <c:formatCode>General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xVal>
          <c:yVal>
            <c:numRef>
              <c:f>Stair1!$TS$25:$TT$25</c:f>
              <c:numCache>
                <c:formatCode>General</c:formatCode>
                <c:ptCount val="2"/>
                <c:pt idx="0">
                  <c:v>-0.63</c:v>
                </c:pt>
                <c:pt idx="1">
                  <c:v>-0.56999999999999995</c:v>
                </c:pt>
              </c:numCache>
            </c:numRef>
          </c:yVal>
          <c:smooth val="0"/>
        </c:ser>
        <c:ser>
          <c:idx val="25"/>
          <c:order val="25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Stair1!$TM$27:$TN$27</c:f>
              <c:numCache>
                <c:formatCode>General</c:formatCode>
                <c:ptCount val="2"/>
                <c:pt idx="0">
                  <c:v>0.83899999999999997</c:v>
                </c:pt>
                <c:pt idx="1">
                  <c:v>1.4390000000000001</c:v>
                </c:pt>
              </c:numCache>
            </c:numRef>
          </c:xVal>
          <c:yVal>
            <c:numRef>
              <c:f>Stair1!$TM$28:$TN$28</c:f>
              <c:numCache>
                <c:formatCode>General</c:formatCode>
                <c:ptCount val="2"/>
                <c:pt idx="0">
                  <c:v>0.253</c:v>
                </c:pt>
                <c:pt idx="1">
                  <c:v>0.61299999999999999</c:v>
                </c:pt>
              </c:numCache>
            </c:numRef>
          </c:yVal>
          <c:smooth val="0"/>
        </c:ser>
        <c:ser>
          <c:idx val="26"/>
          <c:order val="26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Stair1!$TM$30:$TN$30</c:f>
              <c:numCache>
                <c:formatCode>General</c:formatCode>
                <c:ptCount val="2"/>
                <c:pt idx="0">
                  <c:v>2.488</c:v>
                </c:pt>
                <c:pt idx="1">
                  <c:v>3.089</c:v>
                </c:pt>
              </c:numCache>
            </c:numRef>
          </c:xVal>
          <c:yVal>
            <c:numRef>
              <c:f>Stair1!$TM$31:$TN$31</c:f>
              <c:numCache>
                <c:formatCode>General</c:formatCode>
                <c:ptCount val="2"/>
                <c:pt idx="0">
                  <c:v>1.2430000000000001</c:v>
                </c:pt>
                <c:pt idx="1">
                  <c:v>1.603</c:v>
                </c:pt>
              </c:numCache>
            </c:numRef>
          </c:yVal>
          <c:smooth val="0"/>
        </c:ser>
        <c:ser>
          <c:idx val="27"/>
          <c:order val="27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Stair1!$TP$27:$TQ$27</c:f>
              <c:numCache>
                <c:formatCode>General</c:formatCode>
                <c:ptCount val="2"/>
                <c:pt idx="0">
                  <c:v>0.82299999999999995</c:v>
                </c:pt>
                <c:pt idx="1">
                  <c:v>0.85399999999999998</c:v>
                </c:pt>
              </c:numCache>
            </c:numRef>
          </c:xVal>
          <c:yVal>
            <c:numRef>
              <c:f>Stair1!$TP$28:$TQ$28</c:f>
              <c:numCache>
                <c:formatCode>General</c:formatCode>
                <c:ptCount val="2"/>
                <c:pt idx="0">
                  <c:v>0.27900000000000003</c:v>
                </c:pt>
                <c:pt idx="1">
                  <c:v>0.22700000000000001</c:v>
                </c:pt>
              </c:numCache>
            </c:numRef>
          </c:yVal>
          <c:smooth val="0"/>
        </c:ser>
        <c:ser>
          <c:idx val="28"/>
          <c:order val="28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Stair1!$TS$27:$TT$27</c:f>
              <c:numCache>
                <c:formatCode>General</c:formatCode>
                <c:ptCount val="2"/>
                <c:pt idx="0">
                  <c:v>1.423</c:v>
                </c:pt>
                <c:pt idx="1">
                  <c:v>1.454</c:v>
                </c:pt>
              </c:numCache>
            </c:numRef>
          </c:xVal>
          <c:yVal>
            <c:numRef>
              <c:f>Stair1!$TS$28:$TT$28</c:f>
              <c:numCache>
                <c:formatCode>General</c:formatCode>
                <c:ptCount val="2"/>
                <c:pt idx="0">
                  <c:v>0.63900000000000001</c:v>
                </c:pt>
                <c:pt idx="1">
                  <c:v>0.58699999999999997</c:v>
                </c:pt>
              </c:numCache>
            </c:numRef>
          </c:yVal>
          <c:smooth val="0"/>
        </c:ser>
        <c:ser>
          <c:idx val="29"/>
          <c:order val="29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Stair1!$TP$30:$TQ$30</c:f>
              <c:numCache>
                <c:formatCode>General</c:formatCode>
                <c:ptCount val="2"/>
                <c:pt idx="0">
                  <c:v>2.4729999999999999</c:v>
                </c:pt>
                <c:pt idx="1">
                  <c:v>2.504</c:v>
                </c:pt>
              </c:numCache>
            </c:numRef>
          </c:xVal>
          <c:yVal>
            <c:numRef>
              <c:f>Stair1!$TP$31:$TQ$31</c:f>
              <c:numCache>
                <c:formatCode>General</c:formatCode>
                <c:ptCount val="2"/>
                <c:pt idx="0">
                  <c:v>1.2689999999999999</c:v>
                </c:pt>
                <c:pt idx="1">
                  <c:v>1.2170000000000001</c:v>
                </c:pt>
              </c:numCache>
            </c:numRef>
          </c:yVal>
          <c:smooth val="0"/>
        </c:ser>
        <c:ser>
          <c:idx val="30"/>
          <c:order val="30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Stair1!$TS$30:$TT$30</c:f>
              <c:numCache>
                <c:formatCode>General</c:formatCode>
                <c:ptCount val="2"/>
                <c:pt idx="0">
                  <c:v>3.073</c:v>
                </c:pt>
                <c:pt idx="1">
                  <c:v>3.1040000000000001</c:v>
                </c:pt>
              </c:numCache>
            </c:numRef>
          </c:xVal>
          <c:yVal>
            <c:numRef>
              <c:f>Stair1!$TS$31:$TT$31</c:f>
              <c:numCache>
                <c:formatCode>General</c:formatCode>
                <c:ptCount val="2"/>
                <c:pt idx="0">
                  <c:v>1.629</c:v>
                </c:pt>
                <c:pt idx="1">
                  <c:v>1.577</c:v>
                </c:pt>
              </c:numCache>
            </c:numRef>
          </c:yVal>
          <c:smooth val="0"/>
        </c:ser>
        <c:ser>
          <c:idx val="31"/>
          <c:order val="31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Stair1!$TM$33:$TN$33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Stair1!$TM$34:$TN$34</c:f>
              <c:numCache>
                <c:formatCode>General</c:formatCode>
                <c:ptCount val="2"/>
                <c:pt idx="0">
                  <c:v>0.75</c:v>
                </c:pt>
                <c:pt idx="1">
                  <c:v>0.9</c:v>
                </c:pt>
              </c:numCache>
            </c:numRef>
          </c:yVal>
          <c:smooth val="0"/>
        </c:ser>
        <c:ser>
          <c:idx val="32"/>
          <c:order val="32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Stair1!$TP$33:$TQ$33</c:f>
              <c:numCache>
                <c:formatCode>General</c:formatCode>
                <c:ptCount val="2"/>
                <c:pt idx="0">
                  <c:v>1.77</c:v>
                </c:pt>
                <c:pt idx="1">
                  <c:v>1.83</c:v>
                </c:pt>
              </c:numCache>
            </c:numRef>
          </c:xVal>
          <c:yVal>
            <c:numRef>
              <c:f>Stair1!$TP$34:$TQ$34</c:f>
              <c:numCache>
                <c:formatCode>General</c:formatCode>
                <c:ptCount val="2"/>
                <c:pt idx="0">
                  <c:v>0.75</c:v>
                </c:pt>
                <c:pt idx="1">
                  <c:v>0.75</c:v>
                </c:pt>
              </c:numCache>
            </c:numRef>
          </c:yVal>
          <c:smooth val="0"/>
        </c:ser>
        <c:ser>
          <c:idx val="33"/>
          <c:order val="33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Stair1!$TS$33:$TT$33</c:f>
              <c:numCache>
                <c:formatCode>General</c:formatCode>
                <c:ptCount val="2"/>
                <c:pt idx="0">
                  <c:v>1.77</c:v>
                </c:pt>
                <c:pt idx="1">
                  <c:v>1.83</c:v>
                </c:pt>
              </c:numCache>
            </c:numRef>
          </c:xVal>
          <c:yVal>
            <c:numRef>
              <c:f>Stair1!$TS$34:$TT$34</c:f>
              <c:numCache>
                <c:formatCode>General</c:formatCode>
                <c:ptCount val="2"/>
                <c:pt idx="0">
                  <c:v>0.9</c:v>
                </c:pt>
                <c:pt idx="1">
                  <c:v>0.9</c:v>
                </c:pt>
              </c:numCache>
            </c:numRef>
          </c:yVal>
          <c:smooth val="0"/>
        </c:ser>
        <c:ser>
          <c:idx val="34"/>
          <c:order val="34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Stair1!$TM$36:$TN$36</c:f>
              <c:numCache>
                <c:formatCode>General</c:formatCode>
                <c:ptCount val="2"/>
                <c:pt idx="0">
                  <c:v>2</c:v>
                </c:pt>
                <c:pt idx="1">
                  <c:v>2.25</c:v>
                </c:pt>
              </c:numCache>
            </c:numRef>
          </c:xVal>
          <c:yVal>
            <c:numRef>
              <c:f>Stair1!$TM$37:$TN$37</c:f>
              <c:numCache>
                <c:formatCode>General</c:formatCode>
                <c:ptCount val="2"/>
                <c:pt idx="0">
                  <c:v>1.1000000000000001</c:v>
                </c:pt>
                <c:pt idx="1">
                  <c:v>1.1000000000000001</c:v>
                </c:pt>
              </c:numCache>
            </c:numRef>
          </c:yVal>
          <c:smooth val="0"/>
        </c:ser>
        <c:ser>
          <c:idx val="35"/>
          <c:order val="3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Stair1!$TP$36:$TQ$36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Stair1!$TP$37:$TQ$37</c:f>
              <c:numCache>
                <c:formatCode>General</c:formatCode>
                <c:ptCount val="2"/>
                <c:pt idx="0">
                  <c:v>1.1299999999999999</c:v>
                </c:pt>
                <c:pt idx="1">
                  <c:v>1.07</c:v>
                </c:pt>
              </c:numCache>
            </c:numRef>
          </c:yVal>
          <c:smooth val="0"/>
        </c:ser>
        <c:ser>
          <c:idx val="36"/>
          <c:order val="3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Stair1!$TS$36:$TT$36</c:f>
              <c:numCache>
                <c:formatCode>General</c:formatCode>
                <c:ptCount val="2"/>
                <c:pt idx="0">
                  <c:v>2.25</c:v>
                </c:pt>
                <c:pt idx="1">
                  <c:v>2.25</c:v>
                </c:pt>
              </c:numCache>
            </c:numRef>
          </c:xVal>
          <c:yVal>
            <c:numRef>
              <c:f>Stair1!$TS$37:$TT$37</c:f>
              <c:numCache>
                <c:formatCode>General</c:formatCode>
                <c:ptCount val="2"/>
                <c:pt idx="0">
                  <c:v>1.1299999999999999</c:v>
                </c:pt>
                <c:pt idx="1">
                  <c:v>1.07</c:v>
                </c:pt>
              </c:numCache>
            </c:numRef>
          </c:yVal>
          <c:smooth val="0"/>
        </c:ser>
        <c:ser>
          <c:idx val="37"/>
          <c:order val="37"/>
          <c:spPr>
            <a:ln w="6350">
              <a:solidFill>
                <a:srgbClr val="0000FF"/>
              </a:solidFill>
              <a:tailEnd type="triangle" w="sm" len="sm"/>
            </a:ln>
          </c:spPr>
          <c:marker>
            <c:symbol val="none"/>
          </c:marker>
          <c:xVal>
            <c:numRef>
              <c:f>Stair1!$TM$39:$TN$39</c:f>
              <c:numCache>
                <c:formatCode>General</c:formatCode>
                <c:ptCount val="2"/>
                <c:pt idx="0">
                  <c:v>2.1989999999999998</c:v>
                </c:pt>
                <c:pt idx="1">
                  <c:v>2.25</c:v>
                </c:pt>
              </c:numCache>
            </c:numRef>
          </c:xVal>
          <c:yVal>
            <c:numRef>
              <c:f>Stair1!$TM$40:$TN$40</c:f>
              <c:numCache>
                <c:formatCode>General</c:formatCode>
                <c:ptCount val="2"/>
                <c:pt idx="0">
                  <c:v>0.83599999999999997</c:v>
                </c:pt>
                <c:pt idx="1">
                  <c:v>0.75</c:v>
                </c:pt>
              </c:numCache>
            </c:numRef>
          </c:yVal>
          <c:smooth val="0"/>
        </c:ser>
        <c:ser>
          <c:idx val="38"/>
          <c:order val="38"/>
          <c:tx>
            <c:strRef>
              <c:f>Stair1!$GN$13</c:f>
              <c:strCache>
                <c:ptCount val="1"/>
                <c:pt idx="0">
                  <c:v>t = 0.175 m.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0000FF"/>
                </a:solidFill>
                <a:headEnd type="none" w="sm" len="sm"/>
              </a:ln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Stair1!$TP$39:$TR$39</c:f>
              <c:numCache>
                <c:formatCode>General</c:formatCode>
                <c:ptCount val="3"/>
                <c:pt idx="0">
                  <c:v>2.327</c:v>
                </c:pt>
                <c:pt idx="1">
                  <c:v>2.379</c:v>
                </c:pt>
                <c:pt idx="2">
                  <c:v>2.4790000000000001</c:v>
                </c:pt>
              </c:numCache>
            </c:numRef>
          </c:xVal>
          <c:yVal>
            <c:numRef>
              <c:f>Stair1!$TP$40:$TR$40</c:f>
              <c:numCache>
                <c:formatCode>General</c:formatCode>
                <c:ptCount val="3"/>
                <c:pt idx="0">
                  <c:v>0.621</c:v>
                </c:pt>
                <c:pt idx="1">
                  <c:v>0.53600000000000003</c:v>
                </c:pt>
                <c:pt idx="2">
                  <c:v>0.53600000000000003</c:v>
                </c:pt>
              </c:numCache>
            </c:numRef>
          </c:yVal>
          <c:smooth val="0"/>
        </c:ser>
        <c:ser>
          <c:idx val="39"/>
          <c:order val="39"/>
          <c:tx>
            <c:strRef>
              <c:f>Stair1!$TL$42</c:f>
              <c:strCache>
                <c:ptCount val="1"/>
                <c:pt idx="0">
                  <c:v>เสริมมุม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2"/>
            <c:spPr>
              <a:noFill/>
              <a:ln>
                <a:solidFill>
                  <a:srgbClr val="006600"/>
                </a:solidFill>
              </a:ln>
            </c:spPr>
          </c:marker>
          <c:xVal>
            <c:numRef>
              <c:f>Stair1!$TM$43:$UC$43</c:f>
              <c:numCache>
                <c:formatCode>General</c:formatCode>
                <c:ptCount val="17"/>
                <c:pt idx="0">
                  <c:v>1.0469999999999999</c:v>
                </c:pt>
                <c:pt idx="1">
                  <c:v>1.2789999999999999</c:v>
                </c:pt>
                <c:pt idx="2">
                  <c:v>1.2969999999999999</c:v>
                </c:pt>
                <c:pt idx="3">
                  <c:v>1.5289999999999999</c:v>
                </c:pt>
                <c:pt idx="4">
                  <c:v>1.5469999999999999</c:v>
                </c:pt>
                <c:pt idx="5">
                  <c:v>1.7789999999999999</c:v>
                </c:pt>
                <c:pt idx="6">
                  <c:v>1.7969999999999999</c:v>
                </c:pt>
                <c:pt idx="7">
                  <c:v>2.0289999999999999</c:v>
                </c:pt>
                <c:pt idx="8">
                  <c:v>2.0469999999999997</c:v>
                </c:pt>
                <c:pt idx="9">
                  <c:v>2.2789999999999999</c:v>
                </c:pt>
                <c:pt idx="10">
                  <c:v>2.2969999999999997</c:v>
                </c:pt>
                <c:pt idx="11">
                  <c:v>2.5289999999999999</c:v>
                </c:pt>
                <c:pt idx="12">
                  <c:v>2.5469999999999997</c:v>
                </c:pt>
                <c:pt idx="13">
                  <c:v>2.7789999999999999</c:v>
                </c:pt>
                <c:pt idx="14">
                  <c:v>2.7969999999999997</c:v>
                </c:pt>
                <c:pt idx="15">
                  <c:v>3.0289999999999999</c:v>
                </c:pt>
                <c:pt idx="16">
                  <c:v>3.0469999999999997</c:v>
                </c:pt>
              </c:numCache>
            </c:numRef>
          </c:xVal>
          <c:yVal>
            <c:numRef>
              <c:f>Stair1!$TM$44:$UC$44</c:f>
              <c:numCache>
                <c:formatCode>General</c:formatCode>
                <c:ptCount val="17"/>
                <c:pt idx="0">
                  <c:v>0.104</c:v>
                </c:pt>
                <c:pt idx="1">
                  <c:v>0.121</c:v>
                </c:pt>
                <c:pt idx="2">
                  <c:v>0.254</c:v>
                </c:pt>
                <c:pt idx="3">
                  <c:v>0.27100000000000002</c:v>
                </c:pt>
                <c:pt idx="4">
                  <c:v>0.40400000000000003</c:v>
                </c:pt>
                <c:pt idx="5">
                  <c:v>0.42100000000000004</c:v>
                </c:pt>
                <c:pt idx="6">
                  <c:v>0.55400000000000005</c:v>
                </c:pt>
                <c:pt idx="7">
                  <c:v>0.57100000000000006</c:v>
                </c:pt>
                <c:pt idx="8">
                  <c:v>0.70400000000000007</c:v>
                </c:pt>
                <c:pt idx="9">
                  <c:v>0.72100000000000009</c:v>
                </c:pt>
                <c:pt idx="10">
                  <c:v>0.85400000000000009</c:v>
                </c:pt>
                <c:pt idx="11">
                  <c:v>0.87100000000000011</c:v>
                </c:pt>
                <c:pt idx="12">
                  <c:v>1.004</c:v>
                </c:pt>
                <c:pt idx="13">
                  <c:v>1.0210000000000001</c:v>
                </c:pt>
                <c:pt idx="14">
                  <c:v>1.1539999999999999</c:v>
                </c:pt>
                <c:pt idx="15">
                  <c:v>1.171</c:v>
                </c:pt>
                <c:pt idx="16">
                  <c:v>1.3039999999999998</c:v>
                </c:pt>
              </c:numCache>
            </c:numRef>
          </c:yVal>
          <c:smooth val="0"/>
        </c:ser>
        <c:ser>
          <c:idx val="40"/>
          <c:order val="40"/>
          <c:tx>
            <c:strRef>
              <c:f>Stair1!$TL$45</c:f>
              <c:strCache>
                <c:ptCount val="1"/>
                <c:pt idx="0">
                  <c:v>ย่อ</c:v>
                </c:pt>
              </c:strCache>
            </c:strRef>
          </c:tx>
          <c:spPr>
            <a:ln w="635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Stair1!$TM$46:$TN$46</c:f>
              <c:numCache>
                <c:formatCode>General</c:formatCode>
                <c:ptCount val="2"/>
                <c:pt idx="0">
                  <c:v>1.966</c:v>
                </c:pt>
                <c:pt idx="1">
                  <c:v>2.0939999999999999</c:v>
                </c:pt>
              </c:numCache>
            </c:numRef>
          </c:xVal>
          <c:yVal>
            <c:numRef>
              <c:f>Stair1!$TM$47:$TN$47</c:f>
              <c:numCache>
                <c:formatCode>General</c:formatCode>
                <c:ptCount val="2"/>
                <c:pt idx="0">
                  <c:v>0.63800000000000001</c:v>
                </c:pt>
                <c:pt idx="1">
                  <c:v>0.42299999999999999</c:v>
                </c:pt>
              </c:numCache>
            </c:numRef>
          </c:yVal>
          <c:smooth val="0"/>
        </c:ser>
        <c:ser>
          <c:idx val="41"/>
          <c:order val="41"/>
          <c:tx>
            <c:strRef>
              <c:f>Stair1!$TL$45</c:f>
              <c:strCache>
                <c:ptCount val="1"/>
                <c:pt idx="0">
                  <c:v>ย่อ</c:v>
                </c:pt>
              </c:strCache>
            </c:strRef>
          </c:tx>
          <c:spPr>
            <a:ln w="635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Stair1!$TP$46:$TQ$46</c:f>
              <c:numCache>
                <c:formatCode>General</c:formatCode>
                <c:ptCount val="2"/>
                <c:pt idx="0">
                  <c:v>1.9830000000000001</c:v>
                </c:pt>
                <c:pt idx="1">
                  <c:v>2.1110000000000002</c:v>
                </c:pt>
              </c:numCache>
            </c:numRef>
          </c:xVal>
          <c:yVal>
            <c:numRef>
              <c:f>Stair1!$TP$47:$TQ$47</c:f>
              <c:numCache>
                <c:formatCode>General</c:formatCode>
                <c:ptCount val="2"/>
                <c:pt idx="0">
                  <c:v>0.64800000000000002</c:v>
                </c:pt>
                <c:pt idx="1">
                  <c:v>0.434</c:v>
                </c:pt>
              </c:numCache>
            </c:numRef>
          </c:yVal>
          <c:smooth val="0"/>
        </c:ser>
        <c:ser>
          <c:idx val="42"/>
          <c:order val="42"/>
          <c:tx>
            <c:strRef>
              <c:f>Stair1!$GN$16</c:f>
              <c:strCache>
                <c:ptCount val="1"/>
                <c:pt idx="0">
                  <c:v>RB9 @0.125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Stair1!$TM$49:$TO$49</c:f>
              <c:numCache>
                <c:formatCode>General</c:formatCode>
                <c:ptCount val="3"/>
                <c:pt idx="0">
                  <c:v>0.32900000000000001</c:v>
                </c:pt>
                <c:pt idx="1">
                  <c:v>0.42899999999999999</c:v>
                </c:pt>
                <c:pt idx="2">
                  <c:v>0.42899999999999999</c:v>
                </c:pt>
              </c:numCache>
            </c:numRef>
          </c:xVal>
          <c:yVal>
            <c:numRef>
              <c:f>Stair1!$TM$50:$TO$50</c:f>
              <c:numCache>
                <c:formatCode>General</c:formatCode>
                <c:ptCount val="3"/>
                <c:pt idx="0">
                  <c:v>0.2</c:v>
                </c:pt>
                <c:pt idx="1">
                  <c:v>0.2</c:v>
                </c:pt>
                <c:pt idx="2">
                  <c:v>-4.4999999999999998E-2</c:v>
                </c:pt>
              </c:numCache>
            </c:numRef>
          </c:yVal>
          <c:smooth val="0"/>
        </c:ser>
        <c:ser>
          <c:idx val="43"/>
          <c:order val="43"/>
          <c:spPr>
            <a:ln w="6350">
              <a:solidFill>
                <a:srgbClr val="0000FF"/>
              </a:solidFill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xVal>
            <c:numRef>
              <c:f>Stair1!$TQ$49:$TR$49</c:f>
              <c:numCache>
                <c:formatCode>General</c:formatCode>
                <c:ptCount val="2"/>
                <c:pt idx="0">
                  <c:v>0.42899999999999999</c:v>
                </c:pt>
                <c:pt idx="1">
                  <c:v>0.42899999999999999</c:v>
                </c:pt>
              </c:numCache>
            </c:numRef>
          </c:xVal>
          <c:yVal>
            <c:numRef>
              <c:f>Stair1!$TQ$50:$TR$50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-0.105</c:v>
                </c:pt>
              </c:numCache>
            </c:numRef>
          </c:yVal>
          <c:smooth val="0"/>
        </c:ser>
        <c:ser>
          <c:idx val="44"/>
          <c:order val="44"/>
          <c:tx>
            <c:strRef>
              <c:f>Stair1!$GN$15</c:f>
              <c:strCache>
                <c:ptCount val="1"/>
                <c:pt idx="0">
                  <c:v>DB16 @0.2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0000FF"/>
                </a:solidFill>
                <a:tailEnd type="arrow" w="sm" len="sm"/>
              </a:ln>
            </c:spPr>
          </c:dPt>
          <c:dLbls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Stair1!$TT$49:$TV$49</c:f>
              <c:numCache>
                <c:formatCode>General</c:formatCode>
                <c:ptCount val="3"/>
                <c:pt idx="0">
                  <c:v>0.32900000000000001</c:v>
                </c:pt>
                <c:pt idx="1">
                  <c:v>0.52900000000000003</c:v>
                </c:pt>
                <c:pt idx="2">
                  <c:v>0.52900000000000003</c:v>
                </c:pt>
              </c:numCache>
            </c:numRef>
          </c:xVal>
          <c:yVal>
            <c:numRef>
              <c:f>Stair1!$TT$50:$TV$50</c:f>
              <c:numCache>
                <c:formatCode>General</c:formatCode>
                <c:ptCount val="3"/>
                <c:pt idx="0">
                  <c:v>0.35</c:v>
                </c:pt>
                <c:pt idx="1">
                  <c:v>0.35</c:v>
                </c:pt>
                <c:pt idx="2">
                  <c:v>-0.03</c:v>
                </c:pt>
              </c:numCache>
            </c:numRef>
          </c:yVal>
          <c:smooth val="0"/>
        </c:ser>
        <c:ser>
          <c:idx val="45"/>
          <c:order val="45"/>
          <c:spPr>
            <a:ln w="6350">
              <a:solidFill>
                <a:srgbClr val="0000FF"/>
              </a:solidFill>
              <a:headEnd type="none"/>
              <a:tailEnd type="arrow" w="sm" len="sm"/>
            </a:ln>
          </c:spPr>
          <c:marker>
            <c:symbol val="none"/>
          </c:marker>
          <c:xVal>
            <c:numRef>
              <c:f>Stair1!$TX$49:$TY$49</c:f>
              <c:numCache>
                <c:formatCode>General</c:formatCode>
                <c:ptCount val="2"/>
                <c:pt idx="0">
                  <c:v>0.52900000000000003</c:v>
                </c:pt>
                <c:pt idx="1">
                  <c:v>0.52900000000000003</c:v>
                </c:pt>
              </c:numCache>
            </c:numRef>
          </c:xVal>
          <c:yVal>
            <c:numRef>
              <c:f>Stair1!$TX$50:$TY$50</c:f>
              <c:numCache>
                <c:formatCode>General</c:formatCode>
                <c:ptCount val="2"/>
                <c:pt idx="0">
                  <c:v>-0.03</c:v>
                </c:pt>
                <c:pt idx="1">
                  <c:v>-0.12</c:v>
                </c:pt>
              </c:numCache>
            </c:numRef>
          </c:yVal>
          <c:smooth val="0"/>
        </c:ser>
        <c:ser>
          <c:idx val="46"/>
          <c:order val="46"/>
          <c:tx>
            <c:strRef>
              <c:f>Stair1!$GN$15</c:f>
              <c:strCache>
                <c:ptCount val="1"/>
                <c:pt idx="0">
                  <c:v>DB16 @0.2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0000FF"/>
                </a:solidFill>
                <a:headEnd type="none" w="sm" len="sm"/>
              </a:ln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Stair1!$UA$49:$UC$49</c:f>
              <c:numCache>
                <c:formatCode>General</c:formatCode>
                <c:ptCount val="3"/>
                <c:pt idx="0">
                  <c:v>1.419</c:v>
                </c:pt>
                <c:pt idx="1">
                  <c:v>1.6160000000000001</c:v>
                </c:pt>
                <c:pt idx="2">
                  <c:v>1.746</c:v>
                </c:pt>
              </c:numCache>
            </c:numRef>
          </c:xVal>
          <c:yVal>
            <c:numRef>
              <c:f>Stair1!$UA$50:$UC$50</c:f>
              <c:numCache>
                <c:formatCode>General</c:formatCode>
                <c:ptCount val="3"/>
                <c:pt idx="0">
                  <c:v>0.217</c:v>
                </c:pt>
                <c:pt idx="1">
                  <c:v>-0.126</c:v>
                </c:pt>
                <c:pt idx="2">
                  <c:v>-0.126</c:v>
                </c:pt>
              </c:numCache>
            </c:numRef>
          </c:yVal>
          <c:smooth val="0"/>
        </c:ser>
        <c:ser>
          <c:idx val="47"/>
          <c:order val="47"/>
          <c:tx>
            <c:strRef>
              <c:f>Stair1!$GN$16</c:f>
              <c:strCache>
                <c:ptCount val="1"/>
                <c:pt idx="0">
                  <c:v>RB9 @0.125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dPt>
            <c:idx val="1"/>
            <c:marker>
              <c:symbol val="none"/>
            </c:marker>
            <c:bubble3D val="0"/>
          </c:dPt>
          <c:dPt>
            <c:idx val="2"/>
            <c:marker>
              <c:symbol val="none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Stair1!$UE$49:$UG$49</c:f>
              <c:numCache>
                <c:formatCode>General</c:formatCode>
                <c:ptCount val="3"/>
                <c:pt idx="0">
                  <c:v>1.5129999999999999</c:v>
                </c:pt>
                <c:pt idx="1">
                  <c:v>1.645</c:v>
                </c:pt>
                <c:pt idx="2">
                  <c:v>1.746</c:v>
                </c:pt>
              </c:numCache>
            </c:numRef>
          </c:xVal>
          <c:yVal>
            <c:numRef>
              <c:f>Stair1!$UE$50:$UG$50</c:f>
              <c:numCache>
                <c:formatCode>General</c:formatCode>
                <c:ptCount val="3"/>
                <c:pt idx="0">
                  <c:v>0.255</c:v>
                </c:pt>
                <c:pt idx="1">
                  <c:v>2.4E-2</c:v>
                </c:pt>
                <c:pt idx="2">
                  <c:v>2.4E-2</c:v>
                </c:pt>
              </c:numCache>
            </c:numRef>
          </c:yVal>
          <c:smooth val="0"/>
        </c:ser>
        <c:ser>
          <c:idx val="48"/>
          <c:order val="48"/>
          <c:tx>
            <c:strRef>
              <c:f>Stair1!$GN$15</c:f>
              <c:strCache>
                <c:ptCount val="1"/>
                <c:pt idx="0">
                  <c:v>DB16 @0.2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dPt>
            <c:idx val="0"/>
            <c:bubble3D val="0"/>
            <c:spPr>
              <a:ln w="6350">
                <a:solidFill>
                  <a:srgbClr val="0000FF"/>
                </a:solidFill>
                <a:headEnd type="arrow" w="sm" len="sm"/>
                <a:tailEnd type="arrow"/>
              </a:ln>
            </c:spPr>
          </c:dPt>
          <c:dPt>
            <c:idx val="2"/>
            <c:bubble3D val="0"/>
            <c:spPr>
              <a:ln w="6350">
                <a:solidFill>
                  <a:srgbClr val="0000FF"/>
                </a:solidFill>
                <a:headEnd type="none" w="sm" len="sm"/>
              </a:ln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Stair1!$UI$49:$UK$49</c:f>
              <c:numCache>
                <c:formatCode>General</c:formatCode>
                <c:ptCount val="3"/>
                <c:pt idx="0">
                  <c:v>2.1509999999999998</c:v>
                </c:pt>
                <c:pt idx="1">
                  <c:v>2.3330000000000002</c:v>
                </c:pt>
                <c:pt idx="2">
                  <c:v>2.4790000000000001</c:v>
                </c:pt>
              </c:numCache>
            </c:numRef>
          </c:xVal>
          <c:yVal>
            <c:numRef>
              <c:f>Stair1!$UI$50:$UK$50</c:f>
              <c:numCache>
                <c:formatCode>General</c:formatCode>
                <c:ptCount val="3"/>
                <c:pt idx="0">
                  <c:v>0.55100000000000005</c:v>
                </c:pt>
                <c:pt idx="1">
                  <c:v>0.23599999999999999</c:v>
                </c:pt>
                <c:pt idx="2">
                  <c:v>0.23599999999999999</c:v>
                </c:pt>
              </c:numCache>
            </c:numRef>
          </c:yVal>
          <c:smooth val="0"/>
        </c:ser>
        <c:ser>
          <c:idx val="49"/>
          <c:order val="49"/>
          <c:tx>
            <c:strRef>
              <c:f>Stair1!$GN$16</c:f>
              <c:strCache>
                <c:ptCount val="1"/>
                <c:pt idx="0">
                  <c:v>RB9 @0.125</c:v>
                </c:pt>
              </c:strCache>
            </c:strRef>
          </c:tx>
          <c:spPr>
            <a:ln w="6350">
              <a:solidFill>
                <a:srgbClr val="0000FF"/>
              </a:solidFill>
              <a:headEnd type="none" w="sm" len="sm"/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dPt>
            <c:idx val="1"/>
            <c:marker>
              <c:symbol val="none"/>
            </c:marker>
            <c:bubble3D val="0"/>
          </c:dPt>
          <c:dPt>
            <c:idx val="2"/>
            <c:marker>
              <c:symbol val="none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Stair1!$UM$49:$UO$49</c:f>
              <c:numCache>
                <c:formatCode>General</c:formatCode>
                <c:ptCount val="3"/>
                <c:pt idx="0">
                  <c:v>2.23</c:v>
                </c:pt>
                <c:pt idx="1">
                  <c:v>2.3620000000000001</c:v>
                </c:pt>
                <c:pt idx="2">
                  <c:v>2.476</c:v>
                </c:pt>
              </c:numCache>
            </c:numRef>
          </c:xVal>
          <c:yVal>
            <c:numRef>
              <c:f>Stair1!$UM$50:$UO$50</c:f>
              <c:numCache>
                <c:formatCode>General</c:formatCode>
                <c:ptCount val="3"/>
                <c:pt idx="0">
                  <c:v>0.61499999999999999</c:v>
                </c:pt>
                <c:pt idx="1">
                  <c:v>0.38600000000000001</c:v>
                </c:pt>
                <c:pt idx="2">
                  <c:v>0.38600000000000001</c:v>
                </c:pt>
              </c:numCache>
            </c:numRef>
          </c:yVal>
          <c:smooth val="0"/>
        </c:ser>
        <c:ser>
          <c:idx val="50"/>
          <c:order val="50"/>
          <c:tx>
            <c:strRef>
              <c:f>Stair1!$GN$15</c:f>
              <c:strCache>
                <c:ptCount val="1"/>
                <c:pt idx="0">
                  <c:v>DB16 @0.2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0000FF"/>
                </a:solidFill>
                <a:headEnd type="none" w="sm" len="sm"/>
              </a:ln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Stair1!$UQ$49:$US$49</c:f>
              <c:numCache>
                <c:formatCode>General</c:formatCode>
                <c:ptCount val="3"/>
                <c:pt idx="0">
                  <c:v>2.9630000000000001</c:v>
                </c:pt>
                <c:pt idx="1">
                  <c:v>3.16</c:v>
                </c:pt>
                <c:pt idx="2">
                  <c:v>3.29</c:v>
                </c:pt>
              </c:numCache>
            </c:numRef>
          </c:xVal>
          <c:yVal>
            <c:numRef>
              <c:f>Stair1!$UQ$50:$US$50</c:f>
              <c:numCache>
                <c:formatCode>General</c:formatCode>
                <c:ptCount val="3"/>
                <c:pt idx="0">
                  <c:v>1.143</c:v>
                </c:pt>
                <c:pt idx="1">
                  <c:v>0.8</c:v>
                </c:pt>
                <c:pt idx="2">
                  <c:v>0.8</c:v>
                </c:pt>
              </c:numCache>
            </c:numRef>
          </c:yVal>
          <c:smooth val="0"/>
        </c:ser>
        <c:ser>
          <c:idx val="51"/>
          <c:order val="51"/>
          <c:tx>
            <c:strRef>
              <c:f>Stair1!$GN$16</c:f>
              <c:strCache>
                <c:ptCount val="1"/>
                <c:pt idx="0">
                  <c:v>RB9 @0.125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dPt>
            <c:idx val="1"/>
            <c:marker>
              <c:symbol val="none"/>
            </c:marker>
            <c:bubble3D val="0"/>
          </c:dPt>
          <c:dPt>
            <c:idx val="2"/>
            <c:marker>
              <c:symbol val="none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Stair1!$UU$49:$UW$49</c:f>
              <c:numCache>
                <c:formatCode>General</c:formatCode>
                <c:ptCount val="3"/>
                <c:pt idx="0">
                  <c:v>3.056</c:v>
                </c:pt>
                <c:pt idx="1">
                  <c:v>3.1890000000000001</c:v>
                </c:pt>
                <c:pt idx="2">
                  <c:v>3.29</c:v>
                </c:pt>
              </c:numCache>
            </c:numRef>
          </c:xVal>
          <c:yVal>
            <c:numRef>
              <c:f>Stair1!$UU$50:$UW$50</c:f>
              <c:numCache>
                <c:formatCode>General</c:formatCode>
                <c:ptCount val="3"/>
                <c:pt idx="0">
                  <c:v>1.181</c:v>
                </c:pt>
                <c:pt idx="1">
                  <c:v>0.95</c:v>
                </c:pt>
                <c:pt idx="2">
                  <c:v>0.95</c:v>
                </c:pt>
              </c:numCache>
            </c:numRef>
          </c:yVal>
          <c:smooth val="0"/>
        </c:ser>
        <c:ser>
          <c:idx val="52"/>
          <c:order val="52"/>
          <c:tx>
            <c:strRef>
              <c:f>Stair1!$GN$15</c:f>
              <c:strCache>
                <c:ptCount val="1"/>
                <c:pt idx="0">
                  <c:v>DB16 @0.2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0000FF"/>
                </a:solidFill>
                <a:headEnd type="none" w="sm" len="sm"/>
              </a:ln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Stair1!$UY$49:$VA$49</c:f>
              <c:numCache>
                <c:formatCode>General</c:formatCode>
                <c:ptCount val="3"/>
                <c:pt idx="0">
                  <c:v>3.5790000000000002</c:v>
                </c:pt>
                <c:pt idx="1">
                  <c:v>3.5790000000000002</c:v>
                </c:pt>
                <c:pt idx="2">
                  <c:v>3.7789999999999999</c:v>
                </c:pt>
              </c:numCache>
            </c:numRef>
          </c:xVal>
          <c:yVal>
            <c:numRef>
              <c:f>Stair1!$UY$50:$VA$50</c:f>
              <c:numCache>
                <c:formatCode>General</c:formatCode>
                <c:ptCount val="3"/>
                <c:pt idx="0">
                  <c:v>1.32</c:v>
                </c:pt>
                <c:pt idx="1">
                  <c:v>1.7</c:v>
                </c:pt>
                <c:pt idx="2">
                  <c:v>1.7</c:v>
                </c:pt>
              </c:numCache>
            </c:numRef>
          </c:yVal>
          <c:smooth val="0"/>
        </c:ser>
        <c:ser>
          <c:idx val="53"/>
          <c:order val="53"/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Stair1!$VC$49:$VD$49</c:f>
              <c:numCache>
                <c:formatCode>General</c:formatCode>
                <c:ptCount val="2"/>
                <c:pt idx="0">
                  <c:v>3.5790000000000002</c:v>
                </c:pt>
                <c:pt idx="1">
                  <c:v>3.5790000000000002</c:v>
                </c:pt>
              </c:numCache>
            </c:numRef>
          </c:xVal>
          <c:yVal>
            <c:numRef>
              <c:f>Stair1!$VC$50:$VD$50</c:f>
              <c:numCache>
                <c:formatCode>General</c:formatCode>
                <c:ptCount val="2"/>
                <c:pt idx="0">
                  <c:v>1.23</c:v>
                </c:pt>
                <c:pt idx="1">
                  <c:v>1.32</c:v>
                </c:pt>
              </c:numCache>
            </c:numRef>
          </c:yVal>
          <c:smooth val="0"/>
        </c:ser>
        <c:ser>
          <c:idx val="54"/>
          <c:order val="54"/>
          <c:tx>
            <c:strRef>
              <c:f>Stair1!$GN$16</c:f>
              <c:strCache>
                <c:ptCount val="1"/>
                <c:pt idx="0">
                  <c:v>RB9 @0.125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dPt>
            <c:idx val="1"/>
            <c:marker>
              <c:symbol val="none"/>
            </c:marker>
            <c:bubble3D val="0"/>
          </c:dPt>
          <c:dPt>
            <c:idx val="2"/>
            <c:marker>
              <c:symbol val="none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Stair1!$VF$49:$VH$49</c:f>
              <c:numCache>
                <c:formatCode>General</c:formatCode>
                <c:ptCount val="3"/>
                <c:pt idx="0">
                  <c:v>3.6789999999999998</c:v>
                </c:pt>
                <c:pt idx="1">
                  <c:v>3.6789999999999998</c:v>
                </c:pt>
                <c:pt idx="2">
                  <c:v>3.7789999999999999</c:v>
                </c:pt>
              </c:numCache>
            </c:numRef>
          </c:xVal>
          <c:yVal>
            <c:numRef>
              <c:f>Stair1!$VF$50:$VH$50</c:f>
              <c:numCache>
                <c:formatCode>General</c:formatCode>
                <c:ptCount val="3"/>
                <c:pt idx="0">
                  <c:v>1.3049999999999999</c:v>
                </c:pt>
                <c:pt idx="1">
                  <c:v>1.55</c:v>
                </c:pt>
                <c:pt idx="2">
                  <c:v>1.55</c:v>
                </c:pt>
              </c:numCache>
            </c:numRef>
          </c:yVal>
          <c:smooth val="0"/>
        </c:ser>
        <c:ser>
          <c:idx val="55"/>
          <c:order val="55"/>
          <c:spPr>
            <a:ln w="6350">
              <a:solidFill>
                <a:srgbClr val="0000FF"/>
              </a:solidFill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xVal>
            <c:numRef>
              <c:f>Stair1!$VJ$49:$VK$49</c:f>
              <c:numCache>
                <c:formatCode>General</c:formatCode>
                <c:ptCount val="2"/>
                <c:pt idx="0">
                  <c:v>3.6789999999999998</c:v>
                </c:pt>
                <c:pt idx="1">
                  <c:v>3.6789999999999998</c:v>
                </c:pt>
              </c:numCache>
            </c:numRef>
          </c:xVal>
          <c:yVal>
            <c:numRef>
              <c:f>Stair1!$VJ$50:$VK$50</c:f>
              <c:numCache>
                <c:formatCode>General</c:formatCode>
                <c:ptCount val="2"/>
                <c:pt idx="0">
                  <c:v>1.2450000000000001</c:v>
                </c:pt>
                <c:pt idx="1">
                  <c:v>1.3049999999999999</c:v>
                </c:pt>
              </c:numCache>
            </c:numRef>
          </c:yVal>
          <c:smooth val="0"/>
        </c:ser>
        <c:ser>
          <c:idx val="56"/>
          <c:order val="56"/>
          <c:tx>
            <c:strRef>
              <c:f>Stair1!$GN$9</c:f>
              <c:strCache>
                <c:ptCount val="1"/>
                <c:pt idx="0">
                  <c:v>RB9 @0.125</c:v>
                </c:pt>
              </c:strCache>
            </c:strRef>
          </c:tx>
          <c:spPr>
            <a:ln w="6350">
              <a:solidFill>
                <a:srgbClr val="0000FF"/>
              </a:solidFill>
              <a:tailEnd type="arrow" w="sm" len="sm"/>
            </a:ln>
          </c:spPr>
          <c:marker>
            <c:symbol val="none"/>
          </c:marker>
          <c:dPt>
            <c:idx val="1"/>
            <c:bubble3D val="0"/>
            <c:spPr>
              <a:ln w="6350">
                <a:solidFill>
                  <a:srgbClr val="0000FF"/>
                </a:solidFill>
                <a:tailEnd type="none" w="sm" len="sm"/>
              </a:ln>
            </c:spPr>
          </c:dPt>
          <c:dLbls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Stair1!$VM$49:$VO$49</c:f>
              <c:numCache>
                <c:formatCode>General</c:formatCode>
                <c:ptCount val="3"/>
                <c:pt idx="0">
                  <c:v>1.3540000000000001</c:v>
                </c:pt>
                <c:pt idx="1">
                  <c:v>1.454</c:v>
                </c:pt>
                <c:pt idx="2">
                  <c:v>1.619</c:v>
                </c:pt>
              </c:numCache>
            </c:numRef>
          </c:xVal>
          <c:yVal>
            <c:numRef>
              <c:f>Stair1!$VM$50:$VO$50</c:f>
              <c:numCache>
                <c:formatCode>General</c:formatCode>
                <c:ptCount val="3"/>
                <c:pt idx="0">
                  <c:v>0.7</c:v>
                </c:pt>
                <c:pt idx="1">
                  <c:v>0.7</c:v>
                </c:pt>
                <c:pt idx="2">
                  <c:v>0.41499999999999998</c:v>
                </c:pt>
              </c:numCache>
            </c:numRef>
          </c:yVal>
          <c:smooth val="0"/>
        </c:ser>
        <c:ser>
          <c:idx val="57"/>
          <c:order val="57"/>
          <c:tx>
            <c:strRef>
              <c:f>Stair1!$GN$10</c:f>
              <c:strCache>
                <c:ptCount val="1"/>
                <c:pt idx="0">
                  <c:v>1-RB9 Each Corner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Pt>
            <c:idx val="2"/>
            <c:marker>
              <c:symbol val="circle"/>
              <c:size val="5"/>
              <c:spPr>
                <a:noFill/>
                <a:ln w="6350">
                  <a:solidFill>
                    <a:srgbClr val="0000FF"/>
                  </a:solidFill>
                </a:ln>
              </c:spPr>
            </c:marker>
            <c:bubble3D val="0"/>
          </c:dPt>
          <c:dLbls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Stair1!$VQ$49:$VS$49</c:f>
              <c:numCache>
                <c:formatCode>General</c:formatCode>
                <c:ptCount val="3"/>
                <c:pt idx="0">
                  <c:v>1.3540000000000001</c:v>
                </c:pt>
                <c:pt idx="1">
                  <c:v>1.6259999999999999</c:v>
                </c:pt>
                <c:pt idx="2">
                  <c:v>1.7969999999999999</c:v>
                </c:pt>
              </c:numCache>
            </c:numRef>
          </c:xVal>
          <c:yVal>
            <c:numRef>
              <c:f>Stair1!$VQ$50:$VS$50</c:f>
              <c:numCache>
                <c:formatCode>General</c:formatCode>
                <c:ptCount val="3"/>
                <c:pt idx="0">
                  <c:v>0.85</c:v>
                </c:pt>
                <c:pt idx="1">
                  <c:v>0.85</c:v>
                </c:pt>
                <c:pt idx="2">
                  <c:v>0.55400000000000005</c:v>
                </c:pt>
              </c:numCache>
            </c:numRef>
          </c:yVal>
          <c:smooth val="0"/>
        </c:ser>
        <c:ser>
          <c:idx val="58"/>
          <c:order val="58"/>
          <c:spPr>
            <a:ln w="6350">
              <a:solidFill>
                <a:srgbClr val="0000FF"/>
              </a:solidFill>
            </a:ln>
          </c:spPr>
          <c:marker>
            <c:symbol val="circle"/>
            <c:size val="4"/>
            <c:spPr>
              <a:noFill/>
              <a:ln w="6350">
                <a:solidFill>
                  <a:srgbClr val="0000FF"/>
                </a:solidFill>
              </a:ln>
            </c:spPr>
          </c:marker>
          <c:dPt>
            <c:idx val="0"/>
            <c:marker>
              <c:symbol val="none"/>
            </c:marker>
            <c:bubble3D val="0"/>
          </c:dPt>
          <c:dPt>
            <c:idx val="1"/>
            <c:marker>
              <c:symbol val="circle"/>
              <c:size val="5"/>
            </c:marker>
            <c:bubble3D val="0"/>
          </c:dPt>
          <c:xVal>
            <c:numRef>
              <c:f>Stair1!$VU$49:$VV$49</c:f>
              <c:numCache>
                <c:formatCode>General</c:formatCode>
                <c:ptCount val="2"/>
                <c:pt idx="0">
                  <c:v>1.5309999999999999</c:v>
                </c:pt>
                <c:pt idx="1">
                  <c:v>1.7789999999999999</c:v>
                </c:pt>
              </c:numCache>
            </c:numRef>
          </c:xVal>
          <c:yVal>
            <c:numRef>
              <c:f>Stair1!$VU$50:$VV$50</c:f>
              <c:numCache>
                <c:formatCode>General</c:formatCode>
                <c:ptCount val="2"/>
                <c:pt idx="0">
                  <c:v>0.85</c:v>
                </c:pt>
                <c:pt idx="1">
                  <c:v>0.42099999999999999</c:v>
                </c:pt>
              </c:numCache>
            </c:numRef>
          </c:yVal>
          <c:smooth val="0"/>
        </c:ser>
        <c:ser>
          <c:idx val="59"/>
          <c:order val="59"/>
          <c:tx>
            <c:strRef>
              <c:f>Stair1!$GR$39</c:f>
              <c:strCache>
                <c:ptCount val="1"/>
                <c:pt idx="0">
                  <c:v>2.00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3.8149364764987197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Stair1!$TM$52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Stair1!$TM$53</c:f>
              <c:numCache>
                <c:formatCode>General</c:formatCode>
                <c:ptCount val="1"/>
                <c:pt idx="0">
                  <c:v>0.67500000000000004</c:v>
                </c:pt>
              </c:numCache>
            </c:numRef>
          </c:yVal>
          <c:smooth val="0"/>
        </c:ser>
        <c:ser>
          <c:idx val="60"/>
          <c:order val="60"/>
          <c:tx>
            <c:strRef>
              <c:f>Stair1!$GN$14</c:f>
              <c:strCache>
                <c:ptCount val="1"/>
                <c:pt idx="0">
                  <c:v>0.175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3.8149364764987197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Stair1!$TO$52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Stair1!$TO$53</c:f>
              <c:numCache>
                <c:formatCode>General</c:formatCode>
                <c:ptCount val="1"/>
                <c:pt idx="0">
                  <c:v>-7.4999999999999997E-2</c:v>
                </c:pt>
              </c:numCache>
            </c:numRef>
          </c:yVal>
          <c:smooth val="0"/>
        </c:ser>
        <c:ser>
          <c:idx val="61"/>
          <c:order val="61"/>
          <c:tx>
            <c:strRef>
              <c:f>Stair1!$GR$40</c:f>
              <c:strCache>
                <c:ptCount val="1"/>
                <c:pt idx="0">
                  <c:v>4.00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3.3246542035006384E-2"/>
                  <c:y val="-2.6025968038506042E-2"/>
                </c:manualLayout>
              </c:layout>
              <c:spPr/>
              <c:txPr>
                <a:bodyPr/>
                <a:lstStyle/>
                <a:p>
                  <a:pPr>
                    <a:defRPr sz="800">
                      <a:solidFill>
                        <a:srgbClr val="0000FF"/>
                      </a:solidFill>
                    </a:defRPr>
                  </a:pPr>
                  <a:endParaRPr lang="th-TH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Stair1!$TQ$52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Stair1!$TQ$53</c:f>
              <c:numCache>
                <c:formatCode>General</c:formatCode>
                <c:ptCount val="1"/>
                <c:pt idx="0">
                  <c:v>-0.6</c:v>
                </c:pt>
              </c:numCache>
            </c:numRef>
          </c:yVal>
          <c:smooth val="0"/>
        </c:ser>
        <c:ser>
          <c:idx val="62"/>
          <c:order val="62"/>
          <c:tx>
            <c:strRef>
              <c:f>Stair1!$GN$12</c:f>
              <c:strCache>
                <c:ptCount val="1"/>
                <c:pt idx="0">
                  <c:v>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3.3246542035006287E-2"/>
                  <c:y val="-2.602596803850604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Stair1!$TS$52</c:f>
              <c:numCache>
                <c:formatCode>General</c:formatCode>
                <c:ptCount val="1"/>
                <c:pt idx="0">
                  <c:v>2.125</c:v>
                </c:pt>
              </c:numCache>
            </c:numRef>
          </c:xVal>
          <c:yVal>
            <c:numRef>
              <c:f>Stair1!$TS$53</c:f>
              <c:numCache>
                <c:formatCode>General</c:formatCode>
                <c:ptCount val="1"/>
                <c:pt idx="0">
                  <c:v>1.1000000000000001</c:v>
                </c:pt>
              </c:numCache>
            </c:numRef>
          </c:yVal>
          <c:smooth val="0"/>
        </c:ser>
        <c:ser>
          <c:idx val="63"/>
          <c:order val="63"/>
          <c:tx>
            <c:strRef>
              <c:f>Stair1!$GN$11</c:f>
              <c:strCache>
                <c:ptCount val="1"/>
                <c:pt idx="0">
                  <c:v>0.175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8.1799591002044997E-3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Stair1!$TU$52</c:f>
              <c:numCache>
                <c:formatCode>General</c:formatCode>
                <c:ptCount val="1"/>
                <c:pt idx="0">
                  <c:v>1.8</c:v>
                </c:pt>
              </c:numCache>
            </c:numRef>
          </c:xVal>
          <c:yVal>
            <c:numRef>
              <c:f>Stair1!$TU$53</c:f>
              <c:numCache>
                <c:formatCode>General</c:formatCode>
                <c:ptCount val="1"/>
                <c:pt idx="0">
                  <c:v>0.82499999999999996</c:v>
                </c:pt>
              </c:numCache>
            </c:numRef>
          </c:yVal>
          <c:smooth val="0"/>
        </c:ser>
        <c:ser>
          <c:idx val="64"/>
          <c:order val="64"/>
          <c:tx>
            <c:v>L/4</c:v>
          </c:tx>
          <c:marker>
            <c:symbol val="none"/>
          </c:marker>
          <c:dLbls>
            <c:dLbl>
              <c:idx val="0"/>
              <c:layout>
                <c:manualLayout>
                  <c:x val="-4.1346472795195079E-2"/>
                  <c:y val="-1.905971664354487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1860000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Stair1!$TW$52</c:f>
              <c:numCache>
                <c:formatCode>General</c:formatCode>
                <c:ptCount val="1"/>
                <c:pt idx="0">
                  <c:v>1.139</c:v>
                </c:pt>
              </c:numCache>
            </c:numRef>
          </c:xVal>
          <c:yVal>
            <c:numRef>
              <c:f>Stair1!$TW$53</c:f>
              <c:numCache>
                <c:formatCode>General</c:formatCode>
                <c:ptCount val="1"/>
                <c:pt idx="0">
                  <c:v>0.433</c:v>
                </c:pt>
              </c:numCache>
            </c:numRef>
          </c:yVal>
          <c:smooth val="0"/>
        </c:ser>
        <c:ser>
          <c:idx val="65"/>
          <c:order val="65"/>
          <c:tx>
            <c:v>L/4</c:v>
          </c:tx>
          <c:marker>
            <c:symbol val="none"/>
          </c:marker>
          <c:dLbls>
            <c:dLbl>
              <c:idx val="0"/>
              <c:layout>
                <c:manualLayout>
                  <c:x val="-4.1346633818012693E-2"/>
                  <c:y val="-1.905971664354487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1860000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Stair1!$TY$52</c:f>
              <c:numCache>
                <c:formatCode>General</c:formatCode>
                <c:ptCount val="1"/>
                <c:pt idx="0">
                  <c:v>2.7879999999999998</c:v>
                </c:pt>
              </c:numCache>
            </c:numRef>
          </c:xVal>
          <c:yVal>
            <c:numRef>
              <c:f>Stair1!$TY$53</c:f>
              <c:numCache>
                <c:formatCode>General</c:formatCode>
                <c:ptCount val="1"/>
                <c:pt idx="0">
                  <c:v>1.423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902656"/>
        <c:axId val="179903232"/>
      </c:scatterChart>
      <c:valAx>
        <c:axId val="179902656"/>
        <c:scaling>
          <c:orientation val="minMax"/>
          <c:max val="4.3"/>
          <c:min val="-0.5"/>
        </c:scaling>
        <c:delete val="1"/>
        <c:axPos val="b"/>
        <c:numFmt formatCode="General" sourceLinked="1"/>
        <c:majorTickMark val="out"/>
        <c:minorTickMark val="none"/>
        <c:tickLblPos val="none"/>
        <c:crossAx val="179903232"/>
        <c:crosses val="autoZero"/>
        <c:crossBetween val="midCat"/>
      </c:valAx>
      <c:valAx>
        <c:axId val="179903232"/>
        <c:scaling>
          <c:orientation val="minMax"/>
          <c:max val="1.8"/>
          <c:min val="-0.70000000000000062"/>
        </c:scaling>
        <c:delete val="1"/>
        <c:axPos val="l"/>
        <c:numFmt formatCode="General" sourceLinked="1"/>
        <c:majorTickMark val="out"/>
        <c:minorTickMark val="none"/>
        <c:tickLblPos val="none"/>
        <c:crossAx val="179902656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488" l="0.70000000000000062" r="0.70000000000000062" t="0.75000000000000488" header="0.31496062992126483" footer="0.3149606299212648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686409724774611E-2"/>
          <c:y val="4.1931376615798717E-2"/>
          <c:w val="0.96050776325270326"/>
          <c:h val="0.91613724676840269"/>
        </c:manualLayout>
      </c:layout>
      <c:scatterChart>
        <c:scatterStyle val="lineMarker"/>
        <c:varyColors val="0"/>
        <c:ser>
          <c:idx val="0"/>
          <c:order val="0"/>
          <c:tx>
            <c:strRef>
              <c:f>Stair1!$TL$2</c:f>
              <c:strCache>
                <c:ptCount val="1"/>
                <c:pt idx="0">
                  <c:v>บันได</c:v>
                </c:pt>
              </c:strCache>
            </c:strRef>
          </c:tx>
          <c:spPr>
            <a:ln w="9525">
              <a:solidFill>
                <a:schemeClr val="dk1"/>
              </a:solidFill>
            </a:ln>
          </c:spPr>
          <c:marker>
            <c:symbol val="none"/>
          </c:marker>
          <c:xVal>
            <c:numRef>
              <c:f>Stair1!$TM$3:$UO$3</c:f>
              <c:numCache>
                <c:formatCode>General</c:formatCode>
                <c:ptCount val="29"/>
                <c:pt idx="0">
                  <c:v>-0.2</c:v>
                </c:pt>
                <c:pt idx="1">
                  <c:v>1</c:v>
                </c:pt>
                <c:pt idx="2">
                  <c:v>1</c:v>
                </c:pt>
                <c:pt idx="3">
                  <c:v>1.25</c:v>
                </c:pt>
                <c:pt idx="4">
                  <c:v>1.25</c:v>
                </c:pt>
                <c:pt idx="5">
                  <c:v>1.5</c:v>
                </c:pt>
                <c:pt idx="6">
                  <c:v>1.5</c:v>
                </c:pt>
                <c:pt idx="7">
                  <c:v>1.75</c:v>
                </c:pt>
                <c:pt idx="8">
                  <c:v>1.75</c:v>
                </c:pt>
                <c:pt idx="9">
                  <c:v>2</c:v>
                </c:pt>
                <c:pt idx="10">
                  <c:v>2</c:v>
                </c:pt>
                <c:pt idx="11">
                  <c:v>2.25</c:v>
                </c:pt>
                <c:pt idx="12">
                  <c:v>2.25</c:v>
                </c:pt>
                <c:pt idx="13">
                  <c:v>2.5</c:v>
                </c:pt>
                <c:pt idx="14">
                  <c:v>2.5</c:v>
                </c:pt>
                <c:pt idx="15">
                  <c:v>2.75</c:v>
                </c:pt>
                <c:pt idx="16">
                  <c:v>2.75</c:v>
                </c:pt>
                <c:pt idx="17">
                  <c:v>3</c:v>
                </c:pt>
                <c:pt idx="18">
                  <c:v>3</c:v>
                </c:pt>
                <c:pt idx="19">
                  <c:v>4.2</c:v>
                </c:pt>
                <c:pt idx="20">
                  <c:v>4.2</c:v>
                </c:pt>
                <c:pt idx="21">
                  <c:v>4</c:v>
                </c:pt>
                <c:pt idx="22">
                  <c:v>4</c:v>
                </c:pt>
                <c:pt idx="23">
                  <c:v>3.2919999999999998</c:v>
                </c:pt>
                <c:pt idx="24">
                  <c:v>1.042</c:v>
                </c:pt>
                <c:pt idx="25">
                  <c:v>0</c:v>
                </c:pt>
                <c:pt idx="26">
                  <c:v>0</c:v>
                </c:pt>
                <c:pt idx="27">
                  <c:v>-0.2</c:v>
                </c:pt>
                <c:pt idx="28">
                  <c:v>-0.2</c:v>
                </c:pt>
              </c:numCache>
            </c:numRef>
          </c:xVal>
          <c:yVal>
            <c:numRef>
              <c:f>Stair1!$TM$4:$UO$4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0.15</c:v>
                </c:pt>
                <c:pt idx="3">
                  <c:v>0.15</c:v>
                </c:pt>
                <c:pt idx="4">
                  <c:v>0.3</c:v>
                </c:pt>
                <c:pt idx="5">
                  <c:v>0.3</c:v>
                </c:pt>
                <c:pt idx="6">
                  <c:v>0.45</c:v>
                </c:pt>
                <c:pt idx="7">
                  <c:v>0.45</c:v>
                </c:pt>
                <c:pt idx="8">
                  <c:v>0.6</c:v>
                </c:pt>
                <c:pt idx="9">
                  <c:v>0.6</c:v>
                </c:pt>
                <c:pt idx="10">
                  <c:v>0.75</c:v>
                </c:pt>
                <c:pt idx="11">
                  <c:v>0.75</c:v>
                </c:pt>
                <c:pt idx="12">
                  <c:v>0.9</c:v>
                </c:pt>
                <c:pt idx="13">
                  <c:v>0.9</c:v>
                </c:pt>
                <c:pt idx="14">
                  <c:v>1.05</c:v>
                </c:pt>
                <c:pt idx="15">
                  <c:v>1.05</c:v>
                </c:pt>
                <c:pt idx="16">
                  <c:v>1.2</c:v>
                </c:pt>
                <c:pt idx="17">
                  <c:v>1.2</c:v>
                </c:pt>
                <c:pt idx="18">
                  <c:v>1.35</c:v>
                </c:pt>
                <c:pt idx="19">
                  <c:v>1.35</c:v>
                </c:pt>
                <c:pt idx="20">
                  <c:v>0.95</c:v>
                </c:pt>
                <c:pt idx="21">
                  <c:v>0.95</c:v>
                </c:pt>
                <c:pt idx="22">
                  <c:v>1.2</c:v>
                </c:pt>
                <c:pt idx="23">
                  <c:v>1.2</c:v>
                </c:pt>
                <c:pt idx="24">
                  <c:v>-0.15</c:v>
                </c:pt>
                <c:pt idx="25">
                  <c:v>-0.15</c:v>
                </c:pt>
                <c:pt idx="26">
                  <c:v>-0.4</c:v>
                </c:pt>
                <c:pt idx="27">
                  <c:v>-0.4</c:v>
                </c:pt>
                <c:pt idx="28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Stair1!$TL$5</c:f>
              <c:strCache>
                <c:ptCount val="1"/>
                <c:pt idx="0">
                  <c:v>เหล็ก1</c:v>
                </c:pt>
              </c:strCache>
            </c:strRef>
          </c:tx>
          <c:spPr>
            <a:ln w="19050" cap="sq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Stair1!$TM$6:$TQ$6</c:f>
              <c:numCache>
                <c:formatCode>General</c:formatCode>
                <c:ptCount val="5"/>
                <c:pt idx="0">
                  <c:v>-0.14000000000000001</c:v>
                </c:pt>
                <c:pt idx="1">
                  <c:v>-0.14000000000000001</c:v>
                </c:pt>
                <c:pt idx="2">
                  <c:v>1.0329999999999999</c:v>
                </c:pt>
                <c:pt idx="3">
                  <c:v>3.383</c:v>
                </c:pt>
                <c:pt idx="4">
                  <c:v>3.6829999999999998</c:v>
                </c:pt>
              </c:numCache>
            </c:numRef>
          </c:xVal>
          <c:yVal>
            <c:numRef>
              <c:f>Stair1!$TM$7:$TQ$7</c:f>
              <c:numCache>
                <c:formatCode>General</c:formatCode>
                <c:ptCount val="5"/>
                <c:pt idx="0">
                  <c:v>-0.08</c:v>
                </c:pt>
                <c:pt idx="1">
                  <c:v>-0.12</c:v>
                </c:pt>
                <c:pt idx="2">
                  <c:v>-0.12</c:v>
                </c:pt>
                <c:pt idx="3">
                  <c:v>1.29</c:v>
                </c:pt>
                <c:pt idx="4">
                  <c:v>1.29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Stair1!$TL$5</c:f>
              <c:strCache>
                <c:ptCount val="1"/>
                <c:pt idx="0">
                  <c:v>เหล็ก1</c:v>
                </c:pt>
              </c:strCache>
            </c:strRef>
          </c:tx>
          <c:spPr>
            <a:ln w="19050" cap="sq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Stair1!$TS$6:$TV$6</c:f>
              <c:numCache>
                <c:formatCode>General</c:formatCode>
                <c:ptCount val="4"/>
                <c:pt idx="0">
                  <c:v>-0.17</c:v>
                </c:pt>
                <c:pt idx="1">
                  <c:v>-0.17</c:v>
                </c:pt>
                <c:pt idx="2">
                  <c:v>1.125</c:v>
                </c:pt>
                <c:pt idx="3">
                  <c:v>1.3819999999999999</c:v>
                </c:pt>
              </c:numCache>
            </c:numRef>
          </c:xVal>
          <c:yVal>
            <c:numRef>
              <c:f>Stair1!$TS$7:$TV$7</c:f>
              <c:numCache>
                <c:formatCode>General</c:formatCode>
                <c:ptCount val="4"/>
                <c:pt idx="0">
                  <c:v>-0.23</c:v>
                </c:pt>
                <c:pt idx="1">
                  <c:v>-0.03</c:v>
                </c:pt>
                <c:pt idx="2">
                  <c:v>-0.03</c:v>
                </c:pt>
                <c:pt idx="3">
                  <c:v>0.124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Stair1!$TL$5</c:f>
              <c:strCache>
                <c:ptCount val="1"/>
                <c:pt idx="0">
                  <c:v>เหล็ก1</c:v>
                </c:pt>
              </c:strCache>
            </c:strRef>
          </c:tx>
          <c:spPr>
            <a:ln w="19050" cap="sq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Stair1!$TX$6:$TZ$6</c:f>
              <c:numCache>
                <c:formatCode>General</c:formatCode>
                <c:ptCount val="3"/>
                <c:pt idx="0">
                  <c:v>0.60799999999999998</c:v>
                </c:pt>
                <c:pt idx="1">
                  <c:v>0.90800000000000003</c:v>
                </c:pt>
                <c:pt idx="2">
                  <c:v>1.609</c:v>
                </c:pt>
              </c:numCache>
            </c:numRef>
          </c:xVal>
          <c:yVal>
            <c:numRef>
              <c:f>Stair1!$TX$7:$TZ$7</c:f>
              <c:numCache>
                <c:formatCode>General</c:formatCode>
                <c:ptCount val="3"/>
                <c:pt idx="0">
                  <c:v>-0.09</c:v>
                </c:pt>
                <c:pt idx="1">
                  <c:v>-0.09</c:v>
                </c:pt>
                <c:pt idx="2">
                  <c:v>0.33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Stair1!$TL$5</c:f>
              <c:strCache>
                <c:ptCount val="1"/>
                <c:pt idx="0">
                  <c:v>เหล็ก1</c:v>
                </c:pt>
              </c:strCache>
            </c:strRef>
          </c:tx>
          <c:spPr>
            <a:ln w="19050" cap="sq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Stair1!$UB$6:$UE$6</c:f>
              <c:numCache>
                <c:formatCode>General</c:formatCode>
                <c:ptCount val="4"/>
                <c:pt idx="0">
                  <c:v>2.6579999999999999</c:v>
                </c:pt>
                <c:pt idx="1">
                  <c:v>3.258</c:v>
                </c:pt>
                <c:pt idx="2">
                  <c:v>4.17</c:v>
                </c:pt>
                <c:pt idx="3">
                  <c:v>4.17</c:v>
                </c:pt>
              </c:numCache>
            </c:numRef>
          </c:xVal>
          <c:yVal>
            <c:numRef>
              <c:f>Stair1!$UB$7:$UE$7</c:f>
              <c:numCache>
                <c:formatCode>General</c:formatCode>
                <c:ptCount val="4"/>
                <c:pt idx="0">
                  <c:v>0.96</c:v>
                </c:pt>
                <c:pt idx="1">
                  <c:v>1.32</c:v>
                </c:pt>
                <c:pt idx="2">
                  <c:v>1.32</c:v>
                </c:pt>
                <c:pt idx="3">
                  <c:v>1.1200000000000001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Stair1!$TL$5</c:f>
              <c:strCache>
                <c:ptCount val="1"/>
                <c:pt idx="0">
                  <c:v>เหล็ก1</c:v>
                </c:pt>
              </c:strCache>
            </c:strRef>
          </c:tx>
          <c:spPr>
            <a:ln w="19050" cap="sq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Stair1!$UG$6:$UJ$6</c:f>
              <c:numCache>
                <c:formatCode>General</c:formatCode>
                <c:ptCount val="4"/>
                <c:pt idx="0">
                  <c:v>2.9089999999999998</c:v>
                </c:pt>
                <c:pt idx="1">
                  <c:v>3.1669999999999998</c:v>
                </c:pt>
                <c:pt idx="2">
                  <c:v>4.1399999999999997</c:v>
                </c:pt>
                <c:pt idx="3">
                  <c:v>4.1399999999999997</c:v>
                </c:pt>
              </c:numCache>
            </c:numRef>
          </c:xVal>
          <c:yVal>
            <c:numRef>
              <c:f>Stair1!$UG$7:$UJ$7</c:f>
              <c:numCache>
                <c:formatCode>General</c:formatCode>
                <c:ptCount val="4"/>
                <c:pt idx="0">
                  <c:v>1.0760000000000001</c:v>
                </c:pt>
                <c:pt idx="1">
                  <c:v>1.23</c:v>
                </c:pt>
                <c:pt idx="2">
                  <c:v>1.23</c:v>
                </c:pt>
                <c:pt idx="3">
                  <c:v>1.27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Stair1!$TL$8</c:f>
              <c:strCache>
                <c:ptCount val="1"/>
                <c:pt idx="0">
                  <c:v>กันร้าว</c:v>
                </c:pt>
              </c:strCache>
            </c:strRef>
          </c:tx>
          <c:spPr>
            <a:ln w="12700">
              <a:solidFill>
                <a:srgbClr val="006600"/>
              </a:solidFill>
              <a:prstDash val="sysDash"/>
            </a:ln>
          </c:spPr>
          <c:marker>
            <c:symbol val="none"/>
          </c:marker>
          <c:xVal>
            <c:numRef>
              <c:f>Stair1!$TM$9:$TO$9</c:f>
              <c:numCache>
                <c:formatCode>General</c:formatCode>
                <c:ptCount val="3"/>
                <c:pt idx="0">
                  <c:v>1.0489999999999999</c:v>
                </c:pt>
                <c:pt idx="1">
                  <c:v>1.03</c:v>
                </c:pt>
                <c:pt idx="2">
                  <c:v>1.345</c:v>
                </c:pt>
              </c:numCache>
            </c:numRef>
          </c:xVal>
          <c:yVal>
            <c:numRef>
              <c:f>Stair1!$TM$10:$TO$10</c:f>
              <c:numCache>
                <c:formatCode>General</c:formatCode>
                <c:ptCount val="3"/>
                <c:pt idx="0">
                  <c:v>-7.5999999999999998E-2</c:v>
                </c:pt>
                <c:pt idx="1">
                  <c:v>0.12</c:v>
                </c:pt>
                <c:pt idx="2">
                  <c:v>0.10199999999999999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Stair1!$TL$8</c:f>
              <c:strCache>
                <c:ptCount val="1"/>
                <c:pt idx="0">
                  <c:v>กันร้าว</c:v>
                </c:pt>
              </c:strCache>
            </c:strRef>
          </c:tx>
          <c:spPr>
            <a:ln w="12700">
              <a:solidFill>
                <a:srgbClr val="006600"/>
              </a:solidFill>
              <a:prstDash val="sysDash"/>
            </a:ln>
          </c:spPr>
          <c:marker>
            <c:symbol val="none"/>
          </c:marker>
          <c:xVal>
            <c:numRef>
              <c:f>Stair1!$TQ$9:$TS$9</c:f>
              <c:numCache>
                <c:formatCode>General</c:formatCode>
                <c:ptCount val="3"/>
                <c:pt idx="0">
                  <c:v>1.2989999999999999</c:v>
                </c:pt>
                <c:pt idx="1">
                  <c:v>1.28</c:v>
                </c:pt>
                <c:pt idx="2">
                  <c:v>1.595</c:v>
                </c:pt>
              </c:numCache>
            </c:numRef>
          </c:xVal>
          <c:yVal>
            <c:numRef>
              <c:f>Stair1!$TQ$10:$TS$10</c:f>
              <c:numCache>
                <c:formatCode>General</c:formatCode>
                <c:ptCount val="3"/>
                <c:pt idx="0">
                  <c:v>7.3999999999999996E-2</c:v>
                </c:pt>
                <c:pt idx="1">
                  <c:v>0.27</c:v>
                </c:pt>
                <c:pt idx="2">
                  <c:v>0.252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Stair1!$TL$8</c:f>
              <c:strCache>
                <c:ptCount val="1"/>
                <c:pt idx="0">
                  <c:v>กันร้าว</c:v>
                </c:pt>
              </c:strCache>
            </c:strRef>
          </c:tx>
          <c:spPr>
            <a:ln w="12700">
              <a:solidFill>
                <a:srgbClr val="006600"/>
              </a:solidFill>
              <a:prstDash val="sysDash"/>
            </a:ln>
          </c:spPr>
          <c:marker>
            <c:symbol val="none"/>
          </c:marker>
          <c:xVal>
            <c:numRef>
              <c:f>Stair1!$TU$9:$TW$9</c:f>
              <c:numCache>
                <c:formatCode>General</c:formatCode>
                <c:ptCount val="3"/>
                <c:pt idx="0">
                  <c:v>1.5489999999999999</c:v>
                </c:pt>
                <c:pt idx="1">
                  <c:v>1.53</c:v>
                </c:pt>
                <c:pt idx="2">
                  <c:v>1.845</c:v>
                </c:pt>
              </c:numCache>
            </c:numRef>
          </c:xVal>
          <c:yVal>
            <c:numRef>
              <c:f>Stair1!$TU$10:$TW$10</c:f>
              <c:numCache>
                <c:formatCode>General</c:formatCode>
                <c:ptCount val="3"/>
                <c:pt idx="0">
                  <c:v>0.22399999999999998</c:v>
                </c:pt>
                <c:pt idx="1">
                  <c:v>0.42000000000000004</c:v>
                </c:pt>
                <c:pt idx="2">
                  <c:v>0.40200000000000002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Stair1!$TL$8</c:f>
              <c:strCache>
                <c:ptCount val="1"/>
                <c:pt idx="0">
                  <c:v>กันร้าว</c:v>
                </c:pt>
              </c:strCache>
            </c:strRef>
          </c:tx>
          <c:spPr>
            <a:ln w="12700">
              <a:solidFill>
                <a:srgbClr val="006600"/>
              </a:solidFill>
              <a:prstDash val="sysDash"/>
            </a:ln>
          </c:spPr>
          <c:marker>
            <c:symbol val="none"/>
          </c:marker>
          <c:xVal>
            <c:numRef>
              <c:f>Stair1!$TY$9:$UA$9</c:f>
              <c:numCache>
                <c:formatCode>General</c:formatCode>
                <c:ptCount val="3"/>
                <c:pt idx="0">
                  <c:v>1.7989999999999999</c:v>
                </c:pt>
                <c:pt idx="1">
                  <c:v>1.78</c:v>
                </c:pt>
                <c:pt idx="2">
                  <c:v>2.0949999999999998</c:v>
                </c:pt>
              </c:numCache>
            </c:numRef>
          </c:xVal>
          <c:yVal>
            <c:numRef>
              <c:f>Stair1!$TY$10:$UA$10</c:f>
              <c:numCache>
                <c:formatCode>General</c:formatCode>
                <c:ptCount val="3"/>
                <c:pt idx="0">
                  <c:v>0.374</c:v>
                </c:pt>
                <c:pt idx="1">
                  <c:v>0.57000000000000006</c:v>
                </c:pt>
                <c:pt idx="2">
                  <c:v>0.55200000000000005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Stair1!$TL$8</c:f>
              <c:strCache>
                <c:ptCount val="1"/>
                <c:pt idx="0">
                  <c:v>กันร้าว</c:v>
                </c:pt>
              </c:strCache>
            </c:strRef>
          </c:tx>
          <c:spPr>
            <a:ln w="12700">
              <a:solidFill>
                <a:srgbClr val="006600"/>
              </a:solidFill>
              <a:prstDash val="sysDash"/>
            </a:ln>
          </c:spPr>
          <c:marker>
            <c:symbol val="none"/>
          </c:marker>
          <c:xVal>
            <c:numRef>
              <c:f>Stair1!$UC$9:$UE$9</c:f>
              <c:numCache>
                <c:formatCode>General</c:formatCode>
                <c:ptCount val="3"/>
                <c:pt idx="0">
                  <c:v>2.0489999999999999</c:v>
                </c:pt>
                <c:pt idx="1">
                  <c:v>2.0300000000000002</c:v>
                </c:pt>
                <c:pt idx="2">
                  <c:v>2.3449999999999998</c:v>
                </c:pt>
              </c:numCache>
            </c:numRef>
          </c:xVal>
          <c:yVal>
            <c:numRef>
              <c:f>Stair1!$UC$10:$UE$10</c:f>
              <c:numCache>
                <c:formatCode>General</c:formatCode>
                <c:ptCount val="3"/>
                <c:pt idx="0">
                  <c:v>0.52400000000000002</c:v>
                </c:pt>
                <c:pt idx="1">
                  <c:v>0.72000000000000008</c:v>
                </c:pt>
                <c:pt idx="2">
                  <c:v>0.70200000000000007</c:v>
                </c:pt>
              </c:numCache>
            </c:numRef>
          </c:yVal>
          <c:smooth val="0"/>
        </c:ser>
        <c:ser>
          <c:idx val="11"/>
          <c:order val="11"/>
          <c:tx>
            <c:strRef>
              <c:f>Stair1!$TL$8</c:f>
              <c:strCache>
                <c:ptCount val="1"/>
                <c:pt idx="0">
                  <c:v>กันร้าว</c:v>
                </c:pt>
              </c:strCache>
            </c:strRef>
          </c:tx>
          <c:spPr>
            <a:ln w="12700">
              <a:solidFill>
                <a:srgbClr val="006600"/>
              </a:solidFill>
              <a:prstDash val="sysDash"/>
            </a:ln>
          </c:spPr>
          <c:marker>
            <c:symbol val="none"/>
          </c:marker>
          <c:xVal>
            <c:numRef>
              <c:f>Stair1!$UG$9:$UI$9</c:f>
              <c:numCache>
                <c:formatCode>General</c:formatCode>
                <c:ptCount val="3"/>
                <c:pt idx="0">
                  <c:v>2.2989999999999999</c:v>
                </c:pt>
                <c:pt idx="1">
                  <c:v>2.2800000000000002</c:v>
                </c:pt>
                <c:pt idx="2">
                  <c:v>2.5949999999999998</c:v>
                </c:pt>
              </c:numCache>
            </c:numRef>
          </c:xVal>
          <c:yVal>
            <c:numRef>
              <c:f>Stair1!$UG$10:$UI$10</c:f>
              <c:numCache>
                <c:formatCode>General</c:formatCode>
                <c:ptCount val="3"/>
                <c:pt idx="0">
                  <c:v>0.67400000000000004</c:v>
                </c:pt>
                <c:pt idx="1">
                  <c:v>0.87000000000000011</c:v>
                </c:pt>
                <c:pt idx="2">
                  <c:v>0.85200000000000009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Stair1!$TL$8</c:f>
              <c:strCache>
                <c:ptCount val="1"/>
                <c:pt idx="0">
                  <c:v>กันร้าว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ysDash"/>
            </a:ln>
          </c:spPr>
          <c:marker>
            <c:symbol val="none"/>
          </c:marker>
          <c:xVal>
            <c:numRef>
              <c:f>Stair1!$UK$9:$UM$9</c:f>
              <c:numCache>
                <c:formatCode>General</c:formatCode>
                <c:ptCount val="3"/>
                <c:pt idx="0">
                  <c:v>2.5489999999999999</c:v>
                </c:pt>
                <c:pt idx="1">
                  <c:v>2.5300000000000002</c:v>
                </c:pt>
                <c:pt idx="2">
                  <c:v>2.8449999999999998</c:v>
                </c:pt>
              </c:numCache>
            </c:numRef>
          </c:xVal>
          <c:yVal>
            <c:numRef>
              <c:f>Stair1!$UK$10:$UM$10</c:f>
              <c:numCache>
                <c:formatCode>General</c:formatCode>
                <c:ptCount val="3"/>
                <c:pt idx="0">
                  <c:v>0.82400000000000007</c:v>
                </c:pt>
                <c:pt idx="1">
                  <c:v>1.02</c:v>
                </c:pt>
                <c:pt idx="2">
                  <c:v>1.002</c:v>
                </c:pt>
              </c:numCache>
            </c:numRef>
          </c:yVal>
          <c:smooth val="0"/>
        </c:ser>
        <c:ser>
          <c:idx val="13"/>
          <c:order val="13"/>
          <c:tx>
            <c:strRef>
              <c:f>Stair1!$TL$8</c:f>
              <c:strCache>
                <c:ptCount val="1"/>
                <c:pt idx="0">
                  <c:v>กันร้าว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ysDash"/>
            </a:ln>
          </c:spPr>
          <c:marker>
            <c:symbol val="none"/>
          </c:marker>
          <c:xVal>
            <c:numRef>
              <c:f>Stair1!$UO$9:$UQ$9</c:f>
              <c:numCache>
                <c:formatCode>General</c:formatCode>
                <c:ptCount val="3"/>
                <c:pt idx="0">
                  <c:v>2.7989999999999999</c:v>
                </c:pt>
                <c:pt idx="1">
                  <c:v>2.7800000000000002</c:v>
                </c:pt>
                <c:pt idx="2">
                  <c:v>3.0949999999999998</c:v>
                </c:pt>
              </c:numCache>
            </c:numRef>
          </c:xVal>
          <c:yVal>
            <c:numRef>
              <c:f>Stair1!$UO$10:$UQ$10</c:f>
              <c:numCache>
                <c:formatCode>General</c:formatCode>
                <c:ptCount val="3"/>
                <c:pt idx="0">
                  <c:v>0.97400000000000009</c:v>
                </c:pt>
                <c:pt idx="1">
                  <c:v>1.17</c:v>
                </c:pt>
                <c:pt idx="2">
                  <c:v>1.1519999999999999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Stair1!$TL$8</c:f>
              <c:strCache>
                <c:ptCount val="1"/>
                <c:pt idx="0">
                  <c:v>กันร้าว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ysDash"/>
            </a:ln>
          </c:spPr>
          <c:marker>
            <c:symbol val="none"/>
          </c:marker>
          <c:xVal>
            <c:numRef>
              <c:f>Stair1!$US$9:$UU$9</c:f>
              <c:numCache>
                <c:formatCode>General</c:formatCode>
                <c:ptCount val="3"/>
                <c:pt idx="0">
                  <c:v>3.0489999999999999</c:v>
                </c:pt>
                <c:pt idx="1">
                  <c:v>3.0300000000000002</c:v>
                </c:pt>
                <c:pt idx="2">
                  <c:v>3.3449999999999998</c:v>
                </c:pt>
              </c:numCache>
            </c:numRef>
          </c:xVal>
          <c:yVal>
            <c:numRef>
              <c:f>Stair1!$US$10:$UU$10</c:f>
              <c:numCache>
                <c:formatCode>General</c:formatCode>
                <c:ptCount val="3"/>
                <c:pt idx="0">
                  <c:v>1.1240000000000001</c:v>
                </c:pt>
                <c:pt idx="1">
                  <c:v>1.3199999999999998</c:v>
                </c:pt>
                <c:pt idx="2">
                  <c:v>1.3019999999999998</c:v>
                </c:pt>
              </c:numCache>
            </c:numRef>
          </c:yVal>
          <c:smooth val="0"/>
        </c:ser>
        <c:ser>
          <c:idx val="15"/>
          <c:order val="15"/>
          <c:spPr>
            <a:ln>
              <a:noFill/>
            </a:ln>
          </c:spPr>
          <c:marker>
            <c:symbol val="circle"/>
            <c:size val="2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</c:spPr>
          </c:marker>
          <c:xVal>
            <c:numRef>
              <c:f>Stair1!$TM$12:$TU$12</c:f>
              <c:numCache>
                <c:formatCode>General</c:formatCode>
                <c:ptCount val="9"/>
                <c:pt idx="0">
                  <c:v>2.9000000000000001E-2</c:v>
                </c:pt>
                <c:pt idx="1">
                  <c:v>0.22900000000000001</c:v>
                </c:pt>
                <c:pt idx="2">
                  <c:v>0.42899999999999999</c:v>
                </c:pt>
                <c:pt idx="3">
                  <c:v>0.629</c:v>
                </c:pt>
                <c:pt idx="4">
                  <c:v>0.82899999999999996</c:v>
                </c:pt>
                <c:pt idx="5">
                  <c:v>1.012</c:v>
                </c:pt>
                <c:pt idx="6">
                  <c:v>1.17</c:v>
                </c:pt>
                <c:pt idx="7">
                  <c:v>1.341</c:v>
                </c:pt>
                <c:pt idx="8">
                  <c:v>1.5129999999999999</c:v>
                </c:pt>
              </c:numCache>
            </c:numRef>
          </c:xVal>
          <c:yVal>
            <c:numRef>
              <c:f>Stair1!$TM$13:$TU$13</c:f>
              <c:numCache>
                <c:formatCode>General</c:formatCode>
                <c:ptCount val="9"/>
                <c:pt idx="0">
                  <c:v>-4.4999999999999998E-2</c:v>
                </c:pt>
                <c:pt idx="1">
                  <c:v>-4.4999999999999998E-2</c:v>
                </c:pt>
                <c:pt idx="2">
                  <c:v>-4.4999999999999998E-2</c:v>
                </c:pt>
                <c:pt idx="3">
                  <c:v>-4.4999999999999998E-2</c:v>
                </c:pt>
                <c:pt idx="4">
                  <c:v>-4.4999999999999998E-2</c:v>
                </c:pt>
                <c:pt idx="5">
                  <c:v>-4.4999999999999998E-2</c:v>
                </c:pt>
                <c:pt idx="6">
                  <c:v>4.9000000000000002E-2</c:v>
                </c:pt>
                <c:pt idx="7">
                  <c:v>0.152</c:v>
                </c:pt>
                <c:pt idx="8">
                  <c:v>0.255</c:v>
                </c:pt>
              </c:numCache>
            </c:numRef>
          </c:yVal>
          <c:smooth val="0"/>
        </c:ser>
        <c:ser>
          <c:idx val="16"/>
          <c:order val="16"/>
          <c:spPr>
            <a:ln>
              <a:noFill/>
            </a:ln>
          </c:spPr>
          <c:marker>
            <c:symbol val="circle"/>
            <c:size val="2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Stair1!$TM$15:$UH$15</c:f>
              <c:numCache>
                <c:formatCode>General</c:formatCode>
                <c:ptCount val="22"/>
                <c:pt idx="0">
                  <c:v>2.9000000000000001E-2</c:v>
                </c:pt>
                <c:pt idx="1">
                  <c:v>0.22900000000000001</c:v>
                </c:pt>
                <c:pt idx="2">
                  <c:v>0.42899999999999999</c:v>
                </c:pt>
                <c:pt idx="3">
                  <c:v>0.629</c:v>
                </c:pt>
                <c:pt idx="4">
                  <c:v>0.82899999999999996</c:v>
                </c:pt>
                <c:pt idx="5">
                  <c:v>1.0289999999999999</c:v>
                </c:pt>
                <c:pt idx="6">
                  <c:v>1.2010000000000001</c:v>
                </c:pt>
                <c:pt idx="7">
                  <c:v>1.3720000000000001</c:v>
                </c:pt>
                <c:pt idx="8">
                  <c:v>1.544</c:v>
                </c:pt>
                <c:pt idx="9">
                  <c:v>1.7150000000000001</c:v>
                </c:pt>
                <c:pt idx="10">
                  <c:v>1.887</c:v>
                </c:pt>
                <c:pt idx="11">
                  <c:v>2.0579999999999998</c:v>
                </c:pt>
                <c:pt idx="12">
                  <c:v>2.23</c:v>
                </c:pt>
                <c:pt idx="13">
                  <c:v>2.4009999999999998</c:v>
                </c:pt>
                <c:pt idx="14">
                  <c:v>2.573</c:v>
                </c:pt>
                <c:pt idx="15">
                  <c:v>2.7440000000000002</c:v>
                </c:pt>
                <c:pt idx="16">
                  <c:v>2.9159999999999999</c:v>
                </c:pt>
                <c:pt idx="17">
                  <c:v>3.0870000000000002</c:v>
                </c:pt>
                <c:pt idx="18">
                  <c:v>3.2789999999999999</c:v>
                </c:pt>
                <c:pt idx="19">
                  <c:v>3.4790000000000001</c:v>
                </c:pt>
                <c:pt idx="20">
                  <c:v>3.6789999999999998</c:v>
                </c:pt>
                <c:pt idx="21">
                  <c:v>3.879</c:v>
                </c:pt>
              </c:numCache>
            </c:numRef>
          </c:xVal>
          <c:yVal>
            <c:numRef>
              <c:f>Stair1!$TM$16:$UH$16</c:f>
              <c:numCache>
                <c:formatCode>General</c:formatCode>
                <c:ptCount val="22"/>
                <c:pt idx="0">
                  <c:v>-0.105</c:v>
                </c:pt>
                <c:pt idx="1">
                  <c:v>-0.105</c:v>
                </c:pt>
                <c:pt idx="2">
                  <c:v>-0.105</c:v>
                </c:pt>
                <c:pt idx="3">
                  <c:v>-0.105</c:v>
                </c:pt>
                <c:pt idx="4">
                  <c:v>-0.105</c:v>
                </c:pt>
                <c:pt idx="5">
                  <c:v>-0.105</c:v>
                </c:pt>
                <c:pt idx="6">
                  <c:v>2E-3</c:v>
                </c:pt>
                <c:pt idx="7">
                  <c:v>0.10100000000000001</c:v>
                </c:pt>
                <c:pt idx="8">
                  <c:v>0.20399999999999999</c:v>
                </c:pt>
                <c:pt idx="9">
                  <c:v>0.307</c:v>
                </c:pt>
                <c:pt idx="10">
                  <c:v>0.40899999999999997</c:v>
                </c:pt>
                <c:pt idx="11">
                  <c:v>0.51200000000000001</c:v>
                </c:pt>
                <c:pt idx="12">
                  <c:v>0.61499999999999999</c:v>
                </c:pt>
                <c:pt idx="13">
                  <c:v>0.71799999999999997</c:v>
                </c:pt>
                <c:pt idx="14">
                  <c:v>0.82099999999999995</c:v>
                </c:pt>
                <c:pt idx="15">
                  <c:v>0.92400000000000004</c:v>
                </c:pt>
                <c:pt idx="16">
                  <c:v>1.0269999999999999</c:v>
                </c:pt>
                <c:pt idx="17">
                  <c:v>1.1299999999999999</c:v>
                </c:pt>
                <c:pt idx="18">
                  <c:v>1.2450000000000001</c:v>
                </c:pt>
                <c:pt idx="19">
                  <c:v>1.2450000000000001</c:v>
                </c:pt>
                <c:pt idx="20">
                  <c:v>1.2450000000000001</c:v>
                </c:pt>
                <c:pt idx="21">
                  <c:v>1.2450000000000001</c:v>
                </c:pt>
              </c:numCache>
            </c:numRef>
          </c:yVal>
          <c:smooth val="0"/>
        </c:ser>
        <c:ser>
          <c:idx val="17"/>
          <c:order val="17"/>
          <c:spPr>
            <a:ln>
              <a:noFill/>
            </a:ln>
          </c:spPr>
          <c:marker>
            <c:symbol val="circle"/>
            <c:size val="2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Stair1!$TM$18:$TS$18</c:f>
              <c:numCache>
                <c:formatCode>General</c:formatCode>
                <c:ptCount val="7"/>
                <c:pt idx="0">
                  <c:v>2.7130000000000001</c:v>
                </c:pt>
                <c:pt idx="1">
                  <c:v>2.8849999999999998</c:v>
                </c:pt>
                <c:pt idx="2">
                  <c:v>3.056</c:v>
                </c:pt>
                <c:pt idx="3">
                  <c:v>3.262</c:v>
                </c:pt>
                <c:pt idx="4">
                  <c:v>3.4790000000000001</c:v>
                </c:pt>
                <c:pt idx="5">
                  <c:v>3.6789999999999998</c:v>
                </c:pt>
                <c:pt idx="6">
                  <c:v>3.879</c:v>
                </c:pt>
              </c:numCache>
            </c:numRef>
          </c:xVal>
          <c:yVal>
            <c:numRef>
              <c:f>Stair1!$TM$19:$TS$19</c:f>
              <c:numCache>
                <c:formatCode>General</c:formatCode>
                <c:ptCount val="7"/>
                <c:pt idx="0">
                  <c:v>0.97499999999999998</c:v>
                </c:pt>
                <c:pt idx="1">
                  <c:v>1.0780000000000001</c:v>
                </c:pt>
                <c:pt idx="2">
                  <c:v>1.181</c:v>
                </c:pt>
                <c:pt idx="3">
                  <c:v>1.3049999999999999</c:v>
                </c:pt>
                <c:pt idx="4">
                  <c:v>1.3049999999999999</c:v>
                </c:pt>
                <c:pt idx="5">
                  <c:v>1.3049999999999999</c:v>
                </c:pt>
                <c:pt idx="6">
                  <c:v>1.3049999999999999</c:v>
                </c:pt>
              </c:numCache>
            </c:numRef>
          </c:yVal>
          <c:smooth val="0"/>
        </c:ser>
        <c:ser>
          <c:idx val="18"/>
          <c:order val="18"/>
          <c:tx>
            <c:strRef>
              <c:f>Stair1!$TL$20</c:f>
              <c:strCache>
                <c:ptCount val="1"/>
                <c:pt idx="0">
                  <c:v>ระยะ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Stair1!$TM$21:$TP$21</c:f>
              <c:numCache>
                <c:formatCode>General</c:formatCode>
                <c:ptCount val="4"/>
                <c:pt idx="0">
                  <c:v>-0.4</c:v>
                </c:pt>
                <c:pt idx="1">
                  <c:v>-0.4</c:v>
                </c:pt>
                <c:pt idx="2">
                  <c:v>-0.4</c:v>
                </c:pt>
                <c:pt idx="3">
                  <c:v>-0.4</c:v>
                </c:pt>
              </c:numCache>
            </c:numRef>
          </c:xVal>
          <c:yVal>
            <c:numRef>
              <c:f>Stair1!$TM$22:$TP$22</c:f>
              <c:numCache>
                <c:formatCode>General</c:formatCode>
                <c:ptCount val="4"/>
                <c:pt idx="0">
                  <c:v>-0.15</c:v>
                </c:pt>
                <c:pt idx="1">
                  <c:v>0</c:v>
                </c:pt>
                <c:pt idx="2">
                  <c:v>0</c:v>
                </c:pt>
                <c:pt idx="3">
                  <c:v>1.35</c:v>
                </c:pt>
              </c:numCache>
            </c:numRef>
          </c:yVal>
          <c:smooth val="0"/>
        </c:ser>
        <c:ser>
          <c:idx val="19"/>
          <c:order val="19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Stair1!$TR$21:$TS$21</c:f>
              <c:numCache>
                <c:formatCode>General</c:formatCode>
                <c:ptCount val="2"/>
                <c:pt idx="0">
                  <c:v>-0.43</c:v>
                </c:pt>
                <c:pt idx="1">
                  <c:v>-0.37</c:v>
                </c:pt>
              </c:numCache>
            </c:numRef>
          </c:xVal>
          <c:yVal>
            <c:numRef>
              <c:f>Stair1!$TR$22:$TS$22</c:f>
              <c:numCache>
                <c:formatCode>General</c:formatCode>
                <c:ptCount val="2"/>
                <c:pt idx="0">
                  <c:v>-0.15</c:v>
                </c:pt>
                <c:pt idx="1">
                  <c:v>-0.15</c:v>
                </c:pt>
              </c:numCache>
            </c:numRef>
          </c:yVal>
          <c:smooth val="0"/>
        </c:ser>
        <c:ser>
          <c:idx val="20"/>
          <c:order val="20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Stair1!$TU$21:$TV$21</c:f>
              <c:numCache>
                <c:formatCode>General</c:formatCode>
                <c:ptCount val="2"/>
                <c:pt idx="0">
                  <c:v>-0.43</c:v>
                </c:pt>
                <c:pt idx="1">
                  <c:v>-0.37</c:v>
                </c:pt>
              </c:numCache>
            </c:numRef>
          </c:xVal>
          <c:yVal>
            <c:numRef>
              <c:f>Stair1!$TU$22:$TV$22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21"/>
          <c:order val="21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Stair1!$TX$21:$TY$21</c:f>
              <c:numCache>
                <c:formatCode>General</c:formatCode>
                <c:ptCount val="2"/>
                <c:pt idx="0">
                  <c:v>-0.43</c:v>
                </c:pt>
                <c:pt idx="1">
                  <c:v>-0.37</c:v>
                </c:pt>
              </c:numCache>
            </c:numRef>
          </c:xVal>
          <c:yVal>
            <c:numRef>
              <c:f>Stair1!$TX$22:$TY$22</c:f>
              <c:numCache>
                <c:formatCode>General</c:formatCode>
                <c:ptCount val="2"/>
                <c:pt idx="0">
                  <c:v>1.35</c:v>
                </c:pt>
                <c:pt idx="1">
                  <c:v>1.35</c:v>
                </c:pt>
              </c:numCache>
            </c:numRef>
          </c:yVal>
          <c:smooth val="0"/>
        </c:ser>
        <c:ser>
          <c:idx val="22"/>
          <c:order val="22"/>
          <c:tx>
            <c:strRef>
              <c:f>Stair1!$TL$20</c:f>
              <c:strCache>
                <c:ptCount val="1"/>
                <c:pt idx="0">
                  <c:v>ระยะ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Stair1!$TM$24:$TN$24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Stair1!$TM$25:$TN$25</c:f>
              <c:numCache>
                <c:formatCode>General</c:formatCode>
                <c:ptCount val="2"/>
                <c:pt idx="0">
                  <c:v>-0.6</c:v>
                </c:pt>
                <c:pt idx="1">
                  <c:v>-0.6</c:v>
                </c:pt>
              </c:numCache>
            </c:numRef>
          </c:yVal>
          <c:smooth val="0"/>
        </c:ser>
        <c:ser>
          <c:idx val="23"/>
          <c:order val="23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Stair1!$TP$24:$TQ$24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Stair1!$TP$25:$TQ$25</c:f>
              <c:numCache>
                <c:formatCode>General</c:formatCode>
                <c:ptCount val="2"/>
                <c:pt idx="0">
                  <c:v>-0.63</c:v>
                </c:pt>
                <c:pt idx="1">
                  <c:v>-0.56999999999999995</c:v>
                </c:pt>
              </c:numCache>
            </c:numRef>
          </c:yVal>
          <c:smooth val="0"/>
        </c:ser>
        <c:ser>
          <c:idx val="24"/>
          <c:order val="24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Stair1!$TS$24:$TT$24</c:f>
              <c:numCache>
                <c:formatCode>General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xVal>
          <c:yVal>
            <c:numRef>
              <c:f>Stair1!$TS$25:$TT$25</c:f>
              <c:numCache>
                <c:formatCode>General</c:formatCode>
                <c:ptCount val="2"/>
                <c:pt idx="0">
                  <c:v>-0.63</c:v>
                </c:pt>
                <c:pt idx="1">
                  <c:v>-0.56999999999999995</c:v>
                </c:pt>
              </c:numCache>
            </c:numRef>
          </c:yVal>
          <c:smooth val="0"/>
        </c:ser>
        <c:ser>
          <c:idx val="25"/>
          <c:order val="25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Stair1!$TM$27:$TN$27</c:f>
              <c:numCache>
                <c:formatCode>General</c:formatCode>
                <c:ptCount val="2"/>
                <c:pt idx="0">
                  <c:v>0.83899999999999997</c:v>
                </c:pt>
                <c:pt idx="1">
                  <c:v>1.4390000000000001</c:v>
                </c:pt>
              </c:numCache>
            </c:numRef>
          </c:xVal>
          <c:yVal>
            <c:numRef>
              <c:f>Stair1!$TM$28:$TN$28</c:f>
              <c:numCache>
                <c:formatCode>General</c:formatCode>
                <c:ptCount val="2"/>
                <c:pt idx="0">
                  <c:v>0.253</c:v>
                </c:pt>
                <c:pt idx="1">
                  <c:v>0.61299999999999999</c:v>
                </c:pt>
              </c:numCache>
            </c:numRef>
          </c:yVal>
          <c:smooth val="0"/>
        </c:ser>
        <c:ser>
          <c:idx val="26"/>
          <c:order val="26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Stair1!$TM$30:$TN$30</c:f>
              <c:numCache>
                <c:formatCode>General</c:formatCode>
                <c:ptCount val="2"/>
                <c:pt idx="0">
                  <c:v>2.488</c:v>
                </c:pt>
                <c:pt idx="1">
                  <c:v>3.089</c:v>
                </c:pt>
              </c:numCache>
            </c:numRef>
          </c:xVal>
          <c:yVal>
            <c:numRef>
              <c:f>Stair1!$TM$31:$TN$31</c:f>
              <c:numCache>
                <c:formatCode>General</c:formatCode>
                <c:ptCount val="2"/>
                <c:pt idx="0">
                  <c:v>1.2430000000000001</c:v>
                </c:pt>
                <c:pt idx="1">
                  <c:v>1.603</c:v>
                </c:pt>
              </c:numCache>
            </c:numRef>
          </c:yVal>
          <c:smooth val="0"/>
        </c:ser>
        <c:ser>
          <c:idx val="27"/>
          <c:order val="27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Stair1!$TP$27:$TQ$27</c:f>
              <c:numCache>
                <c:formatCode>General</c:formatCode>
                <c:ptCount val="2"/>
                <c:pt idx="0">
                  <c:v>0.82299999999999995</c:v>
                </c:pt>
                <c:pt idx="1">
                  <c:v>0.85399999999999998</c:v>
                </c:pt>
              </c:numCache>
            </c:numRef>
          </c:xVal>
          <c:yVal>
            <c:numRef>
              <c:f>Stair1!$TP$28:$TQ$28</c:f>
              <c:numCache>
                <c:formatCode>General</c:formatCode>
                <c:ptCount val="2"/>
                <c:pt idx="0">
                  <c:v>0.27900000000000003</c:v>
                </c:pt>
                <c:pt idx="1">
                  <c:v>0.22700000000000001</c:v>
                </c:pt>
              </c:numCache>
            </c:numRef>
          </c:yVal>
          <c:smooth val="0"/>
        </c:ser>
        <c:ser>
          <c:idx val="28"/>
          <c:order val="28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Stair1!$TS$27:$TT$27</c:f>
              <c:numCache>
                <c:formatCode>General</c:formatCode>
                <c:ptCount val="2"/>
                <c:pt idx="0">
                  <c:v>1.423</c:v>
                </c:pt>
                <c:pt idx="1">
                  <c:v>1.454</c:v>
                </c:pt>
              </c:numCache>
            </c:numRef>
          </c:xVal>
          <c:yVal>
            <c:numRef>
              <c:f>Stair1!$TS$28:$TT$28</c:f>
              <c:numCache>
                <c:formatCode>General</c:formatCode>
                <c:ptCount val="2"/>
                <c:pt idx="0">
                  <c:v>0.63900000000000001</c:v>
                </c:pt>
                <c:pt idx="1">
                  <c:v>0.58699999999999997</c:v>
                </c:pt>
              </c:numCache>
            </c:numRef>
          </c:yVal>
          <c:smooth val="0"/>
        </c:ser>
        <c:ser>
          <c:idx val="29"/>
          <c:order val="29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Stair1!$TP$30:$TQ$30</c:f>
              <c:numCache>
                <c:formatCode>General</c:formatCode>
                <c:ptCount val="2"/>
                <c:pt idx="0">
                  <c:v>2.4729999999999999</c:v>
                </c:pt>
                <c:pt idx="1">
                  <c:v>2.504</c:v>
                </c:pt>
              </c:numCache>
            </c:numRef>
          </c:xVal>
          <c:yVal>
            <c:numRef>
              <c:f>Stair1!$TP$31:$TQ$31</c:f>
              <c:numCache>
                <c:formatCode>General</c:formatCode>
                <c:ptCount val="2"/>
                <c:pt idx="0">
                  <c:v>1.2689999999999999</c:v>
                </c:pt>
                <c:pt idx="1">
                  <c:v>1.2170000000000001</c:v>
                </c:pt>
              </c:numCache>
            </c:numRef>
          </c:yVal>
          <c:smooth val="0"/>
        </c:ser>
        <c:ser>
          <c:idx val="30"/>
          <c:order val="30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Stair1!$TS$30:$TT$30</c:f>
              <c:numCache>
                <c:formatCode>General</c:formatCode>
                <c:ptCount val="2"/>
                <c:pt idx="0">
                  <c:v>3.073</c:v>
                </c:pt>
                <c:pt idx="1">
                  <c:v>3.1040000000000001</c:v>
                </c:pt>
              </c:numCache>
            </c:numRef>
          </c:xVal>
          <c:yVal>
            <c:numRef>
              <c:f>Stair1!$TS$31:$TT$31</c:f>
              <c:numCache>
                <c:formatCode>General</c:formatCode>
                <c:ptCount val="2"/>
                <c:pt idx="0">
                  <c:v>1.629</c:v>
                </c:pt>
                <c:pt idx="1">
                  <c:v>1.577</c:v>
                </c:pt>
              </c:numCache>
            </c:numRef>
          </c:yVal>
          <c:smooth val="0"/>
        </c:ser>
        <c:ser>
          <c:idx val="31"/>
          <c:order val="31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Stair1!$TM$33:$TN$33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Stair1!$TM$34:$TN$34</c:f>
              <c:numCache>
                <c:formatCode>General</c:formatCode>
                <c:ptCount val="2"/>
                <c:pt idx="0">
                  <c:v>0.75</c:v>
                </c:pt>
                <c:pt idx="1">
                  <c:v>0.9</c:v>
                </c:pt>
              </c:numCache>
            </c:numRef>
          </c:yVal>
          <c:smooth val="0"/>
        </c:ser>
        <c:ser>
          <c:idx val="32"/>
          <c:order val="32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Stair1!$TP$33:$TQ$33</c:f>
              <c:numCache>
                <c:formatCode>General</c:formatCode>
                <c:ptCount val="2"/>
                <c:pt idx="0">
                  <c:v>1.77</c:v>
                </c:pt>
                <c:pt idx="1">
                  <c:v>1.83</c:v>
                </c:pt>
              </c:numCache>
            </c:numRef>
          </c:xVal>
          <c:yVal>
            <c:numRef>
              <c:f>Stair1!$TP$34:$TQ$34</c:f>
              <c:numCache>
                <c:formatCode>General</c:formatCode>
                <c:ptCount val="2"/>
                <c:pt idx="0">
                  <c:v>0.75</c:v>
                </c:pt>
                <c:pt idx="1">
                  <c:v>0.75</c:v>
                </c:pt>
              </c:numCache>
            </c:numRef>
          </c:yVal>
          <c:smooth val="0"/>
        </c:ser>
        <c:ser>
          <c:idx val="33"/>
          <c:order val="33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Stair1!$TS$33:$TT$33</c:f>
              <c:numCache>
                <c:formatCode>General</c:formatCode>
                <c:ptCount val="2"/>
                <c:pt idx="0">
                  <c:v>1.77</c:v>
                </c:pt>
                <c:pt idx="1">
                  <c:v>1.83</c:v>
                </c:pt>
              </c:numCache>
            </c:numRef>
          </c:xVal>
          <c:yVal>
            <c:numRef>
              <c:f>Stair1!$TS$34:$TT$34</c:f>
              <c:numCache>
                <c:formatCode>General</c:formatCode>
                <c:ptCount val="2"/>
                <c:pt idx="0">
                  <c:v>0.9</c:v>
                </c:pt>
                <c:pt idx="1">
                  <c:v>0.9</c:v>
                </c:pt>
              </c:numCache>
            </c:numRef>
          </c:yVal>
          <c:smooth val="0"/>
        </c:ser>
        <c:ser>
          <c:idx val="34"/>
          <c:order val="34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Stair1!$TM$36:$TN$36</c:f>
              <c:numCache>
                <c:formatCode>General</c:formatCode>
                <c:ptCount val="2"/>
                <c:pt idx="0">
                  <c:v>2</c:v>
                </c:pt>
                <c:pt idx="1">
                  <c:v>2.25</c:v>
                </c:pt>
              </c:numCache>
            </c:numRef>
          </c:xVal>
          <c:yVal>
            <c:numRef>
              <c:f>Stair1!$TM$37:$TN$37</c:f>
              <c:numCache>
                <c:formatCode>General</c:formatCode>
                <c:ptCount val="2"/>
                <c:pt idx="0">
                  <c:v>1.1000000000000001</c:v>
                </c:pt>
                <c:pt idx="1">
                  <c:v>1.1000000000000001</c:v>
                </c:pt>
              </c:numCache>
            </c:numRef>
          </c:yVal>
          <c:smooth val="0"/>
        </c:ser>
        <c:ser>
          <c:idx val="35"/>
          <c:order val="3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Stair1!$TP$36:$TQ$36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Stair1!$TP$37:$TQ$37</c:f>
              <c:numCache>
                <c:formatCode>General</c:formatCode>
                <c:ptCount val="2"/>
                <c:pt idx="0">
                  <c:v>1.1299999999999999</c:v>
                </c:pt>
                <c:pt idx="1">
                  <c:v>1.07</c:v>
                </c:pt>
              </c:numCache>
            </c:numRef>
          </c:yVal>
          <c:smooth val="0"/>
        </c:ser>
        <c:ser>
          <c:idx val="36"/>
          <c:order val="3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Stair1!$TS$36:$TT$36</c:f>
              <c:numCache>
                <c:formatCode>General</c:formatCode>
                <c:ptCount val="2"/>
                <c:pt idx="0">
                  <c:v>2.25</c:v>
                </c:pt>
                <c:pt idx="1">
                  <c:v>2.25</c:v>
                </c:pt>
              </c:numCache>
            </c:numRef>
          </c:xVal>
          <c:yVal>
            <c:numRef>
              <c:f>Stair1!$TS$37:$TT$37</c:f>
              <c:numCache>
                <c:formatCode>General</c:formatCode>
                <c:ptCount val="2"/>
                <c:pt idx="0">
                  <c:v>1.1299999999999999</c:v>
                </c:pt>
                <c:pt idx="1">
                  <c:v>1.07</c:v>
                </c:pt>
              </c:numCache>
            </c:numRef>
          </c:yVal>
          <c:smooth val="0"/>
        </c:ser>
        <c:ser>
          <c:idx val="37"/>
          <c:order val="37"/>
          <c:spPr>
            <a:ln w="6350">
              <a:solidFill>
                <a:srgbClr val="0000FF"/>
              </a:solidFill>
              <a:tailEnd type="triangle" w="sm" len="sm"/>
            </a:ln>
          </c:spPr>
          <c:marker>
            <c:symbol val="none"/>
          </c:marker>
          <c:xVal>
            <c:numRef>
              <c:f>Stair1!$TM$39:$TN$39</c:f>
              <c:numCache>
                <c:formatCode>General</c:formatCode>
                <c:ptCount val="2"/>
                <c:pt idx="0">
                  <c:v>2.1989999999999998</c:v>
                </c:pt>
                <c:pt idx="1">
                  <c:v>2.25</c:v>
                </c:pt>
              </c:numCache>
            </c:numRef>
          </c:xVal>
          <c:yVal>
            <c:numRef>
              <c:f>Stair1!$TM$40:$TN$40</c:f>
              <c:numCache>
                <c:formatCode>General</c:formatCode>
                <c:ptCount val="2"/>
                <c:pt idx="0">
                  <c:v>0.83599999999999997</c:v>
                </c:pt>
                <c:pt idx="1">
                  <c:v>0.75</c:v>
                </c:pt>
              </c:numCache>
            </c:numRef>
          </c:yVal>
          <c:smooth val="0"/>
        </c:ser>
        <c:ser>
          <c:idx val="38"/>
          <c:order val="38"/>
          <c:tx>
            <c:strRef>
              <c:f>Stair1!$GN$13</c:f>
              <c:strCache>
                <c:ptCount val="1"/>
                <c:pt idx="0">
                  <c:v>t = 0.175 m.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0000FF"/>
                </a:solidFill>
                <a:headEnd type="none" w="sm" len="sm"/>
              </a:ln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Stair1!$TP$39:$TR$39</c:f>
              <c:numCache>
                <c:formatCode>General</c:formatCode>
                <c:ptCount val="3"/>
                <c:pt idx="0">
                  <c:v>2.327</c:v>
                </c:pt>
                <c:pt idx="1">
                  <c:v>2.379</c:v>
                </c:pt>
                <c:pt idx="2">
                  <c:v>2.4790000000000001</c:v>
                </c:pt>
              </c:numCache>
            </c:numRef>
          </c:xVal>
          <c:yVal>
            <c:numRef>
              <c:f>Stair1!$TP$40:$TR$40</c:f>
              <c:numCache>
                <c:formatCode>General</c:formatCode>
                <c:ptCount val="3"/>
                <c:pt idx="0">
                  <c:v>0.621</c:v>
                </c:pt>
                <c:pt idx="1">
                  <c:v>0.53600000000000003</c:v>
                </c:pt>
                <c:pt idx="2">
                  <c:v>0.53600000000000003</c:v>
                </c:pt>
              </c:numCache>
            </c:numRef>
          </c:yVal>
          <c:smooth val="0"/>
        </c:ser>
        <c:ser>
          <c:idx val="39"/>
          <c:order val="39"/>
          <c:tx>
            <c:strRef>
              <c:f>Stair1!$TL$42</c:f>
              <c:strCache>
                <c:ptCount val="1"/>
                <c:pt idx="0">
                  <c:v>เสริมมุม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2"/>
            <c:spPr>
              <a:noFill/>
              <a:ln>
                <a:solidFill>
                  <a:srgbClr val="006600"/>
                </a:solidFill>
              </a:ln>
            </c:spPr>
          </c:marker>
          <c:xVal>
            <c:numRef>
              <c:f>Stair1!$TM$43:$UC$43</c:f>
              <c:numCache>
                <c:formatCode>General</c:formatCode>
                <c:ptCount val="17"/>
                <c:pt idx="0">
                  <c:v>1.0469999999999999</c:v>
                </c:pt>
                <c:pt idx="1">
                  <c:v>1.2789999999999999</c:v>
                </c:pt>
                <c:pt idx="2">
                  <c:v>1.2969999999999999</c:v>
                </c:pt>
                <c:pt idx="3">
                  <c:v>1.5289999999999999</c:v>
                </c:pt>
                <c:pt idx="4">
                  <c:v>1.5469999999999999</c:v>
                </c:pt>
                <c:pt idx="5">
                  <c:v>1.7789999999999999</c:v>
                </c:pt>
                <c:pt idx="6">
                  <c:v>1.7969999999999999</c:v>
                </c:pt>
                <c:pt idx="7">
                  <c:v>2.0289999999999999</c:v>
                </c:pt>
                <c:pt idx="8">
                  <c:v>2.0469999999999997</c:v>
                </c:pt>
                <c:pt idx="9">
                  <c:v>2.2789999999999999</c:v>
                </c:pt>
                <c:pt idx="10">
                  <c:v>2.2969999999999997</c:v>
                </c:pt>
                <c:pt idx="11">
                  <c:v>2.5289999999999999</c:v>
                </c:pt>
                <c:pt idx="12">
                  <c:v>2.5469999999999997</c:v>
                </c:pt>
                <c:pt idx="13">
                  <c:v>2.7789999999999999</c:v>
                </c:pt>
                <c:pt idx="14">
                  <c:v>2.7969999999999997</c:v>
                </c:pt>
                <c:pt idx="15">
                  <c:v>3.0289999999999999</c:v>
                </c:pt>
                <c:pt idx="16">
                  <c:v>3.0469999999999997</c:v>
                </c:pt>
              </c:numCache>
            </c:numRef>
          </c:xVal>
          <c:yVal>
            <c:numRef>
              <c:f>Stair1!$TM$44:$UC$44</c:f>
              <c:numCache>
                <c:formatCode>General</c:formatCode>
                <c:ptCount val="17"/>
                <c:pt idx="0">
                  <c:v>0.104</c:v>
                </c:pt>
                <c:pt idx="1">
                  <c:v>0.121</c:v>
                </c:pt>
                <c:pt idx="2">
                  <c:v>0.254</c:v>
                </c:pt>
                <c:pt idx="3">
                  <c:v>0.27100000000000002</c:v>
                </c:pt>
                <c:pt idx="4">
                  <c:v>0.40400000000000003</c:v>
                </c:pt>
                <c:pt idx="5">
                  <c:v>0.42100000000000004</c:v>
                </c:pt>
                <c:pt idx="6">
                  <c:v>0.55400000000000005</c:v>
                </c:pt>
                <c:pt idx="7">
                  <c:v>0.57100000000000006</c:v>
                </c:pt>
                <c:pt idx="8">
                  <c:v>0.70400000000000007</c:v>
                </c:pt>
                <c:pt idx="9">
                  <c:v>0.72100000000000009</c:v>
                </c:pt>
                <c:pt idx="10">
                  <c:v>0.85400000000000009</c:v>
                </c:pt>
                <c:pt idx="11">
                  <c:v>0.87100000000000011</c:v>
                </c:pt>
                <c:pt idx="12">
                  <c:v>1.004</c:v>
                </c:pt>
                <c:pt idx="13">
                  <c:v>1.0210000000000001</c:v>
                </c:pt>
                <c:pt idx="14">
                  <c:v>1.1539999999999999</c:v>
                </c:pt>
                <c:pt idx="15">
                  <c:v>1.171</c:v>
                </c:pt>
                <c:pt idx="16">
                  <c:v>1.3039999999999998</c:v>
                </c:pt>
              </c:numCache>
            </c:numRef>
          </c:yVal>
          <c:smooth val="0"/>
        </c:ser>
        <c:ser>
          <c:idx val="40"/>
          <c:order val="40"/>
          <c:tx>
            <c:strRef>
              <c:f>Stair1!$TL$45</c:f>
              <c:strCache>
                <c:ptCount val="1"/>
                <c:pt idx="0">
                  <c:v>ย่อ</c:v>
                </c:pt>
              </c:strCache>
            </c:strRef>
          </c:tx>
          <c:spPr>
            <a:ln w="635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Stair1!$TM$46:$TN$46</c:f>
              <c:numCache>
                <c:formatCode>General</c:formatCode>
                <c:ptCount val="2"/>
                <c:pt idx="0">
                  <c:v>1.966</c:v>
                </c:pt>
                <c:pt idx="1">
                  <c:v>2.0939999999999999</c:v>
                </c:pt>
              </c:numCache>
            </c:numRef>
          </c:xVal>
          <c:yVal>
            <c:numRef>
              <c:f>Stair1!$TM$47:$TN$47</c:f>
              <c:numCache>
                <c:formatCode>General</c:formatCode>
                <c:ptCount val="2"/>
                <c:pt idx="0">
                  <c:v>0.63800000000000001</c:v>
                </c:pt>
                <c:pt idx="1">
                  <c:v>0.42299999999999999</c:v>
                </c:pt>
              </c:numCache>
            </c:numRef>
          </c:yVal>
          <c:smooth val="0"/>
        </c:ser>
        <c:ser>
          <c:idx val="41"/>
          <c:order val="41"/>
          <c:tx>
            <c:strRef>
              <c:f>Stair1!$TL$45</c:f>
              <c:strCache>
                <c:ptCount val="1"/>
                <c:pt idx="0">
                  <c:v>ย่อ</c:v>
                </c:pt>
              </c:strCache>
            </c:strRef>
          </c:tx>
          <c:spPr>
            <a:ln w="635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Stair1!$TP$46:$TQ$46</c:f>
              <c:numCache>
                <c:formatCode>General</c:formatCode>
                <c:ptCount val="2"/>
                <c:pt idx="0">
                  <c:v>1.9830000000000001</c:v>
                </c:pt>
                <c:pt idx="1">
                  <c:v>2.1110000000000002</c:v>
                </c:pt>
              </c:numCache>
            </c:numRef>
          </c:xVal>
          <c:yVal>
            <c:numRef>
              <c:f>Stair1!$TP$47:$TQ$47</c:f>
              <c:numCache>
                <c:formatCode>General</c:formatCode>
                <c:ptCount val="2"/>
                <c:pt idx="0">
                  <c:v>0.64800000000000002</c:v>
                </c:pt>
                <c:pt idx="1">
                  <c:v>0.434</c:v>
                </c:pt>
              </c:numCache>
            </c:numRef>
          </c:yVal>
          <c:smooth val="0"/>
        </c:ser>
        <c:ser>
          <c:idx val="42"/>
          <c:order val="42"/>
          <c:tx>
            <c:strRef>
              <c:f>Stair1!$GN$16</c:f>
              <c:strCache>
                <c:ptCount val="1"/>
                <c:pt idx="0">
                  <c:v>RB9 @0.125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Stair1!$TM$49:$TO$49</c:f>
              <c:numCache>
                <c:formatCode>General</c:formatCode>
                <c:ptCount val="3"/>
                <c:pt idx="0">
                  <c:v>0.32900000000000001</c:v>
                </c:pt>
                <c:pt idx="1">
                  <c:v>0.42899999999999999</c:v>
                </c:pt>
                <c:pt idx="2">
                  <c:v>0.42899999999999999</c:v>
                </c:pt>
              </c:numCache>
            </c:numRef>
          </c:xVal>
          <c:yVal>
            <c:numRef>
              <c:f>Stair1!$TM$50:$TO$50</c:f>
              <c:numCache>
                <c:formatCode>General</c:formatCode>
                <c:ptCount val="3"/>
                <c:pt idx="0">
                  <c:v>0.2</c:v>
                </c:pt>
                <c:pt idx="1">
                  <c:v>0.2</c:v>
                </c:pt>
                <c:pt idx="2">
                  <c:v>-4.4999999999999998E-2</c:v>
                </c:pt>
              </c:numCache>
            </c:numRef>
          </c:yVal>
          <c:smooth val="0"/>
        </c:ser>
        <c:ser>
          <c:idx val="43"/>
          <c:order val="43"/>
          <c:spPr>
            <a:ln w="6350">
              <a:solidFill>
                <a:srgbClr val="0000FF"/>
              </a:solidFill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xVal>
            <c:numRef>
              <c:f>Stair1!$TQ$49:$TR$49</c:f>
              <c:numCache>
                <c:formatCode>General</c:formatCode>
                <c:ptCount val="2"/>
                <c:pt idx="0">
                  <c:v>0.42899999999999999</c:v>
                </c:pt>
                <c:pt idx="1">
                  <c:v>0.42899999999999999</c:v>
                </c:pt>
              </c:numCache>
            </c:numRef>
          </c:xVal>
          <c:yVal>
            <c:numRef>
              <c:f>Stair1!$TQ$50:$TR$50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-0.105</c:v>
                </c:pt>
              </c:numCache>
            </c:numRef>
          </c:yVal>
          <c:smooth val="0"/>
        </c:ser>
        <c:ser>
          <c:idx val="44"/>
          <c:order val="44"/>
          <c:tx>
            <c:strRef>
              <c:f>Stair1!$GN$15</c:f>
              <c:strCache>
                <c:ptCount val="1"/>
                <c:pt idx="0">
                  <c:v>DB16 @0.2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0000FF"/>
                </a:solidFill>
                <a:tailEnd type="arrow" w="sm" len="sm"/>
              </a:ln>
            </c:spPr>
          </c:dPt>
          <c:dLbls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Stair1!$TT$49:$TV$49</c:f>
              <c:numCache>
                <c:formatCode>General</c:formatCode>
                <c:ptCount val="3"/>
                <c:pt idx="0">
                  <c:v>0.32900000000000001</c:v>
                </c:pt>
                <c:pt idx="1">
                  <c:v>0.52900000000000003</c:v>
                </c:pt>
                <c:pt idx="2">
                  <c:v>0.52900000000000003</c:v>
                </c:pt>
              </c:numCache>
            </c:numRef>
          </c:xVal>
          <c:yVal>
            <c:numRef>
              <c:f>Stair1!$TT$50:$TV$50</c:f>
              <c:numCache>
                <c:formatCode>General</c:formatCode>
                <c:ptCount val="3"/>
                <c:pt idx="0">
                  <c:v>0.35</c:v>
                </c:pt>
                <c:pt idx="1">
                  <c:v>0.35</c:v>
                </c:pt>
                <c:pt idx="2">
                  <c:v>-0.03</c:v>
                </c:pt>
              </c:numCache>
            </c:numRef>
          </c:yVal>
          <c:smooth val="0"/>
        </c:ser>
        <c:ser>
          <c:idx val="45"/>
          <c:order val="45"/>
          <c:spPr>
            <a:ln w="6350">
              <a:solidFill>
                <a:srgbClr val="0000FF"/>
              </a:solidFill>
              <a:headEnd type="none"/>
              <a:tailEnd type="arrow" w="sm" len="sm"/>
            </a:ln>
          </c:spPr>
          <c:marker>
            <c:symbol val="none"/>
          </c:marker>
          <c:xVal>
            <c:numRef>
              <c:f>Stair1!$TX$49:$TY$49</c:f>
              <c:numCache>
                <c:formatCode>General</c:formatCode>
                <c:ptCount val="2"/>
                <c:pt idx="0">
                  <c:v>0.52900000000000003</c:v>
                </c:pt>
                <c:pt idx="1">
                  <c:v>0.52900000000000003</c:v>
                </c:pt>
              </c:numCache>
            </c:numRef>
          </c:xVal>
          <c:yVal>
            <c:numRef>
              <c:f>Stair1!$TX$50:$TY$50</c:f>
              <c:numCache>
                <c:formatCode>General</c:formatCode>
                <c:ptCount val="2"/>
                <c:pt idx="0">
                  <c:v>-0.03</c:v>
                </c:pt>
                <c:pt idx="1">
                  <c:v>-0.12</c:v>
                </c:pt>
              </c:numCache>
            </c:numRef>
          </c:yVal>
          <c:smooth val="0"/>
        </c:ser>
        <c:ser>
          <c:idx val="46"/>
          <c:order val="46"/>
          <c:tx>
            <c:strRef>
              <c:f>Stair1!$GN$15</c:f>
              <c:strCache>
                <c:ptCount val="1"/>
                <c:pt idx="0">
                  <c:v>DB16 @0.2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0000FF"/>
                </a:solidFill>
                <a:headEnd type="none" w="sm" len="sm"/>
              </a:ln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Stair1!$UA$49:$UC$49</c:f>
              <c:numCache>
                <c:formatCode>General</c:formatCode>
                <c:ptCount val="3"/>
                <c:pt idx="0">
                  <c:v>1.419</c:v>
                </c:pt>
                <c:pt idx="1">
                  <c:v>1.6160000000000001</c:v>
                </c:pt>
                <c:pt idx="2">
                  <c:v>1.746</c:v>
                </c:pt>
              </c:numCache>
            </c:numRef>
          </c:xVal>
          <c:yVal>
            <c:numRef>
              <c:f>Stair1!$UA$50:$UC$50</c:f>
              <c:numCache>
                <c:formatCode>General</c:formatCode>
                <c:ptCount val="3"/>
                <c:pt idx="0">
                  <c:v>0.217</c:v>
                </c:pt>
                <c:pt idx="1">
                  <c:v>-0.126</c:v>
                </c:pt>
                <c:pt idx="2">
                  <c:v>-0.126</c:v>
                </c:pt>
              </c:numCache>
            </c:numRef>
          </c:yVal>
          <c:smooth val="0"/>
        </c:ser>
        <c:ser>
          <c:idx val="47"/>
          <c:order val="47"/>
          <c:tx>
            <c:strRef>
              <c:f>Stair1!$GN$16</c:f>
              <c:strCache>
                <c:ptCount val="1"/>
                <c:pt idx="0">
                  <c:v>RB9 @0.125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dPt>
            <c:idx val="1"/>
            <c:marker>
              <c:symbol val="none"/>
            </c:marker>
            <c:bubble3D val="0"/>
          </c:dPt>
          <c:dPt>
            <c:idx val="2"/>
            <c:marker>
              <c:symbol val="none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Stair1!$UE$49:$UG$49</c:f>
              <c:numCache>
                <c:formatCode>General</c:formatCode>
                <c:ptCount val="3"/>
                <c:pt idx="0">
                  <c:v>1.5129999999999999</c:v>
                </c:pt>
                <c:pt idx="1">
                  <c:v>1.645</c:v>
                </c:pt>
                <c:pt idx="2">
                  <c:v>1.746</c:v>
                </c:pt>
              </c:numCache>
            </c:numRef>
          </c:xVal>
          <c:yVal>
            <c:numRef>
              <c:f>Stair1!$UE$50:$UG$50</c:f>
              <c:numCache>
                <c:formatCode>General</c:formatCode>
                <c:ptCount val="3"/>
                <c:pt idx="0">
                  <c:v>0.255</c:v>
                </c:pt>
                <c:pt idx="1">
                  <c:v>2.4E-2</c:v>
                </c:pt>
                <c:pt idx="2">
                  <c:v>2.4E-2</c:v>
                </c:pt>
              </c:numCache>
            </c:numRef>
          </c:yVal>
          <c:smooth val="0"/>
        </c:ser>
        <c:ser>
          <c:idx val="48"/>
          <c:order val="48"/>
          <c:tx>
            <c:strRef>
              <c:f>Stair1!$GN$15</c:f>
              <c:strCache>
                <c:ptCount val="1"/>
                <c:pt idx="0">
                  <c:v>DB16 @0.2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dPt>
            <c:idx val="0"/>
            <c:bubble3D val="0"/>
            <c:spPr>
              <a:ln w="6350">
                <a:solidFill>
                  <a:srgbClr val="0000FF"/>
                </a:solidFill>
                <a:headEnd type="arrow" w="sm" len="sm"/>
                <a:tailEnd type="arrow"/>
              </a:ln>
            </c:spPr>
          </c:dPt>
          <c:dPt>
            <c:idx val="2"/>
            <c:bubble3D val="0"/>
            <c:spPr>
              <a:ln w="6350">
                <a:solidFill>
                  <a:srgbClr val="0000FF"/>
                </a:solidFill>
                <a:headEnd type="none" w="sm" len="sm"/>
              </a:ln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Stair1!$UI$49:$UK$49</c:f>
              <c:numCache>
                <c:formatCode>General</c:formatCode>
                <c:ptCount val="3"/>
                <c:pt idx="0">
                  <c:v>2.1509999999999998</c:v>
                </c:pt>
                <c:pt idx="1">
                  <c:v>2.3330000000000002</c:v>
                </c:pt>
                <c:pt idx="2">
                  <c:v>2.4790000000000001</c:v>
                </c:pt>
              </c:numCache>
            </c:numRef>
          </c:xVal>
          <c:yVal>
            <c:numRef>
              <c:f>Stair1!$UI$50:$UK$50</c:f>
              <c:numCache>
                <c:formatCode>General</c:formatCode>
                <c:ptCount val="3"/>
                <c:pt idx="0">
                  <c:v>0.55100000000000005</c:v>
                </c:pt>
                <c:pt idx="1">
                  <c:v>0.23599999999999999</c:v>
                </c:pt>
                <c:pt idx="2">
                  <c:v>0.23599999999999999</c:v>
                </c:pt>
              </c:numCache>
            </c:numRef>
          </c:yVal>
          <c:smooth val="0"/>
        </c:ser>
        <c:ser>
          <c:idx val="49"/>
          <c:order val="49"/>
          <c:tx>
            <c:strRef>
              <c:f>Stair1!$GN$16</c:f>
              <c:strCache>
                <c:ptCount val="1"/>
                <c:pt idx="0">
                  <c:v>RB9 @0.125</c:v>
                </c:pt>
              </c:strCache>
            </c:strRef>
          </c:tx>
          <c:spPr>
            <a:ln w="6350">
              <a:solidFill>
                <a:srgbClr val="0000FF"/>
              </a:solidFill>
              <a:headEnd type="none" w="sm" len="sm"/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dPt>
            <c:idx val="1"/>
            <c:marker>
              <c:symbol val="none"/>
            </c:marker>
            <c:bubble3D val="0"/>
          </c:dPt>
          <c:dPt>
            <c:idx val="2"/>
            <c:marker>
              <c:symbol val="none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Stair1!$UM$49:$UO$49</c:f>
              <c:numCache>
                <c:formatCode>General</c:formatCode>
                <c:ptCount val="3"/>
                <c:pt idx="0">
                  <c:v>2.23</c:v>
                </c:pt>
                <c:pt idx="1">
                  <c:v>2.3620000000000001</c:v>
                </c:pt>
                <c:pt idx="2">
                  <c:v>2.476</c:v>
                </c:pt>
              </c:numCache>
            </c:numRef>
          </c:xVal>
          <c:yVal>
            <c:numRef>
              <c:f>Stair1!$UM$50:$UO$50</c:f>
              <c:numCache>
                <c:formatCode>General</c:formatCode>
                <c:ptCount val="3"/>
                <c:pt idx="0">
                  <c:v>0.61499999999999999</c:v>
                </c:pt>
                <c:pt idx="1">
                  <c:v>0.38600000000000001</c:v>
                </c:pt>
                <c:pt idx="2">
                  <c:v>0.38600000000000001</c:v>
                </c:pt>
              </c:numCache>
            </c:numRef>
          </c:yVal>
          <c:smooth val="0"/>
        </c:ser>
        <c:ser>
          <c:idx val="50"/>
          <c:order val="50"/>
          <c:tx>
            <c:strRef>
              <c:f>Stair1!$GN$15</c:f>
              <c:strCache>
                <c:ptCount val="1"/>
                <c:pt idx="0">
                  <c:v>DB16 @0.2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0000FF"/>
                </a:solidFill>
                <a:headEnd type="none" w="sm" len="sm"/>
              </a:ln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Stair1!$UQ$49:$US$49</c:f>
              <c:numCache>
                <c:formatCode>General</c:formatCode>
                <c:ptCount val="3"/>
                <c:pt idx="0">
                  <c:v>2.9630000000000001</c:v>
                </c:pt>
                <c:pt idx="1">
                  <c:v>3.16</c:v>
                </c:pt>
                <c:pt idx="2">
                  <c:v>3.29</c:v>
                </c:pt>
              </c:numCache>
            </c:numRef>
          </c:xVal>
          <c:yVal>
            <c:numRef>
              <c:f>Stair1!$UQ$50:$US$50</c:f>
              <c:numCache>
                <c:formatCode>General</c:formatCode>
                <c:ptCount val="3"/>
                <c:pt idx="0">
                  <c:v>1.143</c:v>
                </c:pt>
                <c:pt idx="1">
                  <c:v>0.8</c:v>
                </c:pt>
                <c:pt idx="2">
                  <c:v>0.8</c:v>
                </c:pt>
              </c:numCache>
            </c:numRef>
          </c:yVal>
          <c:smooth val="0"/>
        </c:ser>
        <c:ser>
          <c:idx val="51"/>
          <c:order val="51"/>
          <c:tx>
            <c:strRef>
              <c:f>Stair1!$GN$16</c:f>
              <c:strCache>
                <c:ptCount val="1"/>
                <c:pt idx="0">
                  <c:v>RB9 @0.125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dPt>
            <c:idx val="1"/>
            <c:marker>
              <c:symbol val="none"/>
            </c:marker>
            <c:bubble3D val="0"/>
          </c:dPt>
          <c:dPt>
            <c:idx val="2"/>
            <c:marker>
              <c:symbol val="none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Stair1!$UU$49:$UW$49</c:f>
              <c:numCache>
                <c:formatCode>General</c:formatCode>
                <c:ptCount val="3"/>
                <c:pt idx="0">
                  <c:v>3.056</c:v>
                </c:pt>
                <c:pt idx="1">
                  <c:v>3.1890000000000001</c:v>
                </c:pt>
                <c:pt idx="2">
                  <c:v>3.29</c:v>
                </c:pt>
              </c:numCache>
            </c:numRef>
          </c:xVal>
          <c:yVal>
            <c:numRef>
              <c:f>Stair1!$UU$50:$UW$50</c:f>
              <c:numCache>
                <c:formatCode>General</c:formatCode>
                <c:ptCount val="3"/>
                <c:pt idx="0">
                  <c:v>1.181</c:v>
                </c:pt>
                <c:pt idx="1">
                  <c:v>0.95</c:v>
                </c:pt>
                <c:pt idx="2">
                  <c:v>0.95</c:v>
                </c:pt>
              </c:numCache>
            </c:numRef>
          </c:yVal>
          <c:smooth val="0"/>
        </c:ser>
        <c:ser>
          <c:idx val="52"/>
          <c:order val="52"/>
          <c:tx>
            <c:strRef>
              <c:f>Stair1!$GN$15</c:f>
              <c:strCache>
                <c:ptCount val="1"/>
                <c:pt idx="0">
                  <c:v>DB16 @0.2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0000FF"/>
                </a:solidFill>
                <a:headEnd type="none" w="sm" len="sm"/>
              </a:ln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Stair1!$UY$49:$VA$49</c:f>
              <c:numCache>
                <c:formatCode>General</c:formatCode>
                <c:ptCount val="3"/>
                <c:pt idx="0">
                  <c:v>3.5790000000000002</c:v>
                </c:pt>
                <c:pt idx="1">
                  <c:v>3.5790000000000002</c:v>
                </c:pt>
                <c:pt idx="2">
                  <c:v>3.7789999999999999</c:v>
                </c:pt>
              </c:numCache>
            </c:numRef>
          </c:xVal>
          <c:yVal>
            <c:numRef>
              <c:f>Stair1!$UY$50:$VA$50</c:f>
              <c:numCache>
                <c:formatCode>General</c:formatCode>
                <c:ptCount val="3"/>
                <c:pt idx="0">
                  <c:v>1.32</c:v>
                </c:pt>
                <c:pt idx="1">
                  <c:v>1.7</c:v>
                </c:pt>
                <c:pt idx="2">
                  <c:v>1.7</c:v>
                </c:pt>
              </c:numCache>
            </c:numRef>
          </c:yVal>
          <c:smooth val="0"/>
        </c:ser>
        <c:ser>
          <c:idx val="53"/>
          <c:order val="53"/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Stair1!$VC$49:$VD$49</c:f>
              <c:numCache>
                <c:formatCode>General</c:formatCode>
                <c:ptCount val="2"/>
                <c:pt idx="0">
                  <c:v>3.5790000000000002</c:v>
                </c:pt>
                <c:pt idx="1">
                  <c:v>3.5790000000000002</c:v>
                </c:pt>
              </c:numCache>
            </c:numRef>
          </c:xVal>
          <c:yVal>
            <c:numRef>
              <c:f>Stair1!$VC$50:$VD$50</c:f>
              <c:numCache>
                <c:formatCode>General</c:formatCode>
                <c:ptCount val="2"/>
                <c:pt idx="0">
                  <c:v>1.23</c:v>
                </c:pt>
                <c:pt idx="1">
                  <c:v>1.32</c:v>
                </c:pt>
              </c:numCache>
            </c:numRef>
          </c:yVal>
          <c:smooth val="0"/>
        </c:ser>
        <c:ser>
          <c:idx val="54"/>
          <c:order val="54"/>
          <c:tx>
            <c:strRef>
              <c:f>Stair1!$GN$16</c:f>
              <c:strCache>
                <c:ptCount val="1"/>
                <c:pt idx="0">
                  <c:v>RB9 @0.125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dPt>
            <c:idx val="1"/>
            <c:marker>
              <c:symbol val="none"/>
            </c:marker>
            <c:bubble3D val="0"/>
          </c:dPt>
          <c:dPt>
            <c:idx val="2"/>
            <c:marker>
              <c:symbol val="none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Stair1!$VF$49:$VH$49</c:f>
              <c:numCache>
                <c:formatCode>General</c:formatCode>
                <c:ptCount val="3"/>
                <c:pt idx="0">
                  <c:v>3.6789999999999998</c:v>
                </c:pt>
                <c:pt idx="1">
                  <c:v>3.6789999999999998</c:v>
                </c:pt>
                <c:pt idx="2">
                  <c:v>3.7789999999999999</c:v>
                </c:pt>
              </c:numCache>
            </c:numRef>
          </c:xVal>
          <c:yVal>
            <c:numRef>
              <c:f>Stair1!$VF$50:$VH$50</c:f>
              <c:numCache>
                <c:formatCode>General</c:formatCode>
                <c:ptCount val="3"/>
                <c:pt idx="0">
                  <c:v>1.3049999999999999</c:v>
                </c:pt>
                <c:pt idx="1">
                  <c:v>1.55</c:v>
                </c:pt>
                <c:pt idx="2">
                  <c:v>1.55</c:v>
                </c:pt>
              </c:numCache>
            </c:numRef>
          </c:yVal>
          <c:smooth val="0"/>
        </c:ser>
        <c:ser>
          <c:idx val="55"/>
          <c:order val="55"/>
          <c:spPr>
            <a:ln w="6350">
              <a:solidFill>
                <a:srgbClr val="0000FF"/>
              </a:solidFill>
            </a:ln>
          </c:spPr>
          <c:marker>
            <c:symbol val="circle"/>
            <c:size val="5"/>
            <c:spPr>
              <a:noFill/>
              <a:ln w="6350">
                <a:solidFill>
                  <a:srgbClr val="0000FF"/>
                </a:solidFill>
              </a:ln>
            </c:spPr>
          </c:marker>
          <c:xVal>
            <c:numRef>
              <c:f>Stair1!$VJ$49:$VK$49</c:f>
              <c:numCache>
                <c:formatCode>General</c:formatCode>
                <c:ptCount val="2"/>
                <c:pt idx="0">
                  <c:v>3.6789999999999998</c:v>
                </c:pt>
                <c:pt idx="1">
                  <c:v>3.6789999999999998</c:v>
                </c:pt>
              </c:numCache>
            </c:numRef>
          </c:xVal>
          <c:yVal>
            <c:numRef>
              <c:f>Stair1!$VJ$50:$VK$50</c:f>
              <c:numCache>
                <c:formatCode>General</c:formatCode>
                <c:ptCount val="2"/>
                <c:pt idx="0">
                  <c:v>1.2450000000000001</c:v>
                </c:pt>
                <c:pt idx="1">
                  <c:v>1.3049999999999999</c:v>
                </c:pt>
              </c:numCache>
            </c:numRef>
          </c:yVal>
          <c:smooth val="0"/>
        </c:ser>
        <c:ser>
          <c:idx val="56"/>
          <c:order val="56"/>
          <c:tx>
            <c:strRef>
              <c:f>Stair1!$GN$9</c:f>
              <c:strCache>
                <c:ptCount val="1"/>
                <c:pt idx="0">
                  <c:v>RB9 @0.125</c:v>
                </c:pt>
              </c:strCache>
            </c:strRef>
          </c:tx>
          <c:spPr>
            <a:ln w="6350">
              <a:solidFill>
                <a:srgbClr val="0000FF"/>
              </a:solidFill>
              <a:tailEnd type="arrow" w="sm" len="sm"/>
            </a:ln>
          </c:spPr>
          <c:marker>
            <c:symbol val="none"/>
          </c:marker>
          <c:dPt>
            <c:idx val="1"/>
            <c:bubble3D val="0"/>
            <c:spPr>
              <a:ln w="6350">
                <a:solidFill>
                  <a:srgbClr val="0000FF"/>
                </a:solidFill>
                <a:tailEnd type="none" w="sm" len="sm"/>
              </a:ln>
            </c:spPr>
          </c:dPt>
          <c:dLbls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Stair1!$VM$49:$VO$49</c:f>
              <c:numCache>
                <c:formatCode>General</c:formatCode>
                <c:ptCount val="3"/>
                <c:pt idx="0">
                  <c:v>1.3540000000000001</c:v>
                </c:pt>
                <c:pt idx="1">
                  <c:v>1.454</c:v>
                </c:pt>
                <c:pt idx="2">
                  <c:v>1.619</c:v>
                </c:pt>
              </c:numCache>
            </c:numRef>
          </c:xVal>
          <c:yVal>
            <c:numRef>
              <c:f>Stair1!$VM$50:$VO$50</c:f>
              <c:numCache>
                <c:formatCode>General</c:formatCode>
                <c:ptCount val="3"/>
                <c:pt idx="0">
                  <c:v>0.7</c:v>
                </c:pt>
                <c:pt idx="1">
                  <c:v>0.7</c:v>
                </c:pt>
                <c:pt idx="2">
                  <c:v>0.41499999999999998</c:v>
                </c:pt>
              </c:numCache>
            </c:numRef>
          </c:yVal>
          <c:smooth val="0"/>
        </c:ser>
        <c:ser>
          <c:idx val="57"/>
          <c:order val="57"/>
          <c:tx>
            <c:strRef>
              <c:f>Stair1!$GN$10</c:f>
              <c:strCache>
                <c:ptCount val="1"/>
                <c:pt idx="0">
                  <c:v>1-RB9 Each Corner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Pt>
            <c:idx val="2"/>
            <c:marker>
              <c:symbol val="circle"/>
              <c:size val="5"/>
              <c:spPr>
                <a:noFill/>
                <a:ln w="6350">
                  <a:solidFill>
                    <a:srgbClr val="0000FF"/>
                  </a:solidFill>
                </a:ln>
              </c:spPr>
            </c:marker>
            <c:bubble3D val="0"/>
          </c:dPt>
          <c:dLbls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Stair1!$VQ$49:$VS$49</c:f>
              <c:numCache>
                <c:formatCode>General</c:formatCode>
                <c:ptCount val="3"/>
                <c:pt idx="0">
                  <c:v>1.3540000000000001</c:v>
                </c:pt>
                <c:pt idx="1">
                  <c:v>1.6259999999999999</c:v>
                </c:pt>
                <c:pt idx="2">
                  <c:v>1.7969999999999999</c:v>
                </c:pt>
              </c:numCache>
            </c:numRef>
          </c:xVal>
          <c:yVal>
            <c:numRef>
              <c:f>Stair1!$VQ$50:$VS$50</c:f>
              <c:numCache>
                <c:formatCode>General</c:formatCode>
                <c:ptCount val="3"/>
                <c:pt idx="0">
                  <c:v>0.85</c:v>
                </c:pt>
                <c:pt idx="1">
                  <c:v>0.85</c:v>
                </c:pt>
                <c:pt idx="2">
                  <c:v>0.55400000000000005</c:v>
                </c:pt>
              </c:numCache>
            </c:numRef>
          </c:yVal>
          <c:smooth val="0"/>
        </c:ser>
        <c:ser>
          <c:idx val="58"/>
          <c:order val="58"/>
          <c:spPr>
            <a:ln w="6350">
              <a:solidFill>
                <a:srgbClr val="0000FF"/>
              </a:solidFill>
            </a:ln>
          </c:spPr>
          <c:marker>
            <c:symbol val="circle"/>
            <c:size val="4"/>
            <c:spPr>
              <a:noFill/>
              <a:ln w="6350">
                <a:solidFill>
                  <a:srgbClr val="0000FF"/>
                </a:solidFill>
              </a:ln>
            </c:spPr>
          </c:marker>
          <c:dPt>
            <c:idx val="0"/>
            <c:marker>
              <c:symbol val="none"/>
            </c:marker>
            <c:bubble3D val="0"/>
          </c:dPt>
          <c:dPt>
            <c:idx val="1"/>
            <c:marker>
              <c:symbol val="circle"/>
              <c:size val="5"/>
            </c:marker>
            <c:bubble3D val="0"/>
          </c:dPt>
          <c:xVal>
            <c:numRef>
              <c:f>Stair1!$VU$49:$VV$49</c:f>
              <c:numCache>
                <c:formatCode>General</c:formatCode>
                <c:ptCount val="2"/>
                <c:pt idx="0">
                  <c:v>1.5309999999999999</c:v>
                </c:pt>
                <c:pt idx="1">
                  <c:v>1.7789999999999999</c:v>
                </c:pt>
              </c:numCache>
            </c:numRef>
          </c:xVal>
          <c:yVal>
            <c:numRef>
              <c:f>Stair1!$VU$50:$VV$50</c:f>
              <c:numCache>
                <c:formatCode>General</c:formatCode>
                <c:ptCount val="2"/>
                <c:pt idx="0">
                  <c:v>0.85</c:v>
                </c:pt>
                <c:pt idx="1">
                  <c:v>0.42099999999999999</c:v>
                </c:pt>
              </c:numCache>
            </c:numRef>
          </c:yVal>
          <c:smooth val="0"/>
        </c:ser>
        <c:ser>
          <c:idx val="59"/>
          <c:order val="59"/>
          <c:tx>
            <c:strRef>
              <c:f>Stair1!$GR$39</c:f>
              <c:strCache>
                <c:ptCount val="1"/>
                <c:pt idx="0">
                  <c:v>2.00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3.8149364764987197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Stair1!$TM$52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Stair1!$TM$53</c:f>
              <c:numCache>
                <c:formatCode>General</c:formatCode>
                <c:ptCount val="1"/>
                <c:pt idx="0">
                  <c:v>0.67500000000000004</c:v>
                </c:pt>
              </c:numCache>
            </c:numRef>
          </c:yVal>
          <c:smooth val="0"/>
        </c:ser>
        <c:ser>
          <c:idx val="60"/>
          <c:order val="60"/>
          <c:tx>
            <c:strRef>
              <c:f>Stair1!$GN$14</c:f>
              <c:strCache>
                <c:ptCount val="1"/>
                <c:pt idx="0">
                  <c:v>0.175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3.8149364764987197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Stair1!$TO$52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Stair1!$TO$53</c:f>
              <c:numCache>
                <c:formatCode>General</c:formatCode>
                <c:ptCount val="1"/>
                <c:pt idx="0">
                  <c:v>-7.4999999999999997E-2</c:v>
                </c:pt>
              </c:numCache>
            </c:numRef>
          </c:yVal>
          <c:smooth val="0"/>
        </c:ser>
        <c:ser>
          <c:idx val="61"/>
          <c:order val="61"/>
          <c:tx>
            <c:strRef>
              <c:f>Stair1!$GR$40</c:f>
              <c:strCache>
                <c:ptCount val="1"/>
                <c:pt idx="0">
                  <c:v>4.00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3.3246542035006384E-2"/>
                  <c:y val="-2.6025968038506042E-2"/>
                </c:manualLayout>
              </c:layout>
              <c:spPr/>
              <c:txPr>
                <a:bodyPr/>
                <a:lstStyle/>
                <a:p>
                  <a:pPr>
                    <a:defRPr sz="800">
                      <a:solidFill>
                        <a:srgbClr val="0000FF"/>
                      </a:solidFill>
                    </a:defRPr>
                  </a:pPr>
                  <a:endParaRPr lang="th-TH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Stair1!$TQ$52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Stair1!$TQ$53</c:f>
              <c:numCache>
                <c:formatCode>General</c:formatCode>
                <c:ptCount val="1"/>
                <c:pt idx="0">
                  <c:v>-0.6</c:v>
                </c:pt>
              </c:numCache>
            </c:numRef>
          </c:yVal>
          <c:smooth val="0"/>
        </c:ser>
        <c:ser>
          <c:idx val="62"/>
          <c:order val="62"/>
          <c:tx>
            <c:strRef>
              <c:f>Stair1!$GN$12</c:f>
              <c:strCache>
                <c:ptCount val="1"/>
                <c:pt idx="0">
                  <c:v>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3.3246542035006287E-2"/>
                  <c:y val="-2.602596803850604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Stair1!$TS$52</c:f>
              <c:numCache>
                <c:formatCode>General</c:formatCode>
                <c:ptCount val="1"/>
                <c:pt idx="0">
                  <c:v>2.125</c:v>
                </c:pt>
              </c:numCache>
            </c:numRef>
          </c:xVal>
          <c:yVal>
            <c:numRef>
              <c:f>Stair1!$TS$53</c:f>
              <c:numCache>
                <c:formatCode>General</c:formatCode>
                <c:ptCount val="1"/>
                <c:pt idx="0">
                  <c:v>1.1000000000000001</c:v>
                </c:pt>
              </c:numCache>
            </c:numRef>
          </c:yVal>
          <c:smooth val="0"/>
        </c:ser>
        <c:ser>
          <c:idx val="63"/>
          <c:order val="63"/>
          <c:tx>
            <c:strRef>
              <c:f>Stair1!$GN$11</c:f>
              <c:strCache>
                <c:ptCount val="1"/>
                <c:pt idx="0">
                  <c:v>0.175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8.1799591002044997E-3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Stair1!$TU$52</c:f>
              <c:numCache>
                <c:formatCode>General</c:formatCode>
                <c:ptCount val="1"/>
                <c:pt idx="0">
                  <c:v>1.8</c:v>
                </c:pt>
              </c:numCache>
            </c:numRef>
          </c:xVal>
          <c:yVal>
            <c:numRef>
              <c:f>Stair1!$TU$53</c:f>
              <c:numCache>
                <c:formatCode>General</c:formatCode>
                <c:ptCount val="1"/>
                <c:pt idx="0">
                  <c:v>0.82499999999999996</c:v>
                </c:pt>
              </c:numCache>
            </c:numRef>
          </c:yVal>
          <c:smooth val="0"/>
        </c:ser>
        <c:ser>
          <c:idx val="64"/>
          <c:order val="64"/>
          <c:tx>
            <c:v>L/4</c:v>
          </c:tx>
          <c:marker>
            <c:symbol val="none"/>
          </c:marker>
          <c:dLbls>
            <c:dLbl>
              <c:idx val="0"/>
              <c:layout>
                <c:manualLayout>
                  <c:x val="-4.1346472795195079E-2"/>
                  <c:y val="-1.905971664354487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1860000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Stair1!$TW$52</c:f>
              <c:numCache>
                <c:formatCode>General</c:formatCode>
                <c:ptCount val="1"/>
                <c:pt idx="0">
                  <c:v>1.139</c:v>
                </c:pt>
              </c:numCache>
            </c:numRef>
          </c:xVal>
          <c:yVal>
            <c:numRef>
              <c:f>Stair1!$TW$53</c:f>
              <c:numCache>
                <c:formatCode>General</c:formatCode>
                <c:ptCount val="1"/>
                <c:pt idx="0">
                  <c:v>0.433</c:v>
                </c:pt>
              </c:numCache>
            </c:numRef>
          </c:yVal>
          <c:smooth val="0"/>
        </c:ser>
        <c:ser>
          <c:idx val="65"/>
          <c:order val="65"/>
          <c:tx>
            <c:v>L/4</c:v>
          </c:tx>
          <c:marker>
            <c:symbol val="none"/>
          </c:marker>
          <c:dLbls>
            <c:dLbl>
              <c:idx val="0"/>
              <c:layout>
                <c:manualLayout>
                  <c:x val="-4.1346633818012644E-2"/>
                  <c:y val="-1.905971664354487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1860000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Stair1!$TY$52</c:f>
              <c:numCache>
                <c:formatCode>General</c:formatCode>
                <c:ptCount val="1"/>
                <c:pt idx="0">
                  <c:v>2.7879999999999998</c:v>
                </c:pt>
              </c:numCache>
            </c:numRef>
          </c:xVal>
          <c:yVal>
            <c:numRef>
              <c:f>Stair1!$TY$53</c:f>
              <c:numCache>
                <c:formatCode>General</c:formatCode>
                <c:ptCount val="1"/>
                <c:pt idx="0">
                  <c:v>1.423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150848"/>
        <c:axId val="180151424"/>
      </c:scatterChart>
      <c:valAx>
        <c:axId val="180150848"/>
        <c:scaling>
          <c:orientation val="minMax"/>
          <c:max val="4.3"/>
          <c:min val="-0.5"/>
        </c:scaling>
        <c:delete val="1"/>
        <c:axPos val="b"/>
        <c:numFmt formatCode="General" sourceLinked="1"/>
        <c:majorTickMark val="out"/>
        <c:minorTickMark val="none"/>
        <c:tickLblPos val="none"/>
        <c:crossAx val="180151424"/>
        <c:crosses val="autoZero"/>
        <c:crossBetween val="midCat"/>
      </c:valAx>
      <c:valAx>
        <c:axId val="180151424"/>
        <c:scaling>
          <c:orientation val="minMax"/>
          <c:max val="1.8"/>
          <c:min val="-0.70000000000000062"/>
        </c:scaling>
        <c:delete val="1"/>
        <c:axPos val="l"/>
        <c:numFmt formatCode="General" sourceLinked="1"/>
        <c:majorTickMark val="out"/>
        <c:minorTickMark val="none"/>
        <c:tickLblPos val="none"/>
        <c:crossAx val="180150848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466" l="0.70000000000000062" r="0.70000000000000062" t="0.75000000000000466" header="0.31496062992126461" footer="0.31496062992126461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57150</xdr:colOff>
      <xdr:row>8</xdr:row>
      <xdr:rowOff>38100</xdr:rowOff>
    </xdr:from>
    <xdr:to>
      <xdr:col>64</xdr:col>
      <xdr:colOff>57950</xdr:colOff>
      <xdr:row>27</xdr:row>
      <xdr:rowOff>109550</xdr:rowOff>
    </xdr:to>
    <xdr:graphicFrame macro="">
      <xdr:nvGraphicFramePr>
        <xdr:cNvPr id="189" name="แผนภูมิ 18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123824</xdr:colOff>
      <xdr:row>46</xdr:row>
      <xdr:rowOff>76200</xdr:rowOff>
    </xdr:from>
    <xdr:to>
      <xdr:col>36</xdr:col>
      <xdr:colOff>23024</xdr:colOff>
      <xdr:row>66</xdr:row>
      <xdr:rowOff>103200</xdr:rowOff>
    </xdr:to>
    <xdr:graphicFrame macro="">
      <xdr:nvGraphicFramePr>
        <xdr:cNvPr id="2" name="แผนภูมิ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AHOMA">
      <a:majorFont>
        <a:latin typeface="Tahoma"/>
        <a:ea typeface=""/>
        <a:cs typeface=""/>
      </a:majorFont>
      <a:minorFont>
        <a:latin typeface="Tahom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CC"/>
        </a:solidFill>
        <a:ln w="12700"/>
      </a:spPr>
      <a:bodyPr vertOverflow="clip" rtlCol="0" anchor="ctr"/>
      <a:lstStyle>
        <a:defPPr algn="ctr">
          <a:defRPr sz="1100"/>
        </a:defPPr>
      </a:lstStyle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VV251"/>
  <sheetViews>
    <sheetView showGridLines="0" showRowColHeaders="0" tabSelected="1" zoomScaleNormal="100" workbookViewId="0">
      <selection activeCell="BR23" sqref="BR23"/>
    </sheetView>
  </sheetViews>
  <sheetFormatPr defaultColWidth="2.625" defaultRowHeight="14.1" customHeight="1" x14ac:dyDescent="0.2"/>
  <cols>
    <col min="1" max="22" width="2.625" style="150"/>
    <col min="23" max="23" width="2.625" style="150" customWidth="1"/>
    <col min="24" max="69" width="2.625" style="150"/>
    <col min="70" max="195" width="2.625" style="150" customWidth="1"/>
    <col min="196" max="240" width="2.625" style="150" hidden="1" customWidth="1"/>
    <col min="241" max="511" width="2.625" style="150" customWidth="1"/>
    <col min="512" max="512" width="2.625" style="150"/>
    <col min="513" max="515" width="2.625" style="150" customWidth="1"/>
    <col min="516" max="516" width="2.625" style="150"/>
    <col min="517" max="518" width="2.625" style="150" customWidth="1"/>
    <col min="519" max="16384" width="2.625" style="150"/>
  </cols>
  <sheetData>
    <row r="1" spans="1:588" ht="14.1" customHeight="1" x14ac:dyDescent="0.2">
      <c r="A1" s="119"/>
      <c r="B1" s="157" t="s">
        <v>86</v>
      </c>
      <c r="C1" s="163"/>
      <c r="D1" s="163"/>
      <c r="E1" s="163"/>
      <c r="F1" s="163"/>
      <c r="G1" s="163"/>
      <c r="H1" s="163"/>
      <c r="I1" s="163"/>
      <c r="J1" s="119"/>
      <c r="K1" s="119"/>
      <c r="L1" s="119"/>
      <c r="M1" s="119"/>
      <c r="N1" s="119"/>
      <c r="O1" s="119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N1" s="125" t="s">
        <v>104</v>
      </c>
      <c r="GO1" s="125"/>
      <c r="GP1" s="125"/>
      <c r="GQ1" s="125"/>
      <c r="GR1" s="125"/>
      <c r="GS1" s="125"/>
      <c r="GT1" s="125"/>
      <c r="GU1" s="125"/>
      <c r="GV1" s="125"/>
      <c r="GW1" s="125"/>
      <c r="GX1" s="125"/>
      <c r="GY1" s="125"/>
      <c r="GZ1" s="125"/>
      <c r="HA1" s="125"/>
      <c r="HB1" s="125"/>
      <c r="HC1" s="300" t="s">
        <v>1</v>
      </c>
      <c r="HD1" s="392">
        <f>IF(H4=4000,1,0.4+(H4/7000))</f>
        <v>0.82857142857142851</v>
      </c>
      <c r="HE1" s="392"/>
      <c r="HF1" s="392"/>
      <c r="HG1" s="125"/>
      <c r="HH1" s="125"/>
      <c r="HI1" s="125"/>
      <c r="HJ1" s="125"/>
      <c r="HK1" s="18"/>
      <c r="HL1" s="297"/>
      <c r="HM1" s="297"/>
      <c r="HN1" s="297"/>
      <c r="HO1" s="297"/>
      <c r="HP1" s="297"/>
      <c r="HQ1" s="297"/>
      <c r="HR1" s="297"/>
      <c r="HS1" s="297"/>
      <c r="HT1" s="297"/>
      <c r="HU1" s="297"/>
      <c r="HV1" s="297"/>
      <c r="HW1" s="297"/>
      <c r="HX1" s="297"/>
      <c r="HY1" s="297"/>
      <c r="HZ1" s="297"/>
      <c r="IA1" s="297"/>
      <c r="IB1" s="297"/>
      <c r="IC1" s="297"/>
      <c r="ID1" s="297"/>
    </row>
    <row r="2" spans="1:588" ht="14.1" customHeight="1" thickBot="1" x14ac:dyDescent="0.25">
      <c r="A2" s="119"/>
      <c r="B2" s="65"/>
      <c r="C2" s="66"/>
      <c r="D2" s="348" t="s">
        <v>49</v>
      </c>
      <c r="E2" s="348"/>
      <c r="F2" s="348"/>
      <c r="G2" s="70"/>
      <c r="H2" s="66"/>
      <c r="I2" s="66"/>
      <c r="J2" s="66"/>
      <c r="K2" s="66"/>
      <c r="L2" s="66"/>
      <c r="M2" s="66"/>
      <c r="N2" s="66"/>
      <c r="O2" s="66"/>
      <c r="P2" s="23"/>
      <c r="Q2" s="66"/>
      <c r="R2" s="348" t="s">
        <v>82</v>
      </c>
      <c r="S2" s="348"/>
      <c r="T2" s="348"/>
      <c r="U2" s="348"/>
      <c r="V2" s="348"/>
      <c r="W2" s="348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115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DZ2" s="33"/>
      <c r="EA2" s="33"/>
      <c r="EB2" s="33"/>
      <c r="EC2" s="33"/>
      <c r="ED2" s="33"/>
      <c r="EE2" s="33"/>
      <c r="EF2" s="33"/>
      <c r="EG2" s="33"/>
      <c r="EH2" s="33"/>
      <c r="EI2" s="33"/>
      <c r="EJ2" s="33"/>
      <c r="EK2" s="33"/>
      <c r="EL2" s="33"/>
      <c r="EM2" s="33"/>
      <c r="EN2" s="33"/>
      <c r="EO2" s="33"/>
      <c r="EP2" s="33"/>
      <c r="EQ2" s="33"/>
      <c r="ER2" s="33"/>
      <c r="ES2" s="33"/>
      <c r="ET2" s="33"/>
      <c r="EU2" s="33"/>
      <c r="EV2" s="33"/>
      <c r="EW2" s="33"/>
      <c r="EX2" s="33"/>
      <c r="EY2" s="33"/>
      <c r="EZ2" s="33"/>
      <c r="FA2" s="33"/>
      <c r="FB2" s="33"/>
      <c r="FC2" s="33"/>
      <c r="FD2" s="33"/>
      <c r="FE2" s="33"/>
      <c r="FF2" s="33"/>
      <c r="FG2" s="33"/>
      <c r="FH2" s="33"/>
      <c r="FI2" s="33"/>
      <c r="FJ2" s="33"/>
      <c r="FK2" s="33"/>
      <c r="FL2" s="33"/>
      <c r="FM2" s="33"/>
      <c r="FN2" s="33"/>
      <c r="FO2" s="33"/>
      <c r="FP2" s="33"/>
      <c r="FQ2" s="33"/>
      <c r="FR2" s="33"/>
      <c r="FS2" s="33"/>
      <c r="FT2" s="33"/>
      <c r="FU2" s="33"/>
      <c r="FV2" s="33"/>
      <c r="FW2" s="33"/>
      <c r="FX2" s="33"/>
      <c r="FY2" s="33"/>
      <c r="FZ2" s="33"/>
      <c r="GN2" s="125"/>
      <c r="GO2" s="125"/>
      <c r="GP2" s="125"/>
      <c r="GQ2" s="125"/>
      <c r="GR2" s="125"/>
      <c r="GS2" s="125"/>
      <c r="GT2" s="125"/>
      <c r="GU2" s="125"/>
      <c r="GV2" s="125"/>
      <c r="GW2" s="125" t="str">
        <f>IF(GQ37&lt;4000,"(0.40+(fy/7000))","")</f>
        <v/>
      </c>
      <c r="GX2" s="125"/>
      <c r="GY2" s="125"/>
      <c r="GZ2" s="125"/>
      <c r="HA2" s="125"/>
      <c r="HB2" s="125"/>
      <c r="HC2" s="125"/>
      <c r="HD2" s="125"/>
      <c r="HE2" s="125"/>
      <c r="HF2" s="125"/>
      <c r="HG2" s="125"/>
      <c r="HH2" s="125"/>
      <c r="HI2" s="125"/>
      <c r="HJ2" s="125"/>
      <c r="HK2" s="18"/>
      <c r="HL2" s="297"/>
      <c r="HM2" s="297"/>
      <c r="HN2" s="297"/>
      <c r="HO2" s="297"/>
      <c r="HP2" s="297"/>
      <c r="HQ2" s="297"/>
      <c r="HR2" s="297"/>
      <c r="HS2" s="297"/>
      <c r="HT2" s="297"/>
      <c r="HU2" s="297"/>
      <c r="HV2" s="297"/>
      <c r="HW2" s="297"/>
      <c r="HX2" s="297"/>
      <c r="HY2" s="297"/>
      <c r="HZ2" s="297"/>
      <c r="IA2" s="297"/>
      <c r="IB2" s="297"/>
      <c r="IC2" s="297"/>
      <c r="ID2" s="297"/>
      <c r="TL2" s="11" t="s">
        <v>158</v>
      </c>
      <c r="TM2" s="11"/>
      <c r="TN2" s="11"/>
      <c r="TO2" s="297"/>
      <c r="TP2" s="297"/>
      <c r="TQ2" s="297"/>
      <c r="TR2" s="297"/>
      <c r="TS2" s="297"/>
      <c r="TT2" s="297"/>
      <c r="TU2" s="297"/>
      <c r="TV2" s="297"/>
      <c r="TW2" s="297"/>
      <c r="TX2" s="297"/>
      <c r="TY2" s="297"/>
      <c r="TZ2" s="297"/>
      <c r="UA2" s="297"/>
      <c r="UB2" s="297"/>
      <c r="UC2" s="297"/>
      <c r="UD2" s="297"/>
      <c r="UE2" s="297"/>
      <c r="UF2" s="297"/>
      <c r="UG2" s="297"/>
      <c r="UH2" s="297"/>
      <c r="UI2" s="297"/>
      <c r="UJ2" s="297"/>
      <c r="UK2" s="297"/>
      <c r="UL2" s="297"/>
      <c r="UM2" s="297"/>
      <c r="UN2" s="297"/>
      <c r="UO2" s="297"/>
      <c r="UP2" s="297"/>
      <c r="UQ2" s="297"/>
      <c r="UR2" s="297"/>
      <c r="US2" s="297"/>
      <c r="UT2" s="297"/>
      <c r="UU2" s="297"/>
      <c r="UV2" s="297"/>
      <c r="UW2" s="297"/>
      <c r="UX2" s="297"/>
      <c r="UY2" s="297"/>
      <c r="UZ2" s="297"/>
      <c r="VA2" s="297"/>
      <c r="VB2" s="297"/>
      <c r="VC2" s="297"/>
      <c r="VD2" s="297"/>
      <c r="VE2" s="297"/>
      <c r="VF2" s="297"/>
      <c r="VG2" s="297"/>
      <c r="VH2" s="297"/>
      <c r="VI2" s="297"/>
      <c r="VJ2" s="297"/>
      <c r="VK2" s="297"/>
      <c r="VL2" s="297"/>
      <c r="VM2" s="297"/>
      <c r="VN2" s="297"/>
      <c r="VO2" s="297"/>
      <c r="VP2" s="297"/>
    </row>
    <row r="3" spans="1:588" ht="14.1" customHeight="1" thickBot="1" x14ac:dyDescent="0.25">
      <c r="A3" s="119"/>
      <c r="B3" s="67"/>
      <c r="C3" s="65"/>
      <c r="D3" s="349"/>
      <c r="E3" s="349"/>
      <c r="F3" s="349"/>
      <c r="G3" s="70"/>
      <c r="H3" s="66"/>
      <c r="I3" s="66"/>
      <c r="J3" s="66"/>
      <c r="K3" s="66"/>
      <c r="L3" s="66"/>
      <c r="M3" s="66"/>
      <c r="N3" s="66"/>
      <c r="O3" s="115"/>
      <c r="P3" s="22"/>
      <c r="Q3" s="65"/>
      <c r="R3" s="349"/>
      <c r="S3" s="349"/>
      <c r="T3" s="349"/>
      <c r="U3" s="349"/>
      <c r="V3" s="349"/>
      <c r="W3" s="349"/>
      <c r="X3" s="66"/>
      <c r="Y3" s="66"/>
      <c r="Z3" s="66"/>
      <c r="AA3" s="66"/>
      <c r="AB3" s="66"/>
      <c r="AC3" s="66"/>
      <c r="AD3" s="66"/>
      <c r="AE3" s="115"/>
      <c r="AF3" s="33"/>
      <c r="AG3" s="275"/>
      <c r="AH3" s="276"/>
      <c r="AI3" s="276"/>
      <c r="AJ3" s="276"/>
      <c r="AK3" s="276"/>
      <c r="AL3" s="276"/>
      <c r="AM3" s="276"/>
      <c r="AN3" s="276"/>
      <c r="AO3" s="276"/>
      <c r="AP3" s="276"/>
      <c r="AQ3" s="276"/>
      <c r="AR3" s="276"/>
      <c r="AS3" s="276"/>
      <c r="AT3" s="276"/>
      <c r="AU3" s="276"/>
      <c r="AV3" s="276"/>
      <c r="AW3" s="276"/>
      <c r="AX3" s="276"/>
      <c r="AY3" s="276"/>
      <c r="AZ3" s="276"/>
      <c r="BA3" s="276"/>
      <c r="BB3" s="276"/>
      <c r="BC3" s="276"/>
      <c r="BD3" s="276"/>
      <c r="BE3" s="276"/>
      <c r="BF3" s="276"/>
      <c r="BG3" s="276"/>
      <c r="BH3" s="276"/>
      <c r="BI3" s="276"/>
      <c r="BJ3" s="276"/>
      <c r="BK3" s="276"/>
      <c r="BL3" s="276"/>
      <c r="BM3" s="276"/>
      <c r="BN3" s="277"/>
      <c r="BO3" s="116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N3" s="127" t="s">
        <v>57</v>
      </c>
      <c r="GO3" s="300" t="s">
        <v>1</v>
      </c>
      <c r="GP3" s="394">
        <v>0.85</v>
      </c>
      <c r="GQ3" s="394"/>
      <c r="GR3" s="125"/>
      <c r="GS3" s="125"/>
      <c r="GT3" s="125"/>
      <c r="GU3" s="125"/>
      <c r="GV3" s="125"/>
      <c r="GW3" s="125"/>
      <c r="GX3" s="125"/>
      <c r="GY3" s="128" t="s">
        <v>58</v>
      </c>
      <c r="GZ3" s="125"/>
      <c r="HA3" s="125"/>
      <c r="HB3" s="125"/>
      <c r="HC3" s="125"/>
      <c r="HD3" s="125"/>
      <c r="HE3" s="125"/>
      <c r="HF3" s="300" t="s">
        <v>3</v>
      </c>
      <c r="HG3" s="300" t="s">
        <v>59</v>
      </c>
      <c r="HH3" s="391">
        <v>280</v>
      </c>
      <c r="HI3" s="391"/>
      <c r="HJ3" s="128" t="s">
        <v>2</v>
      </c>
      <c r="HK3" s="18"/>
      <c r="HL3" s="297"/>
      <c r="HM3" s="297"/>
      <c r="HN3" s="297"/>
      <c r="HO3" s="297"/>
      <c r="HP3" s="297"/>
      <c r="HQ3" s="297"/>
      <c r="HR3" s="297"/>
      <c r="HS3" s="297"/>
      <c r="HT3" s="297"/>
      <c r="HU3" s="297"/>
      <c r="HV3" s="297"/>
      <c r="HW3" s="297"/>
      <c r="HX3" s="297"/>
      <c r="HY3" s="297"/>
      <c r="HZ3" s="297"/>
      <c r="IA3" s="297"/>
      <c r="IB3" s="297"/>
      <c r="IC3" s="297"/>
      <c r="ID3" s="297"/>
      <c r="TL3" s="321" t="s">
        <v>21</v>
      </c>
      <c r="TM3" s="322">
        <v>-0.2</v>
      </c>
      <c r="TN3" s="322">
        <v>1</v>
      </c>
      <c r="TO3" s="203">
        <v>1</v>
      </c>
      <c r="TP3" s="203">
        <v>1.25</v>
      </c>
      <c r="TQ3" s="203">
        <v>1.25</v>
      </c>
      <c r="TR3" s="203">
        <v>1.5</v>
      </c>
      <c r="TS3" s="203">
        <v>1.5</v>
      </c>
      <c r="TT3" s="203">
        <v>1.75</v>
      </c>
      <c r="TU3" s="203">
        <v>1.75</v>
      </c>
      <c r="TV3" s="203">
        <v>2</v>
      </c>
      <c r="TW3" s="203">
        <v>2</v>
      </c>
      <c r="TX3" s="203">
        <v>2.25</v>
      </c>
      <c r="TY3" s="203">
        <v>2.25</v>
      </c>
      <c r="TZ3" s="203">
        <v>2.5</v>
      </c>
      <c r="UA3" s="203">
        <v>2.5</v>
      </c>
      <c r="UB3" s="203">
        <v>2.75</v>
      </c>
      <c r="UC3" s="203">
        <v>2.75</v>
      </c>
      <c r="UD3" s="203">
        <v>3</v>
      </c>
      <c r="UE3" s="203">
        <v>3</v>
      </c>
      <c r="UF3" s="203">
        <v>4.2</v>
      </c>
      <c r="UG3" s="203">
        <v>4.2</v>
      </c>
      <c r="UH3" s="203">
        <v>4</v>
      </c>
      <c r="UI3" s="203">
        <v>4</v>
      </c>
      <c r="UJ3" s="203">
        <v>3.2919999999999998</v>
      </c>
      <c r="UK3" s="203">
        <v>1.042</v>
      </c>
      <c r="UL3" s="203">
        <v>0</v>
      </c>
      <c r="UM3" s="203">
        <v>0</v>
      </c>
      <c r="UN3" s="203">
        <v>-0.2</v>
      </c>
      <c r="UO3" s="203">
        <v>-0.2</v>
      </c>
      <c r="UP3" s="203"/>
      <c r="UQ3" s="203"/>
      <c r="UR3" s="203"/>
      <c r="US3" s="203"/>
      <c r="UT3" s="203"/>
      <c r="UU3" s="203"/>
      <c r="UV3" s="203"/>
      <c r="UW3" s="203"/>
      <c r="UX3" s="297"/>
      <c r="UY3" s="297"/>
      <c r="UZ3" s="297"/>
      <c r="VA3" s="297"/>
      <c r="VB3" s="297"/>
      <c r="VC3" s="297"/>
      <c r="VD3" s="297"/>
      <c r="VE3" s="297"/>
      <c r="VF3" s="297"/>
      <c r="VG3" s="297"/>
      <c r="VH3" s="297"/>
      <c r="VI3" s="297"/>
      <c r="VJ3" s="297"/>
      <c r="VK3" s="297"/>
      <c r="VL3" s="297"/>
      <c r="VM3" s="297"/>
      <c r="VN3" s="297"/>
      <c r="VO3" s="297"/>
      <c r="VP3" s="297"/>
    </row>
    <row r="4" spans="1:588" ht="14.1" customHeight="1" x14ac:dyDescent="0.2">
      <c r="A4" s="119"/>
      <c r="B4" s="67"/>
      <c r="C4" s="67"/>
      <c r="D4" s="33"/>
      <c r="E4" s="33"/>
      <c r="F4" s="137" t="s">
        <v>109</v>
      </c>
      <c r="G4" s="33"/>
      <c r="H4" s="502">
        <v>3000</v>
      </c>
      <c r="I4" s="503"/>
      <c r="J4" s="504"/>
      <c r="K4" s="33"/>
      <c r="L4" s="301" t="s">
        <v>2</v>
      </c>
      <c r="M4" s="33"/>
      <c r="N4" s="33"/>
      <c r="O4" s="116"/>
      <c r="P4" s="22"/>
      <c r="Q4" s="28"/>
      <c r="R4" s="159"/>
      <c r="S4" s="36" t="s">
        <v>77</v>
      </c>
      <c r="T4" s="159"/>
      <c r="U4" s="345" t="s">
        <v>23</v>
      </c>
      <c r="V4" s="346"/>
      <c r="W4" s="346"/>
      <c r="X4" s="346"/>
      <c r="Y4" s="346"/>
      <c r="Z4" s="346"/>
      <c r="AA4" s="346"/>
      <c r="AB4" s="346"/>
      <c r="AC4" s="346"/>
      <c r="AD4" s="347"/>
      <c r="AE4" s="116"/>
      <c r="AF4" s="33"/>
      <c r="AG4" s="278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279"/>
      <c r="BO4" s="116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N4" s="127" t="s">
        <v>57</v>
      </c>
      <c r="GO4" s="300" t="s">
        <v>1</v>
      </c>
      <c r="GP4" s="128" t="s">
        <v>63</v>
      </c>
      <c r="GQ4" s="128"/>
      <c r="GR4" s="125"/>
      <c r="GS4" s="125"/>
      <c r="GT4" s="125"/>
      <c r="GU4" s="125"/>
      <c r="GV4" s="125"/>
      <c r="GW4" s="125"/>
      <c r="GX4" s="125"/>
      <c r="GY4" s="128" t="s">
        <v>58</v>
      </c>
      <c r="GZ4" s="125"/>
      <c r="HA4" s="391">
        <v>280</v>
      </c>
      <c r="HB4" s="391"/>
      <c r="HC4" s="128" t="s">
        <v>2</v>
      </c>
      <c r="HD4" s="125"/>
      <c r="HE4" s="128" t="s">
        <v>64</v>
      </c>
      <c r="HF4" s="300" t="s">
        <v>3</v>
      </c>
      <c r="HG4" s="300" t="s">
        <v>59</v>
      </c>
      <c r="HH4" s="391">
        <v>560</v>
      </c>
      <c r="HI4" s="391"/>
      <c r="HJ4" s="128" t="s">
        <v>2</v>
      </c>
      <c r="HK4" s="18"/>
      <c r="HL4" s="297"/>
      <c r="HM4" s="297"/>
      <c r="HN4" s="297"/>
      <c r="HO4" s="297"/>
      <c r="HP4" s="297"/>
      <c r="HQ4" s="297"/>
      <c r="HR4" s="297"/>
      <c r="HS4" s="297"/>
      <c r="HT4" s="297"/>
      <c r="HU4" s="297"/>
      <c r="HV4" s="297"/>
      <c r="HW4" s="297"/>
      <c r="HX4" s="297"/>
      <c r="HY4" s="297"/>
      <c r="HZ4" s="297"/>
      <c r="IA4" s="297"/>
      <c r="IB4" s="297"/>
      <c r="IC4" s="297"/>
      <c r="ID4" s="297"/>
      <c r="TL4" s="321" t="s">
        <v>22</v>
      </c>
      <c r="TM4" s="321">
        <v>0</v>
      </c>
      <c r="TN4" s="321">
        <v>0</v>
      </c>
      <c r="TO4" s="203">
        <v>0.15</v>
      </c>
      <c r="TP4" s="203">
        <v>0.15</v>
      </c>
      <c r="TQ4" s="203">
        <v>0.3</v>
      </c>
      <c r="TR4" s="203">
        <v>0.3</v>
      </c>
      <c r="TS4" s="203">
        <v>0.45</v>
      </c>
      <c r="TT4" s="203">
        <v>0.45</v>
      </c>
      <c r="TU4" s="203">
        <v>0.6</v>
      </c>
      <c r="TV4" s="203">
        <v>0.6</v>
      </c>
      <c r="TW4" s="203">
        <v>0.75</v>
      </c>
      <c r="TX4" s="203">
        <v>0.75</v>
      </c>
      <c r="TY4" s="203">
        <v>0.9</v>
      </c>
      <c r="TZ4" s="203">
        <v>0.9</v>
      </c>
      <c r="UA4" s="203">
        <v>1.05</v>
      </c>
      <c r="UB4" s="203">
        <v>1.05</v>
      </c>
      <c r="UC4" s="203">
        <v>1.2</v>
      </c>
      <c r="UD4" s="203">
        <v>1.2</v>
      </c>
      <c r="UE4" s="203">
        <v>1.35</v>
      </c>
      <c r="UF4" s="203">
        <v>1.35</v>
      </c>
      <c r="UG4" s="203">
        <v>0.95</v>
      </c>
      <c r="UH4" s="203">
        <v>0.95</v>
      </c>
      <c r="UI4" s="203">
        <v>1.2</v>
      </c>
      <c r="UJ4" s="203">
        <v>1.2</v>
      </c>
      <c r="UK4" s="203">
        <v>-0.15</v>
      </c>
      <c r="UL4" s="203">
        <v>-0.15</v>
      </c>
      <c r="UM4" s="203">
        <v>-0.4</v>
      </c>
      <c r="UN4" s="203">
        <v>-0.4</v>
      </c>
      <c r="UO4" s="203">
        <v>0</v>
      </c>
      <c r="UP4" s="203"/>
      <c r="UQ4" s="203"/>
      <c r="UR4" s="203"/>
      <c r="US4" s="203"/>
      <c r="UT4" s="203"/>
      <c r="UU4" s="203"/>
      <c r="UV4" s="203"/>
      <c r="UW4" s="203"/>
      <c r="UX4" s="297"/>
      <c r="UY4" s="297"/>
      <c r="UZ4" s="297"/>
      <c r="VA4" s="297"/>
      <c r="VB4" s="297"/>
      <c r="VC4" s="297"/>
      <c r="VD4" s="297"/>
      <c r="VE4" s="297"/>
      <c r="VF4" s="297"/>
      <c r="VG4" s="297"/>
      <c r="VH4" s="297"/>
      <c r="VI4" s="297"/>
      <c r="VJ4" s="297"/>
      <c r="VK4" s="297"/>
      <c r="VL4" s="297"/>
      <c r="VM4" s="297"/>
      <c r="VN4" s="297"/>
      <c r="VO4" s="297"/>
      <c r="VP4" s="297"/>
    </row>
    <row r="5" spans="1:588" ht="14.1" customHeight="1" thickBot="1" x14ac:dyDescent="0.25">
      <c r="A5" s="119"/>
      <c r="B5" s="67"/>
      <c r="C5" s="67"/>
      <c r="D5" s="33"/>
      <c r="E5" s="33"/>
      <c r="F5" s="33"/>
      <c r="G5" s="33"/>
      <c r="H5" s="301"/>
      <c r="I5" s="301"/>
      <c r="J5" s="301"/>
      <c r="K5" s="33"/>
      <c r="L5" s="33"/>
      <c r="M5" s="33"/>
      <c r="N5" s="33"/>
      <c r="O5" s="116"/>
      <c r="P5" s="22"/>
      <c r="Q5" s="156"/>
      <c r="R5" s="72"/>
      <c r="S5" s="33"/>
      <c r="T5" s="72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116"/>
      <c r="AF5" s="33"/>
      <c r="AG5" s="278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279"/>
      <c r="BO5" s="116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  <c r="EQ5" s="33"/>
      <c r="ER5" s="33"/>
      <c r="ES5" s="33"/>
      <c r="ET5" s="33"/>
      <c r="EU5" s="33"/>
      <c r="EV5" s="33"/>
      <c r="EW5" s="33"/>
      <c r="EX5" s="33"/>
      <c r="EY5" s="33"/>
      <c r="EZ5" s="33"/>
      <c r="FA5" s="33"/>
      <c r="FB5" s="33"/>
      <c r="FC5" s="33"/>
      <c r="FD5" s="33"/>
      <c r="FE5" s="33"/>
      <c r="FF5" s="33"/>
      <c r="FG5" s="33"/>
      <c r="FH5" s="33"/>
      <c r="FI5" s="33"/>
      <c r="FJ5" s="33"/>
      <c r="FK5" s="33"/>
      <c r="FL5" s="33"/>
      <c r="FM5" s="33"/>
      <c r="FN5" s="33"/>
      <c r="FO5" s="33"/>
      <c r="FP5" s="33"/>
      <c r="FQ5" s="33"/>
      <c r="FR5" s="33"/>
      <c r="FS5" s="33"/>
      <c r="FT5" s="33"/>
      <c r="FU5" s="33"/>
      <c r="FV5" s="33"/>
      <c r="FW5" s="33"/>
      <c r="FX5" s="33"/>
      <c r="FY5" s="33"/>
      <c r="FZ5" s="33"/>
      <c r="GN5" s="127" t="s">
        <v>57</v>
      </c>
      <c r="GO5" s="300" t="s">
        <v>1</v>
      </c>
      <c r="GP5" s="394">
        <v>0.65</v>
      </c>
      <c r="GQ5" s="394"/>
      <c r="GR5" s="125"/>
      <c r="GS5" s="125"/>
      <c r="GT5" s="125"/>
      <c r="GU5" s="125"/>
      <c r="GV5" s="125"/>
      <c r="GW5" s="125"/>
      <c r="GX5" s="125"/>
      <c r="GY5" s="128" t="s">
        <v>58</v>
      </c>
      <c r="GZ5" s="125"/>
      <c r="HA5" s="125"/>
      <c r="HB5" s="125"/>
      <c r="HC5" s="125"/>
      <c r="HD5" s="125"/>
      <c r="HE5" s="125"/>
      <c r="HF5" s="300" t="s">
        <v>3</v>
      </c>
      <c r="HG5" s="300" t="s">
        <v>65</v>
      </c>
      <c r="HH5" s="391">
        <v>560</v>
      </c>
      <c r="HI5" s="391"/>
      <c r="HJ5" s="128" t="s">
        <v>2</v>
      </c>
      <c r="HK5" s="18"/>
      <c r="HL5" s="297"/>
      <c r="HM5" s="297"/>
      <c r="HN5" s="297"/>
      <c r="HO5" s="297"/>
      <c r="HP5" s="297"/>
      <c r="HQ5" s="297"/>
      <c r="HR5" s="297"/>
      <c r="HS5" s="297"/>
      <c r="HT5" s="297"/>
      <c r="HU5" s="297"/>
      <c r="HV5" s="297"/>
      <c r="HW5" s="297"/>
      <c r="HX5" s="297"/>
      <c r="HY5" s="297"/>
      <c r="HZ5" s="297"/>
      <c r="IA5" s="297"/>
      <c r="IB5" s="297"/>
      <c r="IC5" s="297"/>
      <c r="ID5" s="297"/>
      <c r="TL5" s="203" t="s">
        <v>159</v>
      </c>
      <c r="TM5" s="203"/>
      <c r="TN5" s="203"/>
      <c r="TO5" s="203"/>
      <c r="TP5" s="203"/>
      <c r="TQ5" s="203"/>
      <c r="TR5" s="203"/>
      <c r="TS5" s="203"/>
      <c r="TT5" s="203"/>
      <c r="TU5" s="203"/>
      <c r="TV5" s="203"/>
      <c r="TW5" s="203"/>
      <c r="TX5" s="203"/>
      <c r="TY5" s="203"/>
      <c r="TZ5" s="203"/>
      <c r="UA5" s="203"/>
      <c r="UB5" s="203"/>
      <c r="UC5" s="203"/>
      <c r="UD5" s="203"/>
      <c r="UE5" s="203"/>
      <c r="UF5" s="203"/>
      <c r="UG5" s="203"/>
      <c r="UH5" s="203"/>
      <c r="UI5" s="203"/>
      <c r="UJ5" s="203"/>
      <c r="UK5" s="203"/>
      <c r="UL5" s="203"/>
      <c r="UM5" s="203"/>
      <c r="UN5" s="203"/>
      <c r="UO5" s="203"/>
      <c r="UP5" s="203"/>
      <c r="UQ5" s="203"/>
      <c r="UR5" s="203"/>
      <c r="US5" s="203"/>
      <c r="UT5" s="203"/>
      <c r="UU5" s="203"/>
      <c r="UV5" s="203"/>
      <c r="UW5" s="203"/>
      <c r="UX5" s="297"/>
      <c r="UY5" s="297"/>
      <c r="UZ5" s="297"/>
      <c r="VA5" s="297"/>
      <c r="VB5" s="297"/>
      <c r="VC5" s="297"/>
      <c r="VD5" s="297"/>
      <c r="VE5" s="297"/>
      <c r="VF5" s="297"/>
      <c r="VG5" s="297"/>
      <c r="VH5" s="297"/>
      <c r="VI5" s="297"/>
      <c r="VJ5" s="297"/>
      <c r="VK5" s="297"/>
      <c r="VL5" s="297"/>
      <c r="VM5" s="297"/>
      <c r="VN5" s="297"/>
      <c r="VO5" s="297"/>
      <c r="VP5" s="297"/>
    </row>
    <row r="6" spans="1:588" ht="14.1" customHeight="1" x14ac:dyDescent="0.2">
      <c r="A6" s="119"/>
      <c r="B6" s="67"/>
      <c r="C6" s="67"/>
      <c r="D6" s="33"/>
      <c r="E6" s="33"/>
      <c r="F6" s="137" t="s">
        <v>110</v>
      </c>
      <c r="G6" s="33"/>
      <c r="H6" s="502">
        <v>2400</v>
      </c>
      <c r="I6" s="503"/>
      <c r="J6" s="504"/>
      <c r="K6" s="33"/>
      <c r="L6" s="301" t="s">
        <v>2</v>
      </c>
      <c r="M6" s="33"/>
      <c r="N6" s="33"/>
      <c r="O6" s="116"/>
      <c r="P6" s="22"/>
      <c r="Q6" s="28"/>
      <c r="R6" s="159"/>
      <c r="S6" s="36" t="s">
        <v>79</v>
      </c>
      <c r="T6" s="159"/>
      <c r="U6" s="345" t="s">
        <v>24</v>
      </c>
      <c r="V6" s="346"/>
      <c r="W6" s="346"/>
      <c r="X6" s="346"/>
      <c r="Y6" s="346"/>
      <c r="Z6" s="346"/>
      <c r="AA6" s="346"/>
      <c r="AB6" s="346"/>
      <c r="AC6" s="346"/>
      <c r="AD6" s="347"/>
      <c r="AE6" s="116"/>
      <c r="AF6" s="33"/>
      <c r="AG6" s="278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279"/>
      <c r="BO6" s="116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N6" s="394">
        <f>ROUND((IF(H8&lt;=280,0.85,IF(H8&gt;560,0.65,0.85-(0.05*((H8-280)/70))))),2)</f>
        <v>0.85</v>
      </c>
      <c r="GO6" s="394"/>
      <c r="GP6" s="124"/>
      <c r="GQ6" s="125"/>
      <c r="GR6" s="125"/>
      <c r="GS6" s="125"/>
      <c r="GT6" s="125"/>
      <c r="GU6" s="125"/>
      <c r="GV6" s="125"/>
      <c r="GW6" s="125"/>
      <c r="GX6" s="125"/>
      <c r="GY6" s="125"/>
      <c r="GZ6" s="125"/>
      <c r="HA6" s="125"/>
      <c r="HB6" s="125"/>
      <c r="HC6" s="125"/>
      <c r="HD6" s="125"/>
      <c r="HE6" s="125"/>
      <c r="HF6" s="125"/>
      <c r="HG6" s="125"/>
      <c r="HH6" s="125"/>
      <c r="HI6" s="125"/>
      <c r="HJ6" s="125"/>
      <c r="HK6" s="18"/>
      <c r="HL6" s="297"/>
      <c r="HM6" s="82" t="s">
        <v>11</v>
      </c>
      <c r="HN6" s="297"/>
      <c r="HO6" s="297"/>
      <c r="HP6" s="297"/>
      <c r="HQ6" s="297"/>
      <c r="HR6" s="297"/>
      <c r="HS6" s="297"/>
      <c r="HT6" s="297"/>
      <c r="HU6" s="297"/>
      <c r="HV6" s="297"/>
      <c r="HW6" s="297"/>
      <c r="HX6" s="297"/>
      <c r="HY6" s="297"/>
      <c r="HZ6" s="297"/>
      <c r="IA6" s="297"/>
      <c r="IB6" s="297"/>
      <c r="IC6" s="297"/>
      <c r="ID6" s="297"/>
      <c r="TL6" s="321" t="s">
        <v>21</v>
      </c>
      <c r="TM6" s="203">
        <v>-0.14000000000000001</v>
      </c>
      <c r="TN6" s="203">
        <v>-0.14000000000000001</v>
      </c>
      <c r="TO6" s="203">
        <v>1.0329999999999999</v>
      </c>
      <c r="TP6" s="203">
        <v>3.383</v>
      </c>
      <c r="TQ6" s="203">
        <v>3.6829999999999998</v>
      </c>
      <c r="TR6" s="203"/>
      <c r="TS6" s="203">
        <v>-0.17</v>
      </c>
      <c r="TT6" s="203">
        <v>-0.17</v>
      </c>
      <c r="TU6" s="203">
        <v>1.125</v>
      </c>
      <c r="TV6" s="203">
        <v>1.3819999999999999</v>
      </c>
      <c r="TW6" s="203"/>
      <c r="TX6" s="203">
        <v>0.60799999999999998</v>
      </c>
      <c r="TY6" s="203">
        <v>0.90800000000000003</v>
      </c>
      <c r="TZ6" s="203">
        <v>1.609</v>
      </c>
      <c r="UA6" s="203"/>
      <c r="UB6" s="203">
        <v>2.6579999999999999</v>
      </c>
      <c r="UC6" s="203">
        <v>3.258</v>
      </c>
      <c r="UD6" s="203">
        <v>4.17</v>
      </c>
      <c r="UE6" s="203">
        <v>4.17</v>
      </c>
      <c r="UF6" s="203"/>
      <c r="UG6" s="203">
        <v>2.9089999999999998</v>
      </c>
      <c r="UH6" s="203">
        <v>3.1669999999999998</v>
      </c>
      <c r="UI6" s="203">
        <v>4.1399999999999997</v>
      </c>
      <c r="UJ6" s="203">
        <v>4.1399999999999997</v>
      </c>
      <c r="UK6" s="203"/>
      <c r="UL6" s="203"/>
      <c r="UM6" s="203"/>
      <c r="UN6" s="203"/>
      <c r="UO6" s="203"/>
      <c r="UP6" s="203"/>
      <c r="UQ6" s="203"/>
      <c r="UR6" s="203"/>
      <c r="US6" s="203"/>
      <c r="UT6" s="203"/>
      <c r="UU6" s="203"/>
      <c r="UV6" s="203"/>
      <c r="UW6" s="203"/>
      <c r="UX6" s="297"/>
      <c r="UY6" s="297"/>
      <c r="UZ6" s="297"/>
      <c r="VA6" s="297"/>
      <c r="VB6" s="297"/>
      <c r="VC6" s="297"/>
      <c r="VD6" s="297"/>
      <c r="VE6" s="297"/>
      <c r="VF6" s="297"/>
      <c r="VG6" s="297"/>
      <c r="VH6" s="297"/>
      <c r="VI6" s="297"/>
      <c r="VJ6" s="297"/>
      <c r="VK6" s="297"/>
      <c r="VL6" s="297"/>
      <c r="VM6" s="297"/>
      <c r="VN6" s="297"/>
      <c r="VO6" s="297"/>
      <c r="VP6" s="297"/>
    </row>
    <row r="7" spans="1:588" ht="14.1" customHeight="1" thickBot="1" x14ac:dyDescent="0.25">
      <c r="A7" s="119"/>
      <c r="B7" s="67"/>
      <c r="C7" s="67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116"/>
      <c r="P7" s="22"/>
      <c r="Q7" s="28"/>
      <c r="R7" s="159"/>
      <c r="S7" s="33"/>
      <c r="T7" s="159"/>
      <c r="U7" s="301"/>
      <c r="V7" s="301"/>
      <c r="W7" s="301"/>
      <c r="X7" s="301"/>
      <c r="Y7" s="301"/>
      <c r="Z7" s="301"/>
      <c r="AA7" s="301"/>
      <c r="AB7" s="301"/>
      <c r="AC7" s="301"/>
      <c r="AD7" s="301"/>
      <c r="AE7" s="116"/>
      <c r="AF7" s="33"/>
      <c r="AG7" s="278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279"/>
      <c r="BO7" s="116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F7" s="33"/>
      <c r="EG7" s="33"/>
      <c r="EH7" s="33"/>
      <c r="EI7" s="33"/>
      <c r="EJ7" s="33"/>
      <c r="EK7" s="33"/>
      <c r="EL7" s="33"/>
      <c r="EM7" s="33"/>
      <c r="EN7" s="33"/>
      <c r="EO7" s="33"/>
      <c r="EP7" s="33"/>
      <c r="EQ7" s="33"/>
      <c r="ER7" s="33"/>
      <c r="ES7" s="33"/>
      <c r="ET7" s="33"/>
      <c r="EU7" s="33"/>
      <c r="EV7" s="33"/>
      <c r="EW7" s="33"/>
      <c r="EX7" s="33"/>
      <c r="EY7" s="33"/>
      <c r="EZ7" s="33"/>
      <c r="FA7" s="33"/>
      <c r="FB7" s="33"/>
      <c r="FC7" s="33"/>
      <c r="FD7" s="33"/>
      <c r="FE7" s="33"/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3"/>
      <c r="FW7" s="33"/>
      <c r="FX7" s="33"/>
      <c r="FY7" s="33"/>
      <c r="FZ7" s="33"/>
      <c r="GN7" s="299" t="s">
        <v>64</v>
      </c>
      <c r="GO7" s="299" t="s">
        <v>70</v>
      </c>
      <c r="GP7" s="312" t="s">
        <v>134</v>
      </c>
      <c r="GQ7" s="312" t="s">
        <v>65</v>
      </c>
      <c r="GR7" s="125"/>
      <c r="GS7" s="125"/>
      <c r="GT7" s="125"/>
      <c r="GU7" s="300"/>
      <c r="GV7" s="130"/>
      <c r="GW7" s="130"/>
      <c r="GX7" s="130"/>
      <c r="GY7" s="125"/>
      <c r="GZ7" s="125"/>
      <c r="HA7" s="300"/>
      <c r="HB7" s="124"/>
      <c r="HC7" s="124"/>
      <c r="HD7" s="128"/>
      <c r="HE7" s="128"/>
      <c r="HF7" s="131"/>
      <c r="HG7" s="131"/>
      <c r="HH7" s="131"/>
      <c r="HI7" s="131"/>
      <c r="HJ7" s="125"/>
      <c r="HK7" s="18"/>
      <c r="HL7" s="297"/>
      <c r="HM7" s="82" t="s">
        <v>10</v>
      </c>
      <c r="HN7" s="297"/>
      <c r="HO7" s="297"/>
      <c r="HP7" s="297"/>
      <c r="HQ7" s="297"/>
      <c r="HR7" s="297"/>
      <c r="HS7" s="297"/>
      <c r="HT7" s="297"/>
      <c r="HU7" s="297"/>
      <c r="HV7" s="297"/>
      <c r="HW7" s="297"/>
      <c r="HX7" s="297"/>
      <c r="HY7" s="297"/>
      <c r="HZ7" s="297"/>
      <c r="IA7" s="297"/>
      <c r="IB7" s="297"/>
      <c r="IC7" s="297"/>
      <c r="ID7" s="297"/>
      <c r="TL7" s="321" t="s">
        <v>22</v>
      </c>
      <c r="TM7" s="316">
        <v>-0.08</v>
      </c>
      <c r="TN7" s="316">
        <v>-0.12</v>
      </c>
      <c r="TO7" s="316">
        <v>-0.12</v>
      </c>
      <c r="TP7" s="203">
        <v>1.29</v>
      </c>
      <c r="TQ7" s="203">
        <v>1.29</v>
      </c>
      <c r="TR7" s="203"/>
      <c r="TS7" s="203">
        <v>-0.23</v>
      </c>
      <c r="TT7" s="203">
        <v>-0.03</v>
      </c>
      <c r="TU7" s="203">
        <v>-0.03</v>
      </c>
      <c r="TV7" s="203">
        <v>0.124</v>
      </c>
      <c r="TW7" s="203"/>
      <c r="TX7" s="203">
        <v>-0.09</v>
      </c>
      <c r="TY7" s="203">
        <v>-0.09</v>
      </c>
      <c r="TZ7" s="203">
        <v>0.33</v>
      </c>
      <c r="UA7" s="203"/>
      <c r="UB7" s="203">
        <v>0.96</v>
      </c>
      <c r="UC7" s="203">
        <v>1.32</v>
      </c>
      <c r="UD7" s="203">
        <v>1.32</v>
      </c>
      <c r="UE7" s="203">
        <v>1.1200000000000001</v>
      </c>
      <c r="UF7" s="203"/>
      <c r="UG7" s="203">
        <v>1.0760000000000001</v>
      </c>
      <c r="UH7" s="203">
        <v>1.23</v>
      </c>
      <c r="UI7" s="203">
        <v>1.23</v>
      </c>
      <c r="UJ7" s="203">
        <v>1.27</v>
      </c>
      <c r="UK7" s="203"/>
      <c r="UL7" s="203"/>
      <c r="UM7" s="203"/>
      <c r="UN7" s="203"/>
      <c r="UO7" s="203"/>
      <c r="UP7" s="203"/>
      <c r="UQ7" s="203"/>
      <c r="UR7" s="203"/>
      <c r="US7" s="203"/>
      <c r="UT7" s="203"/>
      <c r="UU7" s="203"/>
      <c r="UV7" s="203"/>
      <c r="UW7" s="203"/>
      <c r="UX7" s="297"/>
      <c r="UY7" s="297"/>
      <c r="UZ7" s="297"/>
      <c r="VA7" s="297"/>
      <c r="VB7" s="297"/>
      <c r="VC7" s="297"/>
      <c r="VD7" s="297"/>
      <c r="VE7" s="297"/>
      <c r="VF7" s="297"/>
      <c r="VG7" s="297"/>
      <c r="VH7" s="297"/>
      <c r="VI7" s="297"/>
      <c r="VJ7" s="297"/>
      <c r="VK7" s="297"/>
      <c r="VL7" s="297"/>
      <c r="VM7" s="297"/>
      <c r="VN7" s="297"/>
      <c r="VO7" s="297"/>
      <c r="VP7" s="297"/>
    </row>
    <row r="8" spans="1:588" ht="14.1" customHeight="1" x14ac:dyDescent="0.2">
      <c r="A8" s="119"/>
      <c r="B8" s="67"/>
      <c r="C8" s="67"/>
      <c r="D8" s="33"/>
      <c r="E8" s="33"/>
      <c r="F8" s="36" t="s">
        <v>48</v>
      </c>
      <c r="G8" s="33"/>
      <c r="H8" s="363">
        <v>150</v>
      </c>
      <c r="I8" s="364"/>
      <c r="J8" s="365"/>
      <c r="K8" s="33"/>
      <c r="L8" s="301" t="s">
        <v>2</v>
      </c>
      <c r="M8" s="33"/>
      <c r="N8" s="33"/>
      <c r="O8" s="116"/>
      <c r="P8" s="22"/>
      <c r="Q8" s="28"/>
      <c r="R8" s="159"/>
      <c r="S8" s="36" t="s">
        <v>80</v>
      </c>
      <c r="T8" s="159"/>
      <c r="U8" s="345" t="s">
        <v>25</v>
      </c>
      <c r="V8" s="346"/>
      <c r="W8" s="346"/>
      <c r="X8" s="346"/>
      <c r="Y8" s="346"/>
      <c r="Z8" s="346"/>
      <c r="AA8" s="346"/>
      <c r="AB8" s="346"/>
      <c r="AC8" s="346"/>
      <c r="AD8" s="347"/>
      <c r="AE8" s="116"/>
      <c r="AF8" s="33"/>
      <c r="AG8" s="278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279"/>
      <c r="BO8" s="116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N8" s="125"/>
      <c r="GO8" s="125"/>
      <c r="GP8" s="125"/>
      <c r="GQ8" s="125"/>
      <c r="GR8" s="125"/>
      <c r="GS8" s="125"/>
      <c r="GT8" s="125"/>
      <c r="GU8" s="300"/>
      <c r="GV8" s="130"/>
      <c r="GW8" s="130"/>
      <c r="GX8" s="130"/>
      <c r="GY8" s="125"/>
      <c r="GZ8" s="125"/>
      <c r="HA8" s="300"/>
      <c r="HB8" s="124"/>
      <c r="HC8" s="124"/>
      <c r="HD8" s="128"/>
      <c r="HE8" s="128"/>
      <c r="HF8" s="131"/>
      <c r="HG8" s="297" t="s">
        <v>71</v>
      </c>
      <c r="HH8" s="297"/>
      <c r="HI8" s="297" t="s">
        <v>72</v>
      </c>
      <c r="HJ8" s="297"/>
      <c r="HK8" s="297"/>
      <c r="HL8" s="297"/>
      <c r="HM8" s="82" t="s">
        <v>9</v>
      </c>
      <c r="HN8" s="297"/>
      <c r="HO8" s="297"/>
      <c r="HP8" s="297"/>
      <c r="HQ8" s="297"/>
      <c r="HR8" s="297"/>
      <c r="HS8" s="297"/>
      <c r="HT8" s="297"/>
      <c r="HU8" s="297"/>
      <c r="HV8" s="297"/>
      <c r="HW8" s="297"/>
      <c r="HX8" s="297"/>
      <c r="HY8" s="297"/>
      <c r="HZ8" s="297"/>
      <c r="IA8" s="297"/>
      <c r="IB8" s="297"/>
      <c r="IC8" s="297"/>
      <c r="ID8" s="297"/>
      <c r="TL8" s="321" t="s">
        <v>160</v>
      </c>
      <c r="TM8" s="178"/>
      <c r="TN8" s="178"/>
      <c r="TO8" s="178"/>
      <c r="TP8" s="203"/>
      <c r="TQ8" s="203"/>
      <c r="TR8" s="203"/>
      <c r="TS8" s="203"/>
      <c r="TT8" s="203"/>
      <c r="TU8" s="203"/>
      <c r="TV8" s="203"/>
      <c r="TW8" s="203"/>
      <c r="TX8" s="203"/>
      <c r="TY8" s="203"/>
      <c r="TZ8" s="203"/>
      <c r="UA8" s="203"/>
      <c r="UB8" s="203"/>
      <c r="UC8" s="203"/>
      <c r="UD8" s="203"/>
      <c r="UE8" s="203"/>
      <c r="UF8" s="203"/>
      <c r="UG8" s="203"/>
      <c r="UH8" s="203"/>
      <c r="UI8" s="203"/>
      <c r="UJ8" s="203"/>
      <c r="UK8" s="203"/>
      <c r="UL8" s="203"/>
      <c r="UM8" s="203"/>
      <c r="UN8" s="203"/>
      <c r="UO8" s="203"/>
      <c r="UP8" s="203"/>
      <c r="UQ8" s="203"/>
      <c r="UR8" s="203"/>
      <c r="US8" s="203"/>
      <c r="UT8" s="203"/>
      <c r="UU8" s="203"/>
      <c r="UV8" s="203"/>
      <c r="UW8" s="203"/>
      <c r="UX8" s="297"/>
      <c r="UY8" s="297"/>
      <c r="UZ8" s="297"/>
      <c r="VA8" s="297"/>
      <c r="VB8" s="297"/>
      <c r="VC8" s="297"/>
      <c r="VD8" s="297"/>
      <c r="VE8" s="297"/>
      <c r="VF8" s="297"/>
      <c r="VG8" s="297"/>
      <c r="VH8" s="297"/>
      <c r="VI8" s="297"/>
      <c r="VJ8" s="297"/>
      <c r="VK8" s="297"/>
      <c r="VL8" s="297"/>
      <c r="VM8" s="297"/>
      <c r="VN8" s="297"/>
      <c r="VO8" s="297"/>
      <c r="VP8" s="297"/>
    </row>
    <row r="9" spans="1:588" ht="14.1" customHeight="1" thickBot="1" x14ac:dyDescent="0.25">
      <c r="A9" s="119"/>
      <c r="B9" s="67"/>
      <c r="C9" s="68"/>
      <c r="D9" s="69"/>
      <c r="E9" s="69"/>
      <c r="F9" s="69"/>
      <c r="G9" s="69"/>
      <c r="H9" s="215"/>
      <c r="I9" s="215"/>
      <c r="J9" s="215"/>
      <c r="K9" s="69"/>
      <c r="L9" s="69"/>
      <c r="M9" s="69"/>
      <c r="N9" s="69"/>
      <c r="O9" s="117"/>
      <c r="P9" s="22"/>
      <c r="Q9" s="28"/>
      <c r="R9" s="159"/>
      <c r="S9" s="159"/>
      <c r="T9" s="159"/>
      <c r="U9" s="301"/>
      <c r="V9" s="301"/>
      <c r="W9" s="301"/>
      <c r="X9" s="301"/>
      <c r="Y9" s="301"/>
      <c r="Z9" s="301"/>
      <c r="AA9" s="301"/>
      <c r="AB9" s="301"/>
      <c r="AC9" s="301"/>
      <c r="AD9" s="301"/>
      <c r="AE9" s="116"/>
      <c r="AF9" s="33"/>
      <c r="AG9" s="278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279"/>
      <c r="BO9" s="116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N9" s="21" t="str">
        <f>CONCATENATE(V29,W29," @",W32)</f>
        <v>RB9 @0.125</v>
      </c>
      <c r="GO9" s="125"/>
      <c r="GP9" s="125"/>
      <c r="GQ9" s="125"/>
      <c r="GR9" s="125"/>
      <c r="GS9" s="125"/>
      <c r="GT9" s="125"/>
      <c r="GU9" s="19">
        <v>2400</v>
      </c>
      <c r="GV9" s="19"/>
      <c r="GW9" s="298">
        <v>2</v>
      </c>
      <c r="GX9" s="107">
        <v>10</v>
      </c>
      <c r="GY9" s="9">
        <v>0.1</v>
      </c>
      <c r="GZ9" s="9"/>
      <c r="HA9" s="388">
        <v>1.4</v>
      </c>
      <c r="HB9" s="388"/>
      <c r="HC9" s="382">
        <v>1.7</v>
      </c>
      <c r="HD9" s="382"/>
      <c r="HE9" s="17">
        <v>6</v>
      </c>
      <c r="HF9" s="297"/>
      <c r="HG9" s="17">
        <v>10</v>
      </c>
      <c r="HH9" s="133"/>
      <c r="HI9" s="134">
        <f t="shared" ref="HI9:HI15" si="0">IF($GR$37&gt;=3000,HG9,HE9)</f>
        <v>10</v>
      </c>
      <c r="HJ9" s="297"/>
      <c r="HK9" s="134">
        <f t="shared" ref="HK9:HK15" si="1">IF($GR$38&gt;=3000,HG9,HE9)</f>
        <v>6</v>
      </c>
      <c r="HL9" s="297"/>
      <c r="HM9" s="82" t="s">
        <v>5</v>
      </c>
      <c r="HN9" s="109"/>
      <c r="HO9" s="297"/>
      <c r="HP9" s="297"/>
      <c r="HQ9" s="297"/>
      <c r="HR9" s="297"/>
      <c r="HS9" s="297"/>
      <c r="HT9" s="297"/>
      <c r="HU9" s="297"/>
      <c r="HV9" s="297"/>
      <c r="HW9" s="297"/>
      <c r="HX9" s="297"/>
      <c r="HY9" s="297"/>
      <c r="HZ9" s="297"/>
      <c r="IA9" s="297"/>
      <c r="IB9" s="297"/>
      <c r="IC9" s="297"/>
      <c r="ID9" s="297"/>
      <c r="TL9" s="321" t="s">
        <v>21</v>
      </c>
      <c r="TM9" s="272">
        <v>1.0489999999999999</v>
      </c>
      <c r="TN9" s="272">
        <v>1.03</v>
      </c>
      <c r="TO9" s="272">
        <v>1.345</v>
      </c>
      <c r="TP9" s="316"/>
      <c r="TQ9" s="316">
        <f>TM9+0.25</f>
        <v>1.2989999999999999</v>
      </c>
      <c r="TR9" s="316">
        <f>TN9+0.25</f>
        <v>1.28</v>
      </c>
      <c r="TS9" s="316">
        <f>TO9+0.25</f>
        <v>1.595</v>
      </c>
      <c r="TT9" s="316"/>
      <c r="TU9" s="316">
        <f>TQ9+0.25</f>
        <v>1.5489999999999999</v>
      </c>
      <c r="TV9" s="316">
        <f>TR9+0.25</f>
        <v>1.53</v>
      </c>
      <c r="TW9" s="316">
        <f>TS9+0.25</f>
        <v>1.845</v>
      </c>
      <c r="TX9" s="316"/>
      <c r="TY9" s="316">
        <f>TU9+0.25</f>
        <v>1.7989999999999999</v>
      </c>
      <c r="TZ9" s="316">
        <f>TV9+0.25</f>
        <v>1.78</v>
      </c>
      <c r="UA9" s="316">
        <f>TW9+0.25</f>
        <v>2.0949999999999998</v>
      </c>
      <c r="UB9" s="316"/>
      <c r="UC9" s="316">
        <f>TY9+0.25</f>
        <v>2.0489999999999999</v>
      </c>
      <c r="UD9" s="316">
        <f>TZ9+0.25</f>
        <v>2.0300000000000002</v>
      </c>
      <c r="UE9" s="316">
        <f>UA9+0.25</f>
        <v>2.3449999999999998</v>
      </c>
      <c r="UF9" s="316"/>
      <c r="UG9" s="316">
        <f>UC9+0.25</f>
        <v>2.2989999999999999</v>
      </c>
      <c r="UH9" s="316">
        <f>UD9+0.25</f>
        <v>2.2800000000000002</v>
      </c>
      <c r="UI9" s="316">
        <f>UE9+0.25</f>
        <v>2.5949999999999998</v>
      </c>
      <c r="UJ9" s="316"/>
      <c r="UK9" s="316">
        <f>UG9+0.25</f>
        <v>2.5489999999999999</v>
      </c>
      <c r="UL9" s="316">
        <f>UH9+0.25</f>
        <v>2.5300000000000002</v>
      </c>
      <c r="UM9" s="316">
        <f>UI9+0.25</f>
        <v>2.8449999999999998</v>
      </c>
      <c r="UN9" s="316"/>
      <c r="UO9" s="316">
        <f>UK9+0.25</f>
        <v>2.7989999999999999</v>
      </c>
      <c r="UP9" s="316">
        <f>UL9+0.25</f>
        <v>2.7800000000000002</v>
      </c>
      <c r="UQ9" s="316">
        <f>UM9+0.25</f>
        <v>3.0949999999999998</v>
      </c>
      <c r="UR9" s="316"/>
      <c r="US9" s="316">
        <f>UO9+0.25</f>
        <v>3.0489999999999999</v>
      </c>
      <c r="UT9" s="316">
        <f>UP9+0.25</f>
        <v>3.0300000000000002</v>
      </c>
      <c r="UU9" s="203">
        <f>UQ9+0.25</f>
        <v>3.3449999999999998</v>
      </c>
      <c r="UV9" s="203"/>
      <c r="UW9" s="203"/>
      <c r="UX9" s="297"/>
      <c r="UY9" s="297"/>
      <c r="UZ9" s="297"/>
      <c r="VA9" s="297"/>
      <c r="VB9" s="297"/>
      <c r="VC9" s="297"/>
      <c r="VD9" s="297"/>
      <c r="VE9" s="297"/>
      <c r="VF9" s="297"/>
      <c r="VG9" s="297"/>
      <c r="VH9" s="297"/>
      <c r="VI9" s="297"/>
      <c r="VJ9" s="297"/>
      <c r="VK9" s="297"/>
      <c r="VL9" s="297"/>
      <c r="VM9" s="297"/>
      <c r="VN9" s="297"/>
      <c r="VO9" s="297"/>
      <c r="VP9" s="297"/>
    </row>
    <row r="10" spans="1:588" ht="14.1" customHeight="1" x14ac:dyDescent="0.2">
      <c r="A10" s="119"/>
      <c r="B10" s="67"/>
      <c r="C10" s="33"/>
      <c r="D10" s="349" t="s">
        <v>75</v>
      </c>
      <c r="E10" s="349"/>
      <c r="F10" s="349"/>
      <c r="G10" s="349"/>
      <c r="H10" s="349"/>
      <c r="I10" s="349"/>
      <c r="J10" s="349"/>
      <c r="K10" s="349"/>
      <c r="L10" s="33"/>
      <c r="M10" s="33"/>
      <c r="N10" s="33"/>
      <c r="O10" s="33"/>
      <c r="P10" s="22"/>
      <c r="Q10" s="28"/>
      <c r="R10" s="145"/>
      <c r="S10" s="36" t="s">
        <v>167</v>
      </c>
      <c r="T10" s="40"/>
      <c r="U10" s="345" t="s">
        <v>152</v>
      </c>
      <c r="V10" s="346"/>
      <c r="W10" s="346"/>
      <c r="X10" s="346"/>
      <c r="Y10" s="346"/>
      <c r="Z10" s="346"/>
      <c r="AA10" s="346"/>
      <c r="AB10" s="346"/>
      <c r="AC10" s="346"/>
      <c r="AD10" s="347"/>
      <c r="AE10" s="116"/>
      <c r="AF10" s="33"/>
      <c r="AG10" s="278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279"/>
      <c r="BO10" s="116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  <c r="DQ10" s="33"/>
      <c r="DR10" s="33"/>
      <c r="DS10" s="33"/>
      <c r="DT10" s="33"/>
      <c r="DU10" s="33"/>
      <c r="DV10" s="33"/>
      <c r="DW10" s="33"/>
      <c r="DX10" s="33"/>
      <c r="DY10" s="33"/>
      <c r="DZ10" s="33"/>
      <c r="EA10" s="33"/>
      <c r="EB10" s="33"/>
      <c r="EC10" s="33"/>
      <c r="ED10" s="33"/>
      <c r="EE10" s="33"/>
      <c r="EF10" s="33"/>
      <c r="EG10" s="33"/>
      <c r="EH10" s="33"/>
      <c r="EI10" s="33"/>
      <c r="EJ10" s="33"/>
      <c r="EK10" s="33"/>
      <c r="EL10" s="33"/>
      <c r="EM10" s="33"/>
      <c r="EN10" s="33"/>
      <c r="EO10" s="33"/>
      <c r="EP10" s="33"/>
      <c r="EQ10" s="33"/>
      <c r="ER10" s="33"/>
      <c r="ES10" s="33"/>
      <c r="ET10" s="33"/>
      <c r="EU10" s="33"/>
      <c r="EV10" s="33"/>
      <c r="EW10" s="33"/>
      <c r="EX10" s="33"/>
      <c r="EY10" s="33"/>
      <c r="EZ10" s="33"/>
      <c r="FA10" s="33"/>
      <c r="FB10" s="33"/>
      <c r="FC10" s="33"/>
      <c r="FD10" s="33"/>
      <c r="FE10" s="33"/>
      <c r="FF10" s="33"/>
      <c r="FG10" s="33"/>
      <c r="FH10" s="33"/>
      <c r="FI10" s="33"/>
      <c r="FJ10" s="33"/>
      <c r="FK10" s="33"/>
      <c r="FL10" s="33"/>
      <c r="FM10" s="33"/>
      <c r="FN10" s="33"/>
      <c r="FO10" s="33"/>
      <c r="FP10" s="33"/>
      <c r="FQ10" s="33"/>
      <c r="FR10" s="33"/>
      <c r="FS10" s="33"/>
      <c r="FT10" s="33"/>
      <c r="FU10" s="33"/>
      <c r="FV10" s="33"/>
      <c r="FW10" s="33"/>
      <c r="FX10" s="33"/>
      <c r="FY10" s="33"/>
      <c r="FZ10" s="33"/>
      <c r="GN10" s="21" t="str">
        <f>CONCATENATE("1-",V29,W29," Each Corner")</f>
        <v>1-RB9 Each Corner</v>
      </c>
      <c r="GO10" s="297"/>
      <c r="GP10" s="297"/>
      <c r="GQ10" s="297"/>
      <c r="GR10" s="17"/>
      <c r="GS10" s="17"/>
      <c r="GT10" s="17"/>
      <c r="GU10" s="19">
        <v>3000</v>
      </c>
      <c r="GV10" s="19"/>
      <c r="GW10" s="298">
        <v>2.5</v>
      </c>
      <c r="GX10" s="107">
        <v>12.5</v>
      </c>
      <c r="GY10" s="9">
        <v>0.125</v>
      </c>
      <c r="GZ10" s="9"/>
      <c r="HA10" s="382">
        <v>1.7</v>
      </c>
      <c r="HB10" s="382"/>
      <c r="HC10" s="388">
        <v>2</v>
      </c>
      <c r="HD10" s="388"/>
      <c r="HE10" s="17">
        <v>9</v>
      </c>
      <c r="HF10" s="297"/>
      <c r="HG10" s="17">
        <v>12</v>
      </c>
      <c r="HH10" s="133"/>
      <c r="HI10" s="134">
        <f t="shared" si="0"/>
        <v>12</v>
      </c>
      <c r="HJ10" s="297"/>
      <c r="HK10" s="134">
        <f t="shared" si="1"/>
        <v>9</v>
      </c>
      <c r="HL10" s="297"/>
      <c r="HM10" s="82" t="s">
        <v>6</v>
      </c>
      <c r="HN10" s="109"/>
      <c r="HO10" s="297"/>
      <c r="HP10" s="297"/>
      <c r="HQ10" s="297"/>
      <c r="HR10" s="297"/>
      <c r="HS10" s="297"/>
      <c r="HT10" s="297"/>
      <c r="HU10" s="297"/>
      <c r="HV10" s="297"/>
      <c r="HW10" s="297"/>
      <c r="HX10" s="297"/>
      <c r="HY10" s="297"/>
      <c r="HZ10" s="297"/>
      <c r="IA10" s="297"/>
      <c r="IB10" s="297"/>
      <c r="IC10" s="297"/>
      <c r="ID10" s="297"/>
      <c r="TL10" s="321" t="s">
        <v>22</v>
      </c>
      <c r="TM10" s="272">
        <v>-7.5999999999999998E-2</v>
      </c>
      <c r="TN10" s="272">
        <v>0.12</v>
      </c>
      <c r="TO10" s="272">
        <v>0.10199999999999999</v>
      </c>
      <c r="TP10" s="316"/>
      <c r="TQ10" s="316">
        <f>TM10+0.15</f>
        <v>7.3999999999999996E-2</v>
      </c>
      <c r="TR10" s="316">
        <f>TN10+0.15</f>
        <v>0.27</v>
      </c>
      <c r="TS10" s="316">
        <f>TO10+0.15</f>
        <v>0.252</v>
      </c>
      <c r="TT10" s="316"/>
      <c r="TU10" s="316">
        <f>TQ10+0.15</f>
        <v>0.22399999999999998</v>
      </c>
      <c r="TV10" s="316">
        <f>TR10+0.15</f>
        <v>0.42000000000000004</v>
      </c>
      <c r="TW10" s="316">
        <f>TS10+0.15</f>
        <v>0.40200000000000002</v>
      </c>
      <c r="TX10" s="316"/>
      <c r="TY10" s="316">
        <f>TU10+0.15</f>
        <v>0.374</v>
      </c>
      <c r="TZ10" s="316">
        <f>TV10+0.15</f>
        <v>0.57000000000000006</v>
      </c>
      <c r="UA10" s="316">
        <f>TW10+0.15</f>
        <v>0.55200000000000005</v>
      </c>
      <c r="UB10" s="316"/>
      <c r="UC10" s="316">
        <f>TY10+0.15</f>
        <v>0.52400000000000002</v>
      </c>
      <c r="UD10" s="316">
        <f>TZ10+0.15</f>
        <v>0.72000000000000008</v>
      </c>
      <c r="UE10" s="316">
        <f>UA10+0.15</f>
        <v>0.70200000000000007</v>
      </c>
      <c r="UF10" s="316"/>
      <c r="UG10" s="316">
        <f>UC10+0.15</f>
        <v>0.67400000000000004</v>
      </c>
      <c r="UH10" s="316">
        <f>UD10+0.15</f>
        <v>0.87000000000000011</v>
      </c>
      <c r="UI10" s="316">
        <f>UE10+0.15</f>
        <v>0.85200000000000009</v>
      </c>
      <c r="UJ10" s="316"/>
      <c r="UK10" s="316">
        <f>UG10+0.15</f>
        <v>0.82400000000000007</v>
      </c>
      <c r="UL10" s="316">
        <f>UH10+0.15</f>
        <v>1.02</v>
      </c>
      <c r="UM10" s="316">
        <f>UI10+0.15</f>
        <v>1.002</v>
      </c>
      <c r="UN10" s="316"/>
      <c r="UO10" s="316">
        <f>UK10+0.15</f>
        <v>0.97400000000000009</v>
      </c>
      <c r="UP10" s="316">
        <f>UL10+0.15</f>
        <v>1.17</v>
      </c>
      <c r="UQ10" s="316">
        <f>UM10+0.15</f>
        <v>1.1519999999999999</v>
      </c>
      <c r="UR10" s="316"/>
      <c r="US10" s="316">
        <f>UO10+0.15</f>
        <v>1.1240000000000001</v>
      </c>
      <c r="UT10" s="316">
        <f>UP10+0.15</f>
        <v>1.3199999999999998</v>
      </c>
      <c r="UU10" s="203">
        <f>UQ10+0.15</f>
        <v>1.3019999999999998</v>
      </c>
      <c r="UV10" s="203"/>
      <c r="UW10" s="203"/>
      <c r="UX10" s="297"/>
      <c r="UY10" s="297"/>
      <c r="UZ10" s="297"/>
      <c r="VA10" s="297"/>
      <c r="VB10" s="297"/>
      <c r="VC10" s="297"/>
      <c r="VD10" s="297"/>
      <c r="VE10" s="297"/>
      <c r="VF10" s="297"/>
      <c r="VG10" s="297"/>
      <c r="VH10" s="297"/>
      <c r="VI10" s="297"/>
      <c r="VJ10" s="297"/>
      <c r="VK10" s="297"/>
      <c r="VL10" s="297"/>
      <c r="VM10" s="297"/>
      <c r="VN10" s="297"/>
      <c r="VO10" s="297"/>
      <c r="VP10" s="297"/>
    </row>
    <row r="11" spans="1:588" ht="14.1" customHeight="1" thickBot="1" x14ac:dyDescent="0.25">
      <c r="A11" s="119"/>
      <c r="B11" s="67"/>
      <c r="C11" s="65"/>
      <c r="D11" s="349"/>
      <c r="E11" s="349"/>
      <c r="F11" s="349"/>
      <c r="G11" s="349"/>
      <c r="H11" s="349"/>
      <c r="I11" s="349"/>
      <c r="J11" s="349"/>
      <c r="K11" s="349"/>
      <c r="L11" s="66"/>
      <c r="M11" s="66"/>
      <c r="N11" s="66"/>
      <c r="O11" s="115"/>
      <c r="P11" s="22"/>
      <c r="Q11" s="28"/>
      <c r="R11" s="159"/>
      <c r="S11" s="33"/>
      <c r="T11" s="159"/>
      <c r="U11" s="301"/>
      <c r="V11" s="301"/>
      <c r="W11" s="301"/>
      <c r="X11" s="301"/>
      <c r="Y11" s="301"/>
      <c r="Z11" s="301"/>
      <c r="AA11" s="301"/>
      <c r="AB11" s="301"/>
      <c r="AC11" s="301"/>
      <c r="AD11" s="301"/>
      <c r="AE11" s="116"/>
      <c r="AF11" s="33"/>
      <c r="AG11" s="278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279"/>
      <c r="BO11" s="116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  <c r="DQ11" s="33"/>
      <c r="DR11" s="33"/>
      <c r="DS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  <c r="EE11" s="33"/>
      <c r="EF11" s="33"/>
      <c r="EG11" s="33"/>
      <c r="EH11" s="33"/>
      <c r="EI11" s="33"/>
      <c r="EJ11" s="33"/>
      <c r="EK11" s="33"/>
      <c r="EL11" s="33"/>
      <c r="EM11" s="33"/>
      <c r="EN11" s="33"/>
      <c r="EO11" s="33"/>
      <c r="EP11" s="33"/>
      <c r="EQ11" s="33"/>
      <c r="ER11" s="33"/>
      <c r="ES11" s="33"/>
      <c r="ET11" s="33"/>
      <c r="EU11" s="33"/>
      <c r="EV11" s="33"/>
      <c r="EW11" s="33"/>
      <c r="EX11" s="33"/>
      <c r="EY11" s="33"/>
      <c r="EZ11" s="33"/>
      <c r="FA11" s="33"/>
      <c r="FB11" s="33"/>
      <c r="FC11" s="33"/>
      <c r="FD11" s="33"/>
      <c r="FE11" s="33"/>
      <c r="FF11" s="33"/>
      <c r="FG11" s="33"/>
      <c r="FH11" s="33"/>
      <c r="FI11" s="33"/>
      <c r="FJ11" s="33"/>
      <c r="FK11" s="33"/>
      <c r="FL11" s="33"/>
      <c r="FM11" s="33"/>
      <c r="FN11" s="33"/>
      <c r="FO11" s="33"/>
      <c r="FP11" s="33"/>
      <c r="FQ11" s="33"/>
      <c r="FR11" s="33"/>
      <c r="FS11" s="33"/>
      <c r="FT11" s="33"/>
      <c r="FU11" s="33"/>
      <c r="FV11" s="33"/>
      <c r="FW11" s="33"/>
      <c r="FX11" s="33"/>
      <c r="FY11" s="33"/>
      <c r="FZ11" s="33"/>
      <c r="GN11" s="16" t="str">
        <f>CONCATENATE(GR41/100)</f>
        <v>0.175</v>
      </c>
      <c r="GO11" s="125"/>
      <c r="GP11" s="128"/>
      <c r="GQ11" s="83"/>
      <c r="GR11" s="83"/>
      <c r="GS11" s="83"/>
      <c r="GT11" s="83"/>
      <c r="GU11" s="19">
        <v>4000</v>
      </c>
      <c r="GV11" s="19"/>
      <c r="GW11" s="298">
        <v>3</v>
      </c>
      <c r="GX11" s="323">
        <v>15</v>
      </c>
      <c r="GY11" s="9">
        <v>0.15</v>
      </c>
      <c r="GZ11" s="9"/>
      <c r="HA11" s="17"/>
      <c r="HB11" s="17"/>
      <c r="HC11" s="17"/>
      <c r="HD11" s="17"/>
      <c r="HE11" s="17">
        <v>12</v>
      </c>
      <c r="HF11" s="297"/>
      <c r="HG11" s="17">
        <v>16</v>
      </c>
      <c r="HH11" s="133"/>
      <c r="HI11" s="134">
        <f t="shared" si="0"/>
        <v>16</v>
      </c>
      <c r="HJ11" s="297"/>
      <c r="HK11" s="134">
        <f t="shared" si="1"/>
        <v>12</v>
      </c>
      <c r="HL11" s="297"/>
      <c r="HM11" s="109"/>
      <c r="HN11" s="109"/>
      <c r="HO11" s="297"/>
      <c r="HP11" s="297"/>
      <c r="HQ11" s="297"/>
      <c r="HR11" s="297"/>
      <c r="HS11" s="297"/>
      <c r="HT11" s="297"/>
      <c r="HU11" s="297"/>
      <c r="HV11" s="297"/>
      <c r="HW11" s="297"/>
      <c r="HX11" s="297"/>
      <c r="HY11" s="297"/>
      <c r="HZ11" s="297"/>
      <c r="IA11" s="297"/>
      <c r="IB11" s="297"/>
      <c r="IC11" s="297"/>
      <c r="ID11" s="297"/>
      <c r="TL11" s="203" t="s">
        <v>161</v>
      </c>
      <c r="TM11" s="316"/>
      <c r="TN11" s="316"/>
      <c r="TO11" s="316"/>
      <c r="TP11" s="316"/>
      <c r="TQ11" s="316"/>
      <c r="TR11" s="316"/>
      <c r="TS11" s="316"/>
      <c r="TT11" s="316"/>
      <c r="TU11" s="316"/>
      <c r="TV11" s="316"/>
      <c r="TW11" s="316"/>
      <c r="TX11" s="316"/>
      <c r="TY11" s="316"/>
      <c r="TZ11" s="316"/>
      <c r="UA11" s="316"/>
      <c r="UB11" s="316"/>
      <c r="UC11" s="316"/>
      <c r="UD11" s="316"/>
      <c r="UE11" s="316"/>
      <c r="UF11" s="316"/>
      <c r="UG11" s="316"/>
      <c r="UH11" s="316"/>
      <c r="UI11" s="316"/>
      <c r="UJ11" s="316"/>
      <c r="UK11" s="316"/>
      <c r="UL11" s="316"/>
      <c r="UM11" s="316"/>
      <c r="UN11" s="316"/>
      <c r="UO11" s="316"/>
      <c r="UP11" s="316"/>
      <c r="UQ11" s="316"/>
      <c r="UR11" s="316"/>
      <c r="US11" s="316"/>
      <c r="UT11" s="316"/>
      <c r="UU11" s="203"/>
      <c r="UV11" s="203"/>
      <c r="UW11" s="203"/>
      <c r="UX11" s="297"/>
      <c r="UY11" s="297"/>
      <c r="UZ11" s="297"/>
      <c r="VA11" s="297"/>
      <c r="VB11" s="297"/>
      <c r="VC11" s="297"/>
      <c r="VD11" s="297"/>
      <c r="VE11" s="297"/>
      <c r="VF11" s="297"/>
      <c r="VG11" s="297"/>
      <c r="VH11" s="297"/>
      <c r="VI11" s="297"/>
      <c r="VJ11" s="297"/>
      <c r="VK11" s="297"/>
      <c r="VL11" s="297"/>
      <c r="VM11" s="297"/>
      <c r="VN11" s="297"/>
      <c r="VO11" s="297"/>
      <c r="VP11" s="297"/>
    </row>
    <row r="12" spans="1:588" ht="14.1" customHeight="1" x14ac:dyDescent="0.2">
      <c r="A12" s="119"/>
      <c r="B12" s="67"/>
      <c r="C12" s="67"/>
      <c r="D12" s="33"/>
      <c r="E12" s="33"/>
      <c r="F12" s="15" t="s">
        <v>27</v>
      </c>
      <c r="G12" s="33"/>
      <c r="H12" s="375">
        <v>0.9</v>
      </c>
      <c r="I12" s="376"/>
      <c r="J12" s="377"/>
      <c r="K12" s="33"/>
      <c r="L12" s="33"/>
      <c r="M12" s="33"/>
      <c r="N12" s="33"/>
      <c r="O12" s="116"/>
      <c r="P12" s="22"/>
      <c r="Q12" s="28"/>
      <c r="R12" s="159"/>
      <c r="S12" s="36" t="s">
        <v>78</v>
      </c>
      <c r="T12" s="159"/>
      <c r="U12" s="345" t="s">
        <v>84</v>
      </c>
      <c r="V12" s="346"/>
      <c r="W12" s="346"/>
      <c r="X12" s="346"/>
      <c r="Y12" s="346"/>
      <c r="Z12" s="346"/>
      <c r="AA12" s="346"/>
      <c r="AB12" s="346"/>
      <c r="AC12" s="346"/>
      <c r="AD12" s="347"/>
      <c r="AE12" s="116"/>
      <c r="AF12" s="33"/>
      <c r="AG12" s="278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279"/>
      <c r="BO12" s="116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F12" s="33"/>
      <c r="EG12" s="33"/>
      <c r="EH12" s="33"/>
      <c r="EI12" s="33"/>
      <c r="EJ12" s="33"/>
      <c r="EK12" s="33"/>
      <c r="EL12" s="33"/>
      <c r="EM12" s="33"/>
      <c r="EN12" s="33"/>
      <c r="EO12" s="33"/>
      <c r="EP12" s="33"/>
      <c r="EQ12" s="33"/>
      <c r="ER12" s="33"/>
      <c r="ES12" s="33"/>
      <c r="ET12" s="33"/>
      <c r="EU12" s="33"/>
      <c r="EV12" s="33"/>
      <c r="EW12" s="33"/>
      <c r="EX12" s="33"/>
      <c r="EY12" s="33"/>
      <c r="EZ12" s="33"/>
      <c r="FA12" s="33"/>
      <c r="FB12" s="33"/>
      <c r="FC12" s="33"/>
      <c r="FD12" s="33"/>
      <c r="FE12" s="33"/>
      <c r="FF12" s="33"/>
      <c r="FG12" s="33"/>
      <c r="FH12" s="33"/>
      <c r="FI12" s="33"/>
      <c r="FJ12" s="33"/>
      <c r="FK12" s="33"/>
      <c r="FL12" s="33"/>
      <c r="FM12" s="33"/>
      <c r="FN12" s="33"/>
      <c r="FO12" s="33"/>
      <c r="FP12" s="33"/>
      <c r="FQ12" s="33"/>
      <c r="FR12" s="33"/>
      <c r="FS12" s="33"/>
      <c r="FT12" s="33"/>
      <c r="FU12" s="33"/>
      <c r="FV12" s="33"/>
      <c r="FW12" s="33"/>
      <c r="FX12" s="33"/>
      <c r="FY12" s="33"/>
      <c r="FZ12" s="33"/>
      <c r="GN12" s="296" t="str">
        <f>CONCATENATE(GR42/100,)</f>
        <v>0.25</v>
      </c>
      <c r="GO12" s="299"/>
      <c r="GP12" s="297"/>
      <c r="GQ12" s="297"/>
      <c r="GR12" s="297"/>
      <c r="GS12" s="297"/>
      <c r="GT12" s="297"/>
      <c r="GU12" s="19">
        <v>5000</v>
      </c>
      <c r="GV12" s="19"/>
      <c r="GW12" s="298">
        <v>4</v>
      </c>
      <c r="GX12" s="298">
        <v>17.5</v>
      </c>
      <c r="GY12" s="9">
        <v>0.17499999999999999</v>
      </c>
      <c r="GZ12" s="9"/>
      <c r="HA12" s="297"/>
      <c r="HB12" s="297"/>
      <c r="HC12" s="297"/>
      <c r="HD12" s="297"/>
      <c r="HE12" s="17">
        <v>15</v>
      </c>
      <c r="HF12" s="297"/>
      <c r="HG12" s="17">
        <v>20</v>
      </c>
      <c r="HH12" s="133"/>
      <c r="HI12" s="134">
        <f t="shared" si="0"/>
        <v>20</v>
      </c>
      <c r="HJ12" s="297"/>
      <c r="HK12" s="134">
        <f t="shared" si="1"/>
        <v>15</v>
      </c>
      <c r="HL12" s="297"/>
      <c r="HM12" s="109"/>
      <c r="HN12" s="109"/>
      <c r="HO12" s="297"/>
      <c r="HP12" s="297"/>
      <c r="HQ12" s="297"/>
      <c r="HR12" s="297"/>
      <c r="HS12" s="297"/>
      <c r="HT12" s="297"/>
      <c r="HU12" s="297"/>
      <c r="HV12" s="297"/>
      <c r="HW12" s="297"/>
      <c r="HX12" s="297"/>
      <c r="HY12" s="297"/>
      <c r="HZ12" s="297"/>
      <c r="IA12" s="297"/>
      <c r="IB12" s="297"/>
      <c r="IC12" s="297"/>
      <c r="ID12" s="297"/>
      <c r="TL12" s="321" t="s">
        <v>21</v>
      </c>
      <c r="TM12" s="316">
        <v>2.9000000000000001E-2</v>
      </c>
      <c r="TN12" s="316">
        <v>0.22900000000000001</v>
      </c>
      <c r="TO12" s="316">
        <v>0.42899999999999999</v>
      </c>
      <c r="TP12" s="316">
        <v>0.629</v>
      </c>
      <c r="TQ12" s="316">
        <v>0.82899999999999996</v>
      </c>
      <c r="TR12" s="316">
        <v>1.012</v>
      </c>
      <c r="TS12" s="316">
        <v>1.17</v>
      </c>
      <c r="TT12" s="316">
        <v>1.341</v>
      </c>
      <c r="TU12" s="316">
        <v>1.5129999999999999</v>
      </c>
      <c r="TV12" s="316"/>
      <c r="TW12" s="316"/>
      <c r="TX12" s="316"/>
      <c r="TY12" s="316"/>
      <c r="TZ12" s="316"/>
      <c r="UA12" s="316"/>
      <c r="UB12" s="316"/>
      <c r="UC12" s="316"/>
      <c r="UD12" s="316"/>
      <c r="UE12" s="316"/>
      <c r="UF12" s="316"/>
      <c r="UG12" s="316"/>
      <c r="UH12" s="316"/>
      <c r="UI12" s="316"/>
      <c r="UJ12" s="316"/>
      <c r="UK12" s="316"/>
      <c r="UL12" s="316"/>
      <c r="UM12" s="316"/>
      <c r="UN12" s="316"/>
      <c r="UO12" s="316"/>
      <c r="UP12" s="316"/>
      <c r="UQ12" s="316"/>
      <c r="UR12" s="316"/>
      <c r="US12" s="316"/>
      <c r="UT12" s="316"/>
      <c r="UU12" s="203"/>
      <c r="UV12" s="203"/>
      <c r="UW12" s="203"/>
      <c r="UX12" s="297"/>
      <c r="UY12" s="297"/>
      <c r="UZ12" s="297"/>
      <c r="VA12" s="297"/>
      <c r="VB12" s="297"/>
      <c r="VC12" s="297"/>
      <c r="VD12" s="297"/>
      <c r="VE12" s="297"/>
      <c r="VF12" s="297"/>
      <c r="VG12" s="297"/>
      <c r="VH12" s="297"/>
      <c r="VI12" s="297"/>
      <c r="VJ12" s="297"/>
      <c r="VK12" s="297"/>
      <c r="VL12" s="297"/>
      <c r="VM12" s="297"/>
      <c r="VN12" s="297"/>
      <c r="VO12" s="297"/>
      <c r="VP12" s="297"/>
    </row>
    <row r="13" spans="1:588" ht="14.1" customHeight="1" thickBot="1" x14ac:dyDescent="0.25">
      <c r="A13" s="119"/>
      <c r="B13" s="67"/>
      <c r="C13" s="67"/>
      <c r="D13" s="33"/>
      <c r="E13" s="33"/>
      <c r="F13" s="36"/>
      <c r="G13" s="33"/>
      <c r="H13" s="33"/>
      <c r="I13" s="33"/>
      <c r="J13" s="33"/>
      <c r="K13" s="33"/>
      <c r="L13" s="33"/>
      <c r="M13" s="33"/>
      <c r="N13" s="33"/>
      <c r="O13" s="116"/>
      <c r="P13" s="22"/>
      <c r="Q13" s="28"/>
      <c r="R13" s="159"/>
      <c r="S13" s="33"/>
      <c r="T13" s="159"/>
      <c r="U13" s="301"/>
      <c r="V13" s="301"/>
      <c r="W13" s="301"/>
      <c r="X13" s="301"/>
      <c r="Y13" s="301"/>
      <c r="Z13" s="301"/>
      <c r="AA13" s="301"/>
      <c r="AB13" s="301"/>
      <c r="AC13" s="301"/>
      <c r="AD13" s="301"/>
      <c r="AE13" s="116"/>
      <c r="AF13" s="33"/>
      <c r="AG13" s="278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279"/>
      <c r="BO13" s="116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  <c r="DQ13" s="33"/>
      <c r="DR13" s="33"/>
      <c r="DS13" s="33"/>
      <c r="DT13" s="33"/>
      <c r="DU13" s="33"/>
      <c r="DV13" s="33"/>
      <c r="DW13" s="33"/>
      <c r="DX13" s="33"/>
      <c r="DY13" s="33"/>
      <c r="DZ13" s="33"/>
      <c r="EA13" s="33"/>
      <c r="EB13" s="33"/>
      <c r="EC13" s="33"/>
      <c r="ED13" s="33"/>
      <c r="EE13" s="33"/>
      <c r="EF13" s="33"/>
      <c r="EG13" s="33"/>
      <c r="EH13" s="33"/>
      <c r="EI13" s="33"/>
      <c r="EJ13" s="33"/>
      <c r="EK13" s="33"/>
      <c r="EL13" s="33"/>
      <c r="EM13" s="33"/>
      <c r="EN13" s="33"/>
      <c r="EO13" s="33"/>
      <c r="EP13" s="33"/>
      <c r="EQ13" s="33"/>
      <c r="ER13" s="33"/>
      <c r="ES13" s="33"/>
      <c r="ET13" s="33"/>
      <c r="EU13" s="33"/>
      <c r="EV13" s="33"/>
      <c r="EW13" s="33"/>
      <c r="EX13" s="33"/>
      <c r="EY13" s="33"/>
      <c r="EZ13" s="33"/>
      <c r="FA13" s="33"/>
      <c r="FB13" s="33"/>
      <c r="FC13" s="33"/>
      <c r="FD13" s="33"/>
      <c r="FE13" s="33"/>
      <c r="FF13" s="33"/>
      <c r="FG13" s="33"/>
      <c r="FH13" s="33"/>
      <c r="FI13" s="33"/>
      <c r="FJ13" s="33"/>
      <c r="FK13" s="33"/>
      <c r="FL13" s="33"/>
      <c r="FM13" s="33"/>
      <c r="FN13" s="33"/>
      <c r="FO13" s="33"/>
      <c r="FP13" s="33"/>
      <c r="FQ13" s="33"/>
      <c r="FR13" s="33"/>
      <c r="FS13" s="33"/>
      <c r="FT13" s="33"/>
      <c r="FU13" s="33"/>
      <c r="FV13" s="33"/>
      <c r="FW13" s="33"/>
      <c r="FX13" s="33"/>
      <c r="FY13" s="33"/>
      <c r="FZ13" s="33"/>
      <c r="GN13" s="297" t="str">
        <f>CONCATENATE("t = ",GR45/100," m.")</f>
        <v>t = 0.175 m.</v>
      </c>
      <c r="GO13" s="297"/>
      <c r="GP13" s="297"/>
      <c r="GQ13" s="297"/>
      <c r="GR13" s="297"/>
      <c r="GS13" s="297"/>
      <c r="GT13" s="297"/>
      <c r="GU13" s="297"/>
      <c r="GV13" s="297"/>
      <c r="GW13" s="298">
        <v>5</v>
      </c>
      <c r="GX13" s="298">
        <v>20</v>
      </c>
      <c r="GY13" s="9">
        <v>0.2</v>
      </c>
      <c r="GZ13" s="9"/>
      <c r="HA13" s="297"/>
      <c r="HB13" s="297"/>
      <c r="HC13" s="297"/>
      <c r="HD13" s="297"/>
      <c r="HE13" s="17">
        <v>19</v>
      </c>
      <c r="HF13" s="297"/>
      <c r="HG13" s="17">
        <v>25</v>
      </c>
      <c r="HH13" s="133"/>
      <c r="HI13" s="134">
        <f t="shared" si="0"/>
        <v>25</v>
      </c>
      <c r="HJ13" s="297"/>
      <c r="HK13" s="134">
        <f t="shared" si="1"/>
        <v>19</v>
      </c>
      <c r="HL13" s="297"/>
      <c r="HM13" s="109"/>
      <c r="HN13" s="109"/>
      <c r="HO13" s="297"/>
      <c r="HP13" s="297"/>
      <c r="HQ13" s="297"/>
      <c r="HR13" s="297"/>
      <c r="HS13" s="297"/>
      <c r="HT13" s="297"/>
      <c r="HU13" s="297"/>
      <c r="HV13" s="297"/>
      <c r="HW13" s="297"/>
      <c r="HX13" s="297"/>
      <c r="HY13" s="297"/>
      <c r="HZ13" s="297"/>
      <c r="IA13" s="297"/>
      <c r="IB13" s="297"/>
      <c r="IC13" s="297"/>
      <c r="ID13" s="297"/>
      <c r="TL13" s="321" t="s">
        <v>22</v>
      </c>
      <c r="TM13" s="316">
        <v>-4.4999999999999998E-2</v>
      </c>
      <c r="TN13" s="316">
        <v>-4.4999999999999998E-2</v>
      </c>
      <c r="TO13" s="316">
        <v>-4.4999999999999998E-2</v>
      </c>
      <c r="TP13" s="316">
        <v>-4.4999999999999998E-2</v>
      </c>
      <c r="TQ13" s="316">
        <v>-4.4999999999999998E-2</v>
      </c>
      <c r="TR13" s="316">
        <v>-4.4999999999999998E-2</v>
      </c>
      <c r="TS13" s="316">
        <v>4.9000000000000002E-2</v>
      </c>
      <c r="TT13" s="316">
        <v>0.152</v>
      </c>
      <c r="TU13" s="316">
        <v>0.255</v>
      </c>
      <c r="TV13" s="316"/>
      <c r="TW13" s="316"/>
      <c r="TX13" s="316"/>
      <c r="TY13" s="316"/>
      <c r="TZ13" s="316"/>
      <c r="UA13" s="316"/>
      <c r="UB13" s="316"/>
      <c r="UC13" s="316"/>
      <c r="UD13" s="316"/>
      <c r="UE13" s="316"/>
      <c r="UF13" s="316"/>
      <c r="UG13" s="316"/>
      <c r="UH13" s="316"/>
      <c r="UI13" s="316"/>
      <c r="UJ13" s="316"/>
      <c r="UK13" s="316"/>
      <c r="UL13" s="316"/>
      <c r="UM13" s="316"/>
      <c r="UN13" s="316"/>
      <c r="UO13" s="316"/>
      <c r="UP13" s="316"/>
      <c r="UQ13" s="316"/>
      <c r="UR13" s="316"/>
      <c r="US13" s="316"/>
      <c r="UT13" s="316"/>
      <c r="UU13" s="203"/>
      <c r="UV13" s="203"/>
      <c r="UW13" s="203"/>
      <c r="UX13" s="297"/>
      <c r="UY13" s="297"/>
      <c r="UZ13" s="297"/>
      <c r="VA13" s="297"/>
      <c r="VB13" s="297"/>
      <c r="VC13" s="297"/>
      <c r="VD13" s="297"/>
      <c r="VE13" s="297"/>
      <c r="VF13" s="297"/>
      <c r="VG13" s="297"/>
      <c r="VH13" s="297"/>
      <c r="VI13" s="297"/>
      <c r="VJ13" s="297"/>
      <c r="VK13" s="297"/>
      <c r="VL13" s="297"/>
      <c r="VM13" s="297"/>
      <c r="VN13" s="297"/>
      <c r="VO13" s="297"/>
      <c r="VP13" s="297"/>
    </row>
    <row r="14" spans="1:588" ht="14.1" customHeight="1" x14ac:dyDescent="0.2">
      <c r="A14" s="119"/>
      <c r="B14" s="67"/>
      <c r="C14" s="67"/>
      <c r="D14" s="33"/>
      <c r="E14" s="33"/>
      <c r="F14" s="15" t="s">
        <v>28</v>
      </c>
      <c r="G14" s="33"/>
      <c r="H14" s="375">
        <v>0.85</v>
      </c>
      <c r="I14" s="376"/>
      <c r="J14" s="377"/>
      <c r="K14" s="33"/>
      <c r="L14" s="33"/>
      <c r="M14" s="33"/>
      <c r="N14" s="33"/>
      <c r="O14" s="116"/>
      <c r="P14" s="22"/>
      <c r="Q14" s="28"/>
      <c r="R14" s="159"/>
      <c r="S14" s="36" t="s">
        <v>81</v>
      </c>
      <c r="T14" s="159"/>
      <c r="U14" s="345" t="s">
        <v>83</v>
      </c>
      <c r="V14" s="346"/>
      <c r="W14" s="346"/>
      <c r="X14" s="346"/>
      <c r="Y14" s="346"/>
      <c r="Z14" s="346"/>
      <c r="AA14" s="346"/>
      <c r="AB14" s="346"/>
      <c r="AC14" s="346"/>
      <c r="AD14" s="347"/>
      <c r="AE14" s="116"/>
      <c r="AF14" s="33"/>
      <c r="AG14" s="278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279"/>
      <c r="BO14" s="116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/>
      <c r="ES14" s="33"/>
      <c r="ET14" s="33"/>
      <c r="EU14" s="33"/>
      <c r="EV14" s="33"/>
      <c r="EW14" s="33"/>
      <c r="EX14" s="33"/>
      <c r="EY14" s="33"/>
      <c r="EZ14" s="33"/>
      <c r="FA14" s="33"/>
      <c r="FB14" s="33"/>
      <c r="FC14" s="33"/>
      <c r="FD14" s="33"/>
      <c r="FE14" s="33"/>
      <c r="FF14" s="33"/>
      <c r="FG14" s="33"/>
      <c r="FH14" s="33"/>
      <c r="FI14" s="33"/>
      <c r="FJ14" s="33"/>
      <c r="FK14" s="33"/>
      <c r="FL14" s="33"/>
      <c r="FM14" s="33"/>
      <c r="FN14" s="33"/>
      <c r="FO14" s="33"/>
      <c r="FP14" s="33"/>
      <c r="FQ14" s="33"/>
      <c r="FR14" s="33"/>
      <c r="FS14" s="33"/>
      <c r="FT14" s="33"/>
      <c r="FU14" s="33"/>
      <c r="FV14" s="33"/>
      <c r="FW14" s="33"/>
      <c r="FX14" s="33"/>
      <c r="FY14" s="33"/>
      <c r="FZ14" s="33"/>
      <c r="GN14" s="297" t="str">
        <f>CONCATENATE(GR45/100)</f>
        <v>0.175</v>
      </c>
      <c r="GO14" s="297"/>
      <c r="GP14" s="297"/>
      <c r="GQ14" s="297"/>
      <c r="GR14" s="297"/>
      <c r="GS14" s="297"/>
      <c r="GT14" s="297"/>
      <c r="GU14" s="297"/>
      <c r="GV14" s="297"/>
      <c r="GW14" s="298">
        <v>7.5</v>
      </c>
      <c r="GX14" s="298">
        <v>22.5</v>
      </c>
      <c r="GY14" s="9">
        <v>0.22500000000000001</v>
      </c>
      <c r="GZ14" s="9"/>
      <c r="HA14" s="297"/>
      <c r="HB14" s="297"/>
      <c r="HC14" s="297"/>
      <c r="HD14" s="297"/>
      <c r="HE14" s="17" t="s">
        <v>0</v>
      </c>
      <c r="HF14" s="297"/>
      <c r="HG14" s="17">
        <v>28</v>
      </c>
      <c r="HH14" s="133"/>
      <c r="HI14" s="134">
        <f t="shared" si="0"/>
        <v>28</v>
      </c>
      <c r="HJ14" s="297"/>
      <c r="HK14" s="134" t="str">
        <f t="shared" si="1"/>
        <v>-</v>
      </c>
      <c r="HL14" s="297"/>
      <c r="HM14" s="109"/>
      <c r="HN14" s="109"/>
      <c r="HO14" s="297"/>
      <c r="HP14" s="297"/>
      <c r="HQ14" s="297"/>
      <c r="HR14" s="297"/>
      <c r="HS14" s="297"/>
      <c r="HT14" s="297"/>
      <c r="HU14" s="297"/>
      <c r="HV14" s="297"/>
      <c r="HW14" s="297"/>
      <c r="HX14" s="297"/>
      <c r="HY14" s="297"/>
      <c r="HZ14" s="297"/>
      <c r="IA14" s="297"/>
      <c r="IB14" s="297"/>
      <c r="IC14" s="297"/>
      <c r="ID14" s="297"/>
      <c r="TL14" s="321"/>
      <c r="TM14" s="321"/>
      <c r="TN14" s="321"/>
      <c r="TO14" s="321"/>
      <c r="TP14" s="321"/>
      <c r="TQ14" s="321"/>
      <c r="TR14" s="321"/>
      <c r="TS14" s="321"/>
      <c r="TT14" s="321"/>
      <c r="TU14" s="321"/>
      <c r="TV14" s="321"/>
      <c r="TW14" s="321"/>
      <c r="TX14" s="321"/>
      <c r="TY14" s="321"/>
      <c r="TZ14" s="321"/>
      <c r="UA14" s="321"/>
      <c r="UB14" s="321"/>
      <c r="UC14" s="321"/>
      <c r="UD14" s="321"/>
      <c r="UE14" s="321"/>
      <c r="UF14" s="321"/>
      <c r="UG14" s="321"/>
      <c r="UH14" s="321"/>
      <c r="UI14" s="321"/>
      <c r="UJ14" s="321"/>
      <c r="UK14" s="321"/>
      <c r="UL14" s="321"/>
      <c r="UM14" s="321"/>
      <c r="UN14" s="321"/>
      <c r="UO14" s="321"/>
      <c r="UP14" s="321"/>
      <c r="UQ14" s="321"/>
      <c r="UR14" s="321"/>
      <c r="US14" s="321"/>
      <c r="UT14" s="321"/>
      <c r="UU14" s="321"/>
      <c r="UV14" s="321"/>
      <c r="UW14" s="321"/>
      <c r="UX14" s="11"/>
      <c r="UY14" s="11"/>
      <c r="UZ14" s="11"/>
      <c r="VA14" s="11"/>
      <c r="VB14" s="11"/>
      <c r="VC14" s="11"/>
      <c r="VD14" s="11"/>
      <c r="VE14" s="11"/>
      <c r="VF14" s="11"/>
      <c r="VG14" s="11"/>
      <c r="VH14" s="11"/>
      <c r="VI14" s="11"/>
    </row>
    <row r="15" spans="1:588" ht="14.1" customHeight="1" thickBot="1" x14ac:dyDescent="0.25">
      <c r="A15" s="119"/>
      <c r="B15" s="67"/>
      <c r="C15" s="67"/>
      <c r="D15" s="33"/>
      <c r="E15" s="33"/>
      <c r="F15" s="36"/>
      <c r="G15" s="33"/>
      <c r="H15" s="33"/>
      <c r="I15" s="33"/>
      <c r="J15" s="33"/>
      <c r="K15" s="33"/>
      <c r="L15" s="33"/>
      <c r="M15" s="33"/>
      <c r="N15" s="33"/>
      <c r="O15" s="116"/>
      <c r="P15" s="22"/>
      <c r="Q15" s="24"/>
      <c r="R15" s="30"/>
      <c r="S15" s="30"/>
      <c r="T15" s="30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117"/>
      <c r="AF15" s="33"/>
      <c r="AG15" s="278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279"/>
      <c r="BO15" s="116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F15" s="33"/>
      <c r="EG15" s="33"/>
      <c r="EH15" s="33"/>
      <c r="EI15" s="33"/>
      <c r="EJ15" s="33"/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33"/>
      <c r="FC15" s="33"/>
      <c r="FD15" s="33"/>
      <c r="FE15" s="33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N15" s="21" t="str">
        <f>CONCATENATE(V23,W23," @",W27)</f>
        <v>DB16 @0.2</v>
      </c>
      <c r="GO15" s="297"/>
      <c r="GP15" s="297"/>
      <c r="GQ15" s="297"/>
      <c r="GR15" s="297"/>
      <c r="GS15" s="297"/>
      <c r="GT15" s="297"/>
      <c r="GU15" s="297"/>
      <c r="GV15" s="297"/>
      <c r="GW15" s="297"/>
      <c r="GX15" s="298">
        <v>25</v>
      </c>
      <c r="GY15" s="9">
        <v>0.25</v>
      </c>
      <c r="GZ15" s="9"/>
      <c r="HA15" s="297"/>
      <c r="HB15" s="297"/>
      <c r="HC15" s="297"/>
      <c r="HD15" s="297"/>
      <c r="HE15" s="17" t="s">
        <v>0</v>
      </c>
      <c r="HF15" s="297"/>
      <c r="HG15" s="17">
        <v>32</v>
      </c>
      <c r="HH15" s="135"/>
      <c r="HI15" s="134">
        <f t="shared" si="0"/>
        <v>32</v>
      </c>
      <c r="HJ15" s="297"/>
      <c r="HK15" s="134" t="str">
        <f t="shared" si="1"/>
        <v>-</v>
      </c>
      <c r="HL15" s="297"/>
      <c r="HM15" s="109"/>
      <c r="HN15" s="109"/>
      <c r="HO15" s="297"/>
      <c r="HP15" s="297"/>
      <c r="HQ15" s="297"/>
      <c r="HR15" s="297"/>
      <c r="HS15" s="297"/>
      <c r="HT15" s="297"/>
      <c r="HU15" s="297"/>
      <c r="HV15" s="297"/>
      <c r="HW15" s="297"/>
      <c r="HX15" s="297"/>
      <c r="HY15" s="297"/>
      <c r="HZ15" s="297"/>
      <c r="IA15" s="297"/>
      <c r="IB15" s="297"/>
      <c r="IC15" s="297"/>
      <c r="ID15" s="297"/>
      <c r="TL15" s="321" t="s">
        <v>21</v>
      </c>
      <c r="TM15" s="321">
        <v>2.9000000000000001E-2</v>
      </c>
      <c r="TN15" s="321">
        <v>0.22900000000000001</v>
      </c>
      <c r="TO15" s="321">
        <v>0.42899999999999999</v>
      </c>
      <c r="TP15" s="321">
        <v>0.629</v>
      </c>
      <c r="TQ15" s="321">
        <v>0.82899999999999996</v>
      </c>
      <c r="TR15" s="321">
        <v>1.0289999999999999</v>
      </c>
      <c r="TS15" s="321">
        <v>1.2010000000000001</v>
      </c>
      <c r="TT15" s="321">
        <v>1.3720000000000001</v>
      </c>
      <c r="TU15" s="321">
        <v>1.544</v>
      </c>
      <c r="TV15" s="321">
        <v>1.7150000000000001</v>
      </c>
      <c r="TW15" s="321">
        <v>1.887</v>
      </c>
      <c r="TX15" s="321">
        <v>2.0579999999999998</v>
      </c>
      <c r="TY15" s="321">
        <v>2.23</v>
      </c>
      <c r="TZ15" s="321">
        <v>2.4009999999999998</v>
      </c>
      <c r="UA15" s="321">
        <v>2.573</v>
      </c>
      <c r="UB15" s="321">
        <v>2.7440000000000002</v>
      </c>
      <c r="UC15" s="321">
        <v>2.9159999999999999</v>
      </c>
      <c r="UD15" s="321">
        <v>3.0870000000000002</v>
      </c>
      <c r="UE15" s="321">
        <v>3.2789999999999999</v>
      </c>
      <c r="UF15" s="321">
        <v>3.4790000000000001</v>
      </c>
      <c r="UG15" s="321">
        <v>3.6789999999999998</v>
      </c>
      <c r="UH15" s="321">
        <v>3.879</v>
      </c>
      <c r="UI15" s="321"/>
      <c r="UJ15" s="321"/>
      <c r="UK15" s="321"/>
      <c r="UL15" s="321"/>
      <c r="UM15" s="321"/>
      <c r="UN15" s="321"/>
      <c r="UO15" s="321"/>
      <c r="UP15" s="321"/>
      <c r="UQ15" s="321"/>
      <c r="UR15" s="321"/>
      <c r="US15" s="321"/>
      <c r="UT15" s="321"/>
      <c r="UU15" s="321"/>
      <c r="UV15" s="321"/>
      <c r="UW15" s="321"/>
      <c r="UX15" s="11"/>
      <c r="UY15" s="11"/>
      <c r="UZ15" s="11"/>
      <c r="VA15" s="11"/>
      <c r="VB15" s="11"/>
      <c r="VC15" s="11"/>
      <c r="VD15" s="11"/>
      <c r="VE15" s="11"/>
      <c r="VF15" s="11"/>
      <c r="VG15" s="11"/>
      <c r="VH15" s="11"/>
      <c r="VI15" s="11"/>
    </row>
    <row r="16" spans="1:588" ht="14.1" customHeight="1" thickBot="1" x14ac:dyDescent="0.25">
      <c r="A16" s="119"/>
      <c r="B16" s="67"/>
      <c r="C16" s="67"/>
      <c r="D16" s="33"/>
      <c r="E16" s="33"/>
      <c r="F16" s="15" t="s">
        <v>26</v>
      </c>
      <c r="G16" s="33"/>
      <c r="H16" s="378">
        <f>GN6</f>
        <v>0.85</v>
      </c>
      <c r="I16" s="379"/>
      <c r="J16" s="380"/>
      <c r="K16" s="33"/>
      <c r="L16" s="33"/>
      <c r="M16" s="33"/>
      <c r="N16" s="33"/>
      <c r="O16" s="116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152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146"/>
      <c r="BO16" s="25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N16" s="21" t="str">
        <f>CONCATENATE(V29,W29," @",W32)</f>
        <v>RB9 @0.125</v>
      </c>
      <c r="GO16" s="297"/>
      <c r="GP16" s="297"/>
      <c r="GQ16" s="297"/>
      <c r="GR16" s="297"/>
      <c r="GS16" s="297"/>
      <c r="GT16" s="297"/>
      <c r="GU16" s="297"/>
      <c r="GV16" s="297"/>
      <c r="GW16" s="297"/>
      <c r="GX16" s="298">
        <v>27.5</v>
      </c>
      <c r="GY16" s="9">
        <v>0.27500000000000002</v>
      </c>
      <c r="GZ16" s="9"/>
      <c r="HA16" s="297"/>
      <c r="HB16" s="297"/>
      <c r="HC16" s="297"/>
      <c r="HD16" s="297"/>
      <c r="HE16" s="297"/>
      <c r="HF16" s="297"/>
      <c r="HG16" s="297"/>
      <c r="HH16" s="297"/>
      <c r="HI16" s="297"/>
      <c r="HJ16" s="297"/>
      <c r="HK16" s="297"/>
      <c r="HL16" s="297"/>
      <c r="HM16" s="297">
        <v>150</v>
      </c>
      <c r="HN16" s="109"/>
      <c r="HO16" s="310"/>
      <c r="HP16" s="324"/>
      <c r="HQ16" s="310"/>
      <c r="HR16" s="297"/>
      <c r="HS16" s="297"/>
      <c r="HT16" s="297"/>
      <c r="HU16" s="297"/>
      <c r="HV16" s="297"/>
      <c r="HW16" s="297"/>
      <c r="HX16" s="297"/>
      <c r="HY16" s="297"/>
      <c r="HZ16" s="297"/>
      <c r="IA16" s="297"/>
      <c r="IB16" s="297"/>
      <c r="IC16" s="297"/>
      <c r="ID16" s="297"/>
      <c r="TL16" s="321" t="s">
        <v>22</v>
      </c>
      <c r="TM16" s="321">
        <v>-0.105</v>
      </c>
      <c r="TN16" s="321">
        <v>-0.105</v>
      </c>
      <c r="TO16" s="321">
        <v>-0.105</v>
      </c>
      <c r="TP16" s="321">
        <v>-0.105</v>
      </c>
      <c r="TQ16" s="321">
        <v>-0.105</v>
      </c>
      <c r="TR16" s="321">
        <v>-0.105</v>
      </c>
      <c r="TS16" s="321">
        <v>2E-3</v>
      </c>
      <c r="TT16" s="321">
        <v>0.10100000000000001</v>
      </c>
      <c r="TU16" s="321">
        <v>0.20399999999999999</v>
      </c>
      <c r="TV16" s="321">
        <v>0.307</v>
      </c>
      <c r="TW16" s="321">
        <v>0.40899999999999997</v>
      </c>
      <c r="TX16" s="321">
        <v>0.51200000000000001</v>
      </c>
      <c r="TY16" s="321">
        <v>0.61499999999999999</v>
      </c>
      <c r="TZ16" s="321">
        <v>0.71799999999999997</v>
      </c>
      <c r="UA16" s="321">
        <v>0.82099999999999995</v>
      </c>
      <c r="UB16" s="321">
        <v>0.92400000000000004</v>
      </c>
      <c r="UC16" s="321">
        <v>1.0269999999999999</v>
      </c>
      <c r="UD16" s="321">
        <v>1.1299999999999999</v>
      </c>
      <c r="UE16" s="321">
        <v>1.2450000000000001</v>
      </c>
      <c r="UF16" s="321">
        <v>1.2450000000000001</v>
      </c>
      <c r="UG16" s="321">
        <v>1.2450000000000001</v>
      </c>
      <c r="UH16" s="321">
        <v>1.2450000000000001</v>
      </c>
      <c r="UI16" s="321"/>
      <c r="UJ16" s="321"/>
      <c r="UK16" s="321"/>
      <c r="UL16" s="321"/>
      <c r="UM16" s="321"/>
      <c r="UN16" s="321"/>
      <c r="UO16" s="321"/>
      <c r="UP16" s="321"/>
      <c r="UQ16" s="321"/>
      <c r="UR16" s="321"/>
      <c r="US16" s="321"/>
      <c r="UT16" s="321"/>
      <c r="UU16" s="321"/>
      <c r="UV16" s="321"/>
      <c r="UW16" s="321"/>
      <c r="UX16" s="11"/>
      <c r="UY16" s="11"/>
      <c r="UZ16" s="11"/>
      <c r="VA16" s="11"/>
      <c r="VB16" s="11"/>
      <c r="VC16" s="11"/>
      <c r="VD16" s="11"/>
      <c r="VE16" s="11"/>
      <c r="VF16" s="11"/>
      <c r="VG16" s="11"/>
      <c r="VH16" s="11"/>
      <c r="VI16" s="11"/>
    </row>
    <row r="17" spans="1:581" ht="14.1" customHeight="1" x14ac:dyDescent="0.2">
      <c r="A17" s="119"/>
      <c r="B17" s="67"/>
      <c r="C17" s="68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117"/>
      <c r="P17" s="22"/>
      <c r="Q17" s="401" t="s">
        <v>44</v>
      </c>
      <c r="R17" s="402"/>
      <c r="S17" s="403"/>
      <c r="T17" s="404" t="s">
        <v>43</v>
      </c>
      <c r="U17" s="405"/>
      <c r="V17" s="406"/>
      <c r="W17" s="485">
        <f>IF(GY45&gt;=H28,GY45,H28)</f>
        <v>17.5</v>
      </c>
      <c r="X17" s="486"/>
      <c r="Y17" s="486"/>
      <c r="Z17" s="486"/>
      <c r="AA17" s="486"/>
      <c r="AB17" s="487"/>
      <c r="AC17" s="407" t="s">
        <v>17</v>
      </c>
      <c r="AD17" s="408"/>
      <c r="AE17" s="409"/>
      <c r="AF17" s="22"/>
      <c r="AG17" s="152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146"/>
      <c r="BO17" s="25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N17" s="297" t="str">
        <f>CONCATENATE(GR40," m.")</f>
        <v>4 m.</v>
      </c>
      <c r="GO17" s="297"/>
      <c r="GP17" s="297"/>
      <c r="GQ17" s="297"/>
      <c r="GR17" s="297"/>
      <c r="GS17" s="297"/>
      <c r="GT17" s="297"/>
      <c r="GU17" s="297"/>
      <c r="GV17" s="297"/>
      <c r="GW17" s="297"/>
      <c r="GX17" s="298">
        <v>30</v>
      </c>
      <c r="GY17" s="9">
        <v>0.3</v>
      </c>
      <c r="GZ17" s="9"/>
      <c r="HA17" s="297"/>
      <c r="HB17" s="297"/>
      <c r="HC17" s="297"/>
      <c r="HD17" s="297"/>
      <c r="HE17" s="297"/>
      <c r="HF17" s="297"/>
      <c r="HG17" s="297"/>
      <c r="HH17" s="297"/>
      <c r="HI17" s="297"/>
      <c r="HJ17" s="297"/>
      <c r="HK17" s="297"/>
      <c r="HL17" s="297"/>
      <c r="HM17" s="7">
        <v>173</v>
      </c>
      <c r="HN17" s="109"/>
      <c r="HO17" s="297"/>
      <c r="HP17" s="297"/>
      <c r="HQ17" s="297"/>
      <c r="HR17" s="9"/>
      <c r="HS17" s="9"/>
      <c r="HT17" s="313"/>
      <c r="HU17" s="291"/>
      <c r="HV17" s="291"/>
      <c r="HW17" s="5"/>
      <c r="HX17" s="5"/>
      <c r="HY17" s="126"/>
      <c r="HZ17" s="297"/>
      <c r="IA17" s="129"/>
      <c r="IB17" s="129"/>
      <c r="IC17" s="5"/>
      <c r="ID17" s="5"/>
      <c r="TL17" s="321"/>
      <c r="TM17" s="321"/>
      <c r="TN17" s="321"/>
      <c r="TO17" s="321"/>
      <c r="TP17" s="321"/>
      <c r="TQ17" s="321"/>
      <c r="TR17" s="321"/>
      <c r="TS17" s="321"/>
      <c r="TT17" s="321"/>
      <c r="TU17" s="321"/>
      <c r="TV17" s="321"/>
      <c r="TW17" s="321"/>
      <c r="TX17" s="321"/>
      <c r="TY17" s="321"/>
      <c r="TZ17" s="321"/>
      <c r="UA17" s="321"/>
      <c r="UB17" s="321"/>
      <c r="UC17" s="321"/>
      <c r="UD17" s="321"/>
      <c r="UE17" s="321"/>
      <c r="UF17" s="321"/>
      <c r="UG17" s="321"/>
      <c r="UH17" s="321"/>
      <c r="UI17" s="321"/>
      <c r="UJ17" s="321"/>
      <c r="UK17" s="321"/>
      <c r="UL17" s="321"/>
      <c r="UM17" s="321"/>
      <c r="UN17" s="321"/>
      <c r="UO17" s="321"/>
      <c r="UP17" s="321"/>
      <c r="UQ17" s="321"/>
      <c r="UR17" s="321"/>
      <c r="US17" s="321"/>
      <c r="UT17" s="321"/>
      <c r="UU17" s="321"/>
      <c r="UV17" s="321"/>
      <c r="UW17" s="321"/>
      <c r="UX17" s="11"/>
      <c r="UY17" s="11"/>
      <c r="UZ17" s="11"/>
      <c r="VA17" s="11"/>
      <c r="VB17" s="11"/>
      <c r="VC17" s="11"/>
      <c r="VD17" s="11"/>
      <c r="VE17" s="11"/>
      <c r="VF17" s="11"/>
      <c r="VG17" s="11"/>
      <c r="VH17" s="11"/>
      <c r="VI17" s="11"/>
    </row>
    <row r="18" spans="1:581" ht="14.1" customHeight="1" x14ac:dyDescent="0.2">
      <c r="A18" s="119"/>
      <c r="B18" s="67"/>
      <c r="C18" s="34"/>
      <c r="D18" s="426" t="s">
        <v>76</v>
      </c>
      <c r="E18" s="426"/>
      <c r="F18" s="426"/>
      <c r="G18" s="426"/>
      <c r="H18" s="426"/>
      <c r="I18" s="35"/>
      <c r="J18" s="34"/>
      <c r="K18" s="34"/>
      <c r="L18" s="34"/>
      <c r="M18" s="34"/>
      <c r="N18" s="34"/>
      <c r="O18" s="34"/>
      <c r="P18" s="22"/>
      <c r="Q18" s="398"/>
      <c r="R18" s="399"/>
      <c r="S18" s="400"/>
      <c r="T18" s="417" t="s">
        <v>142</v>
      </c>
      <c r="U18" s="418"/>
      <c r="V18" s="419"/>
      <c r="W18" s="499">
        <v>17.5</v>
      </c>
      <c r="X18" s="500"/>
      <c r="Y18" s="500"/>
      <c r="Z18" s="500"/>
      <c r="AA18" s="500"/>
      <c r="AB18" s="501"/>
      <c r="AC18" s="488" t="s">
        <v>17</v>
      </c>
      <c r="AD18" s="489"/>
      <c r="AE18" s="490"/>
      <c r="AF18" s="22"/>
      <c r="AG18" s="152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146"/>
      <c r="BO18" s="25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N18" s="21" t="s">
        <v>151</v>
      </c>
      <c r="GO18" s="297"/>
      <c r="GP18" s="297"/>
      <c r="GQ18" s="297"/>
      <c r="GR18" s="297"/>
      <c r="GS18" s="297"/>
      <c r="GT18" s="297"/>
      <c r="GU18" s="297"/>
      <c r="GV18" s="297"/>
      <c r="GW18" s="297"/>
      <c r="GX18" s="298">
        <v>32.5</v>
      </c>
      <c r="GY18" s="9">
        <v>0.32500000000000001</v>
      </c>
      <c r="GZ18" s="9"/>
      <c r="HA18" s="297"/>
      <c r="HB18" s="297"/>
      <c r="HC18" s="297"/>
      <c r="HD18" s="297"/>
      <c r="HE18" s="297"/>
      <c r="HF18" s="297"/>
      <c r="HG18" s="297"/>
      <c r="HH18" s="297"/>
      <c r="HI18" s="297"/>
      <c r="HJ18" s="297"/>
      <c r="HK18" s="297"/>
      <c r="HL18" s="297"/>
      <c r="HM18" s="7">
        <v>180</v>
      </c>
      <c r="HN18" s="109"/>
      <c r="HO18" s="313"/>
      <c r="HP18" s="314"/>
      <c r="HQ18" s="291"/>
      <c r="HR18" s="8"/>
      <c r="HS18" s="8"/>
      <c r="HT18" s="313"/>
      <c r="HU18" s="291"/>
      <c r="HV18" s="291"/>
      <c r="HW18" s="5"/>
      <c r="HX18" s="5"/>
      <c r="HY18" s="126"/>
      <c r="HZ18" s="297"/>
      <c r="IA18" s="129"/>
      <c r="IB18" s="129"/>
      <c r="IC18" s="297"/>
      <c r="ID18" s="297"/>
      <c r="TL18" s="321" t="s">
        <v>21</v>
      </c>
      <c r="TM18" s="321">
        <v>2.7130000000000001</v>
      </c>
      <c r="TN18" s="321">
        <v>2.8849999999999998</v>
      </c>
      <c r="TO18" s="321">
        <v>3.056</v>
      </c>
      <c r="TP18" s="321">
        <v>3.262</v>
      </c>
      <c r="TQ18" s="321">
        <v>3.4790000000000001</v>
      </c>
      <c r="TR18" s="321">
        <v>3.6789999999999998</v>
      </c>
      <c r="TS18" s="321">
        <v>3.879</v>
      </c>
      <c r="TT18" s="321"/>
      <c r="TU18" s="321"/>
      <c r="TV18" s="321"/>
      <c r="TW18" s="321"/>
      <c r="TX18" s="321"/>
      <c r="TY18" s="321"/>
      <c r="TZ18" s="321"/>
      <c r="UA18" s="321"/>
      <c r="UB18" s="321"/>
      <c r="UC18" s="321"/>
      <c r="UD18" s="321"/>
      <c r="UE18" s="321"/>
      <c r="UF18" s="321"/>
      <c r="UG18" s="321"/>
      <c r="UH18" s="321"/>
      <c r="UI18" s="321"/>
      <c r="UJ18" s="321"/>
      <c r="UK18" s="321"/>
      <c r="UL18" s="321"/>
      <c r="UM18" s="321"/>
      <c r="UN18" s="321"/>
      <c r="UO18" s="321"/>
      <c r="UP18" s="321"/>
      <c r="UQ18" s="321"/>
      <c r="UR18" s="321"/>
      <c r="US18" s="321"/>
      <c r="UT18" s="321"/>
      <c r="UU18" s="321"/>
      <c r="UV18" s="321"/>
      <c r="UW18" s="321"/>
      <c r="UX18" s="11"/>
      <c r="UY18" s="11"/>
      <c r="UZ18" s="11"/>
      <c r="VA18" s="11"/>
      <c r="VB18" s="11"/>
      <c r="VC18" s="11"/>
      <c r="VD18" s="11"/>
      <c r="VE18" s="11"/>
      <c r="VF18" s="11"/>
      <c r="VG18" s="11"/>
      <c r="VH18" s="11"/>
      <c r="VI18" s="11"/>
    </row>
    <row r="19" spans="1:581" ht="14.1" customHeight="1" thickBot="1" x14ac:dyDescent="0.25">
      <c r="A19" s="119"/>
      <c r="B19" s="67"/>
      <c r="C19" s="28"/>
      <c r="D19" s="427"/>
      <c r="E19" s="427"/>
      <c r="F19" s="427"/>
      <c r="G19" s="427"/>
      <c r="H19" s="427"/>
      <c r="I19" s="31"/>
      <c r="J19" s="159"/>
      <c r="K19" s="159"/>
      <c r="L19" s="159"/>
      <c r="M19" s="159"/>
      <c r="N19" s="159"/>
      <c r="O19" s="27"/>
      <c r="P19" s="22"/>
      <c r="Q19" s="423"/>
      <c r="R19" s="424"/>
      <c r="S19" s="425"/>
      <c r="T19" s="417" t="s">
        <v>146</v>
      </c>
      <c r="U19" s="418"/>
      <c r="V19" s="419"/>
      <c r="W19" s="478">
        <v>25</v>
      </c>
      <c r="X19" s="479"/>
      <c r="Y19" s="479"/>
      <c r="Z19" s="479"/>
      <c r="AA19" s="479"/>
      <c r="AB19" s="480"/>
      <c r="AC19" s="428" t="s">
        <v>17</v>
      </c>
      <c r="AD19" s="429"/>
      <c r="AE19" s="430"/>
      <c r="AF19" s="22"/>
      <c r="AG19" s="152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146"/>
      <c r="BO19" s="25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N19" s="297"/>
      <c r="GO19" s="7"/>
      <c r="GP19" s="297">
        <v>50</v>
      </c>
      <c r="GQ19" s="297"/>
      <c r="GR19" s="297">
        <v>30</v>
      </c>
      <c r="GS19" s="297"/>
      <c r="GT19" s="297"/>
      <c r="GU19" s="297"/>
      <c r="GV19" s="297"/>
      <c r="GW19" s="297"/>
      <c r="GX19" s="298">
        <v>35</v>
      </c>
      <c r="GY19" s="9">
        <v>0.35</v>
      </c>
      <c r="GZ19" s="9"/>
      <c r="HA19" s="297"/>
      <c r="HB19" s="297"/>
      <c r="HC19" s="297"/>
      <c r="HD19" s="297"/>
      <c r="HE19" s="297"/>
      <c r="HF19" s="297"/>
      <c r="HG19" s="297"/>
      <c r="HH19" s="297"/>
      <c r="HI19" s="297"/>
      <c r="HJ19" s="297"/>
      <c r="HK19" s="297"/>
      <c r="HL19" s="297"/>
      <c r="HM19" s="8">
        <v>210</v>
      </c>
      <c r="HN19" s="109"/>
      <c r="HO19" s="313"/>
      <c r="HP19" s="325"/>
      <c r="HQ19" s="291"/>
      <c r="HR19" s="8"/>
      <c r="HS19" s="8"/>
      <c r="HT19" s="313"/>
      <c r="HU19" s="291"/>
      <c r="HV19" s="291"/>
      <c r="HW19" s="8"/>
      <c r="HX19" s="8"/>
      <c r="HY19" s="126"/>
      <c r="HZ19" s="297"/>
      <c r="IA19" s="129"/>
      <c r="IB19" s="129"/>
      <c r="IC19" s="297"/>
      <c r="ID19" s="297"/>
      <c r="TL19" s="321" t="s">
        <v>22</v>
      </c>
      <c r="TM19" s="321">
        <v>0.97499999999999998</v>
      </c>
      <c r="TN19" s="321">
        <v>1.0780000000000001</v>
      </c>
      <c r="TO19" s="321">
        <v>1.181</v>
      </c>
      <c r="TP19" s="321">
        <v>1.3049999999999999</v>
      </c>
      <c r="TQ19" s="321">
        <v>1.3049999999999999</v>
      </c>
      <c r="TR19" s="321">
        <v>1.3049999999999999</v>
      </c>
      <c r="TS19" s="321">
        <v>1.3049999999999999</v>
      </c>
      <c r="TT19" s="321"/>
      <c r="TU19" s="321"/>
      <c r="TV19" s="321"/>
      <c r="TW19" s="321"/>
      <c r="TX19" s="321"/>
      <c r="TY19" s="321"/>
      <c r="TZ19" s="321"/>
      <c r="UA19" s="321"/>
      <c r="UB19" s="321"/>
      <c r="UC19" s="321"/>
      <c r="UD19" s="321"/>
      <c r="UE19" s="321"/>
      <c r="UF19" s="321"/>
      <c r="UG19" s="321"/>
      <c r="UH19" s="321"/>
      <c r="UI19" s="321"/>
      <c r="UJ19" s="321"/>
      <c r="UK19" s="321"/>
      <c r="UL19" s="321"/>
      <c r="UM19" s="321"/>
      <c r="UN19" s="321"/>
      <c r="UO19" s="321"/>
      <c r="UP19" s="321"/>
      <c r="UQ19" s="321"/>
      <c r="UR19" s="321"/>
      <c r="US19" s="321"/>
      <c r="UT19" s="321"/>
      <c r="UU19" s="321"/>
      <c r="UV19" s="321"/>
      <c r="UW19" s="321"/>
      <c r="UX19" s="11"/>
      <c r="UY19" s="11"/>
      <c r="UZ19" s="11"/>
      <c r="VA19" s="11"/>
      <c r="VB19" s="11"/>
      <c r="VC19" s="11"/>
      <c r="VD19" s="11"/>
      <c r="VE19" s="11"/>
      <c r="VF19" s="11"/>
      <c r="VG19" s="11"/>
      <c r="VH19" s="11"/>
      <c r="VI19" s="11"/>
    </row>
    <row r="20" spans="1:581" ht="14.1" customHeight="1" x14ac:dyDescent="0.2">
      <c r="A20" s="119"/>
      <c r="B20" s="67"/>
      <c r="C20" s="28"/>
      <c r="D20" s="159"/>
      <c r="E20" s="33"/>
      <c r="F20" s="36" t="s">
        <v>85</v>
      </c>
      <c r="G20" s="33"/>
      <c r="H20" s="345" t="s">
        <v>5</v>
      </c>
      <c r="I20" s="346"/>
      <c r="J20" s="346"/>
      <c r="K20" s="347"/>
      <c r="L20" s="159"/>
      <c r="M20" s="159"/>
      <c r="N20" s="159"/>
      <c r="O20" s="81"/>
      <c r="P20" s="22"/>
      <c r="Q20" s="395" t="s">
        <v>45</v>
      </c>
      <c r="R20" s="396"/>
      <c r="S20" s="397"/>
      <c r="T20" s="416" t="s">
        <v>100</v>
      </c>
      <c r="U20" s="416"/>
      <c r="V20" s="416"/>
      <c r="W20" s="449">
        <v>120</v>
      </c>
      <c r="X20" s="450"/>
      <c r="Y20" s="450"/>
      <c r="Z20" s="450"/>
      <c r="AA20" s="450"/>
      <c r="AB20" s="451"/>
      <c r="AC20" s="439" t="s">
        <v>46</v>
      </c>
      <c r="AD20" s="440"/>
      <c r="AE20" s="441"/>
      <c r="AF20" s="22"/>
      <c r="AG20" s="152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146"/>
      <c r="BO20" s="25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N20" s="297"/>
      <c r="GO20" s="7"/>
      <c r="GP20" s="297">
        <v>100</v>
      </c>
      <c r="GQ20" s="297"/>
      <c r="GR20" s="297">
        <v>100</v>
      </c>
      <c r="GS20" s="297"/>
      <c r="GT20" s="297"/>
      <c r="GU20" s="297"/>
      <c r="GV20" s="297"/>
      <c r="GW20" s="297"/>
      <c r="GX20" s="298">
        <v>37.5</v>
      </c>
      <c r="GY20" s="9">
        <v>0.375</v>
      </c>
      <c r="GZ20" s="9"/>
      <c r="HA20" s="297"/>
      <c r="HB20" s="297"/>
      <c r="HC20" s="297"/>
      <c r="HD20" s="297"/>
      <c r="HE20" s="297"/>
      <c r="HF20" s="297"/>
      <c r="HG20" s="297"/>
      <c r="HH20" s="297"/>
      <c r="HI20" s="297"/>
      <c r="HJ20" s="297"/>
      <c r="HK20" s="297"/>
      <c r="HL20" s="297"/>
      <c r="HM20" s="8">
        <v>240</v>
      </c>
      <c r="HN20" s="109"/>
      <c r="HO20" s="313"/>
      <c r="HP20" s="313"/>
      <c r="HQ20" s="291"/>
      <c r="HR20" s="8"/>
      <c r="HS20" s="8"/>
      <c r="HT20" s="313"/>
      <c r="HU20" s="291"/>
      <c r="HV20" s="291"/>
      <c r="HW20" s="8"/>
      <c r="HX20" s="8"/>
      <c r="HY20" s="126"/>
      <c r="HZ20" s="297"/>
      <c r="IA20" s="129"/>
      <c r="IB20" s="129"/>
      <c r="IC20" s="297"/>
      <c r="ID20" s="297"/>
      <c r="TL20" s="321" t="s">
        <v>95</v>
      </c>
      <c r="TM20" s="321"/>
      <c r="TN20" s="321"/>
      <c r="TO20" s="321"/>
      <c r="TP20" s="321"/>
      <c r="TQ20" s="321"/>
      <c r="TR20" s="321"/>
      <c r="TS20" s="321"/>
      <c r="TT20" s="321"/>
      <c r="TU20" s="321"/>
      <c r="TV20" s="321"/>
      <c r="TW20" s="321"/>
      <c r="TX20" s="321"/>
      <c r="TY20" s="321"/>
      <c r="TZ20" s="321"/>
      <c r="UA20" s="321"/>
      <c r="UB20" s="321"/>
      <c r="UC20" s="321"/>
      <c r="UD20" s="321"/>
      <c r="UE20" s="321"/>
      <c r="UF20" s="321"/>
      <c r="UG20" s="321"/>
      <c r="UH20" s="321"/>
      <c r="UI20" s="321"/>
      <c r="UJ20" s="321"/>
      <c r="UK20" s="321"/>
      <c r="UL20" s="321"/>
      <c r="UM20" s="321"/>
      <c r="UN20" s="321"/>
      <c r="UO20" s="321"/>
      <c r="UP20" s="321"/>
      <c r="UQ20" s="321"/>
      <c r="UR20" s="321"/>
      <c r="US20" s="321"/>
      <c r="UT20" s="321"/>
      <c r="UU20" s="321"/>
      <c r="UV20" s="321"/>
      <c r="UW20" s="321"/>
      <c r="UX20" s="11"/>
      <c r="UY20" s="11"/>
      <c r="UZ20" s="11"/>
      <c r="VA20" s="11"/>
      <c r="VB20" s="11"/>
      <c r="VC20" s="11"/>
      <c r="VD20" s="11"/>
      <c r="VE20" s="11"/>
      <c r="VF20" s="11"/>
      <c r="VG20" s="11"/>
      <c r="VH20" s="11"/>
      <c r="VI20" s="11"/>
    </row>
    <row r="21" spans="1:581" ht="14.1" customHeight="1" x14ac:dyDescent="0.2">
      <c r="A21" s="119"/>
      <c r="B21" s="67"/>
      <c r="C21" s="24"/>
      <c r="D21" s="30"/>
      <c r="E21" s="30"/>
      <c r="F21" s="30"/>
      <c r="G21" s="30"/>
      <c r="H21" s="45" t="s">
        <v>88</v>
      </c>
      <c r="I21" s="34"/>
      <c r="J21" s="37"/>
      <c r="K21" s="37"/>
      <c r="L21" s="37"/>
      <c r="M21" s="37"/>
      <c r="N21" s="37"/>
      <c r="O21" s="38"/>
      <c r="P21" s="22"/>
      <c r="Q21" s="398"/>
      <c r="R21" s="399"/>
      <c r="S21" s="400"/>
      <c r="T21" s="416" t="s">
        <v>10</v>
      </c>
      <c r="U21" s="416"/>
      <c r="V21" s="416"/>
      <c r="W21" s="481">
        <v>300</v>
      </c>
      <c r="X21" s="482"/>
      <c r="Y21" s="482"/>
      <c r="Z21" s="482"/>
      <c r="AA21" s="482"/>
      <c r="AB21" s="483"/>
      <c r="AC21" s="431" t="s">
        <v>46</v>
      </c>
      <c r="AD21" s="432"/>
      <c r="AE21" s="433"/>
      <c r="AF21" s="22"/>
      <c r="AG21" s="152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146"/>
      <c r="BO21" s="25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N21" s="297"/>
      <c r="GO21" s="8"/>
      <c r="GP21" s="297">
        <v>120</v>
      </c>
      <c r="GQ21" s="297"/>
      <c r="GR21" s="297">
        <v>150</v>
      </c>
      <c r="GS21" s="297"/>
      <c r="GT21" s="297"/>
      <c r="GU21" s="297"/>
      <c r="GV21" s="297"/>
      <c r="GW21" s="297"/>
      <c r="GX21" s="298">
        <v>40</v>
      </c>
      <c r="GY21" s="9">
        <v>0.4</v>
      </c>
      <c r="GZ21" s="9"/>
      <c r="HA21" s="297"/>
      <c r="HB21" s="297"/>
      <c r="HC21" s="297"/>
      <c r="HD21" s="297"/>
      <c r="HE21" s="297"/>
      <c r="HF21" s="297"/>
      <c r="HG21" s="297"/>
      <c r="HH21" s="297"/>
      <c r="HI21" s="297"/>
      <c r="HJ21" s="297"/>
      <c r="HK21" s="297"/>
      <c r="HL21" s="297"/>
      <c r="HM21" s="5">
        <v>280</v>
      </c>
      <c r="HN21" s="109"/>
      <c r="HO21" s="313"/>
      <c r="HP21" s="313"/>
      <c r="HQ21" s="291"/>
      <c r="HR21" s="8"/>
      <c r="HS21" s="8"/>
      <c r="HT21" s="313"/>
      <c r="HU21" s="291"/>
      <c r="HV21" s="291"/>
      <c r="HW21" s="8"/>
      <c r="HX21" s="8"/>
      <c r="HY21" s="126"/>
      <c r="HZ21" s="297"/>
      <c r="IA21" s="129"/>
      <c r="IB21" s="129"/>
      <c r="IC21" s="297"/>
      <c r="ID21" s="297"/>
      <c r="TL21" s="321" t="s">
        <v>21</v>
      </c>
      <c r="TM21" s="321">
        <v>-0.4</v>
      </c>
      <c r="TN21" s="321">
        <v>-0.4</v>
      </c>
      <c r="TO21" s="321">
        <v>-0.4</v>
      </c>
      <c r="TP21" s="321">
        <v>-0.4</v>
      </c>
      <c r="TQ21" s="321"/>
      <c r="TR21" s="321">
        <v>-0.43</v>
      </c>
      <c r="TS21" s="321">
        <v>-0.37</v>
      </c>
      <c r="TT21" s="321"/>
      <c r="TU21" s="321">
        <f>TR21</f>
        <v>-0.43</v>
      </c>
      <c r="TV21" s="321">
        <f>TS21</f>
        <v>-0.37</v>
      </c>
      <c r="TW21" s="321"/>
      <c r="TX21" s="321">
        <f>TU21</f>
        <v>-0.43</v>
      </c>
      <c r="TY21" s="321">
        <f>TV21</f>
        <v>-0.37</v>
      </c>
      <c r="TZ21" s="321"/>
      <c r="UA21" s="321"/>
      <c r="UB21" s="321"/>
      <c r="UC21" s="321"/>
      <c r="UD21" s="321"/>
      <c r="UE21" s="321"/>
      <c r="UF21" s="321"/>
      <c r="UG21" s="321"/>
      <c r="UH21" s="321"/>
      <c r="UI21" s="321"/>
      <c r="UJ21" s="321"/>
      <c r="UK21" s="321"/>
      <c r="UL21" s="321"/>
      <c r="UM21" s="321"/>
      <c r="UN21" s="321"/>
      <c r="UO21" s="321"/>
      <c r="UP21" s="321"/>
      <c r="UQ21" s="321"/>
      <c r="UR21" s="321"/>
      <c r="US21" s="321"/>
      <c r="UT21" s="321"/>
      <c r="UU21" s="321"/>
      <c r="UV21" s="321"/>
      <c r="UW21" s="321"/>
      <c r="UX21" s="11"/>
      <c r="UY21" s="11"/>
      <c r="UZ21" s="11"/>
      <c r="VA21" s="11"/>
      <c r="VB21" s="11"/>
      <c r="VC21" s="11"/>
      <c r="VD21" s="11"/>
      <c r="VE21" s="11"/>
      <c r="VF21" s="11"/>
      <c r="VG21" s="11"/>
      <c r="VH21" s="11"/>
      <c r="VI21" s="11"/>
    </row>
    <row r="22" spans="1:581" ht="14.1" customHeight="1" x14ac:dyDescent="0.2">
      <c r="A22" s="119"/>
      <c r="B22" s="67"/>
      <c r="C22" s="33"/>
      <c r="D22" s="352" t="s">
        <v>150</v>
      </c>
      <c r="E22" s="352"/>
      <c r="F22" s="352"/>
      <c r="G22" s="33"/>
      <c r="H22" s="33"/>
      <c r="I22" s="33"/>
      <c r="J22" s="33"/>
      <c r="K22" s="33"/>
      <c r="L22" s="33"/>
      <c r="M22" s="33"/>
      <c r="N22" s="33"/>
      <c r="O22" s="33"/>
      <c r="P22" s="22"/>
      <c r="Q22" s="398"/>
      <c r="R22" s="399"/>
      <c r="S22" s="400"/>
      <c r="T22" s="416" t="s">
        <v>101</v>
      </c>
      <c r="U22" s="416"/>
      <c r="V22" s="416"/>
      <c r="W22" s="484">
        <f>GR53</f>
        <v>1689.752</v>
      </c>
      <c r="X22" s="434"/>
      <c r="Y22" s="434"/>
      <c r="Z22" s="434"/>
      <c r="AA22" s="434"/>
      <c r="AB22" s="435"/>
      <c r="AC22" s="436" t="s">
        <v>46</v>
      </c>
      <c r="AD22" s="437"/>
      <c r="AE22" s="438"/>
      <c r="AF22" s="22"/>
      <c r="AG22" s="152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146"/>
      <c r="BO22" s="25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N22" s="297"/>
      <c r="GO22" s="8"/>
      <c r="GP22" s="297">
        <v>150</v>
      </c>
      <c r="GQ22" s="297"/>
      <c r="GR22" s="297">
        <v>200</v>
      </c>
      <c r="GS22" s="297"/>
      <c r="GT22" s="297"/>
      <c r="GU22" s="297"/>
      <c r="GV22" s="297"/>
      <c r="GW22" s="297"/>
      <c r="GX22" s="298">
        <v>42.5</v>
      </c>
      <c r="GY22" s="9">
        <v>0.42499999999999999</v>
      </c>
      <c r="GZ22" s="9"/>
      <c r="HA22" s="297"/>
      <c r="HB22" s="297"/>
      <c r="HC22" s="297"/>
      <c r="HD22" s="297"/>
      <c r="HE22" s="297"/>
      <c r="HF22" s="297"/>
      <c r="HG22" s="297"/>
      <c r="HH22" s="297"/>
      <c r="HI22" s="297"/>
      <c r="HJ22" s="297"/>
      <c r="HK22" s="297"/>
      <c r="HL22" s="297"/>
      <c r="HM22" s="5">
        <v>300</v>
      </c>
      <c r="HN22" s="109"/>
      <c r="HO22" s="313"/>
      <c r="HP22" s="313"/>
      <c r="HQ22" s="291"/>
      <c r="HR22" s="8"/>
      <c r="HS22" s="8"/>
      <c r="HT22" s="313"/>
      <c r="HU22" s="291"/>
      <c r="HV22" s="291"/>
      <c r="HW22" s="8"/>
      <c r="HX22" s="8"/>
      <c r="HY22" s="126"/>
      <c r="HZ22" s="297"/>
      <c r="IA22" s="129"/>
      <c r="IB22" s="129"/>
      <c r="IC22" s="297"/>
      <c r="ID22" s="297"/>
      <c r="TL22" s="321" t="s">
        <v>22</v>
      </c>
      <c r="TM22" s="321">
        <v>-0.15</v>
      </c>
      <c r="TN22" s="321">
        <v>0</v>
      </c>
      <c r="TO22" s="321">
        <v>0</v>
      </c>
      <c r="TP22" s="321">
        <v>1.35</v>
      </c>
      <c r="TQ22" s="321"/>
      <c r="TR22" s="321">
        <v>-0.15</v>
      </c>
      <c r="TS22" s="321">
        <v>-0.15</v>
      </c>
      <c r="TT22" s="321"/>
      <c r="TU22" s="321">
        <v>0</v>
      </c>
      <c r="TV22" s="321">
        <v>0</v>
      </c>
      <c r="TW22" s="321"/>
      <c r="TX22" s="321">
        <v>1.35</v>
      </c>
      <c r="TY22" s="321">
        <v>1.35</v>
      </c>
      <c r="TZ22" s="321"/>
      <c r="UA22" s="321"/>
      <c r="UB22" s="321"/>
      <c r="UC22" s="321"/>
      <c r="UD22" s="321"/>
      <c r="UE22" s="321"/>
      <c r="UF22" s="321"/>
      <c r="UG22" s="321"/>
      <c r="UH22" s="321"/>
      <c r="UI22" s="321"/>
      <c r="UJ22" s="321"/>
      <c r="UK22" s="321"/>
      <c r="UL22" s="321"/>
      <c r="UM22" s="321"/>
      <c r="UN22" s="321"/>
      <c r="UO22" s="321"/>
      <c r="UP22" s="321"/>
      <c r="UQ22" s="321"/>
      <c r="UR22" s="321"/>
      <c r="US22" s="321"/>
      <c r="UT22" s="321"/>
      <c r="UU22" s="321"/>
      <c r="UV22" s="321"/>
      <c r="UW22" s="321"/>
      <c r="UX22" s="11"/>
      <c r="UY22" s="11"/>
      <c r="UZ22" s="11"/>
      <c r="VA22" s="11"/>
      <c r="VB22" s="11"/>
      <c r="VC22" s="11"/>
      <c r="VD22" s="11"/>
      <c r="VE22" s="11"/>
      <c r="VF22" s="11"/>
      <c r="VG22" s="11"/>
      <c r="VH22" s="11"/>
      <c r="VI22" s="11"/>
    </row>
    <row r="23" spans="1:581" ht="14.1" customHeight="1" thickBot="1" x14ac:dyDescent="0.25">
      <c r="A23" s="119"/>
      <c r="B23" s="67"/>
      <c r="C23" s="65"/>
      <c r="D23" s="353"/>
      <c r="E23" s="353"/>
      <c r="F23" s="353"/>
      <c r="G23" s="66"/>
      <c r="H23" s="66"/>
      <c r="I23" s="66"/>
      <c r="J23" s="66"/>
      <c r="K23" s="66"/>
      <c r="L23" s="66"/>
      <c r="M23" s="66"/>
      <c r="N23" s="66"/>
      <c r="O23" s="115"/>
      <c r="P23" s="22"/>
      <c r="Q23" s="491" t="s">
        <v>87</v>
      </c>
      <c r="R23" s="492"/>
      <c r="S23" s="493"/>
      <c r="T23" s="302" t="s">
        <v>47</v>
      </c>
      <c r="U23" s="216"/>
      <c r="V23" s="303" t="str">
        <f>IF(H4&gt;=3000,"DB","RB")</f>
        <v>DB</v>
      </c>
      <c r="W23" s="447">
        <v>16</v>
      </c>
      <c r="X23" s="447"/>
      <c r="Y23" s="447"/>
      <c r="Z23" s="447"/>
      <c r="AA23" s="447"/>
      <c r="AB23" s="448"/>
      <c r="AC23" s="65" t="s">
        <v>73</v>
      </c>
      <c r="AD23" s="66"/>
      <c r="AE23" s="255"/>
      <c r="AF23" s="22"/>
      <c r="AG23" s="152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146"/>
      <c r="BO23" s="25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N23" s="4">
        <v>0.9</v>
      </c>
      <c r="GO23" s="6">
        <v>0.85</v>
      </c>
      <c r="GP23" s="297">
        <v>200</v>
      </c>
      <c r="GQ23" s="297"/>
      <c r="GR23" s="297">
        <v>250</v>
      </c>
      <c r="GS23" s="297"/>
      <c r="GT23" s="297"/>
      <c r="GU23" s="297"/>
      <c r="GV23" s="297"/>
      <c r="GW23" s="297"/>
      <c r="GX23" s="298">
        <v>45</v>
      </c>
      <c r="GY23" s="9">
        <v>0.45</v>
      </c>
      <c r="GZ23" s="9"/>
      <c r="HA23" s="297"/>
      <c r="HB23" s="297"/>
      <c r="HC23" s="297"/>
      <c r="HD23" s="297"/>
      <c r="HE23" s="297"/>
      <c r="HF23" s="297"/>
      <c r="HG23" s="297"/>
      <c r="HH23" s="297"/>
      <c r="HI23" s="297"/>
      <c r="HJ23" s="297"/>
      <c r="HK23" s="297"/>
      <c r="HL23" s="297"/>
      <c r="HM23" s="5">
        <v>320</v>
      </c>
      <c r="HN23" s="109"/>
      <c r="HO23" s="313"/>
      <c r="HP23" s="313"/>
      <c r="HQ23" s="291"/>
      <c r="HR23" s="8"/>
      <c r="HS23" s="8"/>
      <c r="HT23" s="297"/>
      <c r="HU23" s="297"/>
      <c r="HV23" s="297"/>
      <c r="HW23" s="297"/>
      <c r="HX23" s="297"/>
      <c r="HY23" s="297"/>
      <c r="HZ23" s="297"/>
      <c r="IA23" s="297"/>
      <c r="IB23" s="297"/>
      <c r="IC23" s="297"/>
      <c r="ID23" s="297"/>
      <c r="TL23" s="321"/>
      <c r="TM23" s="321"/>
      <c r="TN23" s="321"/>
      <c r="TO23" s="321"/>
      <c r="TP23" s="321"/>
      <c r="TQ23" s="321"/>
      <c r="TR23" s="321"/>
      <c r="TS23" s="321"/>
      <c r="TT23" s="321"/>
      <c r="TU23" s="321"/>
      <c r="TV23" s="321"/>
      <c r="TW23" s="321"/>
      <c r="TX23" s="321"/>
      <c r="TY23" s="321"/>
      <c r="TZ23" s="321"/>
      <c r="UA23" s="321"/>
      <c r="UB23" s="321"/>
      <c r="UC23" s="321"/>
      <c r="UD23" s="321"/>
      <c r="UE23" s="321"/>
      <c r="UF23" s="321"/>
      <c r="UG23" s="321"/>
      <c r="UH23" s="321"/>
      <c r="UI23" s="321"/>
      <c r="UJ23" s="321"/>
      <c r="UK23" s="321"/>
      <c r="UL23" s="321"/>
      <c r="UM23" s="321"/>
      <c r="UN23" s="321"/>
      <c r="UO23" s="321"/>
      <c r="UP23" s="321"/>
      <c r="UQ23" s="321"/>
      <c r="UR23" s="321"/>
      <c r="US23" s="321"/>
      <c r="UT23" s="321"/>
      <c r="UU23" s="321"/>
      <c r="UV23" s="321"/>
      <c r="UW23" s="321"/>
      <c r="UX23" s="11"/>
      <c r="UY23" s="11"/>
      <c r="UZ23" s="11"/>
      <c r="VA23" s="11"/>
      <c r="VB23" s="11"/>
      <c r="VC23" s="11"/>
      <c r="VD23" s="11"/>
      <c r="VE23" s="11"/>
      <c r="VF23" s="11"/>
      <c r="VG23" s="11"/>
      <c r="VH23" s="11"/>
      <c r="VI23" s="11"/>
    </row>
    <row r="24" spans="1:581" ht="14.1" customHeight="1" x14ac:dyDescent="0.2">
      <c r="A24" s="119"/>
      <c r="B24" s="67"/>
      <c r="C24" s="67"/>
      <c r="D24" s="33"/>
      <c r="E24" s="33"/>
      <c r="F24" s="252" t="s">
        <v>139</v>
      </c>
      <c r="G24" s="33"/>
      <c r="H24" s="420">
        <v>2</v>
      </c>
      <c r="I24" s="421"/>
      <c r="J24" s="422"/>
      <c r="K24" s="33"/>
      <c r="L24" s="301" t="s">
        <v>12</v>
      </c>
      <c r="M24" s="33"/>
      <c r="N24" s="33"/>
      <c r="O24" s="116"/>
      <c r="P24" s="22"/>
      <c r="Q24" s="459"/>
      <c r="R24" s="460"/>
      <c r="S24" s="461"/>
      <c r="T24" s="417" t="s">
        <v>7</v>
      </c>
      <c r="U24" s="418"/>
      <c r="V24" s="419"/>
      <c r="W24" s="458">
        <f>GR60</f>
        <v>3379.5039999999999</v>
      </c>
      <c r="X24" s="470"/>
      <c r="Y24" s="470"/>
      <c r="Z24" s="470"/>
      <c r="AA24" s="470"/>
      <c r="AB24" s="471"/>
      <c r="AC24" s="227" t="s">
        <v>69</v>
      </c>
      <c r="AD24" s="228"/>
      <c r="AE24" s="235"/>
      <c r="AF24" s="22"/>
      <c r="AG24" s="152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146"/>
      <c r="BO24" s="25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/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22"/>
      <c r="FR24" s="22"/>
      <c r="FS24" s="22"/>
      <c r="FT24" s="22"/>
      <c r="FU24" s="22"/>
      <c r="FV24" s="22"/>
      <c r="FW24" s="22"/>
      <c r="FX24" s="22"/>
      <c r="FY24" s="22"/>
      <c r="FZ24" s="22"/>
      <c r="GN24" s="4">
        <v>0.85</v>
      </c>
      <c r="GO24" s="6">
        <v>0.8</v>
      </c>
      <c r="GP24" s="297">
        <v>250</v>
      </c>
      <c r="GQ24" s="297"/>
      <c r="GR24" s="297">
        <v>300</v>
      </c>
      <c r="GS24" s="297"/>
      <c r="GT24" s="297"/>
      <c r="GU24" s="297"/>
      <c r="GV24" s="297"/>
      <c r="GW24" s="297"/>
      <c r="GX24" s="297"/>
      <c r="GY24" s="297"/>
      <c r="GZ24" s="297"/>
      <c r="HA24" s="297"/>
      <c r="HB24" s="297"/>
      <c r="HC24" s="297"/>
      <c r="HD24" s="297"/>
      <c r="HE24" s="297"/>
      <c r="HF24" s="297"/>
      <c r="HG24" s="297"/>
      <c r="HH24" s="297"/>
      <c r="HI24" s="297"/>
      <c r="HJ24" s="297"/>
      <c r="HK24" s="297"/>
      <c r="HL24" s="297"/>
      <c r="HM24" s="7">
        <v>350</v>
      </c>
      <c r="HN24" s="297"/>
      <c r="HO24" s="297"/>
      <c r="HP24" s="297"/>
      <c r="HQ24" s="297"/>
      <c r="HR24" s="297"/>
      <c r="HS24" s="297"/>
      <c r="HT24" s="297"/>
      <c r="HU24" s="297"/>
      <c r="HV24" s="297"/>
      <c r="HW24" s="297"/>
      <c r="HX24" s="297"/>
      <c r="HY24" s="297"/>
      <c r="HZ24" s="297"/>
      <c r="IA24" s="297"/>
      <c r="IB24" s="297"/>
      <c r="IC24" s="297"/>
      <c r="ID24" s="297"/>
      <c r="TL24" s="321" t="s">
        <v>21</v>
      </c>
      <c r="TM24" s="321">
        <v>0</v>
      </c>
      <c r="TN24" s="321">
        <v>4</v>
      </c>
      <c r="TO24" s="321"/>
      <c r="TP24" s="321">
        <v>0</v>
      </c>
      <c r="TQ24" s="321">
        <v>0</v>
      </c>
      <c r="TR24" s="321"/>
      <c r="TS24" s="321">
        <v>4</v>
      </c>
      <c r="TT24" s="321">
        <v>4</v>
      </c>
      <c r="TU24" s="321"/>
      <c r="TV24" s="321"/>
      <c r="TW24" s="321"/>
      <c r="TX24" s="321"/>
      <c r="TY24" s="321"/>
      <c r="TZ24" s="321"/>
      <c r="UA24" s="321"/>
      <c r="UB24" s="321"/>
      <c r="UC24" s="321"/>
      <c r="UD24" s="321"/>
      <c r="UE24" s="321"/>
      <c r="UF24" s="321"/>
      <c r="UG24" s="321"/>
      <c r="UH24" s="321"/>
      <c r="UI24" s="321"/>
      <c r="UJ24" s="321"/>
      <c r="UK24" s="321"/>
      <c r="UL24" s="321"/>
      <c r="UM24" s="321"/>
      <c r="UN24" s="321"/>
      <c r="UO24" s="321"/>
      <c r="UP24" s="321"/>
      <c r="UQ24" s="321"/>
      <c r="UR24" s="321"/>
      <c r="US24" s="321"/>
      <c r="UT24" s="321"/>
      <c r="UU24" s="321"/>
      <c r="UV24" s="321"/>
      <c r="UW24" s="321"/>
      <c r="UX24" s="11"/>
      <c r="UY24" s="11"/>
      <c r="UZ24" s="11"/>
      <c r="VA24" s="11"/>
      <c r="VB24" s="11"/>
      <c r="VC24" s="11"/>
      <c r="VD24" s="11"/>
      <c r="VE24" s="11"/>
      <c r="VF24" s="11"/>
      <c r="VG24" s="11"/>
      <c r="VH24" s="11"/>
      <c r="VI24" s="11"/>
    </row>
    <row r="25" spans="1:581" ht="14.1" customHeight="1" thickBot="1" x14ac:dyDescent="0.25">
      <c r="A25" s="119"/>
      <c r="B25" s="67"/>
      <c r="C25" s="67"/>
      <c r="D25" s="33"/>
      <c r="E25" s="33"/>
      <c r="F25" s="33"/>
      <c r="G25" s="33"/>
      <c r="H25" s="218"/>
      <c r="I25" s="218"/>
      <c r="J25" s="218"/>
      <c r="K25" s="33"/>
      <c r="L25" s="301"/>
      <c r="M25" s="33"/>
      <c r="N25" s="33"/>
      <c r="O25" s="116"/>
      <c r="P25" s="22"/>
      <c r="Q25" s="459"/>
      <c r="R25" s="460"/>
      <c r="S25" s="461"/>
      <c r="T25" s="410" t="s">
        <v>117</v>
      </c>
      <c r="U25" s="411"/>
      <c r="V25" s="412"/>
      <c r="W25" s="458">
        <f>MAX(GR63:GT64)</f>
        <v>10</v>
      </c>
      <c r="X25" s="470"/>
      <c r="Y25" s="470"/>
      <c r="Z25" s="470"/>
      <c r="AA25" s="470"/>
      <c r="AB25" s="471"/>
      <c r="AC25" s="227" t="s">
        <v>16</v>
      </c>
      <c r="AD25" s="228"/>
      <c r="AE25" s="235"/>
      <c r="AF25" s="22"/>
      <c r="AG25" s="152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146"/>
      <c r="BO25" s="25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N25" s="4">
        <v>0.8</v>
      </c>
      <c r="GO25" s="6">
        <v>0.75</v>
      </c>
      <c r="GP25" s="297">
        <v>300</v>
      </c>
      <c r="GQ25" s="297"/>
      <c r="GR25" s="297">
        <v>400</v>
      </c>
      <c r="GS25" s="297"/>
      <c r="GT25" s="297"/>
      <c r="GU25" s="297"/>
      <c r="GV25" s="297"/>
      <c r="GW25" s="297"/>
      <c r="GX25" s="107">
        <v>10</v>
      </c>
      <c r="GY25" s="297"/>
      <c r="GZ25" s="297"/>
      <c r="HA25" s="297"/>
      <c r="HB25" s="297"/>
      <c r="HC25" s="297"/>
      <c r="HD25" s="297"/>
      <c r="HE25" s="297"/>
      <c r="HF25" s="297"/>
      <c r="HG25" s="297"/>
      <c r="HH25" s="297"/>
      <c r="HI25" s="297"/>
      <c r="HJ25" s="297"/>
      <c r="HK25" s="297"/>
      <c r="HL25" s="297"/>
      <c r="HM25" s="7">
        <v>380</v>
      </c>
      <c r="HN25" s="297"/>
      <c r="HO25" s="310"/>
      <c r="HP25" s="324"/>
      <c r="HQ25" s="310"/>
      <c r="HR25" s="19"/>
      <c r="HS25" s="19"/>
      <c r="HT25" s="297"/>
      <c r="HU25" s="297"/>
      <c r="HV25" s="297"/>
      <c r="HW25" s="19"/>
      <c r="HX25" s="19"/>
      <c r="HY25" s="126"/>
      <c r="HZ25" s="297"/>
      <c r="IA25" s="149"/>
      <c r="IB25" s="149"/>
      <c r="IC25" s="5"/>
      <c r="ID25" s="5"/>
      <c r="TL25" s="321" t="s">
        <v>22</v>
      </c>
      <c r="TM25" s="321">
        <v>-0.6</v>
      </c>
      <c r="TN25" s="321">
        <f>TM25</f>
        <v>-0.6</v>
      </c>
      <c r="TO25" s="321"/>
      <c r="TP25" s="321">
        <v>-0.63</v>
      </c>
      <c r="TQ25" s="321">
        <v>-0.56999999999999995</v>
      </c>
      <c r="TR25" s="321"/>
      <c r="TS25" s="321">
        <f>TP25</f>
        <v>-0.63</v>
      </c>
      <c r="TT25" s="321">
        <f>TQ25</f>
        <v>-0.56999999999999995</v>
      </c>
      <c r="TU25" s="321"/>
      <c r="TV25" s="321"/>
      <c r="TW25" s="321"/>
      <c r="TX25" s="321"/>
      <c r="TY25" s="321"/>
      <c r="TZ25" s="321"/>
      <c r="UA25" s="321"/>
      <c r="UB25" s="321"/>
      <c r="UC25" s="321"/>
      <c r="UD25" s="321"/>
      <c r="UE25" s="321"/>
      <c r="UF25" s="321"/>
      <c r="UG25" s="321"/>
      <c r="UH25" s="321"/>
      <c r="UI25" s="321"/>
      <c r="UJ25" s="321"/>
      <c r="UK25" s="321"/>
      <c r="UL25" s="321"/>
      <c r="UM25" s="321"/>
      <c r="UN25" s="321"/>
      <c r="UO25" s="321"/>
      <c r="UP25" s="321"/>
      <c r="UQ25" s="321"/>
      <c r="UR25" s="321"/>
      <c r="US25" s="321"/>
      <c r="UT25" s="321"/>
      <c r="UU25" s="321"/>
      <c r="UV25" s="321"/>
      <c r="UW25" s="321"/>
      <c r="UX25" s="11"/>
      <c r="UY25" s="11"/>
      <c r="UZ25" s="11"/>
      <c r="VA25" s="11"/>
      <c r="VB25" s="11"/>
      <c r="VC25" s="11"/>
      <c r="VD25" s="11"/>
      <c r="VE25" s="11"/>
      <c r="VF25" s="11"/>
      <c r="VG25" s="11"/>
      <c r="VH25" s="11"/>
      <c r="VI25" s="11"/>
    </row>
    <row r="26" spans="1:581" ht="14.1" customHeight="1" x14ac:dyDescent="0.2">
      <c r="A26" s="22"/>
      <c r="B26" s="28"/>
      <c r="C26" s="67"/>
      <c r="D26" s="33"/>
      <c r="E26" s="33"/>
      <c r="F26" s="252" t="s">
        <v>18</v>
      </c>
      <c r="G26" s="33"/>
      <c r="H26" s="420">
        <v>4</v>
      </c>
      <c r="I26" s="421"/>
      <c r="J26" s="422"/>
      <c r="K26" s="33"/>
      <c r="L26" s="301" t="s">
        <v>12</v>
      </c>
      <c r="M26" s="33"/>
      <c r="N26" s="33"/>
      <c r="O26" s="116"/>
      <c r="P26" s="22"/>
      <c r="Q26" s="459"/>
      <c r="R26" s="460"/>
      <c r="S26" s="461"/>
      <c r="T26" s="362" t="s">
        <v>115</v>
      </c>
      <c r="U26" s="357"/>
      <c r="V26" s="357"/>
      <c r="W26" s="472">
        <f>HX35/GR63</f>
        <v>0.20099999999999998</v>
      </c>
      <c r="X26" s="473"/>
      <c r="Y26" s="473"/>
      <c r="Z26" s="473"/>
      <c r="AA26" s="473"/>
      <c r="AB26" s="474"/>
      <c r="AC26" s="227" t="s">
        <v>12</v>
      </c>
      <c r="AD26" s="228"/>
      <c r="AE26" s="235"/>
      <c r="AF26" s="22"/>
      <c r="AG26" s="152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146"/>
      <c r="BO26" s="25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N26" s="297"/>
      <c r="GO26" s="7"/>
      <c r="GP26" s="297">
        <v>350</v>
      </c>
      <c r="GQ26" s="17"/>
      <c r="GR26" s="297">
        <v>500</v>
      </c>
      <c r="GS26" s="17"/>
      <c r="GT26" s="17"/>
      <c r="GU26" s="297"/>
      <c r="GV26" s="297"/>
      <c r="GW26" s="297"/>
      <c r="GX26" s="107">
        <v>12.5</v>
      </c>
      <c r="GY26" s="297"/>
      <c r="GZ26" s="297"/>
      <c r="HA26" s="297"/>
      <c r="HB26" s="297"/>
      <c r="HC26" s="297"/>
      <c r="HD26" s="297"/>
      <c r="HE26" s="297"/>
      <c r="HF26" s="297"/>
      <c r="HG26" s="297"/>
      <c r="HH26" s="297"/>
      <c r="HI26" s="297"/>
      <c r="HJ26" s="297"/>
      <c r="HK26" s="297"/>
      <c r="HL26" s="297"/>
      <c r="HM26" s="5">
        <v>400</v>
      </c>
      <c r="HN26" s="297"/>
      <c r="HO26" s="291"/>
      <c r="HP26" s="315"/>
      <c r="HQ26" s="291"/>
      <c r="HR26" s="8"/>
      <c r="HS26" s="8"/>
      <c r="HT26" s="291"/>
      <c r="HU26" s="291"/>
      <c r="HV26" s="291"/>
      <c r="HW26" s="8"/>
      <c r="HX26" s="8"/>
      <c r="HY26" s="126"/>
      <c r="HZ26" s="297"/>
      <c r="IA26" s="149"/>
      <c r="IB26" s="149"/>
      <c r="IC26" s="129"/>
      <c r="ID26" s="129"/>
      <c r="TL26" s="321"/>
      <c r="TM26" s="321"/>
      <c r="TN26" s="321"/>
      <c r="TO26" s="321"/>
      <c r="TP26" s="321"/>
      <c r="TQ26" s="321"/>
      <c r="TR26" s="321"/>
      <c r="TS26" s="321"/>
      <c r="TT26" s="321"/>
      <c r="TU26" s="321"/>
      <c r="TV26" s="321"/>
      <c r="TW26" s="321"/>
      <c r="TX26" s="321"/>
      <c r="TY26" s="321"/>
      <c r="TZ26" s="321"/>
      <c r="UA26" s="321"/>
      <c r="UB26" s="321"/>
      <c r="UC26" s="321"/>
      <c r="UD26" s="321"/>
      <c r="UE26" s="321"/>
      <c r="UF26" s="321"/>
      <c r="UG26" s="321"/>
      <c r="UH26" s="321"/>
      <c r="UI26" s="321"/>
      <c r="UJ26" s="321"/>
      <c r="UK26" s="321"/>
      <c r="UL26" s="321"/>
      <c r="UM26" s="321"/>
      <c r="UN26" s="321"/>
      <c r="UO26" s="321"/>
      <c r="UP26" s="321"/>
      <c r="UQ26" s="321"/>
      <c r="UR26" s="321"/>
      <c r="US26" s="321"/>
      <c r="UT26" s="321"/>
      <c r="UU26" s="321"/>
      <c r="UV26" s="321"/>
      <c r="UW26" s="321"/>
      <c r="UX26" s="11"/>
      <c r="UY26" s="11"/>
      <c r="UZ26" s="11"/>
      <c r="VA26" s="11"/>
      <c r="VB26" s="11"/>
      <c r="VC26" s="11"/>
      <c r="VD26" s="11"/>
      <c r="VE26" s="11"/>
      <c r="VF26" s="11"/>
      <c r="VG26" s="11"/>
      <c r="VH26" s="11"/>
      <c r="VI26" s="11"/>
    </row>
    <row r="27" spans="1:581" ht="14.1" customHeight="1" thickBot="1" x14ac:dyDescent="0.25">
      <c r="A27" s="22"/>
      <c r="B27" s="28"/>
      <c r="C27" s="67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116"/>
      <c r="P27" s="22"/>
      <c r="Q27" s="459"/>
      <c r="R27" s="460"/>
      <c r="S27" s="461"/>
      <c r="T27" s="362" t="s">
        <v>116</v>
      </c>
      <c r="U27" s="357"/>
      <c r="V27" s="357"/>
      <c r="W27" s="455">
        <v>0.2</v>
      </c>
      <c r="X27" s="456"/>
      <c r="Y27" s="456"/>
      <c r="Z27" s="456"/>
      <c r="AA27" s="456"/>
      <c r="AB27" s="457"/>
      <c r="AC27" s="227" t="s">
        <v>12</v>
      </c>
      <c r="AD27" s="228"/>
      <c r="AE27" s="235"/>
      <c r="AF27" s="22"/>
      <c r="AG27" s="152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146"/>
      <c r="BO27" s="25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N27" s="297"/>
      <c r="GO27" s="7"/>
      <c r="GP27" s="297">
        <v>400</v>
      </c>
      <c r="GQ27" s="17"/>
      <c r="GR27" s="297">
        <v>600</v>
      </c>
      <c r="GS27" s="17"/>
      <c r="GT27" s="17"/>
      <c r="GU27" s="297"/>
      <c r="GV27" s="297"/>
      <c r="GW27" s="297"/>
      <c r="GX27" s="107">
        <v>15</v>
      </c>
      <c r="GY27" s="297"/>
      <c r="GZ27" s="297"/>
      <c r="HA27" s="297"/>
      <c r="HB27" s="297"/>
      <c r="HC27" s="297"/>
      <c r="HD27" s="297"/>
      <c r="HE27" s="297"/>
      <c r="HF27" s="297"/>
      <c r="HG27" s="297"/>
      <c r="HH27" s="297"/>
      <c r="HI27" s="297"/>
      <c r="HJ27" s="297"/>
      <c r="HK27" s="310"/>
      <c r="HL27" s="291"/>
      <c r="HM27" s="5">
        <v>420</v>
      </c>
      <c r="HN27" s="297"/>
      <c r="HO27" s="291"/>
      <c r="HP27" s="326"/>
      <c r="HQ27" s="291"/>
      <c r="HR27" s="8"/>
      <c r="HS27" s="8"/>
      <c r="HT27" s="291"/>
      <c r="HU27" s="291"/>
      <c r="HV27" s="291"/>
      <c r="HW27" s="8"/>
      <c r="HX27" s="8"/>
      <c r="HY27" s="126"/>
      <c r="HZ27" s="297"/>
      <c r="IA27" s="149"/>
      <c r="IB27" s="149"/>
      <c r="IC27" s="297"/>
      <c r="ID27" s="297"/>
      <c r="TL27" s="321" t="s">
        <v>21</v>
      </c>
      <c r="TM27" s="11">
        <v>0.83899999999999997</v>
      </c>
      <c r="TN27" s="11">
        <v>1.4390000000000001</v>
      </c>
      <c r="TO27" s="11"/>
      <c r="TP27" s="11">
        <v>0.82299999999999995</v>
      </c>
      <c r="TQ27" s="11">
        <v>0.85399999999999998</v>
      </c>
      <c r="TR27" s="11"/>
      <c r="TS27" s="11">
        <v>1.423</v>
      </c>
      <c r="TT27" s="11">
        <v>1.454</v>
      </c>
      <c r="TU27" s="11"/>
      <c r="TV27" s="11"/>
      <c r="TW27" s="11"/>
      <c r="TX27" s="11"/>
      <c r="TY27" s="11"/>
      <c r="TZ27" s="11"/>
      <c r="UA27" s="11"/>
      <c r="UB27" s="11"/>
      <c r="UC27" s="11"/>
      <c r="UD27" s="11"/>
      <c r="UE27" s="11"/>
      <c r="UF27" s="11"/>
      <c r="UG27" s="11"/>
      <c r="UH27" s="11"/>
      <c r="UI27" s="11"/>
      <c r="UJ27" s="11"/>
      <c r="UK27" s="11"/>
      <c r="UL27" s="11"/>
      <c r="UM27" s="11"/>
      <c r="UN27" s="11"/>
      <c r="UO27" s="11"/>
      <c r="UP27" s="11"/>
      <c r="UQ27" s="11"/>
      <c r="UR27" s="11"/>
      <c r="US27" s="11"/>
      <c r="UT27" s="11"/>
      <c r="UU27" s="11"/>
      <c r="UV27" s="11"/>
      <c r="UW27" s="11"/>
      <c r="UX27" s="11"/>
      <c r="UY27" s="11"/>
      <c r="UZ27" s="11"/>
      <c r="VA27" s="11"/>
      <c r="VB27" s="11"/>
      <c r="VC27" s="11"/>
      <c r="VD27" s="11"/>
      <c r="VE27" s="11"/>
      <c r="VF27" s="11"/>
      <c r="VG27" s="11"/>
      <c r="VH27" s="11"/>
      <c r="VI27" s="11"/>
    </row>
    <row r="28" spans="1:581" ht="14.1" customHeight="1" x14ac:dyDescent="0.2">
      <c r="A28" s="22"/>
      <c r="B28" s="28"/>
      <c r="C28" s="67"/>
      <c r="D28" s="33"/>
      <c r="E28" s="33"/>
      <c r="F28" s="36" t="s">
        <v>50</v>
      </c>
      <c r="G28" s="33"/>
      <c r="H28" s="345">
        <v>10</v>
      </c>
      <c r="I28" s="346"/>
      <c r="J28" s="347"/>
      <c r="K28" s="33"/>
      <c r="L28" s="33" t="s">
        <v>17</v>
      </c>
      <c r="M28" s="33"/>
      <c r="N28" s="33"/>
      <c r="O28" s="116"/>
      <c r="P28" s="22"/>
      <c r="Q28" s="494"/>
      <c r="R28" s="495"/>
      <c r="S28" s="496"/>
      <c r="T28" s="351" t="s">
        <v>74</v>
      </c>
      <c r="U28" s="350"/>
      <c r="V28" s="350"/>
      <c r="W28" s="475" t="str">
        <f>IF(W27&lt;=W26,"OK","NOT")</f>
        <v>OK</v>
      </c>
      <c r="X28" s="476"/>
      <c r="Y28" s="476"/>
      <c r="Z28" s="476"/>
      <c r="AA28" s="476"/>
      <c r="AB28" s="477"/>
      <c r="AC28" s="244" t="s">
        <v>0</v>
      </c>
      <c r="AD28" s="243"/>
      <c r="AE28" s="254"/>
      <c r="AF28" s="22"/>
      <c r="AG28" s="152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146"/>
      <c r="BO28" s="25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2"/>
      <c r="FR28" s="22"/>
      <c r="FS28" s="22"/>
      <c r="FT28" s="22"/>
      <c r="FU28" s="22"/>
      <c r="FV28" s="22"/>
      <c r="FW28" s="22"/>
      <c r="FX28" s="22"/>
      <c r="FY28" s="22"/>
      <c r="FZ28" s="22"/>
      <c r="GN28" s="297"/>
      <c r="GO28" s="5"/>
      <c r="GP28" s="297">
        <v>450</v>
      </c>
      <c r="GQ28" s="17"/>
      <c r="GR28" s="297">
        <v>800</v>
      </c>
      <c r="GS28" s="17"/>
      <c r="GT28" s="17"/>
      <c r="GU28" s="297"/>
      <c r="GV28" s="297"/>
      <c r="GW28" s="297"/>
      <c r="GX28" s="107">
        <v>17.5</v>
      </c>
      <c r="GY28" s="297"/>
      <c r="GZ28" s="297"/>
      <c r="HA28" s="297"/>
      <c r="HB28" s="297"/>
      <c r="HC28" s="297"/>
      <c r="HD28" s="297"/>
      <c r="HE28" s="297"/>
      <c r="HF28" s="297"/>
      <c r="HG28" s="297"/>
      <c r="HH28" s="297"/>
      <c r="HI28" s="297"/>
      <c r="HJ28" s="297"/>
      <c r="HK28" s="310"/>
      <c r="HL28" s="291"/>
      <c r="HM28" s="5">
        <v>450</v>
      </c>
      <c r="HN28" s="297"/>
      <c r="HO28" s="291"/>
      <c r="HP28" s="291"/>
      <c r="HQ28" s="291"/>
      <c r="HR28" s="8"/>
      <c r="HS28" s="8"/>
      <c r="HT28" s="291"/>
      <c r="HU28" s="291"/>
      <c r="HV28" s="291"/>
      <c r="HW28" s="8"/>
      <c r="HX28" s="8"/>
      <c r="HY28" s="126"/>
      <c r="HZ28" s="297"/>
      <c r="IA28" s="149"/>
      <c r="IB28" s="149"/>
      <c r="IC28" s="297"/>
      <c r="ID28" s="297"/>
      <c r="TL28" s="321" t="s">
        <v>22</v>
      </c>
      <c r="TM28" s="11">
        <v>0.253</v>
      </c>
      <c r="TN28" s="11">
        <v>0.61299999999999999</v>
      </c>
      <c r="TO28" s="11"/>
      <c r="TP28" s="11">
        <v>0.27900000000000003</v>
      </c>
      <c r="TQ28" s="11">
        <v>0.22700000000000001</v>
      </c>
      <c r="TR28" s="11"/>
      <c r="TS28" s="11">
        <v>0.63900000000000001</v>
      </c>
      <c r="TT28" s="11">
        <v>0.58699999999999997</v>
      </c>
      <c r="TU28" s="11"/>
      <c r="TV28" s="11"/>
      <c r="TW28" s="11"/>
      <c r="TX28" s="11"/>
      <c r="TY28" s="11"/>
      <c r="TZ28" s="11"/>
      <c r="UA28" s="11"/>
      <c r="UB28" s="11"/>
      <c r="UC28" s="11"/>
      <c r="UD28" s="11"/>
      <c r="UE28" s="11"/>
      <c r="UF28" s="11"/>
      <c r="UG28" s="11"/>
      <c r="UH28" s="11"/>
      <c r="UI28" s="11"/>
      <c r="UJ28" s="11"/>
      <c r="UK28" s="11"/>
      <c r="UL28" s="11"/>
      <c r="UM28" s="11"/>
      <c r="UN28" s="11"/>
      <c r="UO28" s="11"/>
      <c r="UP28" s="11"/>
      <c r="UQ28" s="11"/>
      <c r="UR28" s="11"/>
      <c r="US28" s="11"/>
      <c r="UT28" s="11"/>
      <c r="UU28" s="11"/>
      <c r="UV28" s="11"/>
      <c r="UW28" s="11"/>
      <c r="UX28" s="11"/>
      <c r="UY28" s="11"/>
      <c r="UZ28" s="11"/>
      <c r="VA28" s="11"/>
      <c r="VB28" s="11"/>
      <c r="VC28" s="11"/>
      <c r="VD28" s="11"/>
      <c r="VE28" s="11"/>
      <c r="VF28" s="11"/>
      <c r="VG28" s="11"/>
      <c r="VH28" s="11"/>
      <c r="VI28" s="11"/>
    </row>
    <row r="29" spans="1:581" ht="14.1" customHeight="1" thickBot="1" x14ac:dyDescent="0.25">
      <c r="A29" s="22"/>
      <c r="B29" s="28"/>
      <c r="C29" s="67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116"/>
      <c r="P29" s="22"/>
      <c r="Q29" s="454" t="s">
        <v>153</v>
      </c>
      <c r="R29" s="462"/>
      <c r="S29" s="463"/>
      <c r="T29" s="302" t="s">
        <v>47</v>
      </c>
      <c r="U29" s="216"/>
      <c r="V29" s="217" t="str">
        <f>IF(H6&lt;3000,"RB","DB")</f>
        <v>RB</v>
      </c>
      <c r="W29" s="506">
        <v>9</v>
      </c>
      <c r="X29" s="507"/>
      <c r="Y29" s="507"/>
      <c r="Z29" s="507"/>
      <c r="AA29" s="507"/>
      <c r="AB29" s="508"/>
      <c r="AC29" s="258" t="s">
        <v>73</v>
      </c>
      <c r="AD29" s="139"/>
      <c r="AE29" s="236"/>
      <c r="AF29" s="22"/>
      <c r="AG29" s="152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146"/>
      <c r="BO29" s="25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/>
      <c r="FQ29" s="22"/>
      <c r="FR29" s="22"/>
      <c r="FS29" s="22"/>
      <c r="FT29" s="22"/>
      <c r="FU29" s="22"/>
      <c r="FV29" s="22"/>
      <c r="FW29" s="22"/>
      <c r="FX29" s="22"/>
      <c r="FY29" s="22"/>
      <c r="FZ29" s="22"/>
      <c r="GN29" s="297"/>
      <c r="GO29" s="5"/>
      <c r="GP29" s="297">
        <v>500</v>
      </c>
      <c r="GQ29" s="17"/>
      <c r="GR29" s="17"/>
      <c r="GS29" s="17"/>
      <c r="GT29" s="17"/>
      <c r="GU29" s="297"/>
      <c r="GV29" s="297"/>
      <c r="GW29" s="297"/>
      <c r="GX29" s="107">
        <v>20</v>
      </c>
      <c r="GY29" s="297"/>
      <c r="GZ29" s="297"/>
      <c r="HA29" s="297"/>
      <c r="HB29" s="297"/>
      <c r="HC29" s="297"/>
      <c r="HD29" s="297"/>
      <c r="HE29" s="297"/>
      <c r="HF29" s="297"/>
      <c r="HG29" s="297"/>
      <c r="HH29" s="297"/>
      <c r="HI29" s="297"/>
      <c r="HJ29" s="297"/>
      <c r="HK29" s="297"/>
      <c r="HL29" s="297"/>
      <c r="HM29" s="297"/>
      <c r="HN29" s="297"/>
      <c r="HO29" s="291"/>
      <c r="HP29" s="291"/>
      <c r="HQ29" s="291"/>
      <c r="HR29" s="8"/>
      <c r="HS29" s="8"/>
      <c r="HT29" s="291"/>
      <c r="HU29" s="291"/>
      <c r="HV29" s="291"/>
      <c r="HW29" s="8"/>
      <c r="HX29" s="8"/>
      <c r="HY29" s="126"/>
      <c r="HZ29" s="297"/>
      <c r="IA29" s="149"/>
      <c r="IB29" s="149"/>
      <c r="IC29" s="297"/>
      <c r="ID29" s="297"/>
      <c r="TL29" s="11"/>
      <c r="TM29" s="11"/>
      <c r="TN29" s="11"/>
      <c r="TO29" s="11"/>
      <c r="TP29" s="11"/>
      <c r="TQ29" s="11"/>
      <c r="TR29" s="11"/>
      <c r="TS29" s="11"/>
      <c r="TT29" s="11"/>
      <c r="TU29" s="11"/>
      <c r="TV29" s="11"/>
      <c r="TW29" s="11"/>
      <c r="TX29" s="11"/>
      <c r="TY29" s="11"/>
      <c r="TZ29" s="11"/>
      <c r="UA29" s="11"/>
      <c r="UB29" s="11"/>
      <c r="UC29" s="11"/>
      <c r="UD29" s="11"/>
      <c r="UE29" s="11"/>
      <c r="UF29" s="11"/>
      <c r="UG29" s="11"/>
      <c r="UH29" s="11"/>
      <c r="UI29" s="11"/>
      <c r="UJ29" s="11"/>
      <c r="UK29" s="11"/>
      <c r="UL29" s="11"/>
      <c r="UM29" s="11"/>
      <c r="UN29" s="11"/>
      <c r="UO29" s="11"/>
      <c r="UP29" s="11"/>
      <c r="UQ29" s="11"/>
      <c r="UR29" s="11"/>
      <c r="US29" s="11"/>
      <c r="UT29" s="11"/>
      <c r="UU29" s="11"/>
      <c r="UV29" s="11"/>
      <c r="UW29" s="11"/>
      <c r="UX29" s="11"/>
      <c r="UY29" s="11"/>
      <c r="UZ29" s="11"/>
      <c r="VA29" s="11"/>
      <c r="VB29" s="11"/>
      <c r="VC29" s="11"/>
      <c r="VD29" s="11"/>
      <c r="VE29" s="11"/>
      <c r="VF29" s="11"/>
      <c r="VG29" s="11"/>
      <c r="VH29" s="11"/>
      <c r="VI29" s="11"/>
    </row>
    <row r="30" spans="1:581" ht="14.1" customHeight="1" x14ac:dyDescent="0.2">
      <c r="A30" s="22"/>
      <c r="B30" s="28"/>
      <c r="C30" s="67"/>
      <c r="D30" s="22"/>
      <c r="E30" s="33"/>
      <c r="F30" s="36" t="s">
        <v>41</v>
      </c>
      <c r="G30" s="33"/>
      <c r="H30" s="372">
        <v>3</v>
      </c>
      <c r="I30" s="373"/>
      <c r="J30" s="374"/>
      <c r="K30" s="33"/>
      <c r="L30" s="33" t="s">
        <v>17</v>
      </c>
      <c r="M30" s="33"/>
      <c r="N30" s="33"/>
      <c r="O30" s="116"/>
      <c r="P30" s="22"/>
      <c r="Q30" s="464"/>
      <c r="R30" s="465"/>
      <c r="S30" s="466"/>
      <c r="T30" s="410" t="s">
        <v>154</v>
      </c>
      <c r="U30" s="411"/>
      <c r="V30" s="412"/>
      <c r="W30" s="354">
        <f>GY64</f>
        <v>4.375</v>
      </c>
      <c r="X30" s="355"/>
      <c r="Y30" s="355"/>
      <c r="Z30" s="355"/>
      <c r="AA30" s="355"/>
      <c r="AB30" s="356"/>
      <c r="AC30" s="227" t="s">
        <v>16</v>
      </c>
      <c r="AD30" s="228"/>
      <c r="AE30" s="235"/>
      <c r="AF30" s="22"/>
      <c r="AG30" s="152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146"/>
      <c r="BO30" s="25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N30" s="297"/>
      <c r="GO30" s="5"/>
      <c r="GP30" s="297"/>
      <c r="GQ30" s="297"/>
      <c r="GR30" s="17"/>
      <c r="GS30" s="17"/>
      <c r="GT30" s="17"/>
      <c r="GU30" s="297"/>
      <c r="GV30" s="297"/>
      <c r="GW30" s="297"/>
      <c r="GX30" s="107">
        <v>22.5</v>
      </c>
      <c r="GY30" s="297"/>
      <c r="GZ30" s="297"/>
      <c r="HA30" s="297"/>
      <c r="HB30" s="297"/>
      <c r="HC30" s="297"/>
      <c r="HD30" s="297"/>
      <c r="HE30" s="297"/>
      <c r="HF30" s="297"/>
      <c r="HG30" s="297"/>
      <c r="HH30" s="297"/>
      <c r="HI30" s="297"/>
      <c r="HJ30" s="297"/>
      <c r="HK30" s="297"/>
      <c r="HL30" s="297"/>
      <c r="HM30" s="297"/>
      <c r="HN30" s="297"/>
      <c r="HO30" s="291"/>
      <c r="HP30" s="291"/>
      <c r="HQ30" s="291"/>
      <c r="HR30" s="8"/>
      <c r="HS30" s="8"/>
      <c r="HT30" s="291"/>
      <c r="HU30" s="5"/>
      <c r="HV30" s="297"/>
      <c r="HW30" s="297"/>
      <c r="HX30" s="297"/>
      <c r="HY30" s="297"/>
      <c r="HZ30" s="297"/>
      <c r="IA30" s="297"/>
      <c r="IB30" s="297"/>
      <c r="IC30" s="297"/>
      <c r="ID30" s="297"/>
      <c r="TL30" s="321" t="s">
        <v>21</v>
      </c>
      <c r="TM30" s="11">
        <v>2.488</v>
      </c>
      <c r="TN30" s="11">
        <v>3.089</v>
      </c>
      <c r="TO30" s="11"/>
      <c r="TP30" s="11">
        <v>2.4729999999999999</v>
      </c>
      <c r="TQ30" s="11">
        <v>2.504</v>
      </c>
      <c r="TR30" s="11"/>
      <c r="TS30" s="11">
        <v>3.073</v>
      </c>
      <c r="TT30" s="11">
        <v>3.1040000000000001</v>
      </c>
      <c r="TU30" s="11"/>
      <c r="TV30" s="11"/>
      <c r="TW30" s="11"/>
      <c r="TX30" s="11"/>
      <c r="TY30" s="11"/>
      <c r="TZ30" s="11"/>
      <c r="UA30" s="11"/>
      <c r="UB30" s="11"/>
      <c r="UC30" s="11"/>
      <c r="UD30" s="11"/>
      <c r="UE30" s="11"/>
      <c r="UF30" s="11"/>
      <c r="UG30" s="11"/>
      <c r="UH30" s="11"/>
      <c r="UI30" s="11"/>
      <c r="UJ30" s="11"/>
      <c r="UK30" s="11"/>
      <c r="UL30" s="11"/>
      <c r="UM30" s="11"/>
      <c r="UN30" s="11"/>
      <c r="UO30" s="11"/>
      <c r="UP30" s="11"/>
      <c r="UQ30" s="11"/>
      <c r="UR30" s="11"/>
      <c r="US30" s="11"/>
      <c r="UT30" s="11"/>
      <c r="UU30" s="11"/>
      <c r="UV30" s="11"/>
      <c r="UW30" s="11"/>
      <c r="UX30" s="11"/>
      <c r="UY30" s="11"/>
      <c r="UZ30" s="11"/>
      <c r="VA30" s="11"/>
      <c r="VB30" s="11"/>
      <c r="VC30" s="11"/>
      <c r="VD30" s="11"/>
      <c r="VE30" s="11"/>
      <c r="VF30" s="11"/>
      <c r="VG30" s="11"/>
      <c r="VH30" s="11"/>
      <c r="VI30" s="11"/>
    </row>
    <row r="31" spans="1:581" ht="14.1" customHeight="1" x14ac:dyDescent="0.2">
      <c r="A31" s="22"/>
      <c r="B31" s="28"/>
      <c r="C31" s="67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116"/>
      <c r="P31" s="22"/>
      <c r="Q31" s="464"/>
      <c r="R31" s="465"/>
      <c r="S31" s="466"/>
      <c r="T31" s="362" t="s">
        <v>115</v>
      </c>
      <c r="U31" s="357"/>
      <c r="V31" s="357"/>
      <c r="W31" s="472">
        <f>ID35/GY64</f>
        <v>0.14537142857142857</v>
      </c>
      <c r="X31" s="473"/>
      <c r="Y31" s="473"/>
      <c r="Z31" s="473"/>
      <c r="AA31" s="473"/>
      <c r="AB31" s="474"/>
      <c r="AC31" s="227" t="s">
        <v>12</v>
      </c>
      <c r="AD31" s="228"/>
      <c r="AE31" s="235"/>
      <c r="AF31" s="22"/>
      <c r="AG31" s="152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146"/>
      <c r="BO31" s="25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N31" s="132"/>
      <c r="GO31" s="132"/>
      <c r="GP31" s="17"/>
      <c r="GQ31" s="297"/>
      <c r="GR31" s="297"/>
      <c r="GS31" s="17"/>
      <c r="GT31" s="297"/>
      <c r="GU31" s="297"/>
      <c r="GV31" s="297"/>
      <c r="GW31" s="297"/>
      <c r="GX31" s="107">
        <v>25</v>
      </c>
      <c r="GY31" s="297"/>
      <c r="GZ31" s="297"/>
      <c r="HA31" s="297"/>
      <c r="HB31" s="297"/>
      <c r="HC31" s="297"/>
      <c r="HD31" s="297"/>
      <c r="HE31" s="297"/>
      <c r="HF31" s="297"/>
      <c r="HG31" s="297"/>
      <c r="HH31" s="297"/>
      <c r="HI31" s="297"/>
      <c r="HJ31" s="297"/>
      <c r="HK31" s="297"/>
      <c r="HL31" s="297"/>
      <c r="HM31" s="297"/>
      <c r="HN31" s="297"/>
      <c r="HO31" s="291"/>
      <c r="HP31" s="291"/>
      <c r="HQ31" s="291"/>
      <c r="HR31" s="8"/>
      <c r="HS31" s="8"/>
      <c r="HT31" s="291"/>
      <c r="HU31" s="5"/>
      <c r="HV31" s="297"/>
      <c r="HW31" s="297"/>
      <c r="HX31" s="297"/>
      <c r="HY31" s="297"/>
      <c r="HZ31" s="297"/>
      <c r="IA31" s="297"/>
      <c r="IB31" s="297"/>
      <c r="IC31" s="297"/>
      <c r="ID31" s="297"/>
      <c r="TL31" s="321" t="s">
        <v>22</v>
      </c>
      <c r="TM31" s="11">
        <v>1.2430000000000001</v>
      </c>
      <c r="TN31" s="11">
        <v>1.603</v>
      </c>
      <c r="TP31" s="11">
        <v>1.2689999999999999</v>
      </c>
      <c r="TQ31" s="11">
        <v>1.2170000000000001</v>
      </c>
      <c r="TS31" s="11">
        <v>1.629</v>
      </c>
      <c r="TT31" s="11">
        <v>1.577</v>
      </c>
    </row>
    <row r="32" spans="1:581" ht="14.1" customHeight="1" x14ac:dyDescent="0.2">
      <c r="A32" s="22"/>
      <c r="B32" s="28"/>
      <c r="C32" s="28"/>
      <c r="D32" s="159"/>
      <c r="E32" s="159"/>
      <c r="F32" s="159"/>
      <c r="G32" s="159"/>
      <c r="H32" s="327"/>
      <c r="I32" s="327"/>
      <c r="J32" s="327"/>
      <c r="K32" s="159"/>
      <c r="L32" s="161"/>
      <c r="M32" s="242"/>
      <c r="N32" s="159"/>
      <c r="O32" s="25"/>
      <c r="P32" s="159"/>
      <c r="Q32" s="464"/>
      <c r="R32" s="465"/>
      <c r="S32" s="466"/>
      <c r="T32" s="362" t="s">
        <v>116</v>
      </c>
      <c r="U32" s="357"/>
      <c r="V32" s="357"/>
      <c r="W32" s="455">
        <v>0.125</v>
      </c>
      <c r="X32" s="456"/>
      <c r="Y32" s="456"/>
      <c r="Z32" s="456"/>
      <c r="AA32" s="456"/>
      <c r="AB32" s="457"/>
      <c r="AC32" s="227" t="s">
        <v>12</v>
      </c>
      <c r="AD32" s="228"/>
      <c r="AE32" s="235"/>
      <c r="AF32" s="22"/>
      <c r="AG32" s="152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146"/>
      <c r="BO32" s="25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N32" s="297" t="str">
        <f>CONCATENATE(GR53," ",GU53)</f>
        <v>1689.752 kg/m.</v>
      </c>
      <c r="GO32" s="297"/>
      <c r="GP32" s="83"/>
      <c r="GQ32" s="83"/>
      <c r="GR32" s="83"/>
      <c r="GS32" s="83"/>
      <c r="GT32" s="83"/>
      <c r="GU32" s="83"/>
      <c r="GV32" s="83"/>
      <c r="GW32" s="83"/>
      <c r="GX32" s="107">
        <v>27.5</v>
      </c>
      <c r="GY32" s="297"/>
      <c r="GZ32" s="297"/>
      <c r="HA32" s="297"/>
      <c r="HB32" s="297"/>
      <c r="HC32" s="297"/>
      <c r="HD32" s="297"/>
      <c r="HE32" s="297"/>
      <c r="HF32" s="297"/>
      <c r="HG32" s="297"/>
      <c r="HH32" s="297"/>
      <c r="HI32" s="297"/>
      <c r="HJ32" s="297"/>
      <c r="HK32" s="297"/>
      <c r="HL32" s="297"/>
      <c r="HM32" s="297"/>
      <c r="HN32" s="297"/>
      <c r="HO32" s="291"/>
      <c r="HP32" s="291"/>
      <c r="HQ32" s="291"/>
      <c r="HR32" s="297"/>
      <c r="HS32" s="297"/>
      <c r="HT32" s="291"/>
      <c r="HU32" s="5"/>
      <c r="HV32" s="297"/>
      <c r="HW32" s="297"/>
      <c r="HX32" s="297"/>
      <c r="HY32" s="297"/>
      <c r="HZ32" s="297"/>
      <c r="IA32" s="297"/>
      <c r="IB32" s="297"/>
      <c r="IC32" s="297"/>
      <c r="ID32" s="297"/>
    </row>
    <row r="33" spans="1:567" ht="14.1" customHeight="1" x14ac:dyDescent="0.2">
      <c r="A33" s="22"/>
      <c r="B33" s="28"/>
      <c r="C33" s="24"/>
      <c r="D33" s="30"/>
      <c r="E33" s="30"/>
      <c r="F33" s="30"/>
      <c r="G33" s="30"/>
      <c r="H33" s="30"/>
      <c r="I33" s="30"/>
      <c r="J33" s="30"/>
      <c r="K33" s="30"/>
      <c r="L33" s="245"/>
      <c r="M33" s="245"/>
      <c r="N33" s="30"/>
      <c r="O33" s="26"/>
      <c r="P33" s="159"/>
      <c r="Q33" s="467"/>
      <c r="R33" s="468"/>
      <c r="S33" s="469"/>
      <c r="T33" s="351" t="s">
        <v>74</v>
      </c>
      <c r="U33" s="351"/>
      <c r="V33" s="351"/>
      <c r="W33" s="475" t="str">
        <f>IF(W32&lt;=W31,"OK","NOT")</f>
        <v>OK</v>
      </c>
      <c r="X33" s="476"/>
      <c r="Y33" s="476"/>
      <c r="Z33" s="476"/>
      <c r="AA33" s="476"/>
      <c r="AB33" s="477"/>
      <c r="AC33" s="259" t="s">
        <v>0</v>
      </c>
      <c r="AD33" s="260"/>
      <c r="AE33" s="261"/>
      <c r="AF33" s="22"/>
      <c r="AG33" s="153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  <c r="BI33" s="147"/>
      <c r="BJ33" s="147"/>
      <c r="BK33" s="147"/>
      <c r="BL33" s="147"/>
      <c r="BM33" s="147"/>
      <c r="BN33" s="148"/>
      <c r="BO33" s="25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  <c r="FL33" s="22"/>
      <c r="FM33" s="22"/>
      <c r="FN33" s="22"/>
      <c r="FO33" s="22"/>
      <c r="FP33" s="22"/>
      <c r="FQ33" s="22"/>
      <c r="FR33" s="22"/>
      <c r="FS33" s="22"/>
      <c r="FT33" s="22"/>
      <c r="FU33" s="22"/>
      <c r="FV33" s="22"/>
      <c r="FW33" s="22"/>
      <c r="FX33" s="22"/>
      <c r="FY33" s="22"/>
      <c r="FZ33" s="22"/>
      <c r="GN33" s="297" t="str">
        <f>CONCATENATE(ROUND(GR53*GR40*0.5,2)," ",GU65)</f>
        <v>3379.5 kg.</v>
      </c>
      <c r="GO33" s="297"/>
      <c r="GP33" s="83"/>
      <c r="GQ33" s="83"/>
      <c r="GR33" s="83"/>
      <c r="GS33" s="297"/>
      <c r="GT33" s="297"/>
      <c r="GU33" s="83"/>
      <c r="GV33" s="83"/>
      <c r="GW33" s="83"/>
      <c r="GX33" s="107">
        <v>30</v>
      </c>
      <c r="GY33" s="297"/>
      <c r="GZ33" s="297"/>
      <c r="HA33" s="297"/>
      <c r="HB33" s="297"/>
      <c r="HC33" s="297"/>
      <c r="HD33" s="297"/>
      <c r="HE33" s="297"/>
      <c r="HF33" s="297"/>
      <c r="HG33" s="297"/>
      <c r="HH33" s="297"/>
      <c r="HI33" s="297"/>
      <c r="HJ33" s="297"/>
      <c r="HK33" s="297"/>
      <c r="HL33" s="297"/>
      <c r="HM33" s="297"/>
      <c r="HN33" s="297"/>
      <c r="HO33" s="291"/>
      <c r="HP33" s="291"/>
      <c r="HQ33" s="291"/>
      <c r="HR33" s="297"/>
      <c r="HS33" s="297"/>
      <c r="HT33" s="291"/>
      <c r="HU33" s="291"/>
      <c r="HV33" s="297"/>
      <c r="HW33" s="297"/>
      <c r="HX33" s="297"/>
      <c r="HY33" s="297"/>
      <c r="HZ33" s="297"/>
      <c r="IA33" s="297"/>
      <c r="IB33" s="297"/>
      <c r="IC33" s="297"/>
      <c r="ID33" s="297"/>
      <c r="TL33" s="321" t="s">
        <v>21</v>
      </c>
      <c r="TM33" s="11">
        <v>1.8</v>
      </c>
      <c r="TN33" s="11">
        <v>1.8</v>
      </c>
      <c r="TP33" s="11">
        <v>1.77</v>
      </c>
      <c r="TQ33" s="11">
        <v>1.83</v>
      </c>
      <c r="TS33" s="11">
        <v>1.77</v>
      </c>
      <c r="TT33" s="11">
        <v>1.83</v>
      </c>
    </row>
    <row r="34" spans="1:567" ht="14.1" customHeight="1" x14ac:dyDescent="0.2">
      <c r="A34" s="22"/>
      <c r="B34" s="24"/>
      <c r="C34" s="30"/>
      <c r="D34" s="30"/>
      <c r="E34" s="30"/>
      <c r="F34" s="30"/>
      <c r="G34" s="30"/>
      <c r="H34" s="328"/>
      <c r="I34" s="328"/>
      <c r="J34" s="328"/>
      <c r="K34" s="30"/>
      <c r="L34" s="257"/>
      <c r="M34" s="245"/>
      <c r="N34" s="30"/>
      <c r="O34" s="30"/>
      <c r="P34" s="30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26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  <c r="FU34" s="22"/>
      <c r="FV34" s="22"/>
      <c r="FW34" s="22"/>
      <c r="FX34" s="22"/>
      <c r="FY34" s="22"/>
      <c r="FZ34" s="22"/>
      <c r="GN34" s="297"/>
      <c r="GO34" s="297"/>
      <c r="GP34" s="297"/>
      <c r="GQ34" s="297"/>
      <c r="GR34" s="297"/>
      <c r="GS34" s="297"/>
      <c r="GT34" s="297"/>
      <c r="GU34" s="297"/>
      <c r="GV34" s="297"/>
      <c r="GW34" s="297"/>
      <c r="GX34" s="297"/>
      <c r="GY34" s="297"/>
      <c r="GZ34" s="297"/>
      <c r="HA34" s="297"/>
      <c r="HB34" s="297"/>
      <c r="HC34" s="297"/>
      <c r="HD34" s="297"/>
      <c r="HE34" s="297"/>
      <c r="HF34" s="297"/>
      <c r="HG34" s="297"/>
      <c r="HH34" s="297"/>
      <c r="HI34" s="297"/>
      <c r="HJ34" s="297"/>
      <c r="HK34" s="297"/>
      <c r="HL34" s="297"/>
      <c r="HM34" s="297"/>
      <c r="HN34" s="297"/>
      <c r="HO34" s="297"/>
      <c r="HP34" s="297"/>
      <c r="HQ34" s="297"/>
      <c r="HR34" s="297"/>
      <c r="HS34" s="297"/>
      <c r="HT34" s="291"/>
      <c r="HU34" s="291"/>
      <c r="HV34" s="297"/>
      <c r="HW34" s="297"/>
      <c r="HX34" s="297"/>
      <c r="HY34" s="297"/>
      <c r="HZ34" s="297"/>
      <c r="IA34" s="297"/>
      <c r="IB34" s="297"/>
      <c r="IC34" s="297"/>
      <c r="ID34" s="297"/>
      <c r="TL34" s="321" t="s">
        <v>22</v>
      </c>
      <c r="TM34" s="11">
        <v>0.75</v>
      </c>
      <c r="TN34" s="11">
        <v>0.9</v>
      </c>
      <c r="TP34" s="11">
        <v>0.75</v>
      </c>
      <c r="TQ34" s="11">
        <v>0.75</v>
      </c>
      <c r="TS34" s="11">
        <v>0.9</v>
      </c>
      <c r="TT34" s="11">
        <v>0.9</v>
      </c>
    </row>
    <row r="35" spans="1:567" ht="14.1" customHeight="1" x14ac:dyDescent="0.2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320"/>
      <c r="M35" s="320"/>
      <c r="N35" s="22"/>
      <c r="O35" s="22"/>
      <c r="P35" s="22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  <c r="EM35" s="22"/>
      <c r="EN35" s="22"/>
      <c r="EO35" s="22"/>
      <c r="EP35" s="22"/>
      <c r="EQ35" s="22"/>
      <c r="ER35" s="22"/>
      <c r="ES35" s="22"/>
      <c r="ET35" s="22"/>
      <c r="EU35" s="22"/>
      <c r="EV35" s="22"/>
      <c r="EW35" s="22"/>
      <c r="EX35" s="22"/>
      <c r="EY35" s="22"/>
      <c r="EZ35" s="22"/>
      <c r="FA35" s="22"/>
      <c r="FB35" s="22"/>
      <c r="FC35" s="22"/>
      <c r="FD35" s="22"/>
      <c r="FE35" s="22"/>
      <c r="FF35" s="22"/>
      <c r="FG35" s="22"/>
      <c r="FH35" s="22"/>
      <c r="FI35" s="22"/>
      <c r="FJ35" s="22"/>
      <c r="FK35" s="22"/>
      <c r="FL35" s="22"/>
      <c r="FM35" s="22"/>
      <c r="FN35" s="22"/>
      <c r="FO35" s="22"/>
      <c r="FP35" s="22"/>
      <c r="FQ35" s="22"/>
      <c r="FR35" s="22"/>
      <c r="FS35" s="22"/>
      <c r="FT35" s="22"/>
      <c r="FU35" s="22"/>
      <c r="FV35" s="22"/>
      <c r="FW35" s="22"/>
      <c r="FX35" s="22"/>
      <c r="FY35" s="22"/>
      <c r="FZ35" s="22"/>
      <c r="GN35" s="297"/>
      <c r="GO35" s="297"/>
      <c r="GP35" s="297"/>
      <c r="GQ35" s="297"/>
      <c r="GR35" s="297"/>
      <c r="GS35" s="297"/>
      <c r="GT35" s="297"/>
      <c r="GU35" s="297"/>
      <c r="GV35" s="297"/>
      <c r="GW35" s="297"/>
      <c r="GX35" s="297"/>
      <c r="GY35" s="297"/>
      <c r="GZ35" s="297"/>
      <c r="HA35" s="297"/>
      <c r="HB35" s="297"/>
      <c r="HC35" s="297"/>
      <c r="HD35" s="297"/>
      <c r="HE35" s="297"/>
      <c r="HF35" s="297"/>
      <c r="HG35" s="297"/>
      <c r="HH35" s="297"/>
      <c r="HI35" s="297"/>
      <c r="HJ35" s="297"/>
      <c r="HK35" s="297"/>
      <c r="HL35" s="297"/>
      <c r="HM35" s="297"/>
      <c r="HN35" s="297"/>
      <c r="HO35" s="329">
        <v>10</v>
      </c>
      <c r="HP35" s="330">
        <f>HO35/10</f>
        <v>1</v>
      </c>
      <c r="HQ35" s="331">
        <v>0.78</v>
      </c>
      <c r="HR35" s="329">
        <v>6</v>
      </c>
      <c r="HS35" s="332">
        <f>HR35/10</f>
        <v>0.6</v>
      </c>
      <c r="HT35" s="331">
        <v>0.28299999999999997</v>
      </c>
      <c r="HU35" s="246">
        <f>IF($GR$37&gt;2400,HO35,HR35)</f>
        <v>10</v>
      </c>
      <c r="HV35" s="293">
        <f>IF($GR$37&gt;2400,HP35,HS35)</f>
        <v>1</v>
      </c>
      <c r="HW35" s="126">
        <f>IF($GR$37&gt;2400,HQ35,HT35)</f>
        <v>0.78</v>
      </c>
      <c r="HX35" s="386">
        <f>VLOOKUP(W23,HU35:HW41,3)</f>
        <v>2.0099999999999998</v>
      </c>
      <c r="HY35" s="386"/>
      <c r="IA35" s="126">
        <f>IF($GR$38&gt;2400,HO35,HR35)</f>
        <v>6</v>
      </c>
      <c r="IB35" s="293">
        <f>IF($GR$38&gt;2400,HP35,HS35)</f>
        <v>0.6</v>
      </c>
      <c r="IC35" s="126">
        <f>IF($GR$38&gt;2400,HQ35,HT35)</f>
        <v>0.28299999999999997</v>
      </c>
      <c r="ID35" s="390">
        <f>VLOOKUP(W29,IA35:IC41,3)</f>
        <v>0.63600000000000001</v>
      </c>
      <c r="IE35" s="390"/>
    </row>
    <row r="36" spans="1:567" ht="14.1" customHeight="1" x14ac:dyDescent="0.2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22"/>
      <c r="EP36" s="22"/>
      <c r="EQ36" s="22"/>
      <c r="ER36" s="22"/>
      <c r="ES36" s="22"/>
      <c r="ET36" s="22"/>
      <c r="EU36" s="22"/>
      <c r="EV36" s="22"/>
      <c r="EW36" s="22"/>
      <c r="EX36" s="22"/>
      <c r="EY36" s="22"/>
      <c r="EZ36" s="22"/>
      <c r="FA36" s="22"/>
      <c r="FB36" s="22"/>
      <c r="FC36" s="22"/>
      <c r="FD36" s="22"/>
      <c r="FE36" s="22"/>
      <c r="FF36" s="22"/>
      <c r="FG36" s="22"/>
      <c r="FH36" s="22"/>
      <c r="FI36" s="22"/>
      <c r="FJ36" s="22"/>
      <c r="FK36" s="22"/>
      <c r="FL36" s="22"/>
      <c r="FM36" s="22"/>
      <c r="FN36" s="22"/>
      <c r="FO36" s="22"/>
      <c r="FP36" s="22"/>
      <c r="FQ36" s="22"/>
      <c r="FR36" s="22"/>
      <c r="FS36" s="22"/>
      <c r="FT36" s="22"/>
      <c r="FU36" s="22"/>
      <c r="FV36" s="22"/>
      <c r="FW36" s="22"/>
      <c r="FX36" s="22"/>
      <c r="FY36" s="22"/>
      <c r="FZ36" s="22"/>
      <c r="GN36" s="249" t="s">
        <v>3</v>
      </c>
      <c r="GO36" s="309"/>
      <c r="GP36" s="309"/>
      <c r="GQ36" s="309" t="s">
        <v>1</v>
      </c>
      <c r="GR36" s="385">
        <f>H8</f>
        <v>150</v>
      </c>
      <c r="GS36" s="385"/>
      <c r="GT36" s="385"/>
      <c r="GU36" s="296" t="s">
        <v>2</v>
      </c>
      <c r="GV36" s="309"/>
      <c r="GW36" s="309"/>
      <c r="GX36" s="297"/>
      <c r="GY36" s="297"/>
      <c r="GZ36" s="71"/>
      <c r="HA36" s="71"/>
      <c r="HB36" s="71"/>
      <c r="HC36" s="71"/>
      <c r="HD36" s="2"/>
      <c r="HE36" s="2"/>
      <c r="HO36" s="311">
        <v>12</v>
      </c>
      <c r="HP36" s="10">
        <f t="shared" ref="HP36:HP41" si="2">HO36/10</f>
        <v>1.2</v>
      </c>
      <c r="HQ36" s="333">
        <v>1.1299999999999999</v>
      </c>
      <c r="HR36" s="311">
        <v>9</v>
      </c>
      <c r="HS36" s="297">
        <f t="shared" ref="HS36:HS40" si="3">HR36/10</f>
        <v>0.9</v>
      </c>
      <c r="HT36" s="333">
        <v>0.63600000000000001</v>
      </c>
      <c r="HU36" s="246">
        <f t="shared" ref="HU36:HU41" si="4">IF($GR$37&gt;2400,HO36,HR36)</f>
        <v>12</v>
      </c>
      <c r="HV36" s="293">
        <f t="shared" ref="HV36:HV41" si="5">IF($GR$37&gt;2400,HP36,HS36)</f>
        <v>1.2</v>
      </c>
      <c r="HW36" s="126">
        <f t="shared" ref="HW36:HW41" si="6">IF($GR$37&gt;2400,HQ36,HT36)</f>
        <v>1.1299999999999999</v>
      </c>
      <c r="IA36" s="126">
        <f t="shared" ref="IA36:IA41" si="7">IF($GR$38&gt;2400,HO36,HR36)</f>
        <v>9</v>
      </c>
      <c r="IB36" s="293">
        <f t="shared" ref="IB36:IB41" si="8">IF($GR$38&gt;2400,HP36,HS36)</f>
        <v>0.9</v>
      </c>
      <c r="IC36" s="126">
        <f t="shared" ref="IC36:IC41" si="9">IF($GR$38&gt;2400,HQ36,HT36)</f>
        <v>0.63600000000000001</v>
      </c>
      <c r="ID36" s="334"/>
      <c r="IE36" s="334"/>
      <c r="TL36" s="321" t="s">
        <v>21</v>
      </c>
      <c r="TM36" s="11">
        <v>2</v>
      </c>
      <c r="TN36" s="11">
        <v>2.25</v>
      </c>
      <c r="TP36" s="11">
        <v>2</v>
      </c>
      <c r="TQ36" s="11">
        <v>2</v>
      </c>
      <c r="TS36" s="11">
        <v>2.25</v>
      </c>
      <c r="TT36" s="11">
        <v>2.25</v>
      </c>
    </row>
    <row r="37" spans="1:567" ht="14.1" customHeight="1" x14ac:dyDescent="0.2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  <c r="EM37" s="22"/>
      <c r="EN37" s="22"/>
      <c r="EO37" s="22"/>
      <c r="EP37" s="22"/>
      <c r="EQ37" s="22"/>
      <c r="ER37" s="22"/>
      <c r="ES37" s="22"/>
      <c r="ET37" s="22"/>
      <c r="EU37" s="22"/>
      <c r="EV37" s="22"/>
      <c r="EW37" s="22"/>
      <c r="EX37" s="22"/>
      <c r="EY37" s="22"/>
      <c r="EZ37" s="22"/>
      <c r="FA37" s="22"/>
      <c r="FB37" s="22"/>
      <c r="FC37" s="22"/>
      <c r="FD37" s="22"/>
      <c r="FE37" s="22"/>
      <c r="FF37" s="22"/>
      <c r="FG37" s="22"/>
      <c r="FH37" s="22"/>
      <c r="FI37" s="22"/>
      <c r="FJ37" s="22"/>
      <c r="FK37" s="22"/>
      <c r="FL37" s="22"/>
      <c r="FM37" s="22"/>
      <c r="FN37" s="22"/>
      <c r="FO37" s="22"/>
      <c r="FP37" s="22"/>
      <c r="FQ37" s="22"/>
      <c r="FR37" s="22"/>
      <c r="FS37" s="22"/>
      <c r="FT37" s="22"/>
      <c r="FU37" s="22"/>
      <c r="FV37" s="22"/>
      <c r="FW37" s="22"/>
      <c r="FX37" s="22"/>
      <c r="FY37" s="22"/>
      <c r="FZ37" s="22"/>
      <c r="GN37" s="250" t="s">
        <v>103</v>
      </c>
      <c r="GO37" s="309"/>
      <c r="GP37" s="309"/>
      <c r="GQ37" s="309" t="s">
        <v>1</v>
      </c>
      <c r="GR37" s="385">
        <f>H4</f>
        <v>3000</v>
      </c>
      <c r="GS37" s="385"/>
      <c r="GT37" s="385"/>
      <c r="GU37" s="296" t="s">
        <v>2</v>
      </c>
      <c r="GV37" s="309"/>
      <c r="GW37" s="309"/>
      <c r="GX37" s="297"/>
      <c r="GY37" s="297"/>
      <c r="GZ37" s="71"/>
      <c r="HA37" s="71"/>
      <c r="HB37" s="71"/>
      <c r="HC37" s="71"/>
      <c r="HD37" s="2"/>
      <c r="HE37" s="2"/>
      <c r="HO37" s="311">
        <v>16</v>
      </c>
      <c r="HP37" s="10">
        <f t="shared" si="2"/>
        <v>1.6</v>
      </c>
      <c r="HQ37" s="333">
        <v>2.0099999999999998</v>
      </c>
      <c r="HR37" s="311">
        <v>12</v>
      </c>
      <c r="HS37" s="297">
        <f t="shared" si="3"/>
        <v>1.2</v>
      </c>
      <c r="HT37" s="333">
        <v>1.1299999999999999</v>
      </c>
      <c r="HU37" s="246">
        <f t="shared" si="4"/>
        <v>16</v>
      </c>
      <c r="HV37" s="293">
        <f t="shared" si="5"/>
        <v>1.6</v>
      </c>
      <c r="HW37" s="126">
        <f t="shared" si="6"/>
        <v>2.0099999999999998</v>
      </c>
      <c r="IA37" s="126">
        <f t="shared" si="7"/>
        <v>12</v>
      </c>
      <c r="IB37" s="293">
        <f t="shared" si="8"/>
        <v>1.2</v>
      </c>
      <c r="IC37" s="126">
        <f t="shared" si="9"/>
        <v>1.1299999999999999</v>
      </c>
      <c r="ID37" s="334"/>
      <c r="IE37" s="334"/>
      <c r="TL37" s="321" t="s">
        <v>22</v>
      </c>
      <c r="TM37" s="11">
        <v>1.1000000000000001</v>
      </c>
      <c r="TN37" s="11">
        <v>1.1000000000000001</v>
      </c>
      <c r="TP37" s="11">
        <v>1.1299999999999999</v>
      </c>
      <c r="TQ37" s="11">
        <v>1.07</v>
      </c>
      <c r="TS37" s="11">
        <v>1.1299999999999999</v>
      </c>
      <c r="TT37" s="11">
        <v>1.07</v>
      </c>
    </row>
    <row r="38" spans="1:567" ht="14.1" customHeight="1" x14ac:dyDescent="0.2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  <c r="EM38" s="22"/>
      <c r="EN38" s="22"/>
      <c r="EO38" s="22"/>
      <c r="EP38" s="22"/>
      <c r="EQ38" s="22"/>
      <c r="ER38" s="22"/>
      <c r="ES38" s="22"/>
      <c r="ET38" s="22"/>
      <c r="EU38" s="22"/>
      <c r="EV38" s="22"/>
      <c r="EW38" s="22"/>
      <c r="EX38" s="22"/>
      <c r="EY38" s="22"/>
      <c r="EZ38" s="22"/>
      <c r="FA38" s="22"/>
      <c r="FB38" s="22"/>
      <c r="FC38" s="22"/>
      <c r="FD38" s="22"/>
      <c r="FE38" s="22"/>
      <c r="FF38" s="22"/>
      <c r="FG38" s="22"/>
      <c r="FH38" s="22"/>
      <c r="FI38" s="22"/>
      <c r="FJ38" s="22"/>
      <c r="FK38" s="22"/>
      <c r="FL38" s="22"/>
      <c r="FM38" s="22"/>
      <c r="FN38" s="22"/>
      <c r="FO38" s="22"/>
      <c r="FP38" s="22"/>
      <c r="FQ38" s="22"/>
      <c r="FR38" s="22"/>
      <c r="FS38" s="22"/>
      <c r="FT38" s="22"/>
      <c r="FU38" s="22"/>
      <c r="FV38" s="22"/>
      <c r="FW38" s="22"/>
      <c r="FX38" s="22"/>
      <c r="FY38" s="22"/>
      <c r="FZ38" s="22"/>
      <c r="GN38" s="250" t="s">
        <v>54</v>
      </c>
      <c r="GO38" s="309"/>
      <c r="GP38" s="309"/>
      <c r="GQ38" s="309" t="s">
        <v>1</v>
      </c>
      <c r="GR38" s="385">
        <f>H6</f>
        <v>2400</v>
      </c>
      <c r="GS38" s="385"/>
      <c r="GT38" s="385"/>
      <c r="GU38" s="296" t="s">
        <v>2</v>
      </c>
      <c r="GV38" s="309"/>
      <c r="GW38" s="309"/>
      <c r="GX38" s="297"/>
      <c r="GY38" s="297"/>
      <c r="GZ38" s="71"/>
      <c r="HA38" s="71"/>
      <c r="HB38" s="71"/>
      <c r="HC38" s="71"/>
      <c r="HD38" s="2"/>
      <c r="HE38" s="2"/>
      <c r="HO38" s="335">
        <v>20</v>
      </c>
      <c r="HP38" s="10">
        <f t="shared" si="2"/>
        <v>2</v>
      </c>
      <c r="HQ38" s="333">
        <v>3.14</v>
      </c>
      <c r="HR38" s="311">
        <v>15</v>
      </c>
      <c r="HS38" s="297">
        <f t="shared" si="3"/>
        <v>1.5</v>
      </c>
      <c r="HT38" s="333">
        <v>1.77</v>
      </c>
      <c r="HU38" s="246">
        <f t="shared" si="4"/>
        <v>20</v>
      </c>
      <c r="HV38" s="293">
        <f t="shared" si="5"/>
        <v>2</v>
      </c>
      <c r="HW38" s="126">
        <f t="shared" si="6"/>
        <v>3.14</v>
      </c>
      <c r="IA38" s="126">
        <f t="shared" si="7"/>
        <v>15</v>
      </c>
      <c r="IB38" s="293">
        <f t="shared" si="8"/>
        <v>1.5</v>
      </c>
      <c r="IC38" s="126">
        <f t="shared" si="9"/>
        <v>1.77</v>
      </c>
      <c r="ID38" s="334"/>
      <c r="IE38" s="334"/>
    </row>
    <row r="39" spans="1:567" ht="14.1" customHeight="1" x14ac:dyDescent="0.2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  <c r="EM39" s="22"/>
      <c r="EN39" s="22"/>
      <c r="EO39" s="22"/>
      <c r="EP39" s="22"/>
      <c r="EQ39" s="22"/>
      <c r="ER39" s="22"/>
      <c r="ES39" s="22"/>
      <c r="ET39" s="22"/>
      <c r="EU39" s="22"/>
      <c r="EV39" s="22"/>
      <c r="EW39" s="22"/>
      <c r="EX39" s="22"/>
      <c r="EY39" s="22"/>
      <c r="EZ39" s="22"/>
      <c r="FA39" s="22"/>
      <c r="FB39" s="22"/>
      <c r="FC39" s="22"/>
      <c r="FD39" s="22"/>
      <c r="FE39" s="22"/>
      <c r="FF39" s="22"/>
      <c r="FG39" s="22"/>
      <c r="FH39" s="22"/>
      <c r="FI39" s="22"/>
      <c r="FJ39" s="22"/>
      <c r="FK39" s="22"/>
      <c r="FL39" s="22"/>
      <c r="FM39" s="22"/>
      <c r="FN39" s="22"/>
      <c r="FO39" s="22"/>
      <c r="FP39" s="22"/>
      <c r="FQ39" s="22"/>
      <c r="FR39" s="22"/>
      <c r="FS39" s="22"/>
      <c r="FT39" s="22"/>
      <c r="FU39" s="22"/>
      <c r="FV39" s="22"/>
      <c r="FW39" s="22"/>
      <c r="FX39" s="22"/>
      <c r="FY39" s="22"/>
      <c r="FZ39" s="22"/>
      <c r="GN39" s="309" t="s">
        <v>139</v>
      </c>
      <c r="GO39" s="297"/>
      <c r="GP39" s="297" t="s">
        <v>140</v>
      </c>
      <c r="GQ39" s="309" t="s">
        <v>1</v>
      </c>
      <c r="GR39" s="381">
        <f>H24</f>
        <v>2</v>
      </c>
      <c r="GS39" s="381"/>
      <c r="GT39" s="381"/>
      <c r="GU39" s="296" t="s">
        <v>12</v>
      </c>
      <c r="GV39" s="297"/>
      <c r="GW39" s="297"/>
      <c r="GX39" s="297"/>
      <c r="GY39" s="297"/>
      <c r="GZ39" s="71"/>
      <c r="HA39" s="71"/>
      <c r="HB39" s="71"/>
      <c r="HC39" s="71"/>
      <c r="HD39" s="2"/>
      <c r="HE39" s="2"/>
      <c r="HO39" s="335">
        <v>25</v>
      </c>
      <c r="HP39" s="10">
        <f t="shared" si="2"/>
        <v>2.5</v>
      </c>
      <c r="HQ39" s="333">
        <v>4.91</v>
      </c>
      <c r="HR39" s="311">
        <v>19</v>
      </c>
      <c r="HS39" s="297">
        <f t="shared" si="3"/>
        <v>1.9</v>
      </c>
      <c r="HT39" s="333">
        <v>2.84</v>
      </c>
      <c r="HU39" s="246">
        <f t="shared" si="4"/>
        <v>25</v>
      </c>
      <c r="HV39" s="293">
        <f t="shared" si="5"/>
        <v>2.5</v>
      </c>
      <c r="HW39" s="126">
        <f t="shared" si="6"/>
        <v>4.91</v>
      </c>
      <c r="IA39" s="126">
        <f t="shared" si="7"/>
        <v>19</v>
      </c>
      <c r="IB39" s="293">
        <f t="shared" si="8"/>
        <v>1.9</v>
      </c>
      <c r="IC39" s="126">
        <f t="shared" si="9"/>
        <v>2.84</v>
      </c>
      <c r="ID39" s="334"/>
      <c r="IE39" s="334"/>
      <c r="TL39" s="321" t="s">
        <v>21</v>
      </c>
      <c r="TM39" s="11">
        <v>2.1989999999999998</v>
      </c>
      <c r="TN39" s="11">
        <v>2.25</v>
      </c>
      <c r="TP39" s="11">
        <v>2.327</v>
      </c>
      <c r="TQ39" s="11">
        <v>2.379</v>
      </c>
      <c r="TR39" s="11">
        <v>2.4790000000000001</v>
      </c>
    </row>
    <row r="40" spans="1:567" ht="14.1" customHeight="1" x14ac:dyDescent="0.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  <c r="EM40" s="22"/>
      <c r="EN40" s="22"/>
      <c r="EO40" s="22"/>
      <c r="EP40" s="22"/>
      <c r="EQ40" s="22"/>
      <c r="ER40" s="22"/>
      <c r="ES40" s="22"/>
      <c r="ET40" s="22"/>
      <c r="EU40" s="22"/>
      <c r="EV40" s="22"/>
      <c r="EW40" s="22"/>
      <c r="EX40" s="22"/>
      <c r="EY40" s="22"/>
      <c r="EZ40" s="22"/>
      <c r="FA40" s="22"/>
      <c r="FB40" s="22"/>
      <c r="FC40" s="22"/>
      <c r="FD40" s="22"/>
      <c r="FE40" s="22"/>
      <c r="FF40" s="22"/>
      <c r="FG40" s="22"/>
      <c r="FH40" s="22"/>
      <c r="FI40" s="22"/>
      <c r="FJ40" s="22"/>
      <c r="FK40" s="22"/>
      <c r="FL40" s="22"/>
      <c r="FM40" s="22"/>
      <c r="FN40" s="22"/>
      <c r="FO40" s="22"/>
      <c r="FP40" s="22"/>
      <c r="FQ40" s="22"/>
      <c r="FR40" s="22"/>
      <c r="FS40" s="22"/>
      <c r="FT40" s="22"/>
      <c r="FU40" s="22"/>
      <c r="FV40" s="22"/>
      <c r="FW40" s="22"/>
      <c r="FX40" s="22"/>
      <c r="FY40" s="22"/>
      <c r="FZ40" s="22"/>
      <c r="GN40" s="309" t="s">
        <v>18</v>
      </c>
      <c r="GO40" s="309"/>
      <c r="GP40" s="309" t="s">
        <v>105</v>
      </c>
      <c r="GQ40" s="309" t="s">
        <v>1</v>
      </c>
      <c r="GR40" s="381">
        <f>H26</f>
        <v>4</v>
      </c>
      <c r="GS40" s="381"/>
      <c r="GT40" s="381"/>
      <c r="GU40" s="296" t="s">
        <v>12</v>
      </c>
      <c r="GV40" s="309"/>
      <c r="GW40" s="309"/>
      <c r="GX40" s="297"/>
      <c r="GY40" s="297"/>
      <c r="GZ40" s="71"/>
      <c r="HA40" s="71"/>
      <c r="HB40" s="71"/>
      <c r="HC40" s="71"/>
      <c r="HD40" s="2"/>
      <c r="HE40" s="2"/>
      <c r="HO40" s="335">
        <v>28</v>
      </c>
      <c r="HP40" s="10">
        <f t="shared" si="2"/>
        <v>2.8</v>
      </c>
      <c r="HQ40" s="333">
        <v>6.61</v>
      </c>
      <c r="HR40" s="311">
        <v>25</v>
      </c>
      <c r="HS40" s="297">
        <f t="shared" si="3"/>
        <v>2.5</v>
      </c>
      <c r="HT40" s="333">
        <v>4.91</v>
      </c>
      <c r="HU40" s="246">
        <f t="shared" si="4"/>
        <v>28</v>
      </c>
      <c r="HV40" s="293">
        <f t="shared" si="5"/>
        <v>2.8</v>
      </c>
      <c r="HW40" s="126">
        <f t="shared" si="6"/>
        <v>6.61</v>
      </c>
      <c r="IA40" s="126">
        <f t="shared" si="7"/>
        <v>25</v>
      </c>
      <c r="IB40" s="293">
        <f t="shared" si="8"/>
        <v>2.5</v>
      </c>
      <c r="IC40" s="126">
        <f t="shared" si="9"/>
        <v>4.91</v>
      </c>
      <c r="ID40" s="334"/>
      <c r="IE40" s="334"/>
      <c r="TL40" s="321" t="s">
        <v>22</v>
      </c>
      <c r="TM40" s="11">
        <v>0.83599999999999997</v>
      </c>
      <c r="TN40" s="11">
        <v>0.75</v>
      </c>
      <c r="TP40" s="11">
        <v>0.621</v>
      </c>
      <c r="TQ40" s="11">
        <v>0.53600000000000003</v>
      </c>
      <c r="TR40" s="11">
        <v>0.53600000000000003</v>
      </c>
    </row>
    <row r="41" spans="1:567" ht="14.1" customHeight="1" x14ac:dyDescent="0.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  <c r="EM41" s="22"/>
      <c r="EN41" s="22"/>
      <c r="EO41" s="22"/>
      <c r="EP41" s="22"/>
      <c r="EQ41" s="22"/>
      <c r="ER41" s="22"/>
      <c r="ES41" s="22"/>
      <c r="ET41" s="22"/>
      <c r="EU41" s="22"/>
      <c r="EV41" s="22"/>
      <c r="EW41" s="22"/>
      <c r="EX41" s="22"/>
      <c r="EY41" s="22"/>
      <c r="EZ41" s="22"/>
      <c r="FA41" s="22"/>
      <c r="FB41" s="22"/>
      <c r="FC41" s="22"/>
      <c r="FD41" s="22"/>
      <c r="FE41" s="22"/>
      <c r="FF41" s="22"/>
      <c r="FG41" s="22"/>
      <c r="FH41" s="22"/>
      <c r="FI41" s="22"/>
      <c r="FJ41" s="22"/>
      <c r="FK41" s="22"/>
      <c r="FL41" s="22"/>
      <c r="FM41" s="22"/>
      <c r="FN41" s="22"/>
      <c r="FO41" s="22"/>
      <c r="FP41" s="22"/>
      <c r="FQ41" s="22"/>
      <c r="FR41" s="22"/>
      <c r="FS41" s="22"/>
      <c r="FT41" s="22"/>
      <c r="FU41" s="22"/>
      <c r="FV41" s="22"/>
      <c r="FW41" s="22"/>
      <c r="FX41" s="22"/>
      <c r="FY41" s="22"/>
      <c r="FZ41" s="22"/>
      <c r="GE41" s="3"/>
      <c r="GF41" s="3"/>
      <c r="GG41" s="3"/>
      <c r="GH41" s="3"/>
      <c r="GN41" s="309" t="s">
        <v>142</v>
      </c>
      <c r="GO41" s="309"/>
      <c r="GP41" s="309" t="s">
        <v>143</v>
      </c>
      <c r="GQ41" s="309" t="s">
        <v>1</v>
      </c>
      <c r="GR41" s="381">
        <f>W18</f>
        <v>17.5</v>
      </c>
      <c r="GS41" s="381"/>
      <c r="GT41" s="381"/>
      <c r="GU41" s="309" t="s">
        <v>144</v>
      </c>
      <c r="GV41" s="309"/>
      <c r="GW41" s="309"/>
      <c r="GX41" s="297"/>
      <c r="GY41" s="297"/>
      <c r="GZ41" s="71"/>
      <c r="HA41" s="71"/>
      <c r="HB41" s="71"/>
      <c r="HC41" s="71"/>
      <c r="HD41" s="2"/>
      <c r="HE41" s="2"/>
      <c r="HO41" s="336">
        <v>32</v>
      </c>
      <c r="HP41" s="318">
        <f t="shared" si="2"/>
        <v>3.2</v>
      </c>
      <c r="HQ41" s="337">
        <v>8.0399999999999991</v>
      </c>
      <c r="HR41" s="317" t="s">
        <v>0</v>
      </c>
      <c r="HS41" s="338" t="s">
        <v>0</v>
      </c>
      <c r="HT41" s="337" t="s">
        <v>0</v>
      </c>
      <c r="HU41" s="246">
        <f t="shared" si="4"/>
        <v>32</v>
      </c>
      <c r="HV41" s="293">
        <f t="shared" si="5"/>
        <v>3.2</v>
      </c>
      <c r="HW41" s="126">
        <f t="shared" si="6"/>
        <v>8.0399999999999991</v>
      </c>
      <c r="IA41" s="126" t="str">
        <f t="shared" si="7"/>
        <v>-</v>
      </c>
      <c r="IB41" s="293" t="str">
        <f t="shared" si="8"/>
        <v>-</v>
      </c>
      <c r="IC41" s="126" t="str">
        <f t="shared" si="9"/>
        <v>-</v>
      </c>
      <c r="ID41" s="334"/>
      <c r="IE41" s="334"/>
    </row>
    <row r="42" spans="1:567" ht="14.1" customHeight="1" x14ac:dyDescent="0.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  <c r="EM42" s="22"/>
      <c r="EN42" s="22"/>
      <c r="EO42" s="22"/>
      <c r="EP42" s="22"/>
      <c r="EQ42" s="22"/>
      <c r="ER42" s="22"/>
      <c r="ES42" s="22"/>
      <c r="ET42" s="22"/>
      <c r="EU42" s="22"/>
      <c r="EV42" s="22"/>
      <c r="EW42" s="22"/>
      <c r="EX42" s="22"/>
      <c r="EY42" s="22"/>
      <c r="EZ42" s="22"/>
      <c r="FA42" s="22"/>
      <c r="FB42" s="22"/>
      <c r="FC42" s="22"/>
      <c r="FD42" s="22"/>
      <c r="FE42" s="22"/>
      <c r="FF42" s="22"/>
      <c r="FG42" s="22"/>
      <c r="FH42" s="22"/>
      <c r="FI42" s="22"/>
      <c r="FJ42" s="22"/>
      <c r="FK42" s="22"/>
      <c r="FL42" s="22"/>
      <c r="FM42" s="22"/>
      <c r="FN42" s="22"/>
      <c r="FO42" s="22"/>
      <c r="FP42" s="22"/>
      <c r="FQ42" s="22"/>
      <c r="FR42" s="22"/>
      <c r="FS42" s="22"/>
      <c r="FT42" s="22"/>
      <c r="FU42" s="22"/>
      <c r="FV42" s="22"/>
      <c r="FW42" s="22"/>
      <c r="FX42" s="22"/>
      <c r="FY42" s="22"/>
      <c r="FZ42" s="22"/>
      <c r="GN42" s="309" t="s">
        <v>146</v>
      </c>
      <c r="GO42" s="309"/>
      <c r="GP42" s="309" t="s">
        <v>147</v>
      </c>
      <c r="GQ42" s="309" t="s">
        <v>1</v>
      </c>
      <c r="GR42" s="381">
        <f>W19</f>
        <v>25</v>
      </c>
      <c r="GS42" s="381"/>
      <c r="GT42" s="381"/>
      <c r="GU42" s="309" t="s">
        <v>144</v>
      </c>
      <c r="GV42" s="309"/>
      <c r="GW42" s="309"/>
      <c r="GX42" s="297"/>
      <c r="GY42" s="297"/>
      <c r="GZ42" s="71"/>
      <c r="HA42" s="71"/>
      <c r="HB42" s="71"/>
      <c r="HC42" s="71"/>
      <c r="HD42" s="2"/>
      <c r="HE42" s="2"/>
      <c r="HO42" s="334"/>
      <c r="HP42" s="334"/>
      <c r="HQ42" s="334"/>
      <c r="HR42" s="334"/>
      <c r="HS42" s="334"/>
      <c r="HT42" s="334"/>
      <c r="HU42" s="334"/>
      <c r="HV42" s="334"/>
      <c r="HW42" s="334"/>
      <c r="HX42" s="334"/>
      <c r="HY42" s="334"/>
      <c r="HZ42" s="334"/>
      <c r="IA42" s="334"/>
      <c r="IB42" s="334"/>
      <c r="IC42" s="334"/>
      <c r="ID42" s="334"/>
      <c r="IE42" s="334"/>
      <c r="TL42" s="321" t="s">
        <v>162</v>
      </c>
    </row>
    <row r="43" spans="1:567" ht="14.1" customHeight="1" x14ac:dyDescent="0.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  <c r="EM43" s="22"/>
      <c r="EN43" s="22"/>
      <c r="EO43" s="22"/>
      <c r="EP43" s="22"/>
      <c r="EQ43" s="22"/>
      <c r="ER43" s="22"/>
      <c r="ES43" s="22"/>
      <c r="ET43" s="22"/>
      <c r="EU43" s="22"/>
      <c r="EV43" s="22"/>
      <c r="EW43" s="22"/>
      <c r="EX43" s="22"/>
      <c r="EY43" s="22"/>
      <c r="EZ43" s="22"/>
      <c r="FA43" s="22"/>
      <c r="FB43" s="22"/>
      <c r="FC43" s="22"/>
      <c r="FD43" s="22"/>
      <c r="FE43" s="22"/>
      <c r="FF43" s="22"/>
      <c r="FG43" s="22"/>
      <c r="FH43" s="22"/>
      <c r="FI43" s="22"/>
      <c r="FJ43" s="22"/>
      <c r="FK43" s="22"/>
      <c r="FL43" s="22"/>
      <c r="FM43" s="22"/>
      <c r="FN43" s="22"/>
      <c r="FO43" s="22"/>
      <c r="FP43" s="22"/>
      <c r="FQ43" s="22"/>
      <c r="FR43" s="22"/>
      <c r="FS43" s="22"/>
      <c r="FT43" s="22"/>
      <c r="FU43" s="22"/>
      <c r="FV43" s="22"/>
      <c r="FW43" s="22"/>
      <c r="FX43" s="22"/>
      <c r="FY43" s="22"/>
      <c r="FZ43" s="22"/>
      <c r="GN43" s="14" t="s">
        <v>41</v>
      </c>
      <c r="GO43" s="309"/>
      <c r="GP43" s="309"/>
      <c r="GQ43" s="309" t="s">
        <v>1</v>
      </c>
      <c r="GR43" s="381">
        <f>H30</f>
        <v>3</v>
      </c>
      <c r="GS43" s="381"/>
      <c r="GT43" s="381"/>
      <c r="GU43" s="309" t="s">
        <v>144</v>
      </c>
      <c r="GV43" s="12"/>
      <c r="GW43" s="309"/>
      <c r="GX43" s="297"/>
      <c r="GY43" s="297"/>
      <c r="GZ43" s="71"/>
      <c r="HA43" s="71"/>
      <c r="HB43" s="71"/>
      <c r="HC43" s="71"/>
      <c r="HD43" s="2"/>
      <c r="HE43" s="2"/>
      <c r="HO43" s="334"/>
      <c r="HP43" s="334"/>
      <c r="HQ43" s="334"/>
      <c r="HR43" s="334"/>
      <c r="HS43" s="334"/>
      <c r="HT43" s="334"/>
      <c r="HU43" s="334"/>
      <c r="HV43" s="334"/>
      <c r="HW43" s="334"/>
      <c r="HX43" s="334"/>
      <c r="HY43" s="334"/>
      <c r="HZ43" s="334"/>
      <c r="IA43" s="334"/>
      <c r="IB43" s="334"/>
      <c r="IC43" s="334"/>
      <c r="ID43" s="334"/>
      <c r="IE43" s="334"/>
      <c r="TL43" s="321" t="s">
        <v>21</v>
      </c>
      <c r="TM43" s="82">
        <v>1.0469999999999999</v>
      </c>
      <c r="TN43" s="82">
        <v>1.2789999999999999</v>
      </c>
      <c r="TO43" s="82">
        <f t="shared" ref="TO43:UC43" si="10">TM43+0.25</f>
        <v>1.2969999999999999</v>
      </c>
      <c r="TP43" s="82">
        <f t="shared" si="10"/>
        <v>1.5289999999999999</v>
      </c>
      <c r="TQ43" s="82">
        <f t="shared" si="10"/>
        <v>1.5469999999999999</v>
      </c>
      <c r="TR43" s="82">
        <f t="shared" si="10"/>
        <v>1.7789999999999999</v>
      </c>
      <c r="TS43" s="82">
        <f t="shared" si="10"/>
        <v>1.7969999999999999</v>
      </c>
      <c r="TT43" s="82">
        <f t="shared" si="10"/>
        <v>2.0289999999999999</v>
      </c>
      <c r="TU43" s="82">
        <f t="shared" si="10"/>
        <v>2.0469999999999997</v>
      </c>
      <c r="TV43" s="82">
        <f t="shared" si="10"/>
        <v>2.2789999999999999</v>
      </c>
      <c r="TW43" s="82">
        <f t="shared" si="10"/>
        <v>2.2969999999999997</v>
      </c>
      <c r="TX43" s="82">
        <f t="shared" si="10"/>
        <v>2.5289999999999999</v>
      </c>
      <c r="TY43" s="82">
        <f t="shared" si="10"/>
        <v>2.5469999999999997</v>
      </c>
      <c r="TZ43" s="82">
        <f t="shared" si="10"/>
        <v>2.7789999999999999</v>
      </c>
      <c r="UA43" s="82">
        <f t="shared" si="10"/>
        <v>2.7969999999999997</v>
      </c>
      <c r="UB43" s="82">
        <f t="shared" si="10"/>
        <v>3.0289999999999999</v>
      </c>
      <c r="UC43" s="82">
        <f t="shared" si="10"/>
        <v>3.0469999999999997</v>
      </c>
      <c r="UD43" s="82"/>
      <c r="UE43" s="82"/>
      <c r="UF43" s="82"/>
      <c r="UG43" s="82"/>
      <c r="UH43" s="82"/>
      <c r="UI43" s="82"/>
      <c r="UJ43" s="82"/>
      <c r="UK43" s="82"/>
      <c r="UL43" s="82"/>
      <c r="UM43" s="82"/>
      <c r="UN43" s="82"/>
      <c r="UO43" s="82"/>
      <c r="UP43" s="82"/>
      <c r="UQ43" s="82"/>
      <c r="UR43" s="82"/>
      <c r="US43" s="82"/>
      <c r="UT43" s="82"/>
      <c r="UU43" s="82"/>
    </row>
    <row r="44" spans="1:567" ht="14.1" customHeight="1" x14ac:dyDescent="0.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  <c r="EM44" s="22"/>
      <c r="EN44" s="22"/>
      <c r="EO44" s="22"/>
      <c r="EP44" s="22"/>
      <c r="EQ44" s="22"/>
      <c r="ER44" s="22"/>
      <c r="ES44" s="22"/>
      <c r="ET44" s="22"/>
      <c r="EU44" s="22"/>
      <c r="EV44" s="22"/>
      <c r="EW44" s="22"/>
      <c r="EX44" s="22"/>
      <c r="EY44" s="22"/>
      <c r="EZ44" s="22"/>
      <c r="FA44" s="22"/>
      <c r="FB44" s="22"/>
      <c r="FC44" s="22"/>
      <c r="FD44" s="22"/>
      <c r="FE44" s="22"/>
      <c r="FF44" s="22"/>
      <c r="FG44" s="22"/>
      <c r="FH44" s="22"/>
      <c r="FI44" s="22"/>
      <c r="FJ44" s="22"/>
      <c r="FK44" s="22"/>
      <c r="FL44" s="22"/>
      <c r="FM44" s="22"/>
      <c r="FN44" s="22"/>
      <c r="FO44" s="22"/>
      <c r="FP44" s="22"/>
      <c r="FQ44" s="22"/>
      <c r="FR44" s="22"/>
      <c r="FS44" s="22"/>
      <c r="FT44" s="22"/>
      <c r="FU44" s="22"/>
      <c r="FV44" s="22"/>
      <c r="FW44" s="22"/>
      <c r="FX44" s="22"/>
      <c r="FY44" s="22"/>
      <c r="FZ44" s="22"/>
      <c r="GN44" s="249" t="s">
        <v>106</v>
      </c>
      <c r="GO44" s="297"/>
      <c r="GP44" s="297"/>
      <c r="GQ44" s="309" t="s">
        <v>1</v>
      </c>
      <c r="GR44" s="381">
        <f>((GR40*100)/20)*HD1</f>
        <v>16.571428571428569</v>
      </c>
      <c r="GS44" s="381"/>
      <c r="GT44" s="381"/>
      <c r="GU44" s="309" t="s">
        <v>144</v>
      </c>
      <c r="GV44" s="297"/>
      <c r="GW44" s="297"/>
      <c r="GX44" s="297"/>
      <c r="GY44" s="297"/>
      <c r="GZ44" s="71"/>
      <c r="HA44" s="71"/>
      <c r="HB44" s="71"/>
      <c r="HC44" s="71"/>
      <c r="HD44" s="2"/>
      <c r="HE44" s="2"/>
      <c r="HO44" s="334"/>
      <c r="HP44" s="334"/>
      <c r="HQ44" s="334"/>
      <c r="HR44" s="334"/>
      <c r="HS44" s="334"/>
      <c r="HT44" s="334"/>
      <c r="HU44" s="334"/>
      <c r="HV44" s="334"/>
      <c r="HW44" s="334"/>
      <c r="HX44" s="334"/>
      <c r="HY44" s="334"/>
      <c r="HZ44" s="334"/>
      <c r="IA44" s="334"/>
      <c r="IB44" s="334"/>
      <c r="IC44" s="334"/>
      <c r="ID44" s="334"/>
      <c r="IE44" s="334"/>
      <c r="TL44" s="321" t="s">
        <v>22</v>
      </c>
      <c r="TM44" s="82">
        <v>0.104</v>
      </c>
      <c r="TN44" s="82">
        <v>0.121</v>
      </c>
      <c r="TO44" s="82">
        <f t="shared" ref="TO44:UC44" si="11">TM44+0.15</f>
        <v>0.254</v>
      </c>
      <c r="TP44" s="82">
        <f t="shared" si="11"/>
        <v>0.27100000000000002</v>
      </c>
      <c r="TQ44" s="82">
        <f t="shared" si="11"/>
        <v>0.40400000000000003</v>
      </c>
      <c r="TR44" s="82">
        <f t="shared" si="11"/>
        <v>0.42100000000000004</v>
      </c>
      <c r="TS44" s="82">
        <f t="shared" si="11"/>
        <v>0.55400000000000005</v>
      </c>
      <c r="TT44" s="82">
        <f t="shared" si="11"/>
        <v>0.57100000000000006</v>
      </c>
      <c r="TU44" s="82">
        <f t="shared" si="11"/>
        <v>0.70400000000000007</v>
      </c>
      <c r="TV44" s="82">
        <f t="shared" si="11"/>
        <v>0.72100000000000009</v>
      </c>
      <c r="TW44" s="82">
        <f t="shared" si="11"/>
        <v>0.85400000000000009</v>
      </c>
      <c r="TX44" s="82">
        <f t="shared" si="11"/>
        <v>0.87100000000000011</v>
      </c>
      <c r="TY44" s="82">
        <f t="shared" si="11"/>
        <v>1.004</v>
      </c>
      <c r="TZ44" s="82">
        <f t="shared" si="11"/>
        <v>1.0210000000000001</v>
      </c>
      <c r="UA44" s="82">
        <f t="shared" si="11"/>
        <v>1.1539999999999999</v>
      </c>
      <c r="UB44" s="82">
        <f t="shared" si="11"/>
        <v>1.171</v>
      </c>
      <c r="UC44" s="82">
        <f t="shared" si="11"/>
        <v>1.3039999999999998</v>
      </c>
      <c r="UD44" s="82"/>
      <c r="UE44" s="82"/>
      <c r="UF44" s="82"/>
      <c r="UG44" s="82"/>
      <c r="UH44" s="82"/>
      <c r="UI44" s="82"/>
      <c r="UJ44" s="82"/>
      <c r="UK44" s="82"/>
      <c r="UL44" s="82"/>
      <c r="UM44" s="82"/>
      <c r="UN44" s="82"/>
      <c r="UO44" s="82"/>
      <c r="UP44" s="82"/>
      <c r="UQ44" s="82"/>
      <c r="UR44" s="82"/>
      <c r="US44" s="82"/>
      <c r="UT44" s="82"/>
      <c r="UU44" s="82"/>
    </row>
    <row r="45" spans="1:567" ht="14.1" customHeight="1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  <c r="EM45" s="22"/>
      <c r="EN45" s="22"/>
      <c r="EO45" s="22"/>
      <c r="EP45" s="22"/>
      <c r="EQ45" s="22"/>
      <c r="ER45" s="22"/>
      <c r="ES45" s="22"/>
      <c r="ET45" s="22"/>
      <c r="EU45" s="22"/>
      <c r="EV45" s="22"/>
      <c r="EW45" s="22"/>
      <c r="EX45" s="22"/>
      <c r="EY45" s="22"/>
      <c r="EZ45" s="22"/>
      <c r="FA45" s="22"/>
      <c r="FB45" s="22"/>
      <c r="FC45" s="22"/>
      <c r="FD45" s="22"/>
      <c r="FE45" s="22"/>
      <c r="FF45" s="22"/>
      <c r="FG45" s="22"/>
      <c r="FH45" s="22"/>
      <c r="FI45" s="22"/>
      <c r="FJ45" s="22"/>
      <c r="FK45" s="22"/>
      <c r="FL45" s="22"/>
      <c r="FM45" s="22"/>
      <c r="FN45" s="22"/>
      <c r="FO45" s="22"/>
      <c r="FP45" s="22"/>
      <c r="FQ45" s="22"/>
      <c r="FR45" s="22"/>
      <c r="FS45" s="22"/>
      <c r="FT45" s="22"/>
      <c r="FU45" s="22"/>
      <c r="FV45" s="22"/>
      <c r="FW45" s="22"/>
      <c r="FX45" s="22"/>
      <c r="FY45" s="22"/>
      <c r="FZ45" s="22"/>
      <c r="GN45" s="309" t="s">
        <v>60</v>
      </c>
      <c r="GO45" s="309"/>
      <c r="GP45" s="309" t="s">
        <v>61</v>
      </c>
      <c r="GQ45" s="309" t="s">
        <v>1</v>
      </c>
      <c r="GR45" s="505">
        <f>W17</f>
        <v>17.5</v>
      </c>
      <c r="GS45" s="505"/>
      <c r="GT45" s="505"/>
      <c r="GU45" s="309" t="s">
        <v>144</v>
      </c>
      <c r="GV45" s="20" t="s">
        <v>52</v>
      </c>
      <c r="GW45" s="297"/>
      <c r="GX45" s="17" t="str">
        <f>IF(GY45&gt;=GR44,"Ok","Not Ok")</f>
        <v>Ok</v>
      </c>
      <c r="GY45" s="498">
        <f>IF(GR44&lt;=GX25,GX25,IF(GR44&lt;=GX26,GX26,IF(GR44&lt;=GX27,GX27,IF(GR44&lt;=GX28,GX28,IF(GR44&lt;=GX29,GX29,IF(GR44&lt;=GX30,GX30,IF(GR44&lt;=GX31,GX31,IF(GR44&lt;=GX32,GX32,IF(GR44&lt;=GX33,GX33)))))))))</f>
        <v>17.5</v>
      </c>
      <c r="GZ45" s="498"/>
      <c r="HA45" s="498"/>
      <c r="HB45" s="71"/>
      <c r="HC45" s="71"/>
      <c r="HD45" s="2"/>
      <c r="HE45" s="2"/>
      <c r="TL45" s="321" t="s">
        <v>163</v>
      </c>
      <c r="TM45" s="82"/>
      <c r="TN45" s="82"/>
      <c r="TO45" s="82"/>
      <c r="TP45" s="82"/>
      <c r="TQ45" s="82"/>
      <c r="TR45" s="82"/>
      <c r="TS45" s="82"/>
      <c r="TT45" s="82"/>
      <c r="TU45" s="82"/>
      <c r="TV45" s="82"/>
      <c r="TW45" s="82"/>
      <c r="TX45" s="82"/>
      <c r="TY45" s="82"/>
      <c r="TZ45" s="82"/>
      <c r="UA45" s="82"/>
      <c r="UB45" s="82"/>
      <c r="UC45" s="82"/>
      <c r="UD45" s="82"/>
      <c r="UE45" s="82"/>
      <c r="UF45" s="82"/>
      <c r="UG45" s="82"/>
      <c r="UH45" s="82"/>
      <c r="UI45" s="82"/>
      <c r="UJ45" s="82"/>
      <c r="UK45" s="82"/>
      <c r="UL45" s="82"/>
      <c r="UM45" s="82"/>
      <c r="UN45" s="82"/>
      <c r="UO45" s="82"/>
      <c r="UP45" s="82"/>
      <c r="UQ45" s="82"/>
      <c r="UR45" s="82"/>
      <c r="US45" s="82"/>
      <c r="UT45" s="82"/>
      <c r="UU45" s="82"/>
    </row>
    <row r="46" spans="1:567" ht="14.1" customHeight="1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  <c r="EM46" s="22"/>
      <c r="EN46" s="22"/>
      <c r="EO46" s="22"/>
      <c r="EP46" s="22"/>
      <c r="EQ46" s="22"/>
      <c r="ER46" s="22"/>
      <c r="ES46" s="22"/>
      <c r="ET46" s="22"/>
      <c r="EU46" s="22"/>
      <c r="EV46" s="22"/>
      <c r="EW46" s="22"/>
      <c r="EX46" s="22"/>
      <c r="EY46" s="22"/>
      <c r="EZ46" s="22"/>
      <c r="FA46" s="22"/>
      <c r="FB46" s="22"/>
      <c r="FC46" s="22"/>
      <c r="FD46" s="22"/>
      <c r="FE46" s="22"/>
      <c r="FF46" s="22"/>
      <c r="FG46" s="22"/>
      <c r="FH46" s="22"/>
      <c r="FI46" s="22"/>
      <c r="FJ46" s="22"/>
      <c r="FK46" s="22"/>
      <c r="FL46" s="22"/>
      <c r="FM46" s="22"/>
      <c r="FN46" s="22"/>
      <c r="FO46" s="22"/>
      <c r="FP46" s="22"/>
      <c r="FQ46" s="22"/>
      <c r="FR46" s="22"/>
      <c r="FS46" s="22"/>
      <c r="FT46" s="22"/>
      <c r="FU46" s="22"/>
      <c r="FV46" s="22"/>
      <c r="FW46" s="22"/>
      <c r="FX46" s="22"/>
      <c r="FY46" s="22"/>
      <c r="FZ46" s="22"/>
      <c r="GG46" s="3"/>
      <c r="GH46" s="3"/>
      <c r="GN46" s="309" t="s">
        <v>19</v>
      </c>
      <c r="GO46" s="309"/>
      <c r="GP46" s="309"/>
      <c r="GQ46" s="309" t="s">
        <v>1</v>
      </c>
      <c r="GR46" s="381">
        <f>GR45-GR43-(VLOOKUP(W23,HU35:HV41,2)/2)</f>
        <v>13.7</v>
      </c>
      <c r="GS46" s="381"/>
      <c r="GT46" s="381"/>
      <c r="GU46" s="296" t="s">
        <v>17</v>
      </c>
      <c r="GV46" s="309"/>
      <c r="GW46" s="297"/>
      <c r="GX46" s="297"/>
      <c r="GY46" s="297"/>
      <c r="GZ46" s="71"/>
      <c r="HA46" s="71"/>
      <c r="HB46" s="71"/>
      <c r="HC46" s="71"/>
      <c r="HD46" s="2"/>
      <c r="HE46" s="2"/>
      <c r="TL46" s="321" t="s">
        <v>21</v>
      </c>
      <c r="TM46" s="82">
        <v>1.966</v>
      </c>
      <c r="TN46" s="82">
        <v>2.0939999999999999</v>
      </c>
      <c r="TO46" s="82"/>
      <c r="TP46" s="82">
        <v>1.9830000000000001</v>
      </c>
      <c r="TQ46" s="82">
        <v>2.1110000000000002</v>
      </c>
      <c r="TR46" s="82"/>
      <c r="TS46" s="82"/>
      <c r="TT46" s="82"/>
      <c r="TU46" s="82"/>
      <c r="TV46" s="82"/>
      <c r="TW46" s="82"/>
      <c r="TX46" s="82"/>
      <c r="TY46" s="82"/>
      <c r="TZ46" s="82"/>
      <c r="UA46" s="82"/>
      <c r="UB46" s="82"/>
      <c r="UC46" s="82"/>
      <c r="UD46" s="82"/>
      <c r="UE46" s="82"/>
      <c r="UF46" s="82"/>
      <c r="UG46" s="82"/>
      <c r="UH46" s="82"/>
      <c r="UI46" s="82"/>
      <c r="UJ46" s="82"/>
      <c r="UK46" s="82"/>
      <c r="UL46" s="82"/>
      <c r="UM46" s="82"/>
      <c r="UN46" s="82"/>
      <c r="UO46" s="82"/>
      <c r="UP46" s="82"/>
      <c r="UQ46" s="82"/>
      <c r="UR46" s="82"/>
      <c r="US46" s="82"/>
      <c r="UT46" s="82"/>
      <c r="UU46" s="82"/>
    </row>
    <row r="47" spans="1:567" ht="14.1" customHeight="1" x14ac:dyDescent="0.2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59"/>
      <c r="O47" s="159"/>
      <c r="P47" s="159"/>
      <c r="Q47" s="159"/>
      <c r="R47" s="159"/>
      <c r="S47" s="159"/>
      <c r="T47" s="159"/>
      <c r="U47" s="159"/>
      <c r="V47" s="159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  <c r="EM47" s="22"/>
      <c r="EN47" s="22"/>
      <c r="EO47" s="22"/>
      <c r="EP47" s="22"/>
      <c r="EQ47" s="22"/>
      <c r="ER47" s="22"/>
      <c r="ES47" s="22"/>
      <c r="ET47" s="22"/>
      <c r="EU47" s="22"/>
      <c r="EV47" s="22"/>
      <c r="EW47" s="22"/>
      <c r="EX47" s="22"/>
      <c r="EY47" s="22"/>
      <c r="EZ47" s="22"/>
      <c r="FA47" s="22"/>
      <c r="FB47" s="22"/>
      <c r="FC47" s="22"/>
      <c r="FD47" s="22"/>
      <c r="FE47" s="22"/>
      <c r="FF47" s="22"/>
      <c r="FG47" s="22"/>
      <c r="FH47" s="22"/>
      <c r="FI47" s="22"/>
      <c r="FJ47" s="22"/>
      <c r="FK47" s="22"/>
      <c r="FL47" s="22"/>
      <c r="FM47" s="22"/>
      <c r="FN47" s="22"/>
      <c r="FO47" s="22"/>
      <c r="FP47" s="22"/>
      <c r="FQ47" s="22"/>
      <c r="FR47" s="22"/>
      <c r="FS47" s="22"/>
      <c r="FT47" s="22"/>
      <c r="FU47" s="22"/>
      <c r="FV47" s="22"/>
      <c r="FW47" s="22"/>
      <c r="FX47" s="22"/>
      <c r="FY47" s="22"/>
      <c r="FZ47" s="22"/>
      <c r="GN47" s="309" t="s">
        <v>135</v>
      </c>
      <c r="GO47" s="309"/>
      <c r="GP47" s="309"/>
      <c r="GQ47" s="309" t="s">
        <v>1</v>
      </c>
      <c r="GR47" s="385">
        <f>ROUND((GR45/100)*2400*(((GR41^2+GR42^2)^0.5)/GR42),2)</f>
        <v>512.67999999999995</v>
      </c>
      <c r="GS47" s="385"/>
      <c r="GT47" s="385"/>
      <c r="GU47" s="296" t="s">
        <v>136</v>
      </c>
      <c r="GV47" s="309"/>
      <c r="GW47" s="297"/>
      <c r="GX47" s="297"/>
      <c r="GY47" s="297"/>
      <c r="GZ47" s="71"/>
      <c r="HA47" s="71"/>
      <c r="HB47" s="71"/>
      <c r="HC47" s="71"/>
      <c r="HD47" s="2"/>
      <c r="HE47" s="2"/>
      <c r="TL47" s="321" t="s">
        <v>22</v>
      </c>
      <c r="TM47" s="82">
        <v>0.63800000000000001</v>
      </c>
      <c r="TN47" s="82">
        <v>0.42299999999999999</v>
      </c>
      <c r="TO47" s="82"/>
      <c r="TP47" s="82">
        <v>0.64800000000000002</v>
      </c>
      <c r="TQ47" s="82">
        <v>0.434</v>
      </c>
      <c r="TR47" s="82"/>
      <c r="TS47" s="82"/>
      <c r="TT47" s="82"/>
      <c r="TU47" s="82"/>
      <c r="TV47" s="82"/>
      <c r="TW47" s="82"/>
      <c r="TX47" s="82"/>
      <c r="TY47" s="82"/>
      <c r="TZ47" s="82"/>
      <c r="UA47" s="82"/>
      <c r="UB47" s="82"/>
      <c r="UC47" s="82"/>
      <c r="UD47" s="82"/>
      <c r="UE47" s="82"/>
      <c r="UF47" s="82"/>
      <c r="UG47" s="82"/>
      <c r="UH47" s="82"/>
      <c r="UI47" s="82"/>
      <c r="UJ47" s="82"/>
      <c r="UK47" s="82"/>
      <c r="UL47" s="82"/>
      <c r="UM47" s="82"/>
      <c r="UN47" s="82"/>
      <c r="UO47" s="82"/>
      <c r="UP47" s="82"/>
      <c r="UQ47" s="82"/>
      <c r="UR47" s="82"/>
      <c r="US47" s="82"/>
      <c r="UT47" s="82"/>
      <c r="UU47" s="82"/>
    </row>
    <row r="48" spans="1:567" ht="14.1" customHeight="1" x14ac:dyDescent="0.2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59"/>
      <c r="O48" s="159"/>
      <c r="P48" s="159"/>
      <c r="Q48" s="33"/>
      <c r="R48" s="33"/>
      <c r="S48" s="33"/>
      <c r="T48" s="159"/>
      <c r="U48" s="159"/>
      <c r="V48" s="159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  <c r="FK48" s="22"/>
      <c r="FL48" s="22"/>
      <c r="FM48" s="22"/>
      <c r="FN48" s="22"/>
      <c r="FO48" s="22"/>
      <c r="FP48" s="22"/>
      <c r="FQ48" s="22"/>
      <c r="FR48" s="22"/>
      <c r="FS48" s="22"/>
      <c r="FT48" s="22"/>
      <c r="FU48" s="22"/>
      <c r="FV48" s="22"/>
      <c r="FW48" s="22"/>
      <c r="FX48" s="22"/>
      <c r="FY48" s="22"/>
      <c r="FZ48" s="22"/>
      <c r="GN48" s="309" t="s">
        <v>138</v>
      </c>
      <c r="GO48" s="309"/>
      <c r="GP48" s="309"/>
      <c r="GQ48" s="309" t="s">
        <v>1</v>
      </c>
      <c r="GR48" s="510">
        <f>0.5*(GR41/100)*(GR42/100)*(100/GR42)*2400</f>
        <v>210</v>
      </c>
      <c r="GS48" s="510"/>
      <c r="GT48" s="510"/>
      <c r="GU48" s="296" t="s">
        <v>136</v>
      </c>
      <c r="GV48" s="309"/>
      <c r="GW48" s="297"/>
      <c r="GX48" s="297"/>
      <c r="GY48" s="297"/>
      <c r="GZ48" s="71"/>
      <c r="HA48" s="71"/>
      <c r="HB48" s="71"/>
      <c r="HC48" s="71"/>
      <c r="HD48" s="2"/>
      <c r="HE48" s="2"/>
      <c r="TL48" s="321" t="s">
        <v>164</v>
      </c>
    </row>
    <row r="49" spans="1:594" ht="14.1" customHeight="1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159"/>
      <c r="O49" s="159"/>
      <c r="P49" s="159"/>
      <c r="Q49" s="33"/>
      <c r="R49" s="33"/>
      <c r="S49" s="33"/>
      <c r="T49" s="159"/>
      <c r="U49" s="159"/>
      <c r="V49" s="159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  <c r="EM49" s="22"/>
      <c r="EN49" s="22"/>
      <c r="EO49" s="22"/>
      <c r="EP49" s="22"/>
      <c r="EQ49" s="22"/>
      <c r="ER49" s="22"/>
      <c r="ES49" s="22"/>
      <c r="ET49" s="22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E49" s="22"/>
      <c r="FF49" s="22"/>
      <c r="FG49" s="22"/>
      <c r="FH49" s="22"/>
      <c r="FI49" s="22"/>
      <c r="FJ49" s="22"/>
      <c r="FK49" s="22"/>
      <c r="FL49" s="22"/>
      <c r="FM49" s="22"/>
      <c r="FN49" s="22"/>
      <c r="FO49" s="22"/>
      <c r="FP49" s="22"/>
      <c r="FQ49" s="22"/>
      <c r="FR49" s="22"/>
      <c r="FS49" s="22"/>
      <c r="FT49" s="22"/>
      <c r="FU49" s="22"/>
      <c r="FV49" s="22"/>
      <c r="FW49" s="22"/>
      <c r="FX49" s="22"/>
      <c r="FY49" s="22"/>
      <c r="FZ49" s="22"/>
      <c r="GN49" s="309" t="s">
        <v>100</v>
      </c>
      <c r="GO49" s="309"/>
      <c r="GP49" s="309"/>
      <c r="GQ49" s="309" t="s">
        <v>1</v>
      </c>
      <c r="GR49" s="509">
        <f>W20</f>
        <v>120</v>
      </c>
      <c r="GS49" s="385"/>
      <c r="GT49" s="385"/>
      <c r="GU49" s="296" t="s">
        <v>136</v>
      </c>
      <c r="GV49" s="309"/>
      <c r="GW49" s="297"/>
      <c r="GX49" s="297"/>
      <c r="GY49" s="297"/>
      <c r="GZ49" s="71"/>
      <c r="HA49" s="71"/>
      <c r="HB49" s="71"/>
      <c r="HC49" s="71"/>
      <c r="HD49" s="2"/>
      <c r="HE49" s="2"/>
      <c r="TL49" s="321" t="s">
        <v>21</v>
      </c>
      <c r="TM49" s="82">
        <v>0.32900000000000001</v>
      </c>
      <c r="TN49" s="82">
        <v>0.42899999999999999</v>
      </c>
      <c r="TO49" s="339">
        <v>0.42899999999999999</v>
      </c>
      <c r="TP49" s="339"/>
      <c r="TQ49" s="340">
        <v>0.42899999999999999</v>
      </c>
      <c r="TR49" s="340">
        <v>0.42899999999999999</v>
      </c>
      <c r="TS49" s="340"/>
      <c r="TT49" s="340">
        <v>0.32900000000000001</v>
      </c>
      <c r="TU49" s="340">
        <v>0.52900000000000003</v>
      </c>
      <c r="TV49" s="340">
        <v>0.52900000000000003</v>
      </c>
      <c r="TW49" s="340"/>
      <c r="TX49" s="340">
        <v>0.52900000000000003</v>
      </c>
      <c r="TY49" s="340">
        <v>0.52900000000000003</v>
      </c>
      <c r="TZ49" s="340"/>
      <c r="UA49" s="340">
        <v>1.419</v>
      </c>
      <c r="UB49" s="340">
        <v>1.6160000000000001</v>
      </c>
      <c r="UC49" s="340">
        <v>1.746</v>
      </c>
      <c r="UD49" s="340"/>
      <c r="UE49" s="340">
        <v>1.5129999999999999</v>
      </c>
      <c r="UF49" s="340">
        <v>1.645</v>
      </c>
      <c r="UG49" s="340">
        <v>1.746</v>
      </c>
      <c r="UH49" s="340"/>
      <c r="UI49" s="340">
        <v>2.1509999999999998</v>
      </c>
      <c r="UJ49" s="340">
        <v>2.3330000000000002</v>
      </c>
      <c r="UK49" s="340">
        <v>2.4790000000000001</v>
      </c>
      <c r="UL49" s="340"/>
      <c r="UM49" s="340">
        <v>2.23</v>
      </c>
      <c r="UN49" s="340">
        <v>2.3620000000000001</v>
      </c>
      <c r="UO49" s="340">
        <v>2.476</v>
      </c>
      <c r="UP49" s="340"/>
      <c r="UQ49" s="340">
        <v>2.9630000000000001</v>
      </c>
      <c r="UR49" s="340">
        <v>3.16</v>
      </c>
      <c r="US49" s="340">
        <v>3.29</v>
      </c>
      <c r="UU49" s="340">
        <v>3.056</v>
      </c>
      <c r="UV49" s="340">
        <v>3.1890000000000001</v>
      </c>
      <c r="UW49" s="340">
        <v>3.29</v>
      </c>
      <c r="UY49" s="340">
        <v>3.5790000000000002</v>
      </c>
      <c r="UZ49" s="340">
        <v>3.5790000000000002</v>
      </c>
      <c r="VA49" s="340">
        <v>3.7789999999999999</v>
      </c>
      <c r="VC49" s="340">
        <v>3.5790000000000002</v>
      </c>
      <c r="VD49" s="340">
        <v>3.5790000000000002</v>
      </c>
      <c r="VF49" s="340">
        <v>3.6789999999999998</v>
      </c>
      <c r="VG49" s="340">
        <v>3.6789999999999998</v>
      </c>
      <c r="VH49" s="340">
        <v>3.7789999999999999</v>
      </c>
      <c r="VJ49" s="340">
        <v>3.6789999999999998</v>
      </c>
      <c r="VK49" s="340">
        <v>3.6789999999999998</v>
      </c>
      <c r="VM49" s="340">
        <v>1.3540000000000001</v>
      </c>
      <c r="VN49" s="340">
        <v>1.454</v>
      </c>
      <c r="VO49" s="340">
        <v>1.619</v>
      </c>
      <c r="VQ49" s="340">
        <v>1.3540000000000001</v>
      </c>
      <c r="VR49" s="340">
        <v>1.6259999999999999</v>
      </c>
      <c r="VS49" s="340">
        <v>1.7969999999999999</v>
      </c>
      <c r="VU49" s="340">
        <v>1.5309999999999999</v>
      </c>
      <c r="VV49" s="340">
        <v>1.7789999999999999</v>
      </c>
    </row>
    <row r="50" spans="1:594" ht="14.1" customHeight="1" x14ac:dyDescent="0.2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159"/>
      <c r="O50" s="159"/>
      <c r="P50" s="159"/>
      <c r="Q50" s="33"/>
      <c r="R50" s="33"/>
      <c r="S50" s="33"/>
      <c r="T50" s="159"/>
      <c r="U50" s="159"/>
      <c r="V50" s="159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  <c r="EM50" s="22"/>
      <c r="EN50" s="22"/>
      <c r="EO50" s="22"/>
      <c r="EP50" s="22"/>
      <c r="EQ50" s="22"/>
      <c r="ER50" s="22"/>
      <c r="ES50" s="22"/>
      <c r="ET50" s="22"/>
      <c r="EU50" s="22"/>
      <c r="EV50" s="22"/>
      <c r="EW50" s="22"/>
      <c r="EX50" s="22"/>
      <c r="EY50" s="22"/>
      <c r="EZ50" s="22"/>
      <c r="FA50" s="22"/>
      <c r="FB50" s="22"/>
      <c r="FC50" s="22"/>
      <c r="FD50" s="22"/>
      <c r="FE50" s="22"/>
      <c r="FF50" s="22"/>
      <c r="FG50" s="22"/>
      <c r="FH50" s="22"/>
      <c r="FI50" s="22"/>
      <c r="FJ50" s="22"/>
      <c r="FK50" s="22"/>
      <c r="FL50" s="22"/>
      <c r="FM50" s="22"/>
      <c r="FN50" s="22"/>
      <c r="FO50" s="22"/>
      <c r="FP50" s="22"/>
      <c r="FQ50" s="22"/>
      <c r="FR50" s="22"/>
      <c r="FS50" s="22"/>
      <c r="FT50" s="22"/>
      <c r="FU50" s="22"/>
      <c r="FV50" s="22"/>
      <c r="FW50" s="22"/>
      <c r="FX50" s="22"/>
      <c r="FY50" s="22"/>
      <c r="FZ50" s="22"/>
      <c r="GN50" s="309" t="s">
        <v>10</v>
      </c>
      <c r="GO50" s="309"/>
      <c r="GP50" s="309"/>
      <c r="GQ50" s="309" t="s">
        <v>1</v>
      </c>
      <c r="GR50" s="509">
        <f>W21</f>
        <v>300</v>
      </c>
      <c r="GS50" s="385"/>
      <c r="GT50" s="385"/>
      <c r="GU50" s="296" t="s">
        <v>136</v>
      </c>
      <c r="GV50" s="309"/>
      <c r="GW50" s="297"/>
      <c r="GX50" s="297"/>
      <c r="GY50" s="297"/>
      <c r="GZ50" s="71"/>
      <c r="HA50" s="71"/>
      <c r="HB50" s="71"/>
      <c r="HC50" s="71"/>
      <c r="HD50" s="2"/>
      <c r="HE50" s="2"/>
      <c r="TL50" s="321" t="s">
        <v>22</v>
      </c>
      <c r="TM50" s="339">
        <v>0.2</v>
      </c>
      <c r="TN50" s="339">
        <v>0.2</v>
      </c>
      <c r="TO50" s="339">
        <v>-4.4999999999999998E-2</v>
      </c>
      <c r="TP50" s="339"/>
      <c r="TQ50" s="340">
        <v>-4.4999999999999998E-2</v>
      </c>
      <c r="TR50" s="340">
        <v>-0.105</v>
      </c>
      <c r="TS50" s="340"/>
      <c r="TT50" s="340">
        <v>0.35</v>
      </c>
      <c r="TU50" s="340">
        <v>0.35</v>
      </c>
      <c r="TV50" s="340">
        <v>-0.03</v>
      </c>
      <c r="TW50" s="340"/>
      <c r="TX50" s="340">
        <v>-0.03</v>
      </c>
      <c r="TY50" s="340">
        <v>-0.12</v>
      </c>
      <c r="TZ50" s="340"/>
      <c r="UA50" s="340">
        <v>0.217</v>
      </c>
      <c r="UB50" s="340">
        <v>-0.126</v>
      </c>
      <c r="UC50" s="340">
        <v>-0.126</v>
      </c>
      <c r="UD50" s="340"/>
      <c r="UE50" s="340">
        <v>0.255</v>
      </c>
      <c r="UF50" s="340">
        <v>2.4E-2</v>
      </c>
      <c r="UG50" s="340">
        <v>2.4E-2</v>
      </c>
      <c r="UH50" s="340"/>
      <c r="UI50" s="340">
        <v>0.55100000000000005</v>
      </c>
      <c r="UJ50" s="340">
        <v>0.23599999999999999</v>
      </c>
      <c r="UK50" s="340">
        <v>0.23599999999999999</v>
      </c>
      <c r="UL50" s="340"/>
      <c r="UM50" s="340">
        <v>0.61499999999999999</v>
      </c>
      <c r="UN50" s="340">
        <v>0.38600000000000001</v>
      </c>
      <c r="UO50" s="340">
        <v>0.38600000000000001</v>
      </c>
      <c r="UP50" s="340"/>
      <c r="UQ50" s="340">
        <v>1.143</v>
      </c>
      <c r="UR50" s="340">
        <v>0.8</v>
      </c>
      <c r="US50" s="340">
        <v>0.8</v>
      </c>
      <c r="UU50" s="340">
        <v>1.181</v>
      </c>
      <c r="UV50" s="340">
        <v>0.95</v>
      </c>
      <c r="UW50" s="340">
        <v>0.95</v>
      </c>
      <c r="UY50" s="340">
        <v>1.32</v>
      </c>
      <c r="UZ50" s="340">
        <v>1.7</v>
      </c>
      <c r="VA50" s="340">
        <v>1.7</v>
      </c>
      <c r="VC50" s="340">
        <v>1.23</v>
      </c>
      <c r="VD50" s="340">
        <v>1.32</v>
      </c>
      <c r="VF50" s="340">
        <v>1.3049999999999999</v>
      </c>
      <c r="VG50" s="340">
        <v>1.55</v>
      </c>
      <c r="VH50" s="340">
        <v>1.55</v>
      </c>
      <c r="VJ50" s="340">
        <v>1.2450000000000001</v>
      </c>
      <c r="VK50" s="340">
        <v>1.3049999999999999</v>
      </c>
      <c r="VM50" s="340">
        <v>0.7</v>
      </c>
      <c r="VN50" s="340">
        <v>0.7</v>
      </c>
      <c r="VO50" s="340">
        <v>0.41499999999999998</v>
      </c>
      <c r="VQ50" s="340">
        <v>0.85</v>
      </c>
      <c r="VR50" s="340">
        <v>0.85</v>
      </c>
      <c r="VS50" s="340">
        <v>0.55400000000000005</v>
      </c>
      <c r="VU50" s="340">
        <v>0.85</v>
      </c>
      <c r="VV50" s="340">
        <v>0.42099999999999999</v>
      </c>
    </row>
    <row r="51" spans="1:594" ht="14.1" customHeight="1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159"/>
      <c r="O51" s="159"/>
      <c r="P51" s="159"/>
      <c r="Q51" s="33"/>
      <c r="R51" s="33"/>
      <c r="S51" s="33"/>
      <c r="T51" s="159"/>
      <c r="U51" s="159"/>
      <c r="V51" s="159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  <c r="EM51" s="22"/>
      <c r="EN51" s="22"/>
      <c r="EO51" s="22"/>
      <c r="EP51" s="22"/>
      <c r="EQ51" s="22"/>
      <c r="ER51" s="22"/>
      <c r="ES51" s="22"/>
      <c r="ET51" s="22"/>
      <c r="EU51" s="22"/>
      <c r="EV51" s="22"/>
      <c r="EW51" s="22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  <c r="FU51" s="22"/>
      <c r="FV51" s="22"/>
      <c r="FW51" s="22"/>
      <c r="FX51" s="22"/>
      <c r="FY51" s="22"/>
      <c r="FZ51" s="22"/>
      <c r="GN51" s="309" t="s">
        <v>141</v>
      </c>
      <c r="GO51" s="309"/>
      <c r="GP51" s="309"/>
      <c r="GQ51" s="309" t="s">
        <v>1</v>
      </c>
      <c r="GR51" s="385">
        <f>IF(H20=HM6,1,IF(H20=HM7,0,IF(H20=HM8,1,IF(H20=HM9,1.4,IF(H20=HM10,1.7)))))</f>
        <v>1.4</v>
      </c>
      <c r="GS51" s="385"/>
      <c r="GT51" s="385"/>
      <c r="GU51" s="309" t="s">
        <v>0</v>
      </c>
      <c r="GV51" s="309"/>
      <c r="GW51" s="297"/>
      <c r="GX51" s="297"/>
      <c r="GY51" s="297"/>
      <c r="GZ51" s="71"/>
      <c r="HA51" s="71"/>
      <c r="HB51" s="71"/>
      <c r="HC51" s="71"/>
      <c r="HD51" s="2"/>
      <c r="HE51" s="2"/>
      <c r="TL51" s="321" t="s">
        <v>165</v>
      </c>
      <c r="TM51" s="341"/>
      <c r="TN51" s="341"/>
      <c r="TO51" s="341"/>
      <c r="TP51" s="341"/>
      <c r="TQ51" s="321"/>
      <c r="TR51" s="321"/>
      <c r="TS51" s="321"/>
      <c r="TT51" s="321"/>
      <c r="TU51" s="321"/>
      <c r="TV51" s="321"/>
      <c r="TW51" s="321"/>
      <c r="TX51" s="321"/>
      <c r="TY51" s="321"/>
      <c r="TZ51" s="321"/>
      <c r="UA51" s="321"/>
      <c r="UB51" s="321"/>
      <c r="UC51" s="321"/>
      <c r="UD51" s="321"/>
      <c r="UE51" s="321"/>
      <c r="UF51" s="321"/>
      <c r="UG51" s="321"/>
      <c r="UH51" s="321"/>
      <c r="UI51" s="321"/>
      <c r="UJ51" s="321"/>
      <c r="UK51" s="321"/>
      <c r="UL51" s="321"/>
      <c r="UM51" s="321"/>
      <c r="UN51" s="321"/>
      <c r="UO51" s="321"/>
      <c r="UP51" s="340"/>
    </row>
    <row r="52" spans="1:594" ht="14.1" customHeight="1" x14ac:dyDescent="0.2">
      <c r="A52" s="164"/>
      <c r="B52" s="164"/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64"/>
      <c r="Q52" s="33"/>
      <c r="R52" s="33"/>
      <c r="S52" s="33"/>
      <c r="T52" s="159"/>
      <c r="U52" s="159"/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  <c r="BI52" s="164"/>
      <c r="BJ52" s="164"/>
      <c r="BK52" s="164"/>
      <c r="BL52" s="164"/>
      <c r="BM52" s="164"/>
      <c r="BN52" s="164"/>
      <c r="BO52" s="164"/>
      <c r="BP52" s="164"/>
      <c r="BQ52" s="164"/>
      <c r="BR52" s="164"/>
      <c r="BS52" s="164"/>
      <c r="BT52" s="164"/>
      <c r="BU52" s="164"/>
      <c r="BV52" s="164"/>
      <c r="BW52" s="164"/>
      <c r="BX52" s="164"/>
      <c r="BY52" s="164"/>
      <c r="BZ52" s="164"/>
      <c r="CA52" s="164"/>
      <c r="CB52" s="164"/>
      <c r="CC52" s="164"/>
      <c r="CD52" s="164"/>
      <c r="CE52" s="164"/>
      <c r="CF52" s="164"/>
      <c r="CG52" s="164"/>
      <c r="CH52" s="164"/>
      <c r="CI52" s="164"/>
      <c r="CJ52" s="164"/>
      <c r="CK52" s="164"/>
      <c r="CL52" s="164"/>
      <c r="CM52" s="164"/>
      <c r="CN52" s="164"/>
      <c r="CO52" s="164"/>
      <c r="CP52" s="164"/>
      <c r="CQ52" s="164"/>
      <c r="CR52" s="164"/>
      <c r="CS52" s="164"/>
      <c r="CT52" s="164"/>
      <c r="CU52" s="164"/>
      <c r="CV52" s="164"/>
      <c r="CW52" s="164"/>
      <c r="CX52" s="164"/>
      <c r="CY52" s="164"/>
      <c r="CZ52" s="164"/>
      <c r="DA52" s="164"/>
      <c r="DB52" s="164"/>
      <c r="DC52" s="164"/>
      <c r="DD52" s="164"/>
      <c r="DE52" s="164"/>
      <c r="DF52" s="164"/>
      <c r="DG52" s="164"/>
      <c r="DH52" s="164"/>
      <c r="DI52" s="164"/>
      <c r="DJ52" s="164"/>
      <c r="DK52" s="164"/>
      <c r="DL52" s="164"/>
      <c r="DM52" s="164"/>
      <c r="DN52" s="164"/>
      <c r="DO52" s="164"/>
      <c r="DP52" s="164"/>
      <c r="DQ52" s="164"/>
      <c r="DR52" s="164"/>
      <c r="DS52" s="164"/>
      <c r="DT52" s="164"/>
      <c r="DU52" s="164"/>
      <c r="DV52" s="164"/>
      <c r="DW52" s="164"/>
      <c r="DX52" s="164"/>
      <c r="DY52" s="164"/>
      <c r="DZ52" s="164"/>
      <c r="EA52" s="164"/>
      <c r="EB52" s="164"/>
      <c r="EC52" s="164"/>
      <c r="ED52" s="164"/>
      <c r="EE52" s="164"/>
      <c r="EF52" s="164"/>
      <c r="EG52" s="164"/>
      <c r="EH52" s="164"/>
      <c r="EI52" s="164"/>
      <c r="EJ52" s="164"/>
      <c r="EK52" s="164"/>
      <c r="EL52" s="164"/>
      <c r="EM52" s="164"/>
      <c r="EN52" s="164"/>
      <c r="EO52" s="164"/>
      <c r="EP52" s="164"/>
      <c r="EQ52" s="164"/>
      <c r="ER52" s="164"/>
      <c r="ES52" s="164"/>
      <c r="ET52" s="164"/>
      <c r="EU52" s="164"/>
      <c r="EV52" s="164"/>
      <c r="EW52" s="164"/>
      <c r="EX52" s="164"/>
      <c r="EY52" s="164"/>
      <c r="EZ52" s="164"/>
      <c r="FA52" s="164"/>
      <c r="FB52" s="164"/>
      <c r="FC52" s="164"/>
      <c r="FD52" s="164"/>
      <c r="FE52" s="164"/>
      <c r="FF52" s="164"/>
      <c r="FG52" s="164"/>
      <c r="FH52" s="164"/>
      <c r="FI52" s="164"/>
      <c r="FJ52" s="164"/>
      <c r="FK52" s="164"/>
      <c r="FL52" s="164"/>
      <c r="FM52" s="164"/>
      <c r="FN52" s="164"/>
      <c r="FO52" s="164"/>
      <c r="FP52" s="164"/>
      <c r="FQ52" s="164"/>
      <c r="FR52" s="164"/>
      <c r="FS52" s="164"/>
      <c r="FT52" s="164"/>
      <c r="FU52" s="164"/>
      <c r="FV52" s="164"/>
      <c r="FW52" s="164"/>
      <c r="FX52" s="164"/>
      <c r="FY52" s="164"/>
      <c r="FZ52" s="164"/>
      <c r="GA52" s="297"/>
      <c r="GB52" s="297"/>
      <c r="GC52" s="297"/>
      <c r="GD52" s="297"/>
      <c r="GE52" s="297"/>
      <c r="GF52" s="297"/>
      <c r="GG52" s="297"/>
      <c r="GH52" s="297"/>
      <c r="GI52" s="297"/>
      <c r="GJ52" s="297"/>
      <c r="GK52" s="297"/>
      <c r="GL52" s="297"/>
      <c r="GM52" s="297"/>
      <c r="GN52" s="309" t="s">
        <v>145</v>
      </c>
      <c r="GO52" s="309"/>
      <c r="GP52" s="309"/>
      <c r="GQ52" s="309" t="s">
        <v>1</v>
      </c>
      <c r="GR52" s="446">
        <f>IF(H20=HM6,0,IF(H20=HM7,1,IF(H20=HM8,1,IF(H20=HM9,1.7,IF(H20=HM10,2)))))</f>
        <v>1.7</v>
      </c>
      <c r="GS52" s="446"/>
      <c r="GT52" s="446"/>
      <c r="GU52" s="309" t="s">
        <v>0</v>
      </c>
      <c r="GV52" s="309"/>
      <c r="GW52" s="297"/>
      <c r="GX52" s="297"/>
      <c r="GY52" s="297"/>
      <c r="GZ52" s="297"/>
      <c r="HA52" s="297"/>
      <c r="HB52" s="297"/>
      <c r="HC52" s="297"/>
      <c r="HD52" s="297"/>
      <c r="HE52" s="297"/>
      <c r="HF52" s="297"/>
      <c r="HG52" s="297"/>
      <c r="HH52" s="297"/>
      <c r="HI52" s="297"/>
      <c r="HJ52" s="297"/>
      <c r="HK52" s="297"/>
      <c r="HL52" s="297"/>
      <c r="HM52" s="297"/>
      <c r="HN52" s="297"/>
      <c r="HO52" s="297"/>
      <c r="HP52" s="297"/>
      <c r="HQ52" s="297"/>
      <c r="HR52" s="297"/>
      <c r="HS52" s="297"/>
      <c r="HT52" s="297"/>
      <c r="HU52" s="297"/>
      <c r="HV52" s="297"/>
      <c r="HW52" s="297"/>
      <c r="HX52" s="297"/>
      <c r="HY52" s="297"/>
      <c r="HZ52" s="297"/>
      <c r="IA52" s="297"/>
      <c r="IB52" s="297"/>
      <c r="IC52" s="297"/>
      <c r="ID52" s="297"/>
      <c r="IE52" s="297"/>
      <c r="IF52" s="297"/>
      <c r="IG52" s="297"/>
      <c r="IH52" s="297"/>
      <c r="II52" s="297"/>
      <c r="IJ52" s="297"/>
      <c r="IK52" s="297"/>
      <c r="IL52" s="297"/>
      <c r="IM52" s="297"/>
      <c r="IN52" s="297"/>
      <c r="IO52" s="297"/>
      <c r="IP52" s="297"/>
      <c r="IQ52" s="297"/>
      <c r="IR52" s="297"/>
      <c r="IS52" s="297"/>
      <c r="IT52" s="297"/>
      <c r="IU52" s="297"/>
      <c r="IV52" s="297"/>
      <c r="IW52" s="297"/>
      <c r="IX52" s="297"/>
      <c r="IY52" s="297"/>
      <c r="IZ52" s="297"/>
      <c r="JA52" s="297"/>
      <c r="JB52" s="297"/>
      <c r="JC52" s="297"/>
      <c r="JD52" s="297"/>
      <c r="JE52" s="297"/>
      <c r="JF52" s="297"/>
      <c r="JG52" s="297"/>
      <c r="JH52" s="297"/>
      <c r="JI52" s="297"/>
      <c r="JJ52" s="297"/>
      <c r="JK52" s="297"/>
      <c r="JL52" s="297"/>
      <c r="JM52" s="297"/>
      <c r="JN52" s="297"/>
      <c r="JO52" s="297"/>
      <c r="JP52" s="297"/>
      <c r="JQ52" s="297"/>
      <c r="JR52" s="297"/>
      <c r="JS52" s="297"/>
      <c r="JT52" s="297"/>
      <c r="JU52" s="297"/>
      <c r="JV52" s="297"/>
      <c r="JW52" s="297"/>
      <c r="JX52" s="297"/>
      <c r="JY52" s="297"/>
      <c r="JZ52" s="297"/>
      <c r="KA52" s="297"/>
      <c r="KB52" s="297"/>
      <c r="KC52" s="297"/>
      <c r="KD52" s="297"/>
      <c r="KE52" s="297"/>
      <c r="KF52" s="297"/>
      <c r="KG52" s="297"/>
      <c r="KH52" s="297"/>
      <c r="KI52" s="297"/>
      <c r="KJ52" s="297"/>
      <c r="KK52" s="297"/>
      <c r="KL52" s="297"/>
      <c r="KM52" s="297"/>
      <c r="KN52" s="297"/>
      <c r="KO52" s="297"/>
      <c r="KP52" s="297"/>
      <c r="KQ52" s="297"/>
      <c r="KR52" s="297"/>
      <c r="KS52" s="297"/>
      <c r="KT52" s="297"/>
      <c r="KU52" s="297"/>
      <c r="KV52" s="297"/>
      <c r="KW52" s="297"/>
      <c r="KX52" s="297"/>
      <c r="KY52" s="297"/>
      <c r="KZ52" s="297"/>
      <c r="LA52" s="297"/>
      <c r="LB52" s="297"/>
      <c r="LC52" s="297"/>
      <c r="LD52" s="297"/>
      <c r="LE52" s="297"/>
      <c r="LF52" s="297"/>
      <c r="LG52" s="297"/>
      <c r="LH52" s="297"/>
      <c r="LI52" s="297"/>
      <c r="LJ52" s="297"/>
      <c r="LK52" s="297"/>
      <c r="LL52" s="297"/>
      <c r="LM52" s="297"/>
      <c r="LN52" s="297"/>
      <c r="LO52" s="297"/>
      <c r="LP52" s="297"/>
      <c r="LQ52" s="297"/>
      <c r="LR52" s="297"/>
      <c r="LS52" s="297"/>
      <c r="LT52" s="297"/>
      <c r="LU52" s="297"/>
      <c r="LV52" s="297"/>
      <c r="LW52" s="297"/>
      <c r="LX52" s="297"/>
      <c r="LY52" s="297"/>
      <c r="LZ52" s="297"/>
      <c r="MA52" s="297"/>
      <c r="MB52" s="297"/>
      <c r="MC52" s="297"/>
      <c r="MD52" s="297"/>
      <c r="ME52" s="297"/>
      <c r="MF52" s="297"/>
      <c r="MG52" s="297"/>
      <c r="MH52" s="297"/>
      <c r="MI52" s="297"/>
      <c r="MJ52" s="297"/>
      <c r="MK52" s="297"/>
      <c r="ML52" s="297"/>
      <c r="MM52" s="297"/>
      <c r="MN52" s="297"/>
      <c r="MO52" s="297"/>
      <c r="MP52" s="297"/>
      <c r="MQ52" s="297"/>
      <c r="MR52" s="297"/>
      <c r="MS52" s="297"/>
      <c r="MT52" s="297"/>
      <c r="MU52" s="297"/>
      <c r="MV52" s="297"/>
      <c r="MW52" s="297"/>
      <c r="MX52" s="297"/>
      <c r="MY52" s="297"/>
      <c r="MZ52" s="297"/>
      <c r="NA52" s="297"/>
      <c r="NB52" s="297"/>
      <c r="NC52" s="297"/>
      <c r="ND52" s="297"/>
      <c r="NE52" s="297"/>
      <c r="NF52" s="297"/>
      <c r="NG52" s="297"/>
      <c r="NH52" s="297"/>
      <c r="NI52" s="297"/>
      <c r="NJ52" s="297"/>
      <c r="NK52" s="297"/>
      <c r="NL52" s="297"/>
      <c r="NM52" s="297"/>
      <c r="NN52" s="297"/>
      <c r="NO52" s="297"/>
      <c r="NP52" s="297"/>
      <c r="NQ52" s="297"/>
      <c r="NR52" s="297"/>
      <c r="NS52" s="297"/>
      <c r="NT52" s="297"/>
      <c r="NU52" s="297"/>
      <c r="NV52" s="297"/>
      <c r="NW52" s="297"/>
      <c r="NX52" s="297"/>
      <c r="NY52" s="297"/>
      <c r="NZ52" s="297"/>
      <c r="OA52" s="297"/>
      <c r="OB52" s="297"/>
      <c r="OC52" s="297"/>
      <c r="OD52" s="297"/>
      <c r="OE52" s="297"/>
      <c r="OF52" s="297"/>
      <c r="OG52" s="297"/>
      <c r="OH52" s="297"/>
      <c r="OI52" s="297"/>
      <c r="OJ52" s="297"/>
      <c r="OK52" s="297"/>
      <c r="OL52" s="297"/>
      <c r="OM52" s="297"/>
      <c r="ON52" s="297"/>
      <c r="OO52" s="297"/>
      <c r="OP52" s="297"/>
      <c r="OQ52" s="297"/>
      <c r="OR52" s="297"/>
      <c r="OS52" s="297"/>
      <c r="OT52" s="297"/>
      <c r="OU52" s="297"/>
      <c r="OV52" s="297"/>
      <c r="OW52" s="297"/>
      <c r="OX52" s="297"/>
      <c r="OY52" s="297"/>
      <c r="OZ52" s="297"/>
      <c r="PA52" s="297"/>
      <c r="PB52" s="297"/>
      <c r="PC52" s="297"/>
      <c r="PD52" s="297"/>
      <c r="PE52" s="297"/>
      <c r="PF52" s="297"/>
      <c r="PG52" s="297"/>
      <c r="PH52" s="297"/>
      <c r="PI52" s="297"/>
      <c r="PJ52" s="297"/>
      <c r="PK52" s="297"/>
      <c r="PL52" s="297"/>
      <c r="PM52" s="297"/>
      <c r="PN52" s="297"/>
      <c r="PO52" s="297"/>
      <c r="PP52" s="297"/>
      <c r="PQ52" s="297"/>
      <c r="PR52" s="297"/>
      <c r="PS52" s="297"/>
      <c r="PT52" s="297"/>
      <c r="PU52" s="297"/>
      <c r="PV52" s="297"/>
      <c r="PW52" s="297"/>
      <c r="PX52" s="297"/>
      <c r="PY52" s="297"/>
      <c r="PZ52" s="297"/>
      <c r="QA52" s="297"/>
      <c r="QB52" s="297"/>
      <c r="QC52" s="297"/>
      <c r="QD52" s="297"/>
      <c r="QE52" s="297"/>
      <c r="QF52" s="297"/>
      <c r="QG52" s="297"/>
      <c r="QH52" s="297"/>
      <c r="QI52" s="297"/>
      <c r="QJ52" s="297"/>
      <c r="QK52" s="297"/>
      <c r="QL52" s="297"/>
      <c r="QM52" s="297"/>
      <c r="QN52" s="297"/>
      <c r="QO52" s="297"/>
      <c r="QP52" s="297"/>
      <c r="QQ52" s="297"/>
      <c r="QR52" s="297"/>
      <c r="QS52" s="297"/>
      <c r="QT52" s="297"/>
      <c r="QU52" s="297"/>
      <c r="QV52" s="297"/>
      <c r="QW52" s="297"/>
      <c r="QX52" s="297"/>
      <c r="QY52" s="297"/>
      <c r="QZ52" s="297"/>
      <c r="RA52" s="297"/>
      <c r="RB52" s="297"/>
      <c r="RC52" s="297"/>
      <c r="RD52" s="297"/>
      <c r="RE52" s="297"/>
      <c r="RF52" s="297"/>
      <c r="RG52" s="297"/>
      <c r="RH52" s="297"/>
      <c r="RI52" s="297"/>
      <c r="RJ52" s="297"/>
      <c r="RK52" s="297"/>
      <c r="RL52" s="297"/>
      <c r="RM52" s="297"/>
      <c r="RN52" s="297"/>
      <c r="RO52" s="297"/>
      <c r="RP52" s="297"/>
      <c r="RQ52" s="297"/>
      <c r="RR52" s="297"/>
      <c r="RS52" s="297"/>
      <c r="RT52" s="297"/>
      <c r="RU52" s="297"/>
      <c r="RV52" s="297"/>
      <c r="RW52" s="297"/>
      <c r="RX52" s="297"/>
      <c r="RY52" s="297"/>
      <c r="RZ52" s="297"/>
      <c r="SA52" s="297"/>
      <c r="SB52" s="297"/>
      <c r="SC52" s="297"/>
      <c r="SD52" s="297"/>
      <c r="SE52" s="297"/>
      <c r="SF52" s="297"/>
      <c r="SG52" s="297"/>
      <c r="SH52" s="297"/>
      <c r="SI52" s="297"/>
      <c r="SJ52" s="297"/>
      <c r="SK52" s="297"/>
      <c r="SL52" s="297"/>
      <c r="SM52" s="297"/>
      <c r="SN52" s="297"/>
      <c r="SO52" s="297"/>
      <c r="SP52" s="297"/>
      <c r="SQ52" s="297"/>
      <c r="SR52" s="297"/>
      <c r="TL52" s="321" t="s">
        <v>21</v>
      </c>
      <c r="TM52" s="321">
        <v>-0.4</v>
      </c>
      <c r="TN52" s="321"/>
      <c r="TO52" s="321">
        <v>-0.4</v>
      </c>
      <c r="TP52" s="321"/>
      <c r="TQ52" s="321">
        <v>2</v>
      </c>
      <c r="TR52" s="321"/>
      <c r="TS52" s="321">
        <v>2.125</v>
      </c>
      <c r="TT52" s="321"/>
      <c r="TU52" s="321">
        <v>1.8</v>
      </c>
      <c r="TV52" s="321"/>
      <c r="TW52" s="321">
        <v>1.139</v>
      </c>
      <c r="TX52" s="321"/>
      <c r="TY52" s="321">
        <v>2.7879999999999998</v>
      </c>
      <c r="TZ52" s="321"/>
      <c r="UA52" s="321"/>
      <c r="UB52" s="321"/>
      <c r="UC52" s="321"/>
      <c r="UD52" s="321"/>
      <c r="UE52" s="321"/>
      <c r="UF52" s="321"/>
      <c r="UG52" s="321"/>
      <c r="UH52" s="321"/>
      <c r="UI52" s="321"/>
      <c r="UJ52" s="321"/>
      <c r="UK52" s="321"/>
      <c r="UL52" s="321"/>
      <c r="UM52" s="321"/>
      <c r="UN52" s="321"/>
      <c r="UO52" s="321"/>
    </row>
    <row r="53" spans="1:594" ht="14.1" customHeight="1" x14ac:dyDescent="0.2">
      <c r="A53" s="164"/>
      <c r="B53" s="164"/>
      <c r="C53" s="164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33"/>
      <c r="R53" s="33"/>
      <c r="S53" s="33"/>
      <c r="T53" s="159"/>
      <c r="U53" s="159"/>
      <c r="V53" s="159"/>
      <c r="W53" s="159"/>
      <c r="X53" s="159"/>
      <c r="Y53" s="159"/>
      <c r="Z53" s="159"/>
      <c r="AA53" s="159"/>
      <c r="AB53" s="159"/>
      <c r="AC53" s="159"/>
      <c r="AD53" s="159"/>
      <c r="AE53" s="159"/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  <c r="BI53" s="165"/>
      <c r="BJ53" s="165"/>
      <c r="BK53" s="165"/>
      <c r="BL53" s="165"/>
      <c r="BM53" s="165"/>
      <c r="BN53" s="165"/>
      <c r="BO53" s="165"/>
      <c r="BP53" s="165"/>
      <c r="BQ53" s="165"/>
      <c r="BR53" s="165"/>
      <c r="BS53" s="165"/>
      <c r="BT53" s="165"/>
      <c r="BU53" s="165"/>
      <c r="BV53" s="165"/>
      <c r="BW53" s="165"/>
      <c r="BX53" s="165"/>
      <c r="BY53" s="165"/>
      <c r="BZ53" s="165"/>
      <c r="CA53" s="165"/>
      <c r="CB53" s="165"/>
      <c r="CC53" s="165"/>
      <c r="CD53" s="165"/>
      <c r="CE53" s="165"/>
      <c r="CF53" s="165"/>
      <c r="CG53" s="165"/>
      <c r="CH53" s="165"/>
      <c r="CI53" s="165"/>
      <c r="CJ53" s="165"/>
      <c r="CK53" s="165"/>
      <c r="CL53" s="165"/>
      <c r="CM53" s="165"/>
      <c r="CN53" s="165"/>
      <c r="CO53" s="165"/>
      <c r="CP53" s="165"/>
      <c r="CQ53" s="165"/>
      <c r="CR53" s="165"/>
      <c r="CS53" s="165"/>
      <c r="CT53" s="165"/>
      <c r="CU53" s="165"/>
      <c r="CV53" s="165"/>
      <c r="CW53" s="165"/>
      <c r="CX53" s="165"/>
      <c r="CY53" s="165"/>
      <c r="CZ53" s="165"/>
      <c r="DA53" s="165"/>
      <c r="DB53" s="165"/>
      <c r="DC53" s="165"/>
      <c r="DD53" s="165"/>
      <c r="DE53" s="165"/>
      <c r="DF53" s="165"/>
      <c r="DG53" s="165"/>
      <c r="DH53" s="165"/>
      <c r="DI53" s="165"/>
      <c r="DJ53" s="165"/>
      <c r="DK53" s="165"/>
      <c r="DL53" s="165"/>
      <c r="DM53" s="165"/>
      <c r="DN53" s="165"/>
      <c r="DO53" s="165"/>
      <c r="DP53" s="165"/>
      <c r="DQ53" s="165"/>
      <c r="DR53" s="165"/>
      <c r="DS53" s="165"/>
      <c r="DT53" s="165"/>
      <c r="DU53" s="165"/>
      <c r="DV53" s="165"/>
      <c r="DW53" s="165"/>
      <c r="DX53" s="165"/>
      <c r="DY53" s="165"/>
      <c r="DZ53" s="165"/>
      <c r="EA53" s="165"/>
      <c r="EB53" s="165"/>
      <c r="EC53" s="165"/>
      <c r="ED53" s="165"/>
      <c r="EE53" s="165"/>
      <c r="EF53" s="165"/>
      <c r="EG53" s="165"/>
      <c r="EH53" s="165"/>
      <c r="EI53" s="165"/>
      <c r="EJ53" s="165"/>
      <c r="EK53" s="165"/>
      <c r="EL53" s="165"/>
      <c r="EM53" s="165"/>
      <c r="EN53" s="165"/>
      <c r="EO53" s="165"/>
      <c r="EP53" s="165"/>
      <c r="EQ53" s="165"/>
      <c r="ER53" s="165"/>
      <c r="ES53" s="165"/>
      <c r="ET53" s="165"/>
      <c r="EU53" s="165"/>
      <c r="EV53" s="165"/>
      <c r="EW53" s="165"/>
      <c r="EX53" s="165"/>
      <c r="EY53" s="165"/>
      <c r="EZ53" s="165"/>
      <c r="FA53" s="165"/>
      <c r="FB53" s="165"/>
      <c r="FC53" s="165"/>
      <c r="FD53" s="165"/>
      <c r="FE53" s="165"/>
      <c r="FF53" s="165"/>
      <c r="FG53" s="165"/>
      <c r="FH53" s="165"/>
      <c r="FI53" s="165"/>
      <c r="FJ53" s="165"/>
      <c r="FK53" s="165"/>
      <c r="FL53" s="165"/>
      <c r="FM53" s="165"/>
      <c r="FN53" s="165"/>
      <c r="FO53" s="165"/>
      <c r="FP53" s="165"/>
      <c r="FQ53" s="165"/>
      <c r="FR53" s="165"/>
      <c r="FS53" s="165"/>
      <c r="FT53" s="165"/>
      <c r="FU53" s="165"/>
      <c r="FV53" s="165"/>
      <c r="FW53" s="165"/>
      <c r="FX53" s="165"/>
      <c r="FY53" s="165"/>
      <c r="FZ53" s="165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297"/>
      <c r="GN53" s="309" t="s">
        <v>101</v>
      </c>
      <c r="GO53" s="309"/>
      <c r="GP53" s="309"/>
      <c r="GQ53" s="309" t="s">
        <v>1</v>
      </c>
      <c r="GR53" s="387">
        <f>((GR51*(GR47+GR48+GR49))+(GR52*GR50))</f>
        <v>1689.752</v>
      </c>
      <c r="GS53" s="387"/>
      <c r="GT53" s="387"/>
      <c r="GU53" s="296" t="s">
        <v>56</v>
      </c>
      <c r="GV53" s="309"/>
      <c r="GW53" s="297"/>
      <c r="GX53" s="297"/>
      <c r="GY53" s="297"/>
      <c r="GZ53" s="297"/>
      <c r="HA53" s="297"/>
      <c r="HB53" s="297"/>
      <c r="HC53" s="297"/>
      <c r="HD53" s="297"/>
      <c r="HE53" s="297"/>
      <c r="HF53" s="297"/>
      <c r="HG53" s="297"/>
      <c r="HH53" s="297"/>
      <c r="HI53" s="297"/>
      <c r="HJ53" s="297"/>
      <c r="HK53" s="297"/>
      <c r="HL53" s="297"/>
      <c r="HM53" s="297"/>
      <c r="HN53" s="297"/>
      <c r="HO53" s="297"/>
      <c r="HP53" s="297"/>
      <c r="HQ53" s="297"/>
      <c r="HR53" s="297"/>
      <c r="HS53" s="297"/>
      <c r="HT53" s="297"/>
      <c r="HU53" s="297"/>
      <c r="HV53" s="297"/>
      <c r="HW53" s="297"/>
      <c r="HX53" s="297"/>
      <c r="HY53" s="297"/>
      <c r="HZ53" s="297"/>
      <c r="IA53" s="297"/>
      <c r="IB53" s="297"/>
      <c r="IC53" s="297"/>
      <c r="ID53" s="297"/>
      <c r="IE53" s="297"/>
      <c r="IF53" s="297"/>
      <c r="IG53" s="297"/>
      <c r="IH53" s="297"/>
      <c r="II53" s="297"/>
      <c r="IJ53" s="297"/>
      <c r="IK53" s="297"/>
      <c r="IL53" s="297"/>
      <c r="IM53" s="297"/>
      <c r="IN53" s="297"/>
      <c r="IO53" s="297"/>
      <c r="IP53" s="297"/>
      <c r="IQ53" s="297"/>
      <c r="IR53" s="297"/>
      <c r="IS53" s="297"/>
      <c r="IT53" s="297"/>
      <c r="IU53" s="297"/>
      <c r="IV53" s="297"/>
      <c r="IW53" s="297"/>
      <c r="IX53" s="297"/>
      <c r="IY53" s="297"/>
      <c r="IZ53" s="297"/>
      <c r="JA53" s="297"/>
      <c r="JB53" s="297"/>
      <c r="JC53" s="297"/>
      <c r="JD53" s="297"/>
      <c r="JE53" s="297"/>
      <c r="JF53" s="297"/>
      <c r="JG53" s="297"/>
      <c r="JH53" s="297"/>
      <c r="JI53" s="297"/>
      <c r="JJ53" s="297"/>
      <c r="JK53" s="297"/>
      <c r="JL53" s="297"/>
      <c r="JM53" s="297"/>
      <c r="JN53" s="297"/>
      <c r="JO53" s="297"/>
      <c r="JP53" s="297"/>
      <c r="JQ53" s="297"/>
      <c r="JR53" s="297"/>
      <c r="JS53" s="297"/>
      <c r="JT53" s="297"/>
      <c r="JU53" s="297"/>
      <c r="JV53" s="297"/>
      <c r="JW53" s="297"/>
      <c r="JX53" s="297"/>
      <c r="JY53" s="297"/>
      <c r="JZ53" s="297"/>
      <c r="KA53" s="297"/>
      <c r="KB53" s="297"/>
      <c r="KC53" s="297"/>
      <c r="KD53" s="297"/>
      <c r="KE53" s="297"/>
      <c r="KF53" s="297"/>
      <c r="KG53" s="297"/>
      <c r="KH53" s="297"/>
      <c r="KI53" s="297"/>
      <c r="KJ53" s="297"/>
      <c r="KK53" s="297"/>
      <c r="KL53" s="297"/>
      <c r="KM53" s="297"/>
      <c r="KN53" s="297"/>
      <c r="KO53" s="297"/>
      <c r="KP53" s="297"/>
      <c r="KQ53" s="297"/>
      <c r="KR53" s="297"/>
      <c r="KS53" s="297"/>
      <c r="KT53" s="297"/>
      <c r="KU53" s="297"/>
      <c r="KV53" s="297"/>
      <c r="KW53" s="297"/>
      <c r="KX53" s="297"/>
      <c r="KY53" s="297"/>
      <c r="KZ53" s="297"/>
      <c r="LA53" s="297"/>
      <c r="LB53" s="297"/>
      <c r="LC53" s="297"/>
      <c r="LD53" s="297"/>
      <c r="LE53" s="297"/>
      <c r="LF53" s="297"/>
      <c r="LG53" s="297"/>
      <c r="LH53" s="297"/>
      <c r="LI53" s="297"/>
      <c r="LJ53" s="297"/>
      <c r="LK53" s="297"/>
      <c r="LL53" s="297"/>
      <c r="LM53" s="297"/>
      <c r="LN53" s="297"/>
      <c r="LO53" s="297"/>
      <c r="LP53" s="297"/>
      <c r="LQ53" s="297"/>
      <c r="LR53" s="297"/>
      <c r="LS53" s="297"/>
      <c r="LT53" s="297"/>
      <c r="LU53" s="297"/>
      <c r="LV53" s="297"/>
      <c r="LW53" s="297"/>
      <c r="LX53" s="297"/>
      <c r="LY53" s="297"/>
      <c r="LZ53" s="297"/>
      <c r="MA53" s="297"/>
      <c r="MB53" s="297"/>
      <c r="MC53" s="297"/>
      <c r="MD53" s="297"/>
      <c r="ME53" s="297"/>
      <c r="MF53" s="297"/>
      <c r="MG53" s="297"/>
      <c r="MH53" s="297"/>
      <c r="MI53" s="297"/>
      <c r="MJ53" s="297"/>
      <c r="MK53" s="297"/>
      <c r="ML53" s="297"/>
      <c r="MM53" s="297"/>
      <c r="MN53" s="297"/>
      <c r="MO53" s="297"/>
      <c r="MP53" s="297"/>
      <c r="MQ53" s="297"/>
      <c r="MR53" s="297"/>
      <c r="MS53" s="297"/>
      <c r="MT53" s="297"/>
      <c r="MU53" s="297"/>
      <c r="MV53" s="297"/>
      <c r="MW53" s="297"/>
      <c r="MX53" s="297"/>
      <c r="MY53" s="297"/>
      <c r="MZ53" s="297"/>
      <c r="NA53" s="297"/>
      <c r="NB53" s="297"/>
      <c r="NC53" s="297"/>
      <c r="ND53" s="297"/>
      <c r="NE53" s="297"/>
      <c r="NF53" s="297"/>
      <c r="NG53" s="297"/>
      <c r="NH53" s="297"/>
      <c r="NI53" s="297"/>
      <c r="NJ53" s="297"/>
      <c r="NK53" s="297"/>
      <c r="NL53" s="297"/>
      <c r="NM53" s="297"/>
      <c r="NN53" s="297"/>
      <c r="NO53" s="297"/>
      <c r="NP53" s="297"/>
      <c r="NQ53" s="297"/>
      <c r="NR53" s="297"/>
      <c r="NS53" s="297"/>
      <c r="NT53" s="297"/>
      <c r="NU53" s="297"/>
      <c r="NV53" s="297"/>
      <c r="NW53" s="297"/>
      <c r="NX53" s="297"/>
      <c r="NY53" s="297"/>
      <c r="NZ53" s="297"/>
      <c r="OA53" s="297"/>
      <c r="OB53" s="297"/>
      <c r="OC53" s="297"/>
      <c r="OD53" s="297"/>
      <c r="OE53" s="297"/>
      <c r="OF53" s="297"/>
      <c r="OG53" s="297"/>
      <c r="OH53" s="297"/>
      <c r="OI53" s="297"/>
      <c r="OJ53" s="297"/>
      <c r="OK53" s="297"/>
      <c r="OL53" s="297"/>
      <c r="OM53" s="297"/>
      <c r="ON53" s="297"/>
      <c r="OO53" s="297"/>
      <c r="OP53" s="297"/>
      <c r="OQ53" s="297"/>
      <c r="OR53" s="297"/>
      <c r="OS53" s="297"/>
      <c r="OT53" s="297"/>
      <c r="OU53" s="297"/>
      <c r="OV53" s="297"/>
      <c r="OW53" s="297"/>
      <c r="OX53" s="297"/>
      <c r="OY53" s="297"/>
      <c r="OZ53" s="297"/>
      <c r="PA53" s="297"/>
      <c r="PB53" s="297"/>
      <c r="PC53" s="297"/>
      <c r="PD53" s="297"/>
      <c r="PE53" s="297"/>
      <c r="PF53" s="297"/>
      <c r="PG53" s="297"/>
      <c r="PH53" s="297"/>
      <c r="PI53" s="297"/>
      <c r="PJ53" s="297"/>
      <c r="PK53" s="297"/>
      <c r="PL53" s="297"/>
      <c r="PM53" s="297"/>
      <c r="PN53" s="297"/>
      <c r="PO53" s="297"/>
      <c r="PP53" s="297"/>
      <c r="PQ53" s="297"/>
      <c r="PR53" s="297"/>
      <c r="PS53" s="297"/>
      <c r="PT53" s="297"/>
      <c r="PU53" s="297"/>
      <c r="PV53" s="297"/>
      <c r="PW53" s="297"/>
      <c r="PX53" s="297"/>
      <c r="PY53" s="297"/>
      <c r="PZ53" s="297"/>
      <c r="QA53" s="297"/>
      <c r="QB53" s="297"/>
      <c r="QC53" s="297"/>
      <c r="QD53" s="297"/>
      <c r="QE53" s="297"/>
      <c r="QF53" s="297"/>
      <c r="QG53" s="297"/>
      <c r="QH53" s="297"/>
      <c r="QI53" s="297"/>
      <c r="QJ53" s="297"/>
      <c r="QK53" s="297"/>
      <c r="QL53" s="297"/>
      <c r="QM53" s="297"/>
      <c r="QN53" s="297"/>
      <c r="QO53" s="297"/>
      <c r="QP53" s="297"/>
      <c r="QQ53" s="297"/>
      <c r="QR53" s="297"/>
      <c r="QS53" s="297"/>
      <c r="QT53" s="297"/>
      <c r="QU53" s="297"/>
      <c r="QV53" s="297"/>
      <c r="QW53" s="297"/>
      <c r="QX53" s="297"/>
      <c r="QY53" s="297"/>
      <c r="QZ53" s="297"/>
      <c r="RA53" s="297"/>
      <c r="RB53" s="297"/>
      <c r="RC53" s="297"/>
      <c r="RD53" s="297"/>
      <c r="RE53" s="297"/>
      <c r="RF53" s="297"/>
      <c r="RG53" s="297"/>
      <c r="RH53" s="297"/>
      <c r="RI53" s="297"/>
      <c r="RJ53" s="297"/>
      <c r="RK53" s="297"/>
      <c r="RL53" s="297"/>
      <c r="RM53" s="297"/>
      <c r="RN53" s="297"/>
      <c r="RO53" s="297"/>
      <c r="RP53" s="297"/>
      <c r="RQ53" s="297"/>
      <c r="RR53" s="297"/>
      <c r="RS53" s="297"/>
      <c r="RT53" s="297"/>
      <c r="RU53" s="297"/>
      <c r="RV53" s="297"/>
      <c r="RW53" s="297"/>
      <c r="RX53" s="297"/>
      <c r="RY53" s="297"/>
      <c r="RZ53" s="297"/>
      <c r="SA53" s="297"/>
      <c r="SB53" s="297"/>
      <c r="SC53" s="297"/>
      <c r="SD53" s="297"/>
      <c r="SE53" s="297"/>
      <c r="SF53" s="297"/>
      <c r="SG53" s="297"/>
      <c r="SH53" s="297"/>
      <c r="SI53" s="297"/>
      <c r="SJ53" s="297"/>
      <c r="SK53" s="297"/>
      <c r="SL53" s="297"/>
      <c r="SM53" s="297"/>
      <c r="SN53" s="297"/>
      <c r="SO53" s="297"/>
      <c r="SP53" s="297"/>
      <c r="SQ53" s="297"/>
      <c r="SR53" s="297"/>
      <c r="TL53" s="321" t="s">
        <v>22</v>
      </c>
      <c r="TM53" s="321">
        <v>0.67500000000000004</v>
      </c>
      <c r="TN53" s="321"/>
      <c r="TO53" s="321">
        <v>-7.4999999999999997E-2</v>
      </c>
      <c r="TP53" s="321"/>
      <c r="TQ53" s="321">
        <v>-0.6</v>
      </c>
      <c r="TR53" s="321"/>
      <c r="TS53" s="321">
        <v>1.1000000000000001</v>
      </c>
      <c r="TT53" s="321"/>
      <c r="TU53" s="321">
        <v>0.82499999999999996</v>
      </c>
      <c r="TV53" s="321"/>
      <c r="TW53" s="321">
        <v>0.433</v>
      </c>
      <c r="TX53" s="321"/>
      <c r="TY53" s="321">
        <v>1.423</v>
      </c>
      <c r="TZ53" s="321"/>
      <c r="UA53" s="321"/>
      <c r="UB53" s="321"/>
      <c r="UC53" s="321"/>
      <c r="UD53" s="321"/>
      <c r="UE53" s="321"/>
      <c r="UF53" s="321"/>
      <c r="UG53" s="321"/>
      <c r="UH53" s="321"/>
      <c r="UI53" s="321"/>
      <c r="UJ53" s="321"/>
      <c r="UK53" s="321"/>
      <c r="UL53" s="321"/>
      <c r="UM53" s="321"/>
      <c r="UN53" s="321"/>
      <c r="UO53" s="321"/>
    </row>
    <row r="54" spans="1:594" ht="14.1" customHeight="1" x14ac:dyDescent="0.2">
      <c r="A54" s="164"/>
      <c r="B54" s="237"/>
      <c r="C54" s="237"/>
      <c r="D54" s="237"/>
      <c r="E54" s="237"/>
      <c r="F54" s="238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59"/>
      <c r="R54" s="159"/>
      <c r="S54" s="159"/>
      <c r="T54" s="159"/>
      <c r="U54" s="159"/>
      <c r="V54" s="159"/>
      <c r="W54" s="159"/>
      <c r="X54" s="159"/>
      <c r="Y54" s="159"/>
      <c r="Z54" s="159"/>
      <c r="AA54" s="159"/>
      <c r="AB54" s="159"/>
      <c r="AC54" s="159"/>
      <c r="AD54" s="159"/>
      <c r="AE54" s="159"/>
      <c r="AF54" s="262"/>
      <c r="AG54" s="262"/>
      <c r="AH54" s="262"/>
      <c r="AI54" s="262"/>
      <c r="AJ54" s="262"/>
      <c r="AK54" s="262"/>
      <c r="AL54" s="262"/>
      <c r="AM54" s="262"/>
      <c r="AN54" s="262"/>
      <c r="AO54" s="262"/>
      <c r="AP54" s="262"/>
      <c r="AQ54" s="262"/>
      <c r="AR54" s="262"/>
      <c r="AS54" s="262"/>
      <c r="AT54" s="262"/>
      <c r="AU54" s="262"/>
      <c r="AV54" s="262"/>
      <c r="AW54" s="262"/>
      <c r="AX54" s="262"/>
      <c r="AY54" s="262"/>
      <c r="AZ54" s="262"/>
      <c r="BA54" s="262"/>
      <c r="BB54" s="262"/>
      <c r="BC54" s="262"/>
      <c r="BD54" s="262"/>
      <c r="BE54" s="262"/>
      <c r="BF54" s="262"/>
      <c r="BG54" s="262"/>
      <c r="BH54" s="262"/>
      <c r="BI54" s="262"/>
      <c r="BJ54" s="262"/>
      <c r="BK54" s="262"/>
      <c r="BL54" s="262"/>
      <c r="BM54" s="262"/>
      <c r="BN54" s="262"/>
      <c r="BO54" s="262"/>
      <c r="BP54" s="262"/>
      <c r="BQ54" s="262"/>
      <c r="BR54" s="262"/>
      <c r="BS54" s="262"/>
      <c r="BT54" s="262"/>
      <c r="BU54" s="262"/>
      <c r="BV54" s="262"/>
      <c r="BW54" s="262"/>
      <c r="BX54" s="262"/>
      <c r="BY54" s="262"/>
      <c r="BZ54" s="262"/>
      <c r="CA54" s="262"/>
      <c r="CB54" s="262"/>
      <c r="CC54" s="262"/>
      <c r="CD54" s="262"/>
      <c r="CE54" s="262"/>
      <c r="CF54" s="262"/>
      <c r="CG54" s="262"/>
      <c r="CH54" s="262"/>
      <c r="CI54" s="262"/>
      <c r="CJ54" s="262"/>
      <c r="CK54" s="262"/>
      <c r="CL54" s="262"/>
      <c r="CM54" s="262"/>
      <c r="CN54" s="262"/>
      <c r="CO54" s="262"/>
      <c r="CP54" s="262"/>
      <c r="CQ54" s="262"/>
      <c r="CR54" s="262"/>
      <c r="CS54" s="262"/>
      <c r="CT54" s="262"/>
      <c r="CU54" s="262"/>
      <c r="CV54" s="262"/>
      <c r="CW54" s="262"/>
      <c r="CX54" s="262"/>
      <c r="CY54" s="262"/>
      <c r="CZ54" s="262"/>
      <c r="DA54" s="262"/>
      <c r="DB54" s="262"/>
      <c r="DC54" s="262"/>
      <c r="DD54" s="262"/>
      <c r="DE54" s="262"/>
      <c r="DF54" s="262"/>
      <c r="DG54" s="262"/>
      <c r="DH54" s="262"/>
      <c r="DI54" s="262"/>
      <c r="DJ54" s="262"/>
      <c r="DK54" s="262"/>
      <c r="DL54" s="262"/>
      <c r="DM54" s="262"/>
      <c r="DN54" s="262"/>
      <c r="DO54" s="262"/>
      <c r="DP54" s="262"/>
      <c r="DQ54" s="262"/>
      <c r="DR54" s="262"/>
      <c r="DS54" s="262"/>
      <c r="DT54" s="262"/>
      <c r="DU54" s="262"/>
      <c r="DV54" s="262"/>
      <c r="DW54" s="262"/>
      <c r="DX54" s="262"/>
      <c r="DY54" s="262"/>
      <c r="DZ54" s="262"/>
      <c r="EA54" s="262"/>
      <c r="EB54" s="262"/>
      <c r="EC54" s="262"/>
      <c r="ED54" s="262"/>
      <c r="EE54" s="262"/>
      <c r="EF54" s="262"/>
      <c r="EG54" s="262"/>
      <c r="EH54" s="262"/>
      <c r="EI54" s="262"/>
      <c r="EJ54" s="262"/>
      <c r="EK54" s="262"/>
      <c r="EL54" s="262"/>
      <c r="EM54" s="262"/>
      <c r="EN54" s="262"/>
      <c r="EO54" s="262"/>
      <c r="EP54" s="262"/>
      <c r="EQ54" s="262"/>
      <c r="ER54" s="262"/>
      <c r="ES54" s="262"/>
      <c r="ET54" s="262"/>
      <c r="EU54" s="262"/>
      <c r="EV54" s="262"/>
      <c r="EW54" s="262"/>
      <c r="EX54" s="262"/>
      <c r="EY54" s="262"/>
      <c r="EZ54" s="262"/>
      <c r="FA54" s="262"/>
      <c r="FB54" s="262"/>
      <c r="FC54" s="262"/>
      <c r="FD54" s="262"/>
      <c r="FE54" s="262"/>
      <c r="FF54" s="262"/>
      <c r="FG54" s="262"/>
      <c r="FH54" s="262"/>
      <c r="FI54" s="262"/>
      <c r="FJ54" s="262"/>
      <c r="FK54" s="262"/>
      <c r="FL54" s="262"/>
      <c r="FM54" s="262"/>
      <c r="FN54" s="262"/>
      <c r="FO54" s="262"/>
      <c r="FP54" s="262"/>
      <c r="FQ54" s="262"/>
      <c r="FR54" s="262"/>
      <c r="FS54" s="262"/>
      <c r="FT54" s="262"/>
      <c r="FU54" s="262"/>
      <c r="FV54" s="262"/>
      <c r="FW54" s="262"/>
      <c r="FX54" s="262"/>
      <c r="FY54" s="262"/>
      <c r="FZ54" s="262"/>
      <c r="GA54" s="251"/>
      <c r="GB54" s="251"/>
      <c r="GC54" s="251"/>
      <c r="GD54" s="251"/>
      <c r="GE54" s="251"/>
      <c r="GF54" s="118"/>
      <c r="GG54" s="297"/>
      <c r="GH54" s="297"/>
      <c r="GI54" s="297"/>
      <c r="GJ54" s="297"/>
      <c r="GK54" s="297"/>
      <c r="GL54" s="297"/>
      <c r="GM54" s="297"/>
      <c r="GN54" s="1" t="s">
        <v>29</v>
      </c>
      <c r="GO54" s="297"/>
      <c r="GP54" s="297"/>
      <c r="GQ54" s="309" t="s">
        <v>1</v>
      </c>
      <c r="GR54" s="393">
        <f>ROUND(0.85*GN6*(GR36/GR37)*(6120/(6120+GR37)),4)</f>
        <v>2.4199999999999999E-2</v>
      </c>
      <c r="GS54" s="393"/>
      <c r="GT54" s="393"/>
      <c r="GU54" s="248" t="s">
        <v>0</v>
      </c>
      <c r="GV54" s="297"/>
      <c r="GW54" s="297"/>
      <c r="GX54" s="297"/>
      <c r="GY54" s="297"/>
      <c r="GZ54" s="297"/>
      <c r="HA54" s="297"/>
      <c r="HB54" s="297"/>
      <c r="HC54" s="297"/>
      <c r="HD54" s="297"/>
      <c r="HE54" s="297"/>
      <c r="HF54" s="297"/>
      <c r="HG54" s="297"/>
      <c r="HH54" s="297"/>
      <c r="HI54" s="297"/>
      <c r="HJ54" s="297"/>
      <c r="HK54" s="297"/>
      <c r="HL54" s="297"/>
      <c r="HM54" s="297"/>
      <c r="HN54" s="297"/>
      <c r="HO54" s="297"/>
      <c r="HP54" s="297"/>
      <c r="HQ54" s="297"/>
      <c r="HR54" s="297"/>
      <c r="HS54" s="297"/>
      <c r="HT54" s="297"/>
      <c r="HU54" s="297"/>
      <c r="HV54" s="297"/>
      <c r="HW54" s="297"/>
      <c r="HX54" s="297"/>
      <c r="HY54" s="297"/>
      <c r="HZ54" s="297"/>
      <c r="IA54" s="297"/>
      <c r="IB54" s="297"/>
      <c r="IC54" s="297"/>
      <c r="ID54" s="297"/>
      <c r="IE54" s="297"/>
      <c r="IF54" s="297"/>
      <c r="IG54" s="297"/>
      <c r="IH54" s="297"/>
      <c r="II54" s="297"/>
      <c r="IJ54" s="297"/>
      <c r="IK54" s="297"/>
      <c r="IL54" s="297"/>
      <c r="IM54" s="297"/>
      <c r="IN54" s="297"/>
      <c r="IO54" s="297"/>
      <c r="IP54" s="297"/>
      <c r="IQ54" s="297"/>
      <c r="IR54" s="297"/>
      <c r="IS54" s="297"/>
      <c r="IT54" s="297"/>
      <c r="IU54" s="297"/>
      <c r="IV54" s="297"/>
      <c r="IW54" s="297"/>
      <c r="IX54" s="297"/>
      <c r="IY54" s="297"/>
      <c r="IZ54" s="297"/>
      <c r="JA54" s="297"/>
      <c r="JB54" s="297"/>
      <c r="JC54" s="297"/>
      <c r="JD54" s="297"/>
      <c r="JE54" s="297"/>
      <c r="JF54" s="297"/>
      <c r="JG54" s="297"/>
      <c r="JH54" s="297"/>
      <c r="JI54" s="297"/>
      <c r="JJ54" s="297"/>
      <c r="JK54" s="297"/>
      <c r="JL54" s="297"/>
      <c r="JM54" s="297"/>
      <c r="JN54" s="297"/>
      <c r="JO54" s="297"/>
      <c r="JP54" s="297"/>
      <c r="JQ54" s="297"/>
      <c r="JR54" s="297"/>
      <c r="JS54" s="297"/>
      <c r="JT54" s="297"/>
      <c r="JU54" s="297"/>
      <c r="JV54" s="297"/>
      <c r="JW54" s="297"/>
      <c r="JX54" s="297"/>
      <c r="JY54" s="297"/>
      <c r="JZ54" s="297"/>
      <c r="KA54" s="297"/>
      <c r="KB54" s="297"/>
      <c r="KC54" s="297"/>
      <c r="KD54" s="297"/>
      <c r="KE54" s="297"/>
      <c r="KF54" s="297"/>
      <c r="KG54" s="297"/>
      <c r="KH54" s="297"/>
      <c r="KI54" s="297"/>
      <c r="KJ54" s="297"/>
      <c r="KK54" s="297"/>
      <c r="KL54" s="297"/>
      <c r="KM54" s="297"/>
      <c r="KN54" s="297"/>
      <c r="KO54" s="297"/>
      <c r="KP54" s="297"/>
      <c r="KQ54" s="297"/>
      <c r="KR54" s="297"/>
      <c r="KS54" s="297"/>
      <c r="KT54" s="297"/>
      <c r="KU54" s="297"/>
      <c r="KV54" s="297"/>
      <c r="KW54" s="297"/>
      <c r="KX54" s="297"/>
      <c r="KY54" s="297"/>
      <c r="KZ54" s="297"/>
      <c r="LA54" s="297"/>
      <c r="LB54" s="297"/>
      <c r="LC54" s="297"/>
      <c r="LD54" s="297"/>
      <c r="LE54" s="297"/>
      <c r="LF54" s="297"/>
      <c r="LG54" s="297"/>
      <c r="LH54" s="297"/>
      <c r="LI54" s="297"/>
      <c r="LJ54" s="297"/>
      <c r="LK54" s="297"/>
      <c r="LL54" s="297"/>
      <c r="LM54" s="297"/>
      <c r="LN54" s="297"/>
      <c r="LO54" s="297"/>
      <c r="LP54" s="297"/>
      <c r="LQ54" s="297"/>
      <c r="LR54" s="297"/>
      <c r="LS54" s="297"/>
      <c r="LT54" s="297"/>
      <c r="LU54" s="297"/>
      <c r="LV54" s="297"/>
      <c r="LW54" s="297"/>
      <c r="LX54" s="297"/>
      <c r="LY54" s="297"/>
      <c r="LZ54" s="297"/>
      <c r="MA54" s="297"/>
      <c r="MB54" s="297"/>
      <c r="MC54" s="297"/>
      <c r="MD54" s="297"/>
      <c r="ME54" s="297"/>
      <c r="MF54" s="297"/>
      <c r="MG54" s="297"/>
      <c r="MH54" s="297"/>
      <c r="MI54" s="297"/>
      <c r="MJ54" s="297"/>
      <c r="MK54" s="297"/>
      <c r="ML54" s="297"/>
      <c r="MM54" s="297"/>
      <c r="MN54" s="297"/>
      <c r="MO54" s="297"/>
      <c r="MP54" s="297"/>
      <c r="MQ54" s="297"/>
      <c r="MR54" s="297"/>
      <c r="MS54" s="297"/>
      <c r="MT54" s="297"/>
      <c r="MU54" s="297"/>
      <c r="MV54" s="297"/>
      <c r="MW54" s="297"/>
      <c r="MX54" s="297"/>
      <c r="MY54" s="297"/>
      <c r="MZ54" s="297"/>
      <c r="NA54" s="297"/>
      <c r="NB54" s="297"/>
      <c r="NC54" s="297"/>
      <c r="ND54" s="297"/>
      <c r="NE54" s="297"/>
      <c r="NF54" s="297"/>
      <c r="NG54" s="297"/>
      <c r="NH54" s="297"/>
      <c r="NI54" s="297"/>
      <c r="NJ54" s="297"/>
      <c r="NK54" s="297"/>
      <c r="NL54" s="297"/>
      <c r="NM54" s="297"/>
      <c r="NN54" s="297"/>
      <c r="NO54" s="297"/>
      <c r="NP54" s="297"/>
      <c r="NQ54" s="297"/>
      <c r="NR54" s="297"/>
      <c r="NS54" s="297"/>
      <c r="NT54" s="297"/>
      <c r="NU54" s="297"/>
      <c r="NV54" s="297"/>
      <c r="NW54" s="297"/>
      <c r="NX54" s="297"/>
      <c r="NY54" s="297"/>
      <c r="NZ54" s="297"/>
      <c r="OA54" s="297"/>
      <c r="OB54" s="297"/>
      <c r="OC54" s="297"/>
      <c r="OD54" s="297"/>
      <c r="OE54" s="297"/>
      <c r="OF54" s="297"/>
      <c r="OG54" s="297"/>
      <c r="OH54" s="297"/>
      <c r="OI54" s="297"/>
      <c r="OJ54" s="297"/>
      <c r="OK54" s="297"/>
      <c r="OL54" s="297"/>
      <c r="OM54" s="297"/>
      <c r="ON54" s="297"/>
      <c r="OO54" s="297"/>
      <c r="OP54" s="297"/>
      <c r="OQ54" s="297"/>
      <c r="OR54" s="297"/>
      <c r="OS54" s="297"/>
      <c r="OT54" s="297"/>
      <c r="OU54" s="297"/>
      <c r="OV54" s="297"/>
      <c r="OW54" s="297"/>
      <c r="OX54" s="297"/>
      <c r="OY54" s="297"/>
      <c r="OZ54" s="297"/>
      <c r="PA54" s="297"/>
      <c r="PB54" s="297"/>
      <c r="PC54" s="297"/>
      <c r="PD54" s="297"/>
      <c r="PE54" s="297"/>
      <c r="PF54" s="297"/>
      <c r="PG54" s="297"/>
      <c r="PH54" s="297"/>
      <c r="PI54" s="297"/>
      <c r="PJ54" s="297"/>
      <c r="PK54" s="297"/>
      <c r="PL54" s="297"/>
      <c r="PM54" s="297"/>
      <c r="PN54" s="297"/>
      <c r="PO54" s="297"/>
      <c r="PP54" s="297"/>
      <c r="PQ54" s="297"/>
      <c r="PR54" s="297"/>
      <c r="PS54" s="297"/>
      <c r="PT54" s="297"/>
      <c r="PU54" s="297"/>
      <c r="PV54" s="297"/>
      <c r="PW54" s="297"/>
      <c r="PX54" s="297"/>
      <c r="PY54" s="297"/>
      <c r="PZ54" s="297"/>
      <c r="QA54" s="297"/>
      <c r="QB54" s="297"/>
      <c r="QC54" s="297"/>
      <c r="QD54" s="297"/>
      <c r="QE54" s="297"/>
      <c r="QF54" s="297"/>
      <c r="QG54" s="297"/>
      <c r="QH54" s="297"/>
      <c r="QI54" s="297"/>
      <c r="QJ54" s="297"/>
      <c r="QK54" s="297"/>
      <c r="QL54" s="297"/>
      <c r="QM54" s="297"/>
      <c r="QN54" s="297"/>
      <c r="QO54" s="297"/>
      <c r="QP54" s="297"/>
      <c r="QQ54" s="297"/>
      <c r="QR54" s="297"/>
      <c r="QS54" s="297"/>
      <c r="QT54" s="297"/>
      <c r="QU54" s="297"/>
      <c r="QV54" s="297"/>
      <c r="QW54" s="297"/>
      <c r="QX54" s="297"/>
      <c r="QY54" s="297"/>
      <c r="QZ54" s="297"/>
      <c r="RA54" s="297"/>
      <c r="RB54" s="297"/>
      <c r="RC54" s="297"/>
      <c r="RD54" s="297"/>
      <c r="RE54" s="297"/>
      <c r="RF54" s="297"/>
      <c r="RG54" s="297"/>
      <c r="RH54" s="297"/>
      <c r="RI54" s="297"/>
      <c r="RJ54" s="297"/>
      <c r="RK54" s="297"/>
      <c r="RL54" s="297"/>
      <c r="RM54" s="297"/>
      <c r="RN54" s="297"/>
      <c r="RO54" s="297"/>
      <c r="RP54" s="297"/>
      <c r="RQ54" s="297"/>
      <c r="RR54" s="297"/>
      <c r="RS54" s="297"/>
      <c r="RT54" s="297"/>
      <c r="RU54" s="297"/>
      <c r="RV54" s="297"/>
      <c r="RW54" s="297"/>
      <c r="RX54" s="297"/>
      <c r="RY54" s="297"/>
      <c r="RZ54" s="297"/>
      <c r="SA54" s="297"/>
      <c r="SB54" s="297"/>
      <c r="SC54" s="297"/>
      <c r="SD54" s="297"/>
      <c r="SE54" s="297"/>
      <c r="SF54" s="297"/>
      <c r="SG54" s="297"/>
      <c r="SH54" s="297"/>
      <c r="SI54" s="297"/>
      <c r="SJ54" s="297"/>
      <c r="SK54" s="297"/>
      <c r="SL54" s="297"/>
      <c r="SM54" s="297"/>
      <c r="SN54" s="297"/>
      <c r="SO54" s="297"/>
      <c r="SP54" s="297"/>
      <c r="SQ54" s="297"/>
      <c r="SR54" s="297"/>
      <c r="TL54" s="321"/>
      <c r="TM54" s="321"/>
      <c r="TN54" s="321"/>
      <c r="TO54" s="321"/>
      <c r="TP54" s="321"/>
      <c r="TQ54" s="321"/>
      <c r="TR54" s="321"/>
      <c r="TS54" s="321"/>
      <c r="TT54" s="321"/>
      <c r="TU54" s="321"/>
      <c r="TV54" s="321"/>
      <c r="TW54" s="321"/>
      <c r="TX54" s="321"/>
      <c r="TY54" s="321"/>
      <c r="TZ54" s="321"/>
      <c r="UA54" s="321"/>
      <c r="UB54" s="321"/>
      <c r="UC54" s="321"/>
      <c r="UD54" s="321"/>
      <c r="UE54" s="321"/>
      <c r="UF54" s="321"/>
      <c r="UG54" s="321"/>
      <c r="UH54" s="321"/>
      <c r="UI54" s="321"/>
      <c r="UJ54" s="321"/>
      <c r="UK54" s="321"/>
      <c r="UL54" s="321"/>
      <c r="UM54" s="321"/>
      <c r="UN54" s="321"/>
      <c r="UO54" s="321"/>
    </row>
    <row r="55" spans="1:594" ht="14.1" customHeight="1" x14ac:dyDescent="0.2">
      <c r="A55" s="164"/>
      <c r="B55" s="237"/>
      <c r="C55" s="237"/>
      <c r="D55" s="237"/>
      <c r="E55" s="237"/>
      <c r="F55" s="238"/>
      <c r="G55" s="169"/>
      <c r="H55" s="169"/>
      <c r="I55" s="169"/>
      <c r="J55" s="169"/>
      <c r="K55" s="169"/>
      <c r="L55" s="169"/>
      <c r="M55" s="169"/>
      <c r="N55" s="169"/>
      <c r="O55" s="169"/>
      <c r="P55" s="16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  <c r="AC55" s="159"/>
      <c r="AD55" s="159"/>
      <c r="AE55" s="159"/>
      <c r="AF55" s="342"/>
      <c r="AG55" s="342"/>
      <c r="AH55" s="342"/>
      <c r="AI55" s="342"/>
      <c r="AJ55" s="342"/>
      <c r="AK55" s="342"/>
      <c r="AL55" s="342"/>
      <c r="AM55" s="342"/>
      <c r="AN55" s="342"/>
      <c r="AO55" s="342"/>
      <c r="AP55" s="342"/>
      <c r="AQ55" s="342"/>
      <c r="AR55" s="342"/>
      <c r="AS55" s="342"/>
      <c r="AT55" s="342"/>
      <c r="AU55" s="342"/>
      <c r="AV55" s="342"/>
      <c r="AW55" s="342"/>
      <c r="AX55" s="342"/>
      <c r="AY55" s="342"/>
      <c r="AZ55" s="342"/>
      <c r="BA55" s="342"/>
      <c r="BB55" s="342"/>
      <c r="BC55" s="342"/>
      <c r="BD55" s="342"/>
      <c r="BE55" s="342"/>
      <c r="BF55" s="342"/>
      <c r="BG55" s="342"/>
      <c r="BH55" s="342"/>
      <c r="BI55" s="342"/>
      <c r="BJ55" s="342"/>
      <c r="BK55" s="342"/>
      <c r="BL55" s="342"/>
      <c r="BM55" s="342"/>
      <c r="BN55" s="342"/>
      <c r="BO55" s="342"/>
      <c r="BP55" s="342"/>
      <c r="BQ55" s="342"/>
      <c r="BR55" s="342"/>
      <c r="BS55" s="342"/>
      <c r="BT55" s="342"/>
      <c r="BU55" s="342"/>
      <c r="BV55" s="342"/>
      <c r="BW55" s="342"/>
      <c r="BX55" s="342"/>
      <c r="BY55" s="342"/>
      <c r="BZ55" s="342"/>
      <c r="CA55" s="342"/>
      <c r="CB55" s="342"/>
      <c r="CC55" s="342"/>
      <c r="CD55" s="342"/>
      <c r="CE55" s="342"/>
      <c r="CF55" s="342"/>
      <c r="CG55" s="342"/>
      <c r="CH55" s="342"/>
      <c r="CI55" s="342"/>
      <c r="CJ55" s="342"/>
      <c r="CK55" s="342"/>
      <c r="CL55" s="342"/>
      <c r="CM55" s="342"/>
      <c r="CN55" s="342"/>
      <c r="CO55" s="342"/>
      <c r="CP55" s="342"/>
      <c r="CQ55" s="342"/>
      <c r="CR55" s="342"/>
      <c r="CS55" s="342"/>
      <c r="CT55" s="342"/>
      <c r="CU55" s="342"/>
      <c r="CV55" s="342"/>
      <c r="CW55" s="342"/>
      <c r="CX55" s="342"/>
      <c r="CY55" s="342"/>
      <c r="CZ55" s="342"/>
      <c r="DA55" s="342"/>
      <c r="DB55" s="342"/>
      <c r="DC55" s="342"/>
      <c r="DD55" s="342"/>
      <c r="DE55" s="342"/>
      <c r="DF55" s="342"/>
      <c r="DG55" s="342"/>
      <c r="DH55" s="342"/>
      <c r="DI55" s="342"/>
      <c r="DJ55" s="342"/>
      <c r="DK55" s="342"/>
      <c r="DL55" s="342"/>
      <c r="DM55" s="342"/>
      <c r="DN55" s="342"/>
      <c r="DO55" s="342"/>
      <c r="DP55" s="342"/>
      <c r="DQ55" s="342"/>
      <c r="DR55" s="342"/>
      <c r="DS55" s="342"/>
      <c r="DT55" s="342"/>
      <c r="DU55" s="342"/>
      <c r="DV55" s="342"/>
      <c r="DW55" s="342"/>
      <c r="DX55" s="342"/>
      <c r="DY55" s="342"/>
      <c r="DZ55" s="342"/>
      <c r="EA55" s="342"/>
      <c r="EB55" s="342"/>
      <c r="EC55" s="342"/>
      <c r="ED55" s="342"/>
      <c r="EE55" s="342"/>
      <c r="EF55" s="342"/>
      <c r="EG55" s="342"/>
      <c r="EH55" s="342"/>
      <c r="EI55" s="342"/>
      <c r="EJ55" s="342"/>
      <c r="EK55" s="342"/>
      <c r="EL55" s="342"/>
      <c r="EM55" s="342"/>
      <c r="EN55" s="342"/>
      <c r="EO55" s="342"/>
      <c r="EP55" s="342"/>
      <c r="EQ55" s="342"/>
      <c r="ER55" s="342"/>
      <c r="ES55" s="342"/>
      <c r="ET55" s="342"/>
      <c r="EU55" s="342"/>
      <c r="EV55" s="342"/>
      <c r="EW55" s="342"/>
      <c r="EX55" s="342"/>
      <c r="EY55" s="342"/>
      <c r="EZ55" s="342"/>
      <c r="FA55" s="342"/>
      <c r="FB55" s="342"/>
      <c r="FC55" s="342"/>
      <c r="FD55" s="342"/>
      <c r="FE55" s="342"/>
      <c r="FF55" s="342"/>
      <c r="FG55" s="342"/>
      <c r="FH55" s="342"/>
      <c r="FI55" s="342"/>
      <c r="FJ55" s="342"/>
      <c r="FK55" s="342"/>
      <c r="FL55" s="342"/>
      <c r="FM55" s="342"/>
      <c r="FN55" s="342"/>
      <c r="FO55" s="342"/>
      <c r="FP55" s="342"/>
      <c r="FQ55" s="342"/>
      <c r="FR55" s="342"/>
      <c r="FS55" s="342"/>
      <c r="FT55" s="342"/>
      <c r="FU55" s="342"/>
      <c r="FV55" s="342"/>
      <c r="FW55" s="342"/>
      <c r="FX55" s="342"/>
      <c r="FY55" s="342"/>
      <c r="FZ55" s="342"/>
      <c r="GA55" s="343"/>
      <c r="GB55" s="343"/>
      <c r="GC55" s="343"/>
      <c r="GD55" s="343"/>
      <c r="GE55" s="343"/>
      <c r="GF55" s="120"/>
      <c r="GG55" s="297"/>
      <c r="GH55" s="297"/>
      <c r="GI55" s="297"/>
      <c r="GJ55" s="297"/>
      <c r="GK55" s="297"/>
      <c r="GL55" s="297"/>
      <c r="GM55" s="297"/>
      <c r="GN55" s="1" t="s">
        <v>30</v>
      </c>
      <c r="GO55" s="309"/>
      <c r="GP55" s="309"/>
      <c r="GQ55" s="309" t="s">
        <v>1</v>
      </c>
      <c r="GR55" s="393">
        <f>ROUND(0.75*GR54,4)</f>
        <v>1.8200000000000001E-2</v>
      </c>
      <c r="GS55" s="393"/>
      <c r="GT55" s="393"/>
      <c r="GU55" s="309" t="s">
        <v>0</v>
      </c>
      <c r="GV55" s="309"/>
      <c r="GW55" s="297"/>
      <c r="GX55" s="297"/>
      <c r="GY55" s="297"/>
      <c r="GZ55" s="297"/>
      <c r="HA55" s="297"/>
      <c r="HB55" s="297"/>
      <c r="HC55" s="297"/>
      <c r="HD55" s="297"/>
      <c r="HE55" s="297"/>
      <c r="HF55" s="297"/>
      <c r="HG55" s="297"/>
      <c r="HH55" s="297"/>
      <c r="HI55" s="297"/>
      <c r="HJ55" s="297"/>
      <c r="HK55" s="297"/>
      <c r="HL55" s="297"/>
      <c r="HM55" s="297"/>
      <c r="HN55" s="297"/>
      <c r="HO55" s="297"/>
      <c r="HP55" s="297"/>
      <c r="HQ55" s="297"/>
      <c r="HR55" s="297"/>
      <c r="HS55" s="297"/>
      <c r="HT55" s="297"/>
      <c r="HU55" s="297"/>
      <c r="HV55" s="297"/>
      <c r="HW55" s="297"/>
      <c r="HX55" s="297"/>
      <c r="HY55" s="297"/>
      <c r="HZ55" s="297"/>
      <c r="IA55" s="297"/>
      <c r="IB55" s="297"/>
      <c r="IC55" s="297"/>
      <c r="ID55" s="297"/>
      <c r="IE55" s="297"/>
      <c r="IF55" s="297"/>
      <c r="IG55" s="297"/>
      <c r="IH55" s="297"/>
      <c r="II55" s="297"/>
      <c r="IJ55" s="297"/>
      <c r="IK55" s="297"/>
      <c r="IL55" s="297"/>
      <c r="IM55" s="297"/>
      <c r="IN55" s="297"/>
      <c r="IO55" s="297"/>
      <c r="IP55" s="297"/>
      <c r="IQ55" s="297"/>
      <c r="IR55" s="297"/>
      <c r="IS55" s="297"/>
      <c r="IT55" s="297"/>
      <c r="IU55" s="297"/>
      <c r="IV55" s="297"/>
      <c r="IW55" s="297"/>
      <c r="IX55" s="297"/>
      <c r="IY55" s="297"/>
      <c r="IZ55" s="297"/>
      <c r="JA55" s="297"/>
      <c r="JB55" s="297"/>
      <c r="JC55" s="297"/>
      <c r="JD55" s="297"/>
      <c r="JE55" s="297"/>
      <c r="JF55" s="297"/>
      <c r="JG55" s="297"/>
      <c r="JH55" s="297"/>
      <c r="JI55" s="297"/>
      <c r="JJ55" s="297"/>
      <c r="JK55" s="297"/>
      <c r="JL55" s="297"/>
      <c r="JM55" s="297"/>
      <c r="JN55" s="297"/>
      <c r="JO55" s="297"/>
      <c r="JP55" s="297"/>
      <c r="JQ55" s="297"/>
      <c r="JR55" s="297"/>
      <c r="JS55" s="297"/>
      <c r="JT55" s="297"/>
      <c r="JU55" s="297"/>
      <c r="JV55" s="297"/>
      <c r="JW55" s="297"/>
      <c r="JX55" s="297"/>
      <c r="JY55" s="297"/>
      <c r="JZ55" s="297"/>
      <c r="KA55" s="297"/>
      <c r="KB55" s="297"/>
      <c r="KC55" s="297"/>
      <c r="KD55" s="297"/>
      <c r="KE55" s="297"/>
      <c r="KF55" s="297"/>
      <c r="KG55" s="297"/>
      <c r="KH55" s="297"/>
      <c r="KI55" s="297"/>
      <c r="KJ55" s="297"/>
      <c r="KK55" s="297"/>
      <c r="KL55" s="297"/>
      <c r="KM55" s="297"/>
      <c r="KN55" s="297"/>
      <c r="KO55" s="297"/>
      <c r="KP55" s="297"/>
      <c r="KQ55" s="297"/>
      <c r="KR55" s="297"/>
      <c r="KS55" s="297"/>
      <c r="KT55" s="297"/>
      <c r="KU55" s="297"/>
      <c r="KV55" s="297"/>
      <c r="KW55" s="297"/>
      <c r="KX55" s="297"/>
      <c r="KY55" s="297"/>
      <c r="KZ55" s="297"/>
      <c r="LA55" s="297"/>
      <c r="LB55" s="297"/>
      <c r="LC55" s="297"/>
      <c r="LD55" s="297"/>
      <c r="LE55" s="297"/>
      <c r="LF55" s="297"/>
      <c r="LG55" s="297"/>
      <c r="LH55" s="297"/>
      <c r="LI55" s="297"/>
      <c r="LJ55" s="297"/>
      <c r="LK55" s="297"/>
      <c r="LL55" s="297"/>
      <c r="LM55" s="297"/>
      <c r="LN55" s="297"/>
      <c r="LO55" s="297"/>
      <c r="LP55" s="297"/>
      <c r="LQ55" s="297"/>
      <c r="LR55" s="297"/>
      <c r="LS55" s="297"/>
      <c r="LT55" s="297"/>
      <c r="LU55" s="297"/>
      <c r="LV55" s="297"/>
      <c r="LW55" s="297"/>
      <c r="LX55" s="297"/>
      <c r="LY55" s="297"/>
      <c r="LZ55" s="297"/>
      <c r="MA55" s="297"/>
      <c r="MB55" s="297"/>
      <c r="MC55" s="297"/>
      <c r="MD55" s="297"/>
      <c r="ME55" s="297"/>
      <c r="MF55" s="297"/>
      <c r="MG55" s="297"/>
      <c r="MH55" s="297"/>
      <c r="MI55" s="297"/>
      <c r="MJ55" s="297"/>
      <c r="MK55" s="297"/>
      <c r="ML55" s="297"/>
      <c r="MM55" s="297"/>
      <c r="MN55" s="297"/>
      <c r="MO55" s="297"/>
      <c r="MP55" s="297"/>
      <c r="MQ55" s="297"/>
      <c r="MR55" s="297"/>
      <c r="MS55" s="297"/>
      <c r="MT55" s="297"/>
      <c r="MU55" s="297"/>
      <c r="MV55" s="297"/>
      <c r="MW55" s="297"/>
      <c r="MX55" s="297"/>
      <c r="MY55" s="297"/>
      <c r="MZ55" s="297"/>
      <c r="NA55" s="297"/>
      <c r="NB55" s="297"/>
      <c r="NC55" s="297"/>
      <c r="ND55" s="297"/>
      <c r="NE55" s="297"/>
      <c r="NF55" s="297"/>
      <c r="NG55" s="297"/>
      <c r="NH55" s="297"/>
      <c r="NI55" s="297"/>
      <c r="NJ55" s="297"/>
      <c r="NK55" s="297"/>
      <c r="NL55" s="297"/>
      <c r="NM55" s="297"/>
      <c r="NN55" s="297"/>
      <c r="NO55" s="297"/>
      <c r="NP55" s="297"/>
      <c r="NQ55" s="297"/>
      <c r="NR55" s="297"/>
      <c r="NS55" s="297"/>
      <c r="NT55" s="297"/>
      <c r="NU55" s="297"/>
      <c r="NV55" s="297"/>
      <c r="NW55" s="297"/>
      <c r="NX55" s="297"/>
      <c r="NY55" s="297"/>
      <c r="NZ55" s="297"/>
      <c r="OA55" s="297"/>
      <c r="OB55" s="297"/>
      <c r="OC55" s="297"/>
      <c r="OD55" s="297"/>
      <c r="OE55" s="297"/>
      <c r="OF55" s="297"/>
      <c r="OG55" s="297"/>
      <c r="OH55" s="297"/>
      <c r="OI55" s="297"/>
      <c r="OJ55" s="297"/>
      <c r="OK55" s="297"/>
      <c r="OL55" s="297"/>
      <c r="OM55" s="297"/>
      <c r="ON55" s="297"/>
      <c r="OO55" s="297"/>
      <c r="OP55" s="297"/>
      <c r="OQ55" s="297"/>
      <c r="OR55" s="297"/>
      <c r="OS55" s="297"/>
      <c r="OT55" s="297"/>
      <c r="OU55" s="297"/>
      <c r="OV55" s="297"/>
      <c r="OW55" s="297"/>
      <c r="OX55" s="297"/>
      <c r="OY55" s="297"/>
      <c r="OZ55" s="297"/>
      <c r="PA55" s="297"/>
      <c r="PB55" s="297"/>
      <c r="PC55" s="297"/>
      <c r="PD55" s="297"/>
      <c r="PE55" s="297"/>
      <c r="PF55" s="297"/>
      <c r="PG55" s="297"/>
      <c r="PH55" s="297"/>
      <c r="PI55" s="297"/>
      <c r="PJ55" s="297"/>
      <c r="PK55" s="297"/>
      <c r="PL55" s="297"/>
      <c r="PM55" s="297"/>
      <c r="PN55" s="297"/>
      <c r="PO55" s="297"/>
      <c r="PP55" s="297"/>
      <c r="PQ55" s="297"/>
      <c r="PR55" s="297"/>
      <c r="PS55" s="297"/>
      <c r="PT55" s="297"/>
      <c r="PU55" s="297"/>
      <c r="PV55" s="297"/>
      <c r="PW55" s="297"/>
      <c r="PX55" s="297"/>
      <c r="PY55" s="297"/>
      <c r="PZ55" s="297"/>
      <c r="QA55" s="297"/>
      <c r="QB55" s="297"/>
      <c r="QC55" s="297"/>
      <c r="QD55" s="297"/>
      <c r="QE55" s="297"/>
      <c r="QF55" s="297"/>
      <c r="QG55" s="297"/>
      <c r="QH55" s="297"/>
      <c r="QI55" s="297"/>
      <c r="QJ55" s="297"/>
      <c r="QK55" s="297"/>
      <c r="QL55" s="297"/>
      <c r="QM55" s="297"/>
      <c r="QN55" s="297"/>
      <c r="QO55" s="297"/>
      <c r="QP55" s="297"/>
      <c r="QQ55" s="297"/>
      <c r="QR55" s="297"/>
      <c r="QS55" s="297"/>
      <c r="QT55" s="297"/>
      <c r="QU55" s="297"/>
      <c r="QV55" s="297"/>
      <c r="QW55" s="297"/>
      <c r="QX55" s="297"/>
      <c r="QY55" s="297"/>
      <c r="QZ55" s="297"/>
      <c r="RA55" s="297"/>
      <c r="RB55" s="297"/>
      <c r="RC55" s="297"/>
      <c r="RD55" s="297"/>
      <c r="RE55" s="297"/>
      <c r="RF55" s="297"/>
      <c r="RG55" s="297"/>
      <c r="RH55" s="297"/>
      <c r="RI55" s="297"/>
      <c r="RJ55" s="297"/>
      <c r="RK55" s="297"/>
      <c r="RL55" s="297"/>
      <c r="RM55" s="297"/>
      <c r="RN55" s="297"/>
      <c r="RO55" s="297"/>
      <c r="RP55" s="297"/>
      <c r="RQ55" s="297"/>
      <c r="RR55" s="297"/>
      <c r="RS55" s="297"/>
      <c r="RT55" s="297"/>
      <c r="RU55" s="297"/>
      <c r="RV55" s="297"/>
      <c r="RW55" s="297"/>
      <c r="RX55" s="297"/>
      <c r="RY55" s="297"/>
      <c r="RZ55" s="297"/>
      <c r="SA55" s="297"/>
      <c r="SB55" s="297"/>
      <c r="SC55" s="297"/>
      <c r="SD55" s="297"/>
      <c r="SE55" s="297"/>
      <c r="SF55" s="297"/>
      <c r="SG55" s="297"/>
      <c r="SH55" s="297"/>
      <c r="SI55" s="297"/>
      <c r="SJ55" s="297"/>
      <c r="SK55" s="297"/>
      <c r="SL55" s="297"/>
      <c r="SM55" s="297"/>
      <c r="SN55" s="297"/>
      <c r="SO55" s="297"/>
      <c r="SP55" s="297"/>
      <c r="SQ55" s="297"/>
      <c r="SR55" s="297"/>
      <c r="TL55" s="321"/>
      <c r="TM55" s="321"/>
      <c r="TN55" s="321"/>
      <c r="TO55" s="321"/>
      <c r="TP55" s="321"/>
      <c r="TQ55" s="321"/>
      <c r="TR55" s="321"/>
      <c r="TS55" s="321"/>
      <c r="TT55" s="321"/>
      <c r="TU55" s="321"/>
      <c r="TV55" s="321"/>
      <c r="TW55" s="321"/>
      <c r="TX55" s="321"/>
      <c r="TY55" s="321"/>
      <c r="TZ55" s="321"/>
      <c r="UA55" s="321"/>
      <c r="UB55" s="321"/>
      <c r="UC55" s="321"/>
      <c r="UD55" s="321"/>
      <c r="UE55" s="321"/>
      <c r="UF55" s="321"/>
      <c r="UG55" s="321"/>
      <c r="UH55" s="321"/>
      <c r="UI55" s="321"/>
      <c r="UJ55" s="321"/>
      <c r="UK55" s="321"/>
      <c r="UL55" s="321"/>
      <c r="UM55" s="321"/>
      <c r="UN55" s="321"/>
      <c r="UO55" s="321"/>
    </row>
    <row r="56" spans="1:594" ht="14.1" customHeight="1" x14ac:dyDescent="0.2">
      <c r="A56" s="164"/>
      <c r="B56" s="237"/>
      <c r="C56" s="237"/>
      <c r="D56" s="237"/>
      <c r="E56" s="237"/>
      <c r="F56" s="238"/>
      <c r="G56" s="169"/>
      <c r="H56" s="169"/>
      <c r="I56" s="169"/>
      <c r="J56" s="169"/>
      <c r="K56" s="169"/>
      <c r="L56" s="169"/>
      <c r="M56" s="169"/>
      <c r="N56" s="169"/>
      <c r="O56" s="169"/>
      <c r="P56" s="169"/>
      <c r="Q56" s="159"/>
      <c r="R56" s="159"/>
      <c r="S56" s="159"/>
      <c r="T56" s="159"/>
      <c r="U56" s="159"/>
      <c r="V56" s="159"/>
      <c r="W56" s="159"/>
      <c r="X56" s="159"/>
      <c r="Y56" s="159"/>
      <c r="Z56" s="159"/>
      <c r="AA56" s="159"/>
      <c r="AB56" s="159"/>
      <c r="AC56" s="159"/>
      <c r="AD56" s="159"/>
      <c r="AE56" s="159"/>
      <c r="AF56" s="342"/>
      <c r="AG56" s="342"/>
      <c r="AH56" s="342"/>
      <c r="AI56" s="342"/>
      <c r="AJ56" s="342"/>
      <c r="AK56" s="342"/>
      <c r="AL56" s="342"/>
      <c r="AM56" s="342"/>
      <c r="AN56" s="342"/>
      <c r="AO56" s="342"/>
      <c r="AP56" s="342"/>
      <c r="AQ56" s="342"/>
      <c r="AR56" s="342"/>
      <c r="AS56" s="342"/>
      <c r="AT56" s="342"/>
      <c r="AU56" s="342"/>
      <c r="AV56" s="342"/>
      <c r="AW56" s="342"/>
      <c r="AX56" s="342"/>
      <c r="AY56" s="342"/>
      <c r="AZ56" s="342"/>
      <c r="BA56" s="342"/>
      <c r="BB56" s="342"/>
      <c r="BC56" s="342"/>
      <c r="BD56" s="342"/>
      <c r="BE56" s="342"/>
      <c r="BF56" s="342"/>
      <c r="BG56" s="342"/>
      <c r="BH56" s="342"/>
      <c r="BI56" s="342"/>
      <c r="BJ56" s="342"/>
      <c r="BK56" s="342"/>
      <c r="BL56" s="342"/>
      <c r="BM56" s="342"/>
      <c r="BN56" s="342"/>
      <c r="BO56" s="342"/>
      <c r="BP56" s="342"/>
      <c r="BQ56" s="342"/>
      <c r="BR56" s="342"/>
      <c r="BS56" s="342"/>
      <c r="BT56" s="342"/>
      <c r="BU56" s="342"/>
      <c r="BV56" s="342"/>
      <c r="BW56" s="342"/>
      <c r="BX56" s="342"/>
      <c r="BY56" s="342"/>
      <c r="BZ56" s="342"/>
      <c r="CA56" s="342"/>
      <c r="CB56" s="342"/>
      <c r="CC56" s="342"/>
      <c r="CD56" s="342"/>
      <c r="CE56" s="342"/>
      <c r="CF56" s="342"/>
      <c r="CG56" s="342"/>
      <c r="CH56" s="342"/>
      <c r="CI56" s="342"/>
      <c r="CJ56" s="342"/>
      <c r="CK56" s="342"/>
      <c r="CL56" s="342"/>
      <c r="CM56" s="342"/>
      <c r="CN56" s="342"/>
      <c r="CO56" s="342"/>
      <c r="CP56" s="342"/>
      <c r="CQ56" s="342"/>
      <c r="CR56" s="342"/>
      <c r="CS56" s="342"/>
      <c r="CT56" s="342"/>
      <c r="CU56" s="342"/>
      <c r="CV56" s="342"/>
      <c r="CW56" s="342"/>
      <c r="CX56" s="342"/>
      <c r="CY56" s="342"/>
      <c r="CZ56" s="342"/>
      <c r="DA56" s="342"/>
      <c r="DB56" s="342"/>
      <c r="DC56" s="342"/>
      <c r="DD56" s="342"/>
      <c r="DE56" s="342"/>
      <c r="DF56" s="342"/>
      <c r="DG56" s="342"/>
      <c r="DH56" s="342"/>
      <c r="DI56" s="342"/>
      <c r="DJ56" s="342"/>
      <c r="DK56" s="342"/>
      <c r="DL56" s="342"/>
      <c r="DM56" s="342"/>
      <c r="DN56" s="342"/>
      <c r="DO56" s="342"/>
      <c r="DP56" s="342"/>
      <c r="DQ56" s="342"/>
      <c r="DR56" s="342"/>
      <c r="DS56" s="342"/>
      <c r="DT56" s="342"/>
      <c r="DU56" s="342"/>
      <c r="DV56" s="342"/>
      <c r="DW56" s="342"/>
      <c r="DX56" s="342"/>
      <c r="DY56" s="342"/>
      <c r="DZ56" s="342"/>
      <c r="EA56" s="342"/>
      <c r="EB56" s="342"/>
      <c r="EC56" s="342"/>
      <c r="ED56" s="342"/>
      <c r="EE56" s="342"/>
      <c r="EF56" s="342"/>
      <c r="EG56" s="342"/>
      <c r="EH56" s="342"/>
      <c r="EI56" s="342"/>
      <c r="EJ56" s="342"/>
      <c r="EK56" s="342"/>
      <c r="EL56" s="342"/>
      <c r="EM56" s="342"/>
      <c r="EN56" s="342"/>
      <c r="EO56" s="342"/>
      <c r="EP56" s="342"/>
      <c r="EQ56" s="342"/>
      <c r="ER56" s="342"/>
      <c r="ES56" s="342"/>
      <c r="ET56" s="342"/>
      <c r="EU56" s="342"/>
      <c r="EV56" s="342"/>
      <c r="EW56" s="342"/>
      <c r="EX56" s="342"/>
      <c r="EY56" s="342"/>
      <c r="EZ56" s="342"/>
      <c r="FA56" s="342"/>
      <c r="FB56" s="342"/>
      <c r="FC56" s="342"/>
      <c r="FD56" s="342"/>
      <c r="FE56" s="342"/>
      <c r="FF56" s="342"/>
      <c r="FG56" s="342"/>
      <c r="FH56" s="342"/>
      <c r="FI56" s="342"/>
      <c r="FJ56" s="342"/>
      <c r="FK56" s="342"/>
      <c r="FL56" s="342"/>
      <c r="FM56" s="342"/>
      <c r="FN56" s="342"/>
      <c r="FO56" s="342"/>
      <c r="FP56" s="342"/>
      <c r="FQ56" s="342"/>
      <c r="FR56" s="342"/>
      <c r="FS56" s="342"/>
      <c r="FT56" s="342"/>
      <c r="FU56" s="342"/>
      <c r="FV56" s="342"/>
      <c r="FW56" s="342"/>
      <c r="FX56" s="342"/>
      <c r="FY56" s="342"/>
      <c r="FZ56" s="342"/>
      <c r="GA56" s="343"/>
      <c r="GB56" s="343"/>
      <c r="GC56" s="343"/>
      <c r="GD56" s="343"/>
      <c r="GE56" s="343"/>
      <c r="GF56" s="120"/>
      <c r="GG56" s="297"/>
      <c r="GH56" s="297"/>
      <c r="GI56" s="297"/>
      <c r="GJ56" s="297"/>
      <c r="GK56" s="297"/>
      <c r="GL56" s="297"/>
      <c r="GM56" s="297"/>
      <c r="GN56" s="1" t="s">
        <v>31</v>
      </c>
      <c r="GO56" s="309"/>
      <c r="GP56" s="309"/>
      <c r="GQ56" s="309" t="s">
        <v>1</v>
      </c>
      <c r="GR56" s="383">
        <f>ROUND(14/GR37,4)</f>
        <v>4.7000000000000002E-3</v>
      </c>
      <c r="GS56" s="383"/>
      <c r="GT56" s="383"/>
      <c r="GU56" s="309" t="s">
        <v>0</v>
      </c>
      <c r="GV56" s="297"/>
      <c r="GW56" s="297"/>
      <c r="GX56" s="297"/>
      <c r="GY56" s="297"/>
      <c r="GZ56" s="297"/>
      <c r="HA56" s="297"/>
      <c r="HB56" s="297"/>
      <c r="HC56" s="297"/>
      <c r="HD56" s="297"/>
      <c r="HE56" s="297"/>
      <c r="HF56" s="297"/>
      <c r="HG56" s="297"/>
      <c r="HH56" s="297"/>
      <c r="HI56" s="297"/>
      <c r="HJ56" s="297"/>
      <c r="HK56" s="297"/>
      <c r="HL56" s="297"/>
      <c r="HM56" s="297"/>
      <c r="HN56" s="297"/>
      <c r="HO56" s="297"/>
      <c r="HP56" s="297"/>
      <c r="HQ56" s="297"/>
      <c r="HR56" s="297"/>
      <c r="HS56" s="297"/>
      <c r="HT56" s="297"/>
      <c r="HU56" s="297"/>
      <c r="HV56" s="297"/>
      <c r="HW56" s="297"/>
      <c r="HX56" s="297"/>
      <c r="HY56" s="297"/>
      <c r="HZ56" s="297"/>
      <c r="IA56" s="297"/>
      <c r="IB56" s="297"/>
      <c r="IC56" s="297"/>
      <c r="ID56" s="297"/>
      <c r="IE56" s="297"/>
      <c r="IF56" s="297"/>
      <c r="IG56" s="297"/>
      <c r="IH56" s="297"/>
      <c r="II56" s="297"/>
      <c r="IJ56" s="297"/>
      <c r="IK56" s="297"/>
      <c r="IL56" s="297"/>
      <c r="IM56" s="297"/>
      <c r="IN56" s="297"/>
      <c r="IO56" s="297"/>
      <c r="IP56" s="297"/>
      <c r="IQ56" s="297"/>
      <c r="IR56" s="297"/>
      <c r="IS56" s="297"/>
      <c r="IT56" s="297"/>
      <c r="IU56" s="297"/>
      <c r="IV56" s="297"/>
      <c r="IW56" s="297"/>
      <c r="IX56" s="297"/>
      <c r="IY56" s="297"/>
      <c r="IZ56" s="297"/>
      <c r="JA56" s="297"/>
      <c r="JB56" s="297"/>
      <c r="JC56" s="297"/>
      <c r="JD56" s="297"/>
      <c r="JE56" s="297"/>
      <c r="JF56" s="297"/>
      <c r="JG56" s="297"/>
      <c r="JH56" s="297"/>
      <c r="JI56" s="297"/>
      <c r="JJ56" s="297"/>
      <c r="JK56" s="297"/>
      <c r="JL56" s="297"/>
      <c r="JM56" s="297"/>
      <c r="JN56" s="297"/>
      <c r="JO56" s="297"/>
      <c r="JP56" s="297"/>
      <c r="JQ56" s="297"/>
      <c r="JR56" s="297"/>
      <c r="JS56" s="297"/>
      <c r="JT56" s="297"/>
      <c r="JU56" s="297"/>
      <c r="JV56" s="297"/>
      <c r="JW56" s="297"/>
      <c r="JX56" s="297"/>
      <c r="JY56" s="297"/>
      <c r="JZ56" s="297"/>
      <c r="KA56" s="297"/>
      <c r="KB56" s="297"/>
      <c r="KC56" s="297"/>
      <c r="KD56" s="297"/>
      <c r="KE56" s="297"/>
      <c r="KF56" s="297"/>
      <c r="KG56" s="297"/>
      <c r="KH56" s="297"/>
      <c r="KI56" s="297"/>
      <c r="KJ56" s="297"/>
      <c r="KK56" s="297"/>
      <c r="KL56" s="297"/>
      <c r="KM56" s="297"/>
      <c r="KN56" s="297"/>
      <c r="KO56" s="297"/>
      <c r="KP56" s="297"/>
      <c r="KQ56" s="297"/>
      <c r="KR56" s="297"/>
      <c r="KS56" s="297"/>
      <c r="KT56" s="297"/>
      <c r="KU56" s="297"/>
      <c r="KV56" s="297"/>
      <c r="KW56" s="297"/>
      <c r="KX56" s="297"/>
      <c r="KY56" s="297"/>
      <c r="KZ56" s="297"/>
      <c r="LA56" s="297"/>
      <c r="LB56" s="297"/>
      <c r="LC56" s="297"/>
      <c r="LD56" s="297"/>
      <c r="LE56" s="297"/>
      <c r="LF56" s="297"/>
      <c r="LG56" s="297"/>
      <c r="LH56" s="297"/>
      <c r="LI56" s="297"/>
      <c r="LJ56" s="297"/>
      <c r="LK56" s="297"/>
      <c r="LL56" s="297"/>
      <c r="LM56" s="297"/>
      <c r="LN56" s="297"/>
      <c r="LO56" s="297"/>
      <c r="LP56" s="297"/>
      <c r="LQ56" s="297"/>
      <c r="LR56" s="297"/>
      <c r="LS56" s="297"/>
      <c r="LT56" s="297"/>
      <c r="LU56" s="297"/>
      <c r="LV56" s="297"/>
      <c r="LW56" s="297"/>
      <c r="LX56" s="297"/>
      <c r="LY56" s="297"/>
      <c r="LZ56" s="297"/>
      <c r="MA56" s="297"/>
      <c r="MB56" s="297"/>
      <c r="MC56" s="297"/>
      <c r="MD56" s="297"/>
      <c r="ME56" s="297"/>
      <c r="MF56" s="297"/>
      <c r="MG56" s="297"/>
      <c r="MH56" s="297"/>
      <c r="MI56" s="297"/>
      <c r="MJ56" s="297"/>
      <c r="MK56" s="297"/>
      <c r="ML56" s="297"/>
      <c r="MM56" s="297"/>
      <c r="MN56" s="297"/>
      <c r="MO56" s="297"/>
      <c r="MP56" s="297"/>
      <c r="MQ56" s="297"/>
      <c r="MR56" s="297"/>
      <c r="MS56" s="297"/>
      <c r="MT56" s="297"/>
      <c r="MU56" s="297"/>
      <c r="MV56" s="297"/>
      <c r="MW56" s="297"/>
      <c r="MX56" s="297"/>
      <c r="MY56" s="297"/>
      <c r="MZ56" s="297"/>
      <c r="NA56" s="297"/>
      <c r="NB56" s="297"/>
      <c r="NC56" s="297"/>
      <c r="ND56" s="297"/>
      <c r="NE56" s="297"/>
      <c r="NF56" s="297"/>
      <c r="NG56" s="297"/>
      <c r="NH56" s="297"/>
      <c r="NI56" s="297"/>
      <c r="NJ56" s="297"/>
      <c r="NK56" s="297"/>
      <c r="NL56" s="297"/>
      <c r="NM56" s="297"/>
      <c r="NN56" s="297"/>
      <c r="NO56" s="297"/>
      <c r="NP56" s="297"/>
      <c r="NQ56" s="297"/>
      <c r="NR56" s="297"/>
      <c r="NS56" s="297"/>
      <c r="NT56" s="297"/>
      <c r="NU56" s="297"/>
      <c r="NV56" s="297"/>
      <c r="NW56" s="297"/>
      <c r="NX56" s="297"/>
      <c r="NY56" s="297"/>
      <c r="NZ56" s="297"/>
      <c r="OA56" s="297"/>
      <c r="OB56" s="297"/>
      <c r="OC56" s="297"/>
      <c r="OD56" s="297"/>
      <c r="OE56" s="297"/>
      <c r="OF56" s="297"/>
      <c r="OG56" s="297"/>
      <c r="OH56" s="297"/>
      <c r="OI56" s="297"/>
      <c r="OJ56" s="297"/>
      <c r="OK56" s="297"/>
      <c r="OL56" s="297"/>
      <c r="OM56" s="297"/>
      <c r="ON56" s="297"/>
      <c r="OO56" s="297"/>
      <c r="OP56" s="297"/>
      <c r="OQ56" s="297"/>
      <c r="OR56" s="297"/>
      <c r="OS56" s="297"/>
      <c r="OT56" s="297"/>
      <c r="OU56" s="297"/>
      <c r="OV56" s="297"/>
      <c r="OW56" s="297"/>
      <c r="OX56" s="297"/>
      <c r="OY56" s="297"/>
      <c r="OZ56" s="297"/>
      <c r="PA56" s="297"/>
      <c r="PB56" s="297"/>
      <c r="PC56" s="297"/>
      <c r="PD56" s="297"/>
      <c r="PE56" s="297"/>
      <c r="PF56" s="297"/>
      <c r="PG56" s="297"/>
      <c r="PH56" s="297"/>
      <c r="PI56" s="297"/>
      <c r="PJ56" s="297"/>
      <c r="PK56" s="297"/>
      <c r="PL56" s="297"/>
      <c r="PM56" s="297"/>
      <c r="PN56" s="297"/>
      <c r="PO56" s="297"/>
      <c r="PP56" s="297"/>
      <c r="PQ56" s="297"/>
      <c r="PR56" s="297"/>
      <c r="PS56" s="297"/>
      <c r="PT56" s="297"/>
      <c r="PU56" s="297"/>
      <c r="PV56" s="297"/>
      <c r="PW56" s="297"/>
      <c r="PX56" s="297"/>
      <c r="PY56" s="297"/>
      <c r="PZ56" s="297"/>
      <c r="QA56" s="297"/>
      <c r="QB56" s="297"/>
      <c r="QC56" s="297"/>
      <c r="QD56" s="297"/>
      <c r="QE56" s="297"/>
      <c r="QF56" s="297"/>
      <c r="QG56" s="297"/>
      <c r="QH56" s="297"/>
      <c r="QI56" s="297"/>
      <c r="QJ56" s="297"/>
      <c r="QK56" s="297"/>
      <c r="QL56" s="297"/>
      <c r="QM56" s="297"/>
      <c r="QN56" s="297"/>
      <c r="QO56" s="297"/>
      <c r="QP56" s="297"/>
      <c r="QQ56" s="297"/>
      <c r="QR56" s="297"/>
      <c r="QS56" s="297"/>
      <c r="QT56" s="297"/>
      <c r="QU56" s="297"/>
      <c r="QV56" s="297"/>
      <c r="QW56" s="297"/>
      <c r="QX56" s="297"/>
      <c r="QY56" s="297"/>
      <c r="QZ56" s="297"/>
      <c r="RA56" s="297"/>
      <c r="RB56" s="297"/>
      <c r="RC56" s="297"/>
      <c r="RD56" s="297"/>
      <c r="RE56" s="297"/>
      <c r="RF56" s="297"/>
      <c r="RG56" s="297"/>
      <c r="RH56" s="297"/>
      <c r="RI56" s="297"/>
      <c r="RJ56" s="297"/>
      <c r="RK56" s="297"/>
      <c r="RL56" s="297"/>
      <c r="RM56" s="297"/>
      <c r="RN56" s="297"/>
      <c r="RO56" s="297"/>
      <c r="RP56" s="297"/>
      <c r="RQ56" s="297"/>
      <c r="RR56" s="297"/>
      <c r="RS56" s="297"/>
      <c r="RT56" s="297"/>
      <c r="RU56" s="297"/>
      <c r="RV56" s="297"/>
      <c r="RW56" s="297"/>
      <c r="RX56" s="297"/>
      <c r="RY56" s="297"/>
      <c r="RZ56" s="297"/>
      <c r="SA56" s="297"/>
      <c r="SB56" s="297"/>
      <c r="SC56" s="297"/>
      <c r="SD56" s="297"/>
      <c r="SE56" s="297"/>
      <c r="SF56" s="297"/>
      <c r="SG56" s="297"/>
      <c r="SH56" s="297"/>
      <c r="SI56" s="297"/>
      <c r="SJ56" s="297"/>
      <c r="SK56" s="297"/>
      <c r="SL56" s="297"/>
      <c r="SM56" s="297"/>
      <c r="SN56" s="297"/>
      <c r="SO56" s="297"/>
      <c r="SP56" s="297"/>
      <c r="SQ56" s="297"/>
      <c r="SR56" s="297"/>
      <c r="TL56" s="321"/>
      <c r="TM56" s="321"/>
      <c r="TN56" s="321"/>
      <c r="TO56" s="321"/>
      <c r="TP56" s="321"/>
      <c r="TQ56" s="321"/>
      <c r="TR56" s="321"/>
      <c r="TS56" s="321"/>
      <c r="TT56" s="321"/>
      <c r="TU56" s="321"/>
      <c r="TV56" s="321"/>
      <c r="TW56" s="321"/>
      <c r="TX56" s="321"/>
      <c r="TY56" s="321"/>
      <c r="TZ56" s="321"/>
      <c r="UA56" s="321"/>
      <c r="UB56" s="321"/>
      <c r="UC56" s="321"/>
      <c r="UD56" s="321"/>
      <c r="UE56" s="321"/>
      <c r="UF56" s="321"/>
      <c r="UG56" s="321"/>
      <c r="UH56" s="321"/>
      <c r="UI56" s="321"/>
      <c r="UJ56" s="321"/>
      <c r="UK56" s="321"/>
      <c r="UL56" s="321"/>
      <c r="UM56" s="321"/>
      <c r="UN56" s="321"/>
      <c r="UO56" s="321"/>
    </row>
    <row r="57" spans="1:594" ht="14.1" customHeight="1" x14ac:dyDescent="0.2">
      <c r="A57" s="164"/>
      <c r="B57" s="164"/>
      <c r="C57" s="164"/>
      <c r="D57" s="165"/>
      <c r="E57" s="165"/>
      <c r="F57" s="165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  <c r="AC57" s="159"/>
      <c r="AD57" s="159"/>
      <c r="AE57" s="159"/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  <c r="BI57" s="165"/>
      <c r="BJ57" s="165"/>
      <c r="BK57" s="165"/>
      <c r="BL57" s="165"/>
      <c r="BM57" s="165"/>
      <c r="BN57" s="165"/>
      <c r="BO57" s="165"/>
      <c r="BP57" s="165"/>
      <c r="BQ57" s="165"/>
      <c r="BR57" s="165"/>
      <c r="BS57" s="165"/>
      <c r="BT57" s="165"/>
      <c r="BU57" s="165"/>
      <c r="BV57" s="165"/>
      <c r="BW57" s="165"/>
      <c r="BX57" s="165"/>
      <c r="BY57" s="165"/>
      <c r="BZ57" s="165"/>
      <c r="CA57" s="165"/>
      <c r="CB57" s="165"/>
      <c r="CC57" s="165"/>
      <c r="CD57" s="165"/>
      <c r="CE57" s="165"/>
      <c r="CF57" s="165"/>
      <c r="CG57" s="165"/>
      <c r="CH57" s="165"/>
      <c r="CI57" s="165"/>
      <c r="CJ57" s="165"/>
      <c r="CK57" s="165"/>
      <c r="CL57" s="165"/>
      <c r="CM57" s="165"/>
      <c r="CN57" s="165"/>
      <c r="CO57" s="165"/>
      <c r="CP57" s="165"/>
      <c r="CQ57" s="165"/>
      <c r="CR57" s="165"/>
      <c r="CS57" s="165"/>
      <c r="CT57" s="165"/>
      <c r="CU57" s="165"/>
      <c r="CV57" s="165"/>
      <c r="CW57" s="165"/>
      <c r="CX57" s="165"/>
      <c r="CY57" s="165"/>
      <c r="CZ57" s="165"/>
      <c r="DA57" s="165"/>
      <c r="DB57" s="165"/>
      <c r="DC57" s="165"/>
      <c r="DD57" s="165"/>
      <c r="DE57" s="165"/>
      <c r="DF57" s="165"/>
      <c r="DG57" s="165"/>
      <c r="DH57" s="165"/>
      <c r="DI57" s="165"/>
      <c r="DJ57" s="165"/>
      <c r="DK57" s="165"/>
      <c r="DL57" s="165"/>
      <c r="DM57" s="165"/>
      <c r="DN57" s="165"/>
      <c r="DO57" s="165"/>
      <c r="DP57" s="165"/>
      <c r="DQ57" s="165"/>
      <c r="DR57" s="165"/>
      <c r="DS57" s="165"/>
      <c r="DT57" s="165"/>
      <c r="DU57" s="165"/>
      <c r="DV57" s="165"/>
      <c r="DW57" s="165"/>
      <c r="DX57" s="165"/>
      <c r="DY57" s="165"/>
      <c r="DZ57" s="165"/>
      <c r="EA57" s="165"/>
      <c r="EB57" s="165"/>
      <c r="EC57" s="165"/>
      <c r="ED57" s="165"/>
      <c r="EE57" s="165"/>
      <c r="EF57" s="165"/>
      <c r="EG57" s="165"/>
      <c r="EH57" s="165"/>
      <c r="EI57" s="165"/>
      <c r="EJ57" s="165"/>
      <c r="EK57" s="165"/>
      <c r="EL57" s="165"/>
      <c r="EM57" s="165"/>
      <c r="EN57" s="165"/>
      <c r="EO57" s="165"/>
      <c r="EP57" s="165"/>
      <c r="EQ57" s="165"/>
      <c r="ER57" s="165"/>
      <c r="ES57" s="165"/>
      <c r="ET57" s="165"/>
      <c r="EU57" s="165"/>
      <c r="EV57" s="165"/>
      <c r="EW57" s="165"/>
      <c r="EX57" s="165"/>
      <c r="EY57" s="165"/>
      <c r="EZ57" s="165"/>
      <c r="FA57" s="165"/>
      <c r="FB57" s="165"/>
      <c r="FC57" s="165"/>
      <c r="FD57" s="165"/>
      <c r="FE57" s="165"/>
      <c r="FF57" s="165"/>
      <c r="FG57" s="165"/>
      <c r="FH57" s="165"/>
      <c r="FI57" s="165"/>
      <c r="FJ57" s="165"/>
      <c r="FK57" s="165"/>
      <c r="FL57" s="165"/>
      <c r="FM57" s="165"/>
      <c r="FN57" s="165"/>
      <c r="FO57" s="165"/>
      <c r="FP57" s="165"/>
      <c r="FQ57" s="165"/>
      <c r="FR57" s="165"/>
      <c r="FS57" s="165"/>
      <c r="FT57" s="165"/>
      <c r="FU57" s="165"/>
      <c r="FV57" s="165"/>
      <c r="FW57" s="165"/>
      <c r="FX57" s="165"/>
      <c r="FY57" s="165"/>
      <c r="FZ57" s="165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297"/>
      <c r="GN57" s="296" t="s">
        <v>32</v>
      </c>
      <c r="GO57" s="309"/>
      <c r="GP57" s="309"/>
      <c r="GQ57" s="309" t="s">
        <v>1</v>
      </c>
      <c r="GR57" s="383">
        <f>ROUND(0.5*GR54,4)</f>
        <v>1.21E-2</v>
      </c>
      <c r="GS57" s="383"/>
      <c r="GT57" s="383"/>
      <c r="GU57" s="309" t="s">
        <v>0</v>
      </c>
      <c r="GV57" s="309"/>
      <c r="GW57" s="297"/>
      <c r="GX57" s="297"/>
      <c r="GY57" s="297"/>
      <c r="GZ57" s="297"/>
      <c r="HA57" s="297"/>
      <c r="HB57" s="297"/>
      <c r="HC57" s="297"/>
      <c r="HD57" s="297"/>
      <c r="HE57" s="297"/>
      <c r="HF57" s="297"/>
      <c r="HG57" s="297"/>
      <c r="HH57" s="297"/>
      <c r="HI57" s="297"/>
      <c r="HJ57" s="297"/>
      <c r="HK57" s="297"/>
      <c r="HL57" s="297"/>
      <c r="HM57" s="297"/>
      <c r="HN57" s="297"/>
      <c r="HO57" s="297"/>
      <c r="HP57" s="297"/>
      <c r="HQ57" s="297"/>
      <c r="HR57" s="297"/>
      <c r="HS57" s="297"/>
      <c r="HT57" s="297"/>
      <c r="HU57" s="297"/>
      <c r="HV57" s="297"/>
      <c r="HW57" s="297"/>
      <c r="HX57" s="297"/>
      <c r="HY57" s="297"/>
      <c r="HZ57" s="297"/>
      <c r="IA57" s="297"/>
      <c r="IB57" s="297"/>
      <c r="IC57" s="297"/>
      <c r="ID57" s="297"/>
      <c r="IE57" s="297"/>
      <c r="IF57" s="297"/>
      <c r="IG57" s="297"/>
      <c r="IH57" s="297"/>
      <c r="II57" s="297"/>
      <c r="IJ57" s="297"/>
      <c r="IK57" s="297"/>
      <c r="IL57" s="297"/>
      <c r="IM57" s="297"/>
      <c r="IN57" s="297"/>
      <c r="IO57" s="297"/>
      <c r="IP57" s="297"/>
      <c r="IQ57" s="297"/>
      <c r="IR57" s="297"/>
      <c r="IS57" s="297"/>
      <c r="IT57" s="297"/>
      <c r="IU57" s="297"/>
      <c r="IV57" s="297"/>
      <c r="IW57" s="297"/>
      <c r="IX57" s="297"/>
      <c r="IY57" s="297"/>
      <c r="IZ57" s="297"/>
      <c r="JA57" s="297"/>
      <c r="JB57" s="297"/>
      <c r="JC57" s="297"/>
      <c r="JD57" s="297"/>
      <c r="JE57" s="297"/>
      <c r="JF57" s="297"/>
      <c r="JG57" s="297"/>
      <c r="JH57" s="297"/>
      <c r="JI57" s="297"/>
      <c r="JJ57" s="297"/>
      <c r="JK57" s="297"/>
      <c r="JL57" s="297"/>
      <c r="JM57" s="297"/>
      <c r="JN57" s="297"/>
      <c r="JO57" s="297"/>
      <c r="JP57" s="297"/>
      <c r="JQ57" s="297"/>
      <c r="JR57" s="297"/>
      <c r="JS57" s="297"/>
      <c r="JT57" s="297"/>
      <c r="JU57" s="297"/>
      <c r="JV57" s="297"/>
      <c r="JW57" s="297"/>
      <c r="JX57" s="297"/>
      <c r="JY57" s="297"/>
      <c r="JZ57" s="297"/>
      <c r="KA57" s="297"/>
      <c r="KB57" s="297"/>
      <c r="KC57" s="297"/>
      <c r="KD57" s="297"/>
      <c r="KE57" s="297"/>
      <c r="KF57" s="297"/>
      <c r="KG57" s="297"/>
      <c r="KH57" s="297"/>
      <c r="KI57" s="297"/>
      <c r="KJ57" s="297"/>
      <c r="KK57" s="297"/>
      <c r="KL57" s="297"/>
      <c r="KM57" s="297"/>
      <c r="KN57" s="297"/>
      <c r="KO57" s="297"/>
      <c r="KP57" s="297"/>
      <c r="KQ57" s="297"/>
      <c r="KR57" s="297"/>
      <c r="KS57" s="297"/>
      <c r="KT57" s="297"/>
      <c r="KU57" s="297"/>
      <c r="KV57" s="297"/>
      <c r="KW57" s="297"/>
      <c r="KX57" s="297"/>
      <c r="KY57" s="297"/>
      <c r="KZ57" s="297"/>
      <c r="LA57" s="297"/>
      <c r="LB57" s="297"/>
      <c r="LC57" s="297"/>
      <c r="LD57" s="297"/>
      <c r="LE57" s="297"/>
      <c r="LF57" s="297"/>
      <c r="LG57" s="297"/>
      <c r="LH57" s="297"/>
      <c r="LI57" s="297"/>
      <c r="LJ57" s="297"/>
      <c r="LK57" s="297"/>
      <c r="LL57" s="297"/>
      <c r="LM57" s="297"/>
      <c r="LN57" s="297"/>
      <c r="LO57" s="297"/>
      <c r="LP57" s="297"/>
      <c r="LQ57" s="297"/>
      <c r="LR57" s="297"/>
      <c r="LS57" s="297"/>
      <c r="LT57" s="297"/>
      <c r="LU57" s="297"/>
      <c r="LV57" s="297"/>
      <c r="LW57" s="297"/>
      <c r="LX57" s="297"/>
      <c r="LY57" s="297"/>
      <c r="LZ57" s="297"/>
      <c r="MA57" s="297"/>
      <c r="MB57" s="297"/>
      <c r="MC57" s="297"/>
      <c r="MD57" s="297"/>
      <c r="ME57" s="297"/>
      <c r="MF57" s="297"/>
      <c r="MG57" s="297"/>
      <c r="MH57" s="297"/>
      <c r="MI57" s="297"/>
      <c r="MJ57" s="297"/>
      <c r="MK57" s="297"/>
      <c r="ML57" s="297"/>
      <c r="MM57" s="297"/>
      <c r="MN57" s="297"/>
      <c r="MO57" s="297"/>
      <c r="MP57" s="297"/>
      <c r="MQ57" s="297"/>
      <c r="MR57" s="297"/>
      <c r="MS57" s="297"/>
      <c r="MT57" s="297"/>
      <c r="MU57" s="297"/>
      <c r="MV57" s="297"/>
      <c r="MW57" s="297"/>
      <c r="MX57" s="297"/>
      <c r="MY57" s="297"/>
      <c r="MZ57" s="297"/>
      <c r="NA57" s="297"/>
      <c r="NB57" s="297"/>
      <c r="NC57" s="297"/>
      <c r="ND57" s="297"/>
      <c r="NE57" s="297"/>
      <c r="NF57" s="297"/>
      <c r="NG57" s="297"/>
      <c r="NH57" s="297"/>
      <c r="NI57" s="297"/>
      <c r="NJ57" s="297"/>
      <c r="NK57" s="297"/>
      <c r="NL57" s="297"/>
      <c r="NM57" s="297"/>
      <c r="NN57" s="297"/>
      <c r="NO57" s="297"/>
      <c r="NP57" s="297"/>
      <c r="NQ57" s="297"/>
      <c r="NR57" s="297"/>
      <c r="NS57" s="297"/>
      <c r="NT57" s="297"/>
      <c r="NU57" s="297"/>
      <c r="NV57" s="297"/>
      <c r="NW57" s="297"/>
      <c r="NX57" s="297"/>
      <c r="NY57" s="297"/>
      <c r="NZ57" s="297"/>
      <c r="OA57" s="297"/>
      <c r="OB57" s="297"/>
      <c r="OC57" s="297"/>
      <c r="OD57" s="297"/>
      <c r="OE57" s="297"/>
      <c r="OF57" s="297"/>
      <c r="OG57" s="297"/>
      <c r="OH57" s="297"/>
      <c r="OI57" s="297"/>
      <c r="OJ57" s="297"/>
      <c r="OK57" s="297"/>
      <c r="OL57" s="297"/>
      <c r="OM57" s="297"/>
      <c r="ON57" s="297"/>
      <c r="OO57" s="297"/>
      <c r="OP57" s="297"/>
      <c r="OQ57" s="297"/>
      <c r="OR57" s="297"/>
      <c r="OS57" s="297"/>
      <c r="OT57" s="297"/>
      <c r="OU57" s="297"/>
      <c r="OV57" s="297"/>
      <c r="OW57" s="297"/>
      <c r="OX57" s="297"/>
      <c r="OY57" s="297"/>
      <c r="OZ57" s="297"/>
      <c r="PA57" s="297"/>
      <c r="PB57" s="297"/>
      <c r="PC57" s="297"/>
      <c r="PD57" s="297"/>
      <c r="PE57" s="297"/>
      <c r="PF57" s="297"/>
      <c r="PG57" s="297"/>
      <c r="PH57" s="297"/>
      <c r="PI57" s="297"/>
      <c r="PJ57" s="297"/>
      <c r="PK57" s="297"/>
      <c r="PL57" s="297"/>
      <c r="PM57" s="297"/>
      <c r="PN57" s="297"/>
      <c r="PO57" s="297"/>
      <c r="PP57" s="297"/>
      <c r="PQ57" s="297"/>
      <c r="PR57" s="297"/>
      <c r="PS57" s="297"/>
      <c r="PT57" s="297"/>
      <c r="PU57" s="297"/>
      <c r="PV57" s="297"/>
      <c r="PW57" s="297"/>
      <c r="PX57" s="297"/>
      <c r="PY57" s="297"/>
      <c r="PZ57" s="297"/>
      <c r="QA57" s="297"/>
      <c r="QB57" s="297"/>
      <c r="QC57" s="297"/>
      <c r="QD57" s="297"/>
      <c r="QE57" s="297"/>
      <c r="QF57" s="297"/>
      <c r="QG57" s="297"/>
      <c r="QH57" s="297"/>
      <c r="QI57" s="297"/>
      <c r="QJ57" s="297"/>
      <c r="QK57" s="297"/>
      <c r="QL57" s="297"/>
      <c r="QM57" s="297"/>
      <c r="QN57" s="297"/>
      <c r="QO57" s="297"/>
      <c r="QP57" s="297"/>
      <c r="QQ57" s="297"/>
      <c r="QR57" s="297"/>
      <c r="QS57" s="297"/>
      <c r="QT57" s="297"/>
      <c r="QU57" s="297"/>
      <c r="QV57" s="297"/>
      <c r="QW57" s="297"/>
      <c r="QX57" s="297"/>
      <c r="QY57" s="297"/>
      <c r="QZ57" s="297"/>
      <c r="RA57" s="297"/>
      <c r="RB57" s="297"/>
      <c r="RC57" s="297"/>
      <c r="RD57" s="297"/>
      <c r="RE57" s="297"/>
      <c r="RF57" s="297"/>
      <c r="RG57" s="297"/>
      <c r="RH57" s="297"/>
      <c r="RI57" s="297"/>
      <c r="RJ57" s="297"/>
      <c r="RK57" s="297"/>
      <c r="RL57" s="297"/>
      <c r="RM57" s="297"/>
      <c r="RN57" s="297"/>
      <c r="RO57" s="297"/>
      <c r="RP57" s="297"/>
      <c r="RQ57" s="297"/>
      <c r="RR57" s="297"/>
      <c r="RS57" s="297"/>
      <c r="RT57" s="297"/>
      <c r="RU57" s="297"/>
      <c r="RV57" s="297"/>
      <c r="RW57" s="297"/>
      <c r="RX57" s="297"/>
      <c r="RY57" s="297"/>
      <c r="RZ57" s="297"/>
      <c r="SA57" s="297"/>
      <c r="SB57" s="297"/>
      <c r="SC57" s="297"/>
      <c r="SD57" s="297"/>
      <c r="SE57" s="297"/>
      <c r="SF57" s="297"/>
      <c r="SG57" s="297"/>
      <c r="SH57" s="297"/>
      <c r="SI57" s="297"/>
      <c r="SJ57" s="297"/>
      <c r="SK57" s="297"/>
      <c r="SL57" s="297"/>
      <c r="SM57" s="297"/>
      <c r="SN57" s="297"/>
      <c r="SO57" s="297"/>
      <c r="SP57" s="297"/>
      <c r="SQ57" s="297"/>
      <c r="SR57" s="297"/>
    </row>
    <row r="58" spans="1:594" ht="14.1" customHeight="1" x14ac:dyDescent="0.2">
      <c r="A58" s="164"/>
      <c r="B58" s="166"/>
      <c r="C58" s="166"/>
      <c r="D58" s="166"/>
      <c r="E58" s="166"/>
      <c r="F58" s="166"/>
      <c r="G58" s="166"/>
      <c r="H58" s="166"/>
      <c r="I58" s="166"/>
      <c r="J58" s="167"/>
      <c r="K58" s="167"/>
      <c r="L58" s="167"/>
      <c r="M58" s="167"/>
      <c r="N58" s="164"/>
      <c r="O58" s="167"/>
      <c r="P58" s="167"/>
      <c r="Q58" s="159"/>
      <c r="R58" s="159"/>
      <c r="S58" s="159"/>
      <c r="T58" s="159"/>
      <c r="U58" s="159"/>
      <c r="V58" s="159"/>
      <c r="W58" s="159"/>
      <c r="X58" s="159"/>
      <c r="Y58" s="159"/>
      <c r="Z58" s="159"/>
      <c r="AA58" s="159"/>
      <c r="AB58" s="159"/>
      <c r="AC58" s="159"/>
      <c r="AD58" s="159"/>
      <c r="AE58" s="159"/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  <c r="BI58" s="164"/>
      <c r="BJ58" s="164"/>
      <c r="BK58" s="164"/>
      <c r="BL58" s="164"/>
      <c r="BM58" s="164"/>
      <c r="BN58" s="164"/>
      <c r="BO58" s="164"/>
      <c r="BP58" s="164"/>
      <c r="BQ58" s="164"/>
      <c r="BR58" s="164"/>
      <c r="BS58" s="164"/>
      <c r="BT58" s="164"/>
      <c r="BU58" s="164"/>
      <c r="BV58" s="164"/>
      <c r="BW58" s="164"/>
      <c r="BX58" s="164"/>
      <c r="BY58" s="164"/>
      <c r="BZ58" s="164"/>
      <c r="CA58" s="164"/>
      <c r="CB58" s="164"/>
      <c r="CC58" s="164"/>
      <c r="CD58" s="164"/>
      <c r="CE58" s="164"/>
      <c r="CF58" s="164"/>
      <c r="CG58" s="164"/>
      <c r="CH58" s="164"/>
      <c r="CI58" s="164"/>
      <c r="CJ58" s="164"/>
      <c r="CK58" s="164"/>
      <c r="CL58" s="164"/>
      <c r="CM58" s="164"/>
      <c r="CN58" s="164"/>
      <c r="CO58" s="164"/>
      <c r="CP58" s="164"/>
      <c r="CQ58" s="164"/>
      <c r="CR58" s="164"/>
      <c r="CS58" s="164"/>
      <c r="CT58" s="164"/>
      <c r="CU58" s="164"/>
      <c r="CV58" s="164"/>
      <c r="CW58" s="164"/>
      <c r="CX58" s="164"/>
      <c r="CY58" s="164"/>
      <c r="CZ58" s="164"/>
      <c r="DA58" s="164"/>
      <c r="DB58" s="164"/>
      <c r="DC58" s="164"/>
      <c r="DD58" s="164"/>
      <c r="DE58" s="164"/>
      <c r="DF58" s="164"/>
      <c r="DG58" s="164"/>
      <c r="DH58" s="164"/>
      <c r="DI58" s="164"/>
      <c r="DJ58" s="164"/>
      <c r="DK58" s="164"/>
      <c r="DL58" s="164"/>
      <c r="DM58" s="164"/>
      <c r="DN58" s="164"/>
      <c r="DO58" s="164"/>
      <c r="DP58" s="164"/>
      <c r="DQ58" s="164"/>
      <c r="DR58" s="164"/>
      <c r="DS58" s="164"/>
      <c r="DT58" s="164"/>
      <c r="DU58" s="164"/>
      <c r="DV58" s="164"/>
      <c r="DW58" s="164"/>
      <c r="DX58" s="164"/>
      <c r="DY58" s="164"/>
      <c r="DZ58" s="164"/>
      <c r="EA58" s="164"/>
      <c r="EB58" s="164"/>
      <c r="EC58" s="164"/>
      <c r="ED58" s="164"/>
      <c r="EE58" s="164"/>
      <c r="EF58" s="164"/>
      <c r="EG58" s="164"/>
      <c r="EH58" s="164"/>
      <c r="EI58" s="164"/>
      <c r="EJ58" s="164"/>
      <c r="EK58" s="164"/>
      <c r="EL58" s="164"/>
      <c r="EM58" s="164"/>
      <c r="EN58" s="164"/>
      <c r="EO58" s="164"/>
      <c r="EP58" s="164"/>
      <c r="EQ58" s="164"/>
      <c r="ER58" s="164"/>
      <c r="ES58" s="164"/>
      <c r="ET58" s="164"/>
      <c r="EU58" s="164"/>
      <c r="EV58" s="164"/>
      <c r="EW58" s="164"/>
      <c r="EX58" s="164"/>
      <c r="EY58" s="164"/>
      <c r="EZ58" s="164"/>
      <c r="FA58" s="164"/>
      <c r="FB58" s="164"/>
      <c r="FC58" s="164"/>
      <c r="FD58" s="164"/>
      <c r="FE58" s="164"/>
      <c r="FF58" s="164"/>
      <c r="FG58" s="164"/>
      <c r="FH58" s="164"/>
      <c r="FI58" s="164"/>
      <c r="FJ58" s="164"/>
      <c r="FK58" s="164"/>
      <c r="FL58" s="164"/>
      <c r="FM58" s="164"/>
      <c r="FN58" s="164"/>
      <c r="FO58" s="164"/>
      <c r="FP58" s="164"/>
      <c r="FQ58" s="164"/>
      <c r="FR58" s="164"/>
      <c r="FS58" s="164"/>
      <c r="FT58" s="164"/>
      <c r="FU58" s="164"/>
      <c r="FV58" s="164"/>
      <c r="FW58" s="164"/>
      <c r="FX58" s="164"/>
      <c r="FY58" s="164"/>
      <c r="FZ58" s="164"/>
      <c r="GA58" s="297"/>
      <c r="GB58" s="297"/>
      <c r="GC58" s="297"/>
      <c r="GD58" s="297"/>
      <c r="GE58" s="297"/>
      <c r="GF58" s="297"/>
      <c r="GG58" s="297"/>
      <c r="GH58" s="297"/>
      <c r="GI58" s="297"/>
      <c r="GJ58" s="297"/>
      <c r="GK58" s="297"/>
      <c r="GL58" s="297"/>
      <c r="GM58" s="297"/>
      <c r="GN58" s="296" t="s">
        <v>137</v>
      </c>
      <c r="GO58" s="309"/>
      <c r="GP58" s="309"/>
      <c r="GQ58" s="309" t="s">
        <v>1</v>
      </c>
      <c r="GR58" s="387">
        <f>ROUND(GR57*GR37*(1-(0.59*GR57*(GR37/GR36))),2)</f>
        <v>31.12</v>
      </c>
      <c r="GS58" s="387"/>
      <c r="GT58" s="387"/>
      <c r="GU58" s="296" t="s">
        <v>2</v>
      </c>
      <c r="GV58" s="309"/>
      <c r="GW58" s="297"/>
      <c r="GX58" s="297"/>
      <c r="GY58" s="297"/>
      <c r="GZ58" s="297"/>
      <c r="HA58" s="297"/>
      <c r="HB58" s="297"/>
      <c r="HC58" s="297"/>
      <c r="HD58" s="297"/>
      <c r="HE58" s="297"/>
      <c r="HF58" s="297"/>
      <c r="HG58" s="297"/>
      <c r="HH58" s="297"/>
      <c r="HI58" s="297"/>
      <c r="HJ58" s="297"/>
      <c r="HK58" s="297"/>
      <c r="HL58" s="297"/>
      <c r="HM58" s="297"/>
      <c r="HN58" s="297"/>
      <c r="HO58" s="297"/>
      <c r="HP58" s="297"/>
      <c r="HQ58" s="297"/>
      <c r="HR58" s="297"/>
      <c r="HS58" s="297"/>
      <c r="HT58" s="297"/>
      <c r="HU58" s="297"/>
      <c r="HV58" s="297"/>
      <c r="HW58" s="297"/>
      <c r="HX58" s="297"/>
      <c r="HY58" s="297"/>
      <c r="HZ58" s="297"/>
      <c r="IA58" s="297"/>
      <c r="IB58" s="297"/>
      <c r="IC58" s="297"/>
      <c r="ID58" s="297"/>
      <c r="IE58" s="297"/>
      <c r="IF58" s="297"/>
      <c r="IG58" s="297"/>
      <c r="IH58" s="297"/>
      <c r="II58" s="297"/>
      <c r="IJ58" s="297"/>
      <c r="IK58" s="297"/>
      <c r="IL58" s="297"/>
      <c r="IM58" s="297"/>
      <c r="IN58" s="297"/>
      <c r="IO58" s="297"/>
      <c r="IP58" s="297"/>
      <c r="IQ58" s="297"/>
      <c r="IR58" s="297"/>
      <c r="IS58" s="297"/>
      <c r="IT58" s="297"/>
      <c r="IU58" s="297"/>
      <c r="IV58" s="297"/>
      <c r="IW58" s="297"/>
      <c r="IX58" s="297"/>
      <c r="IY58" s="297"/>
      <c r="IZ58" s="297"/>
      <c r="JA58" s="297"/>
      <c r="JB58" s="297"/>
      <c r="JC58" s="297"/>
      <c r="JD58" s="297"/>
      <c r="JE58" s="297"/>
      <c r="JF58" s="297"/>
      <c r="JG58" s="297"/>
      <c r="JH58" s="297"/>
      <c r="JI58" s="297"/>
      <c r="JJ58" s="297"/>
      <c r="JK58" s="297"/>
      <c r="JL58" s="297"/>
      <c r="JM58" s="297"/>
      <c r="JN58" s="297"/>
      <c r="JO58" s="297"/>
      <c r="JP58" s="297"/>
      <c r="JQ58" s="297"/>
      <c r="JR58" s="297"/>
      <c r="JS58" s="297"/>
      <c r="JT58" s="297"/>
      <c r="JU58" s="297"/>
      <c r="JV58" s="297"/>
      <c r="JW58" s="297"/>
      <c r="JX58" s="297"/>
      <c r="JY58" s="297"/>
      <c r="JZ58" s="297"/>
      <c r="KA58" s="297"/>
      <c r="KB58" s="297"/>
      <c r="KC58" s="297"/>
      <c r="KD58" s="297"/>
      <c r="KE58" s="297"/>
      <c r="KF58" s="297"/>
      <c r="KG58" s="297"/>
      <c r="KH58" s="297"/>
      <c r="KI58" s="297"/>
      <c r="KJ58" s="297"/>
      <c r="KK58" s="297"/>
      <c r="KL58" s="297"/>
      <c r="KM58" s="297"/>
      <c r="KN58" s="297"/>
      <c r="KO58" s="297"/>
      <c r="KP58" s="297"/>
      <c r="KQ58" s="297"/>
      <c r="KR58" s="297"/>
      <c r="KS58" s="297"/>
      <c r="KT58" s="297"/>
      <c r="KU58" s="297"/>
      <c r="KV58" s="297"/>
      <c r="KW58" s="297"/>
      <c r="KX58" s="297"/>
      <c r="KY58" s="297"/>
      <c r="KZ58" s="297"/>
      <c r="LA58" s="297"/>
      <c r="LB58" s="297"/>
      <c r="LC58" s="297"/>
      <c r="LD58" s="297"/>
      <c r="LE58" s="297"/>
      <c r="LF58" s="297"/>
      <c r="LG58" s="297"/>
      <c r="LH58" s="297"/>
      <c r="LI58" s="297"/>
      <c r="LJ58" s="297"/>
      <c r="LK58" s="297"/>
      <c r="LL58" s="297"/>
      <c r="LM58" s="297"/>
      <c r="LN58" s="297"/>
      <c r="LO58" s="297"/>
      <c r="LP58" s="297"/>
      <c r="LQ58" s="297"/>
      <c r="LR58" s="297"/>
      <c r="LS58" s="297"/>
      <c r="LT58" s="297"/>
      <c r="LU58" s="297"/>
      <c r="LV58" s="297"/>
      <c r="LW58" s="297"/>
      <c r="LX58" s="297"/>
      <c r="LY58" s="297"/>
      <c r="LZ58" s="297"/>
      <c r="MA58" s="297"/>
      <c r="MB58" s="297"/>
      <c r="MC58" s="297"/>
      <c r="MD58" s="297"/>
      <c r="ME58" s="297"/>
      <c r="MF58" s="297"/>
      <c r="MG58" s="297"/>
      <c r="MH58" s="297"/>
      <c r="MI58" s="297"/>
      <c r="MJ58" s="297"/>
      <c r="MK58" s="297"/>
      <c r="ML58" s="297"/>
      <c r="MM58" s="297"/>
      <c r="MN58" s="297"/>
      <c r="MO58" s="297"/>
      <c r="MP58" s="297"/>
      <c r="MQ58" s="297"/>
      <c r="MR58" s="297"/>
      <c r="MS58" s="297"/>
      <c r="MT58" s="297"/>
      <c r="MU58" s="297"/>
      <c r="MV58" s="297"/>
      <c r="MW58" s="297"/>
      <c r="MX58" s="297"/>
      <c r="MY58" s="297"/>
      <c r="MZ58" s="297"/>
      <c r="NA58" s="297"/>
      <c r="NB58" s="297"/>
      <c r="NC58" s="297"/>
      <c r="ND58" s="297"/>
      <c r="NE58" s="297"/>
      <c r="NF58" s="297"/>
      <c r="NG58" s="297"/>
      <c r="NH58" s="297"/>
      <c r="NI58" s="297"/>
      <c r="NJ58" s="297"/>
      <c r="NK58" s="297"/>
      <c r="NL58" s="297"/>
      <c r="NM58" s="297"/>
      <c r="NN58" s="297"/>
      <c r="NO58" s="297"/>
      <c r="NP58" s="297"/>
      <c r="NQ58" s="297"/>
      <c r="NR58" s="297"/>
      <c r="NS58" s="297"/>
      <c r="NT58" s="297"/>
      <c r="NU58" s="297"/>
      <c r="NV58" s="297"/>
      <c r="NW58" s="297"/>
      <c r="NX58" s="297"/>
      <c r="NY58" s="297"/>
      <c r="NZ58" s="297"/>
      <c r="OA58" s="297"/>
      <c r="OB58" s="297"/>
      <c r="OC58" s="297"/>
      <c r="OD58" s="297"/>
      <c r="OE58" s="297"/>
      <c r="OF58" s="297"/>
      <c r="OG58" s="297"/>
      <c r="OH58" s="297"/>
      <c r="OI58" s="297"/>
      <c r="OJ58" s="297"/>
      <c r="OK58" s="297"/>
      <c r="OL58" s="297"/>
      <c r="OM58" s="297"/>
      <c r="ON58" s="297"/>
      <c r="OO58" s="297"/>
      <c r="OP58" s="297"/>
      <c r="OQ58" s="297"/>
      <c r="OR58" s="297"/>
      <c r="OS58" s="297"/>
      <c r="OT58" s="297"/>
      <c r="OU58" s="297"/>
      <c r="OV58" s="297"/>
      <c r="OW58" s="297"/>
      <c r="OX58" s="297"/>
      <c r="OY58" s="297"/>
      <c r="OZ58" s="297"/>
      <c r="PA58" s="297"/>
      <c r="PB58" s="297"/>
      <c r="PC58" s="297"/>
      <c r="PD58" s="297"/>
      <c r="PE58" s="297"/>
      <c r="PF58" s="297"/>
      <c r="PG58" s="297"/>
      <c r="PH58" s="297"/>
      <c r="PI58" s="297"/>
      <c r="PJ58" s="297"/>
      <c r="PK58" s="297"/>
      <c r="PL58" s="297"/>
      <c r="PM58" s="297"/>
      <c r="PN58" s="297"/>
      <c r="PO58" s="297"/>
      <c r="PP58" s="297"/>
      <c r="PQ58" s="297"/>
      <c r="PR58" s="297"/>
      <c r="PS58" s="297"/>
      <c r="PT58" s="297"/>
      <c r="PU58" s="297"/>
      <c r="PV58" s="297"/>
      <c r="PW58" s="297"/>
      <c r="PX58" s="297"/>
      <c r="PY58" s="297"/>
      <c r="PZ58" s="297"/>
      <c r="QA58" s="297"/>
      <c r="QB58" s="297"/>
      <c r="QC58" s="297"/>
      <c r="QD58" s="297"/>
      <c r="QE58" s="297"/>
      <c r="QF58" s="297"/>
      <c r="QG58" s="297"/>
      <c r="QH58" s="297"/>
      <c r="QI58" s="297"/>
      <c r="QJ58" s="297"/>
      <c r="QK58" s="297"/>
      <c r="QL58" s="297"/>
      <c r="QM58" s="297"/>
      <c r="QN58" s="297"/>
      <c r="QO58" s="297"/>
      <c r="QP58" s="297"/>
      <c r="QQ58" s="297"/>
      <c r="QR58" s="297"/>
      <c r="QS58" s="297"/>
      <c r="QT58" s="297"/>
      <c r="QU58" s="297"/>
      <c r="QV58" s="297"/>
      <c r="QW58" s="297"/>
      <c r="QX58" s="297"/>
      <c r="QY58" s="297"/>
      <c r="QZ58" s="297"/>
      <c r="RA58" s="297"/>
      <c r="RB58" s="297"/>
      <c r="RC58" s="297"/>
      <c r="RD58" s="297"/>
      <c r="RE58" s="297"/>
      <c r="RF58" s="297"/>
      <c r="RG58" s="297"/>
      <c r="RH58" s="297"/>
      <c r="RI58" s="297"/>
      <c r="RJ58" s="297"/>
      <c r="RK58" s="297"/>
      <c r="RL58" s="297"/>
      <c r="RM58" s="297"/>
      <c r="RN58" s="297"/>
      <c r="RO58" s="297"/>
      <c r="RP58" s="297"/>
      <c r="RQ58" s="297"/>
      <c r="RR58" s="297"/>
      <c r="RS58" s="297"/>
      <c r="RT58" s="297"/>
      <c r="RU58" s="297"/>
      <c r="RV58" s="297"/>
      <c r="RW58" s="297"/>
      <c r="RX58" s="297"/>
      <c r="RY58" s="297"/>
      <c r="RZ58" s="297"/>
      <c r="SA58" s="297"/>
      <c r="SB58" s="297"/>
      <c r="SC58" s="297"/>
      <c r="SD58" s="297"/>
      <c r="SE58" s="297"/>
      <c r="SF58" s="297"/>
      <c r="SG58" s="297"/>
      <c r="SH58" s="297"/>
      <c r="SI58" s="297"/>
      <c r="SJ58" s="297"/>
      <c r="SK58" s="297"/>
      <c r="SL58" s="297"/>
      <c r="SM58" s="297"/>
      <c r="SN58" s="297"/>
      <c r="SO58" s="297"/>
      <c r="SP58" s="297"/>
      <c r="SQ58" s="297"/>
      <c r="SR58" s="297"/>
    </row>
    <row r="59" spans="1:594" ht="14.1" customHeight="1" x14ac:dyDescent="0.2">
      <c r="A59" s="164"/>
      <c r="B59" s="166"/>
      <c r="C59" s="166"/>
      <c r="D59" s="166"/>
      <c r="E59" s="166"/>
      <c r="F59" s="166"/>
      <c r="G59" s="166"/>
      <c r="H59" s="166"/>
      <c r="I59" s="166"/>
      <c r="J59" s="167"/>
      <c r="K59" s="167"/>
      <c r="L59" s="167"/>
      <c r="M59" s="167"/>
      <c r="N59" s="164"/>
      <c r="O59" s="167"/>
      <c r="P59" s="167"/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  <c r="AC59" s="159"/>
      <c r="AD59" s="159"/>
      <c r="AE59" s="159"/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  <c r="BI59" s="164"/>
      <c r="BJ59" s="164"/>
      <c r="BK59" s="164"/>
      <c r="BL59" s="164"/>
      <c r="BM59" s="164"/>
      <c r="BN59" s="164"/>
      <c r="BO59" s="164"/>
      <c r="BP59" s="164"/>
      <c r="BQ59" s="164"/>
      <c r="BR59" s="164"/>
      <c r="BS59" s="164"/>
      <c r="BT59" s="164"/>
      <c r="BU59" s="164"/>
      <c r="BV59" s="164"/>
      <c r="BW59" s="164"/>
      <c r="BX59" s="164"/>
      <c r="BY59" s="164"/>
      <c r="BZ59" s="164"/>
      <c r="CA59" s="164"/>
      <c r="CB59" s="164"/>
      <c r="CC59" s="164"/>
      <c r="CD59" s="164"/>
      <c r="CE59" s="164"/>
      <c r="CF59" s="164"/>
      <c r="CG59" s="164"/>
      <c r="CH59" s="164"/>
      <c r="CI59" s="164"/>
      <c r="CJ59" s="164"/>
      <c r="CK59" s="164"/>
      <c r="CL59" s="164"/>
      <c r="CM59" s="164"/>
      <c r="CN59" s="164"/>
      <c r="CO59" s="164"/>
      <c r="CP59" s="164"/>
      <c r="CQ59" s="164"/>
      <c r="CR59" s="164"/>
      <c r="CS59" s="164"/>
      <c r="CT59" s="164"/>
      <c r="CU59" s="164"/>
      <c r="CV59" s="164"/>
      <c r="CW59" s="164"/>
      <c r="CX59" s="164"/>
      <c r="CY59" s="164"/>
      <c r="CZ59" s="164"/>
      <c r="DA59" s="164"/>
      <c r="DB59" s="164"/>
      <c r="DC59" s="164"/>
      <c r="DD59" s="164"/>
      <c r="DE59" s="164"/>
      <c r="DF59" s="164"/>
      <c r="DG59" s="164"/>
      <c r="DH59" s="164"/>
      <c r="DI59" s="164"/>
      <c r="DJ59" s="164"/>
      <c r="DK59" s="164"/>
      <c r="DL59" s="164"/>
      <c r="DM59" s="164"/>
      <c r="DN59" s="164"/>
      <c r="DO59" s="164"/>
      <c r="DP59" s="164"/>
      <c r="DQ59" s="164"/>
      <c r="DR59" s="164"/>
      <c r="DS59" s="164"/>
      <c r="DT59" s="164"/>
      <c r="DU59" s="164"/>
      <c r="DV59" s="164"/>
      <c r="DW59" s="164"/>
      <c r="DX59" s="164"/>
      <c r="DY59" s="164"/>
      <c r="DZ59" s="164"/>
      <c r="EA59" s="164"/>
      <c r="EB59" s="164"/>
      <c r="EC59" s="164"/>
      <c r="ED59" s="164"/>
      <c r="EE59" s="164"/>
      <c r="EF59" s="164"/>
      <c r="EG59" s="164"/>
      <c r="EH59" s="164"/>
      <c r="EI59" s="164"/>
      <c r="EJ59" s="164"/>
      <c r="EK59" s="164"/>
      <c r="EL59" s="164"/>
      <c r="EM59" s="164"/>
      <c r="EN59" s="164"/>
      <c r="EO59" s="164"/>
      <c r="EP59" s="164"/>
      <c r="EQ59" s="164"/>
      <c r="ER59" s="164"/>
      <c r="ES59" s="164"/>
      <c r="ET59" s="164"/>
      <c r="EU59" s="164"/>
      <c r="EV59" s="164"/>
      <c r="EW59" s="164"/>
      <c r="EX59" s="164"/>
      <c r="EY59" s="164"/>
      <c r="EZ59" s="164"/>
      <c r="FA59" s="164"/>
      <c r="FB59" s="164"/>
      <c r="FC59" s="164"/>
      <c r="FD59" s="164"/>
      <c r="FE59" s="164"/>
      <c r="FF59" s="164"/>
      <c r="FG59" s="164"/>
      <c r="FH59" s="164"/>
      <c r="FI59" s="164"/>
      <c r="FJ59" s="164"/>
      <c r="FK59" s="164"/>
      <c r="FL59" s="164"/>
      <c r="FM59" s="164"/>
      <c r="FN59" s="164"/>
      <c r="FO59" s="164"/>
      <c r="FP59" s="164"/>
      <c r="FQ59" s="164"/>
      <c r="FR59" s="164"/>
      <c r="FS59" s="164"/>
      <c r="FT59" s="164"/>
      <c r="FU59" s="164"/>
      <c r="FV59" s="164"/>
      <c r="FW59" s="164"/>
      <c r="FX59" s="164"/>
      <c r="FY59" s="164"/>
      <c r="FZ59" s="164"/>
      <c r="GA59" s="297"/>
      <c r="GB59" s="297"/>
      <c r="GC59" s="297"/>
      <c r="GD59" s="297"/>
      <c r="GE59" s="297"/>
      <c r="GF59" s="297"/>
      <c r="GG59" s="297"/>
      <c r="GH59" s="297"/>
      <c r="GI59" s="297"/>
      <c r="GJ59" s="297"/>
      <c r="GK59" s="297"/>
      <c r="GL59" s="297"/>
      <c r="GM59" s="297"/>
      <c r="GN59" s="296" t="s">
        <v>51</v>
      </c>
      <c r="GO59" s="309"/>
      <c r="GP59" s="309"/>
      <c r="GQ59" s="309" t="s">
        <v>1</v>
      </c>
      <c r="GR59" s="387">
        <f>SQRT(GR60/(H12*GR58))</f>
        <v>10.984630013971548</v>
      </c>
      <c r="GS59" s="387"/>
      <c r="GT59" s="387"/>
      <c r="GU59" s="296" t="s">
        <v>17</v>
      </c>
      <c r="GV59" s="20" t="s">
        <v>52</v>
      </c>
      <c r="GW59" s="297"/>
      <c r="GX59" s="17" t="str">
        <f>IF(GR59&lt;=GR46,"Ok","Not Ok")</f>
        <v>Ok</v>
      </c>
      <c r="GY59" s="297"/>
      <c r="GZ59" s="297"/>
      <c r="HA59" s="297"/>
      <c r="HB59" s="297"/>
      <c r="HC59" s="297"/>
      <c r="HD59" s="297"/>
      <c r="HE59" s="297"/>
      <c r="HF59" s="297"/>
      <c r="HG59" s="297"/>
      <c r="HH59" s="297"/>
      <c r="HI59" s="297"/>
      <c r="HJ59" s="297"/>
      <c r="HK59" s="297"/>
      <c r="HL59" s="297"/>
      <c r="HM59" s="297"/>
      <c r="HN59" s="297"/>
      <c r="HO59" s="297"/>
      <c r="HP59" s="297"/>
      <c r="HQ59" s="297"/>
      <c r="HR59" s="297"/>
      <c r="HS59" s="297"/>
      <c r="HT59" s="297"/>
      <c r="HU59" s="297"/>
      <c r="HV59" s="297"/>
      <c r="HW59" s="297"/>
      <c r="HX59" s="297"/>
      <c r="HY59" s="297"/>
      <c r="HZ59" s="297"/>
      <c r="IA59" s="297"/>
      <c r="IB59" s="297"/>
      <c r="IC59" s="297"/>
      <c r="ID59" s="297"/>
      <c r="IE59" s="297"/>
      <c r="IF59" s="297"/>
      <c r="IG59" s="297"/>
      <c r="IH59" s="297"/>
      <c r="II59" s="297"/>
      <c r="IJ59" s="297"/>
      <c r="IK59" s="297"/>
      <c r="IL59" s="297"/>
      <c r="IM59" s="297"/>
      <c r="IN59" s="297"/>
      <c r="IO59" s="297"/>
      <c r="IP59" s="297"/>
      <c r="IQ59" s="297"/>
      <c r="IR59" s="297"/>
      <c r="IS59" s="297"/>
      <c r="IT59" s="297"/>
      <c r="IU59" s="297"/>
      <c r="IV59" s="297"/>
      <c r="IW59" s="297"/>
      <c r="IX59" s="297"/>
      <c r="IY59" s="297"/>
      <c r="IZ59" s="297"/>
      <c r="JA59" s="297"/>
      <c r="JB59" s="297"/>
      <c r="JC59" s="297"/>
      <c r="JD59" s="297"/>
      <c r="JE59" s="297"/>
      <c r="JF59" s="297"/>
      <c r="JG59" s="297"/>
      <c r="JH59" s="297"/>
      <c r="JI59" s="297"/>
      <c r="JJ59" s="297"/>
      <c r="JK59" s="297"/>
      <c r="JL59" s="297"/>
      <c r="JM59" s="297"/>
      <c r="JN59" s="297"/>
      <c r="JO59" s="297"/>
      <c r="JP59" s="297"/>
      <c r="JQ59" s="297"/>
      <c r="JR59" s="297"/>
      <c r="JS59" s="297"/>
      <c r="JT59" s="297"/>
      <c r="JU59" s="297"/>
      <c r="JV59" s="297"/>
      <c r="JW59" s="297"/>
      <c r="JX59" s="297"/>
      <c r="JY59" s="297"/>
      <c r="JZ59" s="297"/>
      <c r="KA59" s="297"/>
      <c r="KB59" s="297"/>
      <c r="KC59" s="297"/>
      <c r="KD59" s="297"/>
      <c r="KE59" s="297"/>
      <c r="KF59" s="297"/>
      <c r="KG59" s="297"/>
      <c r="KH59" s="297"/>
      <c r="KI59" s="297"/>
      <c r="KJ59" s="297"/>
      <c r="KK59" s="297"/>
      <c r="KL59" s="297"/>
      <c r="KM59" s="297"/>
      <c r="KN59" s="297"/>
      <c r="KO59" s="297"/>
      <c r="KP59" s="297"/>
      <c r="KQ59" s="297"/>
      <c r="KR59" s="297"/>
      <c r="KS59" s="297"/>
      <c r="KT59" s="297"/>
      <c r="KU59" s="297"/>
      <c r="KV59" s="297"/>
      <c r="KW59" s="297"/>
      <c r="KX59" s="297"/>
      <c r="KY59" s="297"/>
      <c r="KZ59" s="297"/>
      <c r="LA59" s="297"/>
      <c r="LB59" s="297"/>
      <c r="LC59" s="297"/>
      <c r="LD59" s="297"/>
      <c r="LE59" s="297"/>
      <c r="LF59" s="297"/>
      <c r="LG59" s="297"/>
      <c r="LH59" s="297"/>
      <c r="LI59" s="297"/>
      <c r="LJ59" s="297"/>
      <c r="LK59" s="297"/>
      <c r="LL59" s="297"/>
      <c r="LM59" s="297"/>
      <c r="LN59" s="297"/>
      <c r="LO59" s="297"/>
      <c r="LP59" s="297"/>
      <c r="LQ59" s="297"/>
      <c r="LR59" s="297"/>
      <c r="LS59" s="297"/>
      <c r="LT59" s="297"/>
      <c r="LU59" s="297"/>
      <c r="LV59" s="297"/>
      <c r="LW59" s="297"/>
      <c r="LX59" s="297"/>
      <c r="LY59" s="297"/>
      <c r="LZ59" s="297"/>
      <c r="MA59" s="297"/>
      <c r="MB59" s="297"/>
      <c r="MC59" s="297"/>
      <c r="MD59" s="297"/>
      <c r="ME59" s="297"/>
      <c r="MF59" s="297"/>
      <c r="MG59" s="297"/>
      <c r="MH59" s="297"/>
      <c r="MI59" s="297"/>
      <c r="MJ59" s="297"/>
      <c r="MK59" s="297"/>
      <c r="ML59" s="297"/>
      <c r="MM59" s="297"/>
      <c r="MN59" s="297"/>
      <c r="MO59" s="297"/>
      <c r="MP59" s="297"/>
      <c r="MQ59" s="297"/>
      <c r="MR59" s="297"/>
      <c r="MS59" s="297"/>
      <c r="MT59" s="297"/>
      <c r="MU59" s="297"/>
      <c r="MV59" s="297"/>
      <c r="MW59" s="297"/>
      <c r="MX59" s="297"/>
      <c r="MY59" s="297"/>
      <c r="MZ59" s="297"/>
      <c r="NA59" s="297"/>
      <c r="NB59" s="297"/>
      <c r="NC59" s="297"/>
      <c r="ND59" s="297"/>
      <c r="NE59" s="297"/>
      <c r="NF59" s="297"/>
      <c r="NG59" s="297"/>
      <c r="NH59" s="297"/>
      <c r="NI59" s="297"/>
      <c r="NJ59" s="297"/>
      <c r="NK59" s="297"/>
      <c r="NL59" s="297"/>
      <c r="NM59" s="297"/>
      <c r="NN59" s="297"/>
      <c r="NO59" s="297"/>
      <c r="NP59" s="297"/>
      <c r="NQ59" s="297"/>
      <c r="NR59" s="297"/>
      <c r="NS59" s="297"/>
      <c r="NT59" s="297"/>
      <c r="NU59" s="297"/>
      <c r="NV59" s="297"/>
      <c r="NW59" s="297"/>
      <c r="NX59" s="297"/>
      <c r="NY59" s="297"/>
      <c r="NZ59" s="297"/>
      <c r="OA59" s="297"/>
      <c r="OB59" s="297"/>
      <c r="OC59" s="297"/>
      <c r="OD59" s="297"/>
      <c r="OE59" s="297"/>
      <c r="OF59" s="297"/>
      <c r="OG59" s="297"/>
      <c r="OH59" s="297"/>
      <c r="OI59" s="297"/>
      <c r="OJ59" s="297"/>
      <c r="OK59" s="297"/>
      <c r="OL59" s="297"/>
      <c r="OM59" s="297"/>
      <c r="ON59" s="297"/>
      <c r="OO59" s="297"/>
      <c r="OP59" s="297"/>
      <c r="OQ59" s="297"/>
      <c r="OR59" s="297"/>
      <c r="OS59" s="297"/>
      <c r="OT59" s="297"/>
      <c r="OU59" s="297"/>
      <c r="OV59" s="297"/>
      <c r="OW59" s="297"/>
      <c r="OX59" s="297"/>
      <c r="OY59" s="297"/>
      <c r="OZ59" s="297"/>
      <c r="PA59" s="297"/>
      <c r="PB59" s="297"/>
      <c r="PC59" s="297"/>
      <c r="PD59" s="297"/>
      <c r="PE59" s="297"/>
      <c r="PF59" s="297"/>
      <c r="PG59" s="297"/>
      <c r="PH59" s="297"/>
      <c r="PI59" s="297"/>
      <c r="PJ59" s="297"/>
      <c r="PK59" s="297"/>
      <c r="PL59" s="297"/>
      <c r="PM59" s="297"/>
      <c r="PN59" s="297"/>
      <c r="PO59" s="297"/>
      <c r="PP59" s="297"/>
      <c r="PQ59" s="297"/>
      <c r="PR59" s="297"/>
      <c r="PS59" s="297"/>
      <c r="PT59" s="297"/>
      <c r="PU59" s="297"/>
      <c r="PV59" s="297"/>
      <c r="PW59" s="297"/>
      <c r="PX59" s="297"/>
      <c r="PY59" s="297"/>
      <c r="PZ59" s="297"/>
      <c r="QA59" s="297"/>
      <c r="QB59" s="297"/>
      <c r="QC59" s="297"/>
      <c r="QD59" s="297"/>
      <c r="QE59" s="297"/>
      <c r="QF59" s="297"/>
      <c r="QG59" s="297"/>
      <c r="QH59" s="297"/>
      <c r="QI59" s="297"/>
      <c r="QJ59" s="297"/>
      <c r="QK59" s="297"/>
      <c r="QL59" s="297"/>
      <c r="QM59" s="297"/>
      <c r="QN59" s="297"/>
      <c r="QO59" s="297"/>
      <c r="QP59" s="297"/>
      <c r="QQ59" s="297"/>
      <c r="QR59" s="297"/>
      <c r="QS59" s="297"/>
      <c r="QT59" s="297"/>
      <c r="QU59" s="297"/>
      <c r="QV59" s="297"/>
      <c r="QW59" s="297"/>
      <c r="QX59" s="297"/>
      <c r="QY59" s="297"/>
      <c r="QZ59" s="297"/>
      <c r="RA59" s="297"/>
      <c r="RB59" s="297"/>
      <c r="RC59" s="297"/>
      <c r="RD59" s="297"/>
      <c r="RE59" s="297"/>
      <c r="RF59" s="297"/>
      <c r="RG59" s="297"/>
      <c r="RH59" s="297"/>
      <c r="RI59" s="297"/>
      <c r="RJ59" s="297"/>
      <c r="RK59" s="297"/>
      <c r="RL59" s="297"/>
      <c r="RM59" s="297"/>
      <c r="RN59" s="297"/>
      <c r="RO59" s="297"/>
      <c r="RP59" s="297"/>
      <c r="RQ59" s="297"/>
      <c r="RR59" s="297"/>
      <c r="RS59" s="297"/>
      <c r="RT59" s="297"/>
      <c r="RU59" s="297"/>
      <c r="RV59" s="297"/>
      <c r="RW59" s="297"/>
      <c r="RX59" s="297"/>
      <c r="RY59" s="297"/>
      <c r="RZ59" s="297"/>
      <c r="SA59" s="297"/>
      <c r="SB59" s="297"/>
      <c r="SC59" s="297"/>
      <c r="SD59" s="297"/>
      <c r="SE59" s="297"/>
      <c r="SF59" s="297"/>
      <c r="SG59" s="297"/>
      <c r="SH59" s="297"/>
      <c r="SI59" s="297"/>
      <c r="SJ59" s="297"/>
      <c r="SK59" s="297"/>
      <c r="SL59" s="297"/>
      <c r="SM59" s="297"/>
      <c r="SN59" s="297"/>
      <c r="SO59" s="297"/>
      <c r="SP59" s="297"/>
      <c r="SQ59" s="297"/>
      <c r="SR59" s="297"/>
    </row>
    <row r="60" spans="1:594" ht="14.1" customHeight="1" x14ac:dyDescent="0.2">
      <c r="A60" s="164"/>
      <c r="B60" s="168"/>
      <c r="C60" s="168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68"/>
      <c r="AG60" s="168"/>
      <c r="AH60" s="168"/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68"/>
      <c r="BC60" s="168"/>
      <c r="BD60" s="168"/>
      <c r="BE60" s="168"/>
      <c r="BF60" s="168"/>
      <c r="BG60" s="168"/>
      <c r="BH60" s="168"/>
      <c r="BI60" s="168"/>
      <c r="BJ60" s="168"/>
      <c r="BK60" s="168"/>
      <c r="BL60" s="168"/>
      <c r="BM60" s="168"/>
      <c r="BN60" s="168"/>
      <c r="BO60" s="168"/>
      <c r="BP60" s="168"/>
      <c r="BQ60" s="168"/>
      <c r="BR60" s="168"/>
      <c r="BS60" s="168"/>
      <c r="BT60" s="168"/>
      <c r="BU60" s="168"/>
      <c r="BV60" s="168"/>
      <c r="BW60" s="168"/>
      <c r="BX60" s="168"/>
      <c r="BY60" s="168"/>
      <c r="BZ60" s="168"/>
      <c r="CA60" s="168"/>
      <c r="CB60" s="168"/>
      <c r="CC60" s="168"/>
      <c r="CD60" s="168"/>
      <c r="CE60" s="168"/>
      <c r="CF60" s="168"/>
      <c r="CG60" s="168"/>
      <c r="CH60" s="168"/>
      <c r="CI60" s="168"/>
      <c r="CJ60" s="168"/>
      <c r="CK60" s="168"/>
      <c r="CL60" s="168"/>
      <c r="CM60" s="168"/>
      <c r="CN60" s="168"/>
      <c r="CO60" s="168"/>
      <c r="CP60" s="168"/>
      <c r="CQ60" s="168"/>
      <c r="CR60" s="168"/>
      <c r="CS60" s="168"/>
      <c r="CT60" s="168"/>
      <c r="CU60" s="168"/>
      <c r="CV60" s="168"/>
      <c r="CW60" s="168"/>
      <c r="CX60" s="168"/>
      <c r="CY60" s="168"/>
      <c r="CZ60" s="168"/>
      <c r="DA60" s="168"/>
      <c r="DB60" s="168"/>
      <c r="DC60" s="168"/>
      <c r="DD60" s="168"/>
      <c r="DE60" s="168"/>
      <c r="DF60" s="168"/>
      <c r="DG60" s="168"/>
      <c r="DH60" s="168"/>
      <c r="DI60" s="168"/>
      <c r="DJ60" s="168"/>
      <c r="DK60" s="168"/>
      <c r="DL60" s="168"/>
      <c r="DM60" s="168"/>
      <c r="DN60" s="168"/>
      <c r="DO60" s="168"/>
      <c r="DP60" s="168"/>
      <c r="DQ60" s="168"/>
      <c r="DR60" s="168"/>
      <c r="DS60" s="168"/>
      <c r="DT60" s="168"/>
      <c r="DU60" s="168"/>
      <c r="DV60" s="168"/>
      <c r="DW60" s="168"/>
      <c r="DX60" s="168"/>
      <c r="DY60" s="168"/>
      <c r="DZ60" s="168"/>
      <c r="EA60" s="168"/>
      <c r="EB60" s="168"/>
      <c r="EC60" s="168"/>
      <c r="ED60" s="168"/>
      <c r="EE60" s="168"/>
      <c r="EF60" s="168"/>
      <c r="EG60" s="168"/>
      <c r="EH60" s="168"/>
      <c r="EI60" s="168"/>
      <c r="EJ60" s="168"/>
      <c r="EK60" s="168"/>
      <c r="EL60" s="168"/>
      <c r="EM60" s="168"/>
      <c r="EN60" s="168"/>
      <c r="EO60" s="168"/>
      <c r="EP60" s="168"/>
      <c r="EQ60" s="168"/>
      <c r="ER60" s="168"/>
      <c r="ES60" s="168"/>
      <c r="ET60" s="168"/>
      <c r="EU60" s="168"/>
      <c r="EV60" s="168"/>
      <c r="EW60" s="168"/>
      <c r="EX60" s="168"/>
      <c r="EY60" s="168"/>
      <c r="EZ60" s="168"/>
      <c r="FA60" s="168"/>
      <c r="FB60" s="168"/>
      <c r="FC60" s="168"/>
      <c r="FD60" s="168"/>
      <c r="FE60" s="168"/>
      <c r="FF60" s="168"/>
      <c r="FG60" s="168"/>
      <c r="FH60" s="168"/>
      <c r="FI60" s="168"/>
      <c r="FJ60" s="168"/>
      <c r="FK60" s="168"/>
      <c r="FL60" s="168"/>
      <c r="FM60" s="168"/>
      <c r="FN60" s="168"/>
      <c r="FO60" s="168"/>
      <c r="FP60" s="168"/>
      <c r="FQ60" s="168"/>
      <c r="FR60" s="168"/>
      <c r="FS60" s="168"/>
      <c r="FT60" s="168"/>
      <c r="FU60" s="168"/>
      <c r="FV60" s="168"/>
      <c r="FW60" s="168"/>
      <c r="FX60" s="168"/>
      <c r="FY60" s="168"/>
      <c r="FZ60" s="168"/>
      <c r="GA60" s="80"/>
      <c r="GB60" s="80"/>
      <c r="GC60" s="80"/>
      <c r="GD60" s="80"/>
      <c r="GE60" s="80"/>
      <c r="GF60" s="297"/>
      <c r="GG60" s="297"/>
      <c r="GH60" s="297"/>
      <c r="GI60" s="297"/>
      <c r="GJ60" s="297"/>
      <c r="GK60" s="297"/>
      <c r="GL60" s="19"/>
      <c r="GM60" s="19"/>
      <c r="GN60" s="309" t="s">
        <v>68</v>
      </c>
      <c r="GO60" s="309"/>
      <c r="GP60" s="309"/>
      <c r="GQ60" s="309" t="s">
        <v>1</v>
      </c>
      <c r="GR60" s="387">
        <f>(GR53*GR40^2)/8</f>
        <v>3379.5039999999999</v>
      </c>
      <c r="GS60" s="387"/>
      <c r="GT60" s="387"/>
      <c r="GU60" s="296" t="s">
        <v>69</v>
      </c>
      <c r="GV60" s="309"/>
      <c r="GW60" s="297"/>
      <c r="GX60" s="126"/>
      <c r="GY60" s="297"/>
      <c r="GZ60" s="297"/>
      <c r="HA60" s="297"/>
      <c r="HB60" s="297"/>
      <c r="HC60" s="297"/>
      <c r="HD60" s="297"/>
      <c r="HE60" s="297"/>
      <c r="HF60" s="297"/>
      <c r="HG60" s="297"/>
      <c r="HH60" s="297"/>
      <c r="HI60" s="297"/>
      <c r="HJ60" s="297"/>
      <c r="HK60" s="297"/>
      <c r="HL60" s="297"/>
      <c r="HM60" s="297"/>
      <c r="HN60" s="297"/>
      <c r="HO60" s="297"/>
      <c r="HP60" s="297"/>
      <c r="HQ60" s="297"/>
      <c r="HR60" s="297"/>
      <c r="HS60" s="297"/>
      <c r="HT60" s="297"/>
      <c r="HU60" s="297"/>
      <c r="HV60" s="297"/>
      <c r="HW60" s="297"/>
      <c r="HX60" s="297"/>
      <c r="HY60" s="297"/>
      <c r="HZ60" s="297"/>
      <c r="IA60" s="297"/>
      <c r="IB60" s="297"/>
      <c r="IC60" s="297"/>
      <c r="ID60" s="297"/>
      <c r="IE60" s="297"/>
      <c r="IF60" s="297"/>
      <c r="IG60" s="297"/>
      <c r="IH60" s="297"/>
      <c r="II60" s="297"/>
      <c r="IJ60" s="297"/>
      <c r="IK60" s="297"/>
      <c r="IL60" s="297"/>
      <c r="IM60" s="297"/>
      <c r="IN60" s="297"/>
      <c r="IO60" s="297"/>
      <c r="IP60" s="297"/>
      <c r="IQ60" s="297"/>
      <c r="IR60" s="297"/>
      <c r="IS60" s="297"/>
      <c r="IT60" s="297"/>
      <c r="IU60" s="297"/>
      <c r="IV60" s="297"/>
      <c r="IW60" s="297"/>
      <c r="IX60" s="297"/>
      <c r="IY60" s="297"/>
      <c r="IZ60" s="297"/>
      <c r="JA60" s="297"/>
      <c r="JB60" s="297"/>
      <c r="JC60" s="297"/>
      <c r="JD60" s="297"/>
      <c r="JE60" s="297"/>
      <c r="JF60" s="297"/>
      <c r="JG60" s="297"/>
      <c r="JH60" s="297"/>
      <c r="JI60" s="297"/>
      <c r="JJ60" s="297"/>
      <c r="JK60" s="297"/>
      <c r="JL60" s="297"/>
      <c r="JM60" s="297"/>
      <c r="JN60" s="297"/>
      <c r="JO60" s="297"/>
      <c r="JP60" s="297"/>
      <c r="JQ60" s="297"/>
      <c r="JR60" s="297"/>
      <c r="JS60" s="297"/>
      <c r="JT60" s="297"/>
      <c r="JU60" s="297"/>
      <c r="JV60" s="297"/>
      <c r="JW60" s="297"/>
      <c r="JX60" s="297"/>
      <c r="JY60" s="297"/>
      <c r="JZ60" s="297"/>
      <c r="KA60" s="297"/>
      <c r="KB60" s="297"/>
      <c r="KC60" s="297"/>
      <c r="KD60" s="297"/>
      <c r="KE60" s="297"/>
      <c r="KF60" s="297"/>
      <c r="KG60" s="297"/>
      <c r="KH60" s="297"/>
      <c r="KI60" s="297"/>
      <c r="KJ60" s="297"/>
      <c r="KK60" s="297"/>
      <c r="KL60" s="297"/>
      <c r="KM60" s="297"/>
      <c r="KN60" s="297"/>
      <c r="KO60" s="297"/>
      <c r="KP60" s="297"/>
      <c r="KQ60" s="297"/>
      <c r="KR60" s="297"/>
      <c r="KS60" s="297"/>
      <c r="KT60" s="297"/>
      <c r="KU60" s="297"/>
      <c r="KV60" s="297"/>
      <c r="KW60" s="297"/>
      <c r="KX60" s="297"/>
      <c r="KY60" s="297"/>
      <c r="KZ60" s="297"/>
      <c r="LA60" s="297"/>
      <c r="LB60" s="297"/>
      <c r="LC60" s="297"/>
      <c r="LD60" s="297"/>
      <c r="LE60" s="297"/>
      <c r="LF60" s="297"/>
      <c r="LG60" s="297"/>
      <c r="LH60" s="297"/>
      <c r="LI60" s="297"/>
      <c r="LJ60" s="297"/>
      <c r="LK60" s="297"/>
      <c r="LL60" s="297"/>
      <c r="LM60" s="297"/>
      <c r="LN60" s="297"/>
      <c r="LO60" s="297"/>
      <c r="LP60" s="297"/>
      <c r="LQ60" s="297"/>
      <c r="LR60" s="297"/>
      <c r="LS60" s="297"/>
      <c r="LT60" s="297"/>
      <c r="LU60" s="297"/>
      <c r="LV60" s="297"/>
      <c r="LW60" s="297"/>
      <c r="LX60" s="297"/>
      <c r="LY60" s="297"/>
      <c r="LZ60" s="297"/>
      <c r="MA60" s="297"/>
      <c r="MB60" s="297"/>
      <c r="MC60" s="297"/>
      <c r="MD60" s="297"/>
      <c r="ME60" s="297"/>
      <c r="MF60" s="297"/>
      <c r="MG60" s="297"/>
      <c r="MH60" s="297"/>
      <c r="MI60" s="297"/>
      <c r="MJ60" s="297"/>
      <c r="MK60" s="297"/>
      <c r="ML60" s="297"/>
      <c r="MM60" s="297"/>
      <c r="MN60" s="297"/>
      <c r="MO60" s="297"/>
      <c r="MP60" s="297"/>
      <c r="MQ60" s="297"/>
      <c r="MR60" s="297"/>
      <c r="MS60" s="297"/>
      <c r="MT60" s="297"/>
      <c r="MU60" s="297"/>
      <c r="MV60" s="297"/>
      <c r="MW60" s="297"/>
      <c r="MX60" s="297"/>
      <c r="MY60" s="297"/>
      <c r="MZ60" s="297"/>
      <c r="NA60" s="297"/>
      <c r="NB60" s="297"/>
      <c r="NC60" s="297"/>
      <c r="ND60" s="297"/>
      <c r="NE60" s="297"/>
      <c r="NF60" s="297"/>
      <c r="NG60" s="297"/>
      <c r="NH60" s="297"/>
      <c r="NI60" s="297"/>
      <c r="NJ60" s="297"/>
      <c r="NK60" s="297"/>
      <c r="NL60" s="297"/>
      <c r="NM60" s="297"/>
      <c r="NN60" s="297"/>
      <c r="NO60" s="297"/>
      <c r="NP60" s="297"/>
      <c r="NQ60" s="297"/>
      <c r="NR60" s="297"/>
      <c r="NS60" s="297"/>
      <c r="NT60" s="297"/>
      <c r="NU60" s="297"/>
      <c r="NV60" s="297"/>
      <c r="NW60" s="297"/>
      <c r="NX60" s="297"/>
      <c r="NY60" s="297"/>
      <c r="NZ60" s="297"/>
      <c r="OA60" s="297"/>
      <c r="OB60" s="297"/>
      <c r="OC60" s="297"/>
      <c r="OD60" s="297"/>
      <c r="OE60" s="297"/>
      <c r="OF60" s="297"/>
      <c r="OG60" s="297"/>
      <c r="OH60" s="297"/>
      <c r="OI60" s="297"/>
      <c r="OJ60" s="297"/>
      <c r="OK60" s="297"/>
      <c r="OL60" s="297"/>
      <c r="OM60" s="297"/>
      <c r="ON60" s="297"/>
      <c r="OO60" s="297"/>
      <c r="OP60" s="297"/>
      <c r="OQ60" s="297"/>
      <c r="OR60" s="297"/>
      <c r="OS60" s="297"/>
      <c r="OT60" s="297"/>
      <c r="OU60" s="297"/>
      <c r="OV60" s="297"/>
      <c r="OW60" s="297"/>
      <c r="OX60" s="297"/>
      <c r="OY60" s="297"/>
      <c r="OZ60" s="297"/>
      <c r="PA60" s="297"/>
      <c r="PB60" s="297"/>
      <c r="PC60" s="297"/>
      <c r="PD60" s="297"/>
      <c r="PE60" s="297"/>
      <c r="PF60" s="297"/>
      <c r="PG60" s="297"/>
      <c r="PH60" s="297"/>
      <c r="PI60" s="297"/>
      <c r="PJ60" s="297"/>
      <c r="PK60" s="297"/>
      <c r="PL60" s="297"/>
      <c r="PM60" s="297"/>
      <c r="PN60" s="297"/>
      <c r="PO60" s="297"/>
      <c r="PP60" s="297"/>
      <c r="PQ60" s="297"/>
      <c r="PR60" s="297"/>
      <c r="PS60" s="297"/>
      <c r="PT60" s="297"/>
      <c r="PU60" s="297"/>
      <c r="PV60" s="297"/>
      <c r="PW60" s="297"/>
      <c r="PX60" s="297"/>
      <c r="PY60" s="297"/>
      <c r="PZ60" s="297"/>
      <c r="QA60" s="297"/>
      <c r="QB60" s="297"/>
      <c r="QC60" s="297"/>
      <c r="QD60" s="297"/>
      <c r="QE60" s="297"/>
      <c r="QF60" s="297"/>
      <c r="QG60" s="297"/>
      <c r="QH60" s="297"/>
      <c r="QI60" s="297"/>
      <c r="QJ60" s="297"/>
      <c r="QK60" s="297"/>
      <c r="QL60" s="297"/>
      <c r="QM60" s="297"/>
      <c r="QN60" s="297"/>
      <c r="QO60" s="297"/>
      <c r="QP60" s="297"/>
      <c r="QQ60" s="297"/>
      <c r="QR60" s="297"/>
      <c r="QS60" s="297"/>
      <c r="QT60" s="297"/>
      <c r="QU60" s="297"/>
      <c r="QV60" s="297"/>
      <c r="QW60" s="297"/>
      <c r="QX60" s="297"/>
      <c r="QY60" s="297"/>
      <c r="QZ60" s="297"/>
      <c r="RA60" s="297"/>
      <c r="RB60" s="297"/>
      <c r="RC60" s="297"/>
      <c r="RD60" s="297"/>
      <c r="RE60" s="297"/>
      <c r="RF60" s="297"/>
      <c r="RG60" s="297"/>
      <c r="RH60" s="297"/>
      <c r="RI60" s="297"/>
      <c r="RJ60" s="297"/>
      <c r="RK60" s="297"/>
      <c r="RL60" s="297"/>
      <c r="RM60" s="297"/>
      <c r="RN60" s="297"/>
      <c r="RO60" s="297"/>
      <c r="RP60" s="297"/>
      <c r="RQ60" s="297"/>
      <c r="RR60" s="297"/>
      <c r="RS60" s="297"/>
      <c r="RT60" s="297"/>
      <c r="RU60" s="297"/>
      <c r="RV60" s="297"/>
      <c r="RW60" s="297"/>
      <c r="RX60" s="297"/>
      <c r="RY60" s="297"/>
      <c r="RZ60" s="297"/>
      <c r="SA60" s="297"/>
      <c r="SB60" s="297"/>
      <c r="SC60" s="297"/>
      <c r="SD60" s="297"/>
      <c r="SE60" s="297"/>
      <c r="SF60" s="297"/>
      <c r="SG60" s="297"/>
      <c r="SH60" s="297"/>
      <c r="SI60" s="297"/>
      <c r="SJ60" s="297"/>
      <c r="SK60" s="297"/>
      <c r="SL60" s="297"/>
      <c r="SM60" s="297"/>
      <c r="SN60" s="297"/>
      <c r="SO60" s="297"/>
      <c r="SP60" s="297"/>
      <c r="SQ60" s="297"/>
      <c r="SR60" s="297"/>
    </row>
    <row r="61" spans="1:594" ht="14.1" customHeight="1" x14ac:dyDescent="0.2">
      <c r="A61" s="164"/>
      <c r="B61" s="159"/>
      <c r="C61" s="159"/>
      <c r="D61" s="159"/>
      <c r="E61" s="159"/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  <c r="AC61" s="159"/>
      <c r="AD61" s="159"/>
      <c r="AE61" s="159"/>
      <c r="AF61" s="159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59"/>
      <c r="AS61" s="159"/>
      <c r="AT61" s="159"/>
      <c r="AU61" s="159"/>
      <c r="AV61" s="159"/>
      <c r="AW61" s="159"/>
      <c r="AX61" s="159"/>
      <c r="AY61" s="159"/>
      <c r="AZ61" s="159"/>
      <c r="BA61" s="159"/>
      <c r="BB61" s="159"/>
      <c r="BC61" s="159"/>
      <c r="BD61" s="159"/>
      <c r="BE61" s="159"/>
      <c r="BF61" s="159"/>
      <c r="BG61" s="159"/>
      <c r="BH61" s="159"/>
      <c r="BI61" s="159"/>
      <c r="BJ61" s="159"/>
      <c r="BK61" s="159"/>
      <c r="BL61" s="159"/>
      <c r="BM61" s="159"/>
      <c r="BN61" s="159"/>
      <c r="BO61" s="159"/>
      <c r="BP61" s="159"/>
      <c r="BQ61" s="159"/>
      <c r="BR61" s="159"/>
      <c r="BS61" s="159"/>
      <c r="BT61" s="159"/>
      <c r="BU61" s="159"/>
      <c r="BV61" s="159"/>
      <c r="BW61" s="159"/>
      <c r="BX61" s="159"/>
      <c r="BY61" s="159"/>
      <c r="BZ61" s="159"/>
      <c r="CA61" s="159"/>
      <c r="CB61" s="159"/>
      <c r="CC61" s="159"/>
      <c r="CD61" s="159"/>
      <c r="CE61" s="159"/>
      <c r="CF61" s="159"/>
      <c r="CG61" s="159"/>
      <c r="CH61" s="159"/>
      <c r="CI61" s="159"/>
      <c r="CJ61" s="159"/>
      <c r="CK61" s="159"/>
      <c r="CL61" s="159"/>
      <c r="CM61" s="159"/>
      <c r="CN61" s="159"/>
      <c r="CO61" s="159"/>
      <c r="CP61" s="159"/>
      <c r="CQ61" s="159"/>
      <c r="CR61" s="159"/>
      <c r="CS61" s="159"/>
      <c r="CT61" s="159"/>
      <c r="CU61" s="159"/>
      <c r="CV61" s="159"/>
      <c r="CW61" s="159"/>
      <c r="CX61" s="159"/>
      <c r="CY61" s="159"/>
      <c r="CZ61" s="159"/>
      <c r="DA61" s="159"/>
      <c r="DB61" s="159"/>
      <c r="DC61" s="159"/>
      <c r="DD61" s="159"/>
      <c r="DE61" s="159"/>
      <c r="DF61" s="159"/>
      <c r="DG61" s="159"/>
      <c r="DH61" s="159"/>
      <c r="DI61" s="159"/>
      <c r="DJ61" s="159"/>
      <c r="DK61" s="159"/>
      <c r="DL61" s="159"/>
      <c r="DM61" s="159"/>
      <c r="DN61" s="159"/>
      <c r="DO61" s="159"/>
      <c r="DP61" s="159"/>
      <c r="DQ61" s="159"/>
      <c r="DR61" s="159"/>
      <c r="DS61" s="159"/>
      <c r="DT61" s="159"/>
      <c r="DU61" s="159"/>
      <c r="DV61" s="159"/>
      <c r="DW61" s="159"/>
      <c r="DX61" s="159"/>
      <c r="DY61" s="159"/>
      <c r="DZ61" s="159"/>
      <c r="EA61" s="159"/>
      <c r="EB61" s="159"/>
      <c r="EC61" s="159"/>
      <c r="ED61" s="159"/>
      <c r="EE61" s="159"/>
      <c r="EF61" s="159"/>
      <c r="EG61" s="159"/>
      <c r="EH61" s="159"/>
      <c r="EI61" s="159"/>
      <c r="EJ61" s="159"/>
      <c r="EK61" s="159"/>
      <c r="EL61" s="159"/>
      <c r="EM61" s="159"/>
      <c r="EN61" s="159"/>
      <c r="EO61" s="159"/>
      <c r="EP61" s="159"/>
      <c r="EQ61" s="159"/>
      <c r="ER61" s="159"/>
      <c r="ES61" s="159"/>
      <c r="ET61" s="159"/>
      <c r="EU61" s="159"/>
      <c r="EV61" s="159"/>
      <c r="EW61" s="159"/>
      <c r="EX61" s="159"/>
      <c r="EY61" s="159"/>
      <c r="EZ61" s="159"/>
      <c r="FA61" s="159"/>
      <c r="FB61" s="159"/>
      <c r="FC61" s="159"/>
      <c r="FD61" s="159"/>
      <c r="FE61" s="159"/>
      <c r="FF61" s="159"/>
      <c r="FG61" s="159"/>
      <c r="FH61" s="159"/>
      <c r="FI61" s="159"/>
      <c r="FJ61" s="159"/>
      <c r="FK61" s="159"/>
      <c r="FL61" s="159"/>
      <c r="FM61" s="159"/>
      <c r="FN61" s="159"/>
      <c r="FO61" s="159"/>
      <c r="FP61" s="159"/>
      <c r="FQ61" s="159"/>
      <c r="FR61" s="159"/>
      <c r="FS61" s="159"/>
      <c r="FT61" s="159"/>
      <c r="FU61" s="159"/>
      <c r="FV61" s="159"/>
      <c r="FW61" s="159"/>
      <c r="FX61" s="159"/>
      <c r="FY61" s="159"/>
      <c r="FZ61" s="159"/>
      <c r="GA61" s="71"/>
      <c r="GB61" s="71"/>
      <c r="GC61" s="71"/>
      <c r="GD61" s="71"/>
      <c r="GE61" s="71"/>
      <c r="GF61" s="297"/>
      <c r="GG61" s="297"/>
      <c r="GH61" s="297"/>
      <c r="GI61" s="297"/>
      <c r="GJ61" s="297"/>
      <c r="GK61" s="297"/>
      <c r="GL61" s="121"/>
      <c r="GM61" s="121"/>
      <c r="GN61" s="296" t="s">
        <v>137</v>
      </c>
      <c r="GO61" s="309"/>
      <c r="GP61" s="309"/>
      <c r="GQ61" s="309" t="s">
        <v>1</v>
      </c>
      <c r="GR61" s="381">
        <f>ROUND(GR60/(H12*GR46^2),2)</f>
        <v>20.010000000000002</v>
      </c>
      <c r="GS61" s="381"/>
      <c r="GT61" s="381"/>
      <c r="GU61" s="296" t="s">
        <v>2</v>
      </c>
      <c r="GV61" s="19"/>
      <c r="GW61" s="297"/>
      <c r="GX61" s="121"/>
      <c r="GY61" s="297"/>
      <c r="GZ61" s="124"/>
      <c r="HA61" s="125"/>
      <c r="HB61" s="124"/>
      <c r="HC61" s="124"/>
      <c r="HD61" s="124"/>
      <c r="HE61" s="125"/>
      <c r="HF61" s="125"/>
      <c r="HG61" s="125"/>
      <c r="HH61" s="125"/>
      <c r="HI61" s="18"/>
      <c r="HJ61" s="297"/>
      <c r="HK61" s="297"/>
      <c r="HL61" s="297"/>
      <c r="HM61" s="297"/>
      <c r="HN61" s="297"/>
      <c r="HO61" s="297"/>
      <c r="HP61" s="297"/>
      <c r="HQ61" s="297"/>
      <c r="HR61" s="297"/>
      <c r="HS61" s="297"/>
      <c r="HT61" s="297"/>
      <c r="HU61" s="297"/>
      <c r="HV61" s="297"/>
      <c r="HW61" s="297"/>
      <c r="HX61" s="297"/>
      <c r="HY61" s="297"/>
      <c r="HZ61" s="297"/>
      <c r="IA61" s="297"/>
      <c r="IB61" s="297"/>
      <c r="IC61" s="297"/>
      <c r="ID61" s="297"/>
      <c r="IE61" s="297"/>
      <c r="IF61" s="297"/>
      <c r="IG61" s="297"/>
      <c r="IH61" s="297"/>
      <c r="II61" s="297"/>
      <c r="IJ61" s="297"/>
      <c r="IK61" s="297"/>
      <c r="IL61" s="297"/>
      <c r="IM61" s="297"/>
      <c r="IN61" s="297"/>
      <c r="IO61" s="297"/>
      <c r="IP61" s="297"/>
      <c r="IQ61" s="297"/>
      <c r="IR61" s="297"/>
      <c r="IS61" s="297"/>
      <c r="IT61" s="297"/>
      <c r="IU61" s="297"/>
      <c r="IV61" s="297"/>
      <c r="IW61" s="297"/>
      <c r="IX61" s="297"/>
      <c r="IY61" s="297"/>
      <c r="IZ61" s="297"/>
      <c r="JA61" s="297"/>
      <c r="JB61" s="297"/>
      <c r="JC61" s="297"/>
      <c r="JD61" s="297"/>
      <c r="JE61" s="297"/>
      <c r="JF61" s="297"/>
      <c r="JG61" s="297"/>
      <c r="JH61" s="297"/>
      <c r="JI61" s="297"/>
      <c r="JJ61" s="297"/>
      <c r="JK61" s="297"/>
      <c r="JL61" s="297"/>
      <c r="JM61" s="297"/>
      <c r="JN61" s="297"/>
      <c r="JO61" s="297"/>
      <c r="JP61" s="297"/>
      <c r="JQ61" s="297"/>
      <c r="JR61" s="297"/>
      <c r="JS61" s="297"/>
      <c r="JT61" s="297"/>
      <c r="JU61" s="297"/>
      <c r="JV61" s="297"/>
      <c r="JW61" s="297"/>
      <c r="JX61" s="297"/>
      <c r="JY61" s="297"/>
      <c r="JZ61" s="297"/>
      <c r="KA61" s="297"/>
      <c r="KB61" s="297"/>
      <c r="KC61" s="297"/>
      <c r="KD61" s="297"/>
      <c r="KE61" s="297"/>
      <c r="KF61" s="297"/>
      <c r="KG61" s="297"/>
      <c r="KH61" s="297"/>
      <c r="KI61" s="297"/>
      <c r="KJ61" s="297"/>
      <c r="KK61" s="297"/>
      <c r="KL61" s="297"/>
      <c r="KM61" s="297"/>
      <c r="KN61" s="297"/>
      <c r="KO61" s="297"/>
      <c r="KP61" s="297"/>
      <c r="KQ61" s="297"/>
      <c r="KR61" s="297"/>
      <c r="KS61" s="297"/>
      <c r="KT61" s="297"/>
      <c r="KU61" s="297"/>
      <c r="KV61" s="297"/>
      <c r="KW61" s="297"/>
      <c r="KX61" s="297"/>
      <c r="KY61" s="297"/>
      <c r="KZ61" s="297"/>
      <c r="LA61" s="297"/>
      <c r="LB61" s="297"/>
      <c r="LC61" s="297"/>
      <c r="LD61" s="297"/>
      <c r="LE61" s="297"/>
      <c r="LF61" s="297"/>
      <c r="LG61" s="297"/>
      <c r="LH61" s="297"/>
      <c r="LI61" s="297"/>
      <c r="LJ61" s="297"/>
      <c r="LK61" s="297"/>
      <c r="LL61" s="297"/>
      <c r="LM61" s="297"/>
      <c r="LN61" s="297"/>
      <c r="LO61" s="297"/>
      <c r="LP61" s="297"/>
      <c r="LQ61" s="297"/>
      <c r="LR61" s="297"/>
      <c r="LS61" s="297"/>
      <c r="LT61" s="297"/>
      <c r="LU61" s="297"/>
      <c r="LV61" s="297"/>
      <c r="LW61" s="297"/>
      <c r="LX61" s="297"/>
      <c r="LY61" s="297"/>
      <c r="LZ61" s="297"/>
      <c r="MA61" s="297"/>
      <c r="MB61" s="297"/>
      <c r="MC61" s="297"/>
      <c r="MD61" s="297"/>
      <c r="ME61" s="297"/>
      <c r="MF61" s="297"/>
      <c r="MG61" s="297"/>
      <c r="MH61" s="297"/>
      <c r="MI61" s="297"/>
      <c r="MJ61" s="297"/>
      <c r="MK61" s="297"/>
      <c r="ML61" s="297"/>
      <c r="MM61" s="297"/>
      <c r="MN61" s="297"/>
      <c r="MO61" s="297"/>
      <c r="MP61" s="297"/>
      <c r="MQ61" s="297"/>
      <c r="MR61" s="297"/>
      <c r="MS61" s="297"/>
      <c r="MT61" s="297"/>
      <c r="MU61" s="297"/>
      <c r="MV61" s="297"/>
      <c r="MW61" s="297"/>
      <c r="MX61" s="297"/>
      <c r="MY61" s="297"/>
      <c r="MZ61" s="297"/>
      <c r="NA61" s="297"/>
      <c r="NB61" s="297"/>
      <c r="NC61" s="297"/>
      <c r="ND61" s="297"/>
      <c r="NE61" s="297"/>
      <c r="NF61" s="297"/>
      <c r="NG61" s="297"/>
      <c r="NH61" s="297"/>
      <c r="NI61" s="297"/>
      <c r="NJ61" s="297"/>
      <c r="NK61" s="297"/>
      <c r="NL61" s="297"/>
      <c r="NM61" s="297"/>
      <c r="NN61" s="297"/>
      <c r="NO61" s="297"/>
      <c r="NP61" s="297"/>
      <c r="NQ61" s="297"/>
      <c r="NR61" s="297"/>
      <c r="NS61" s="297"/>
      <c r="NT61" s="297"/>
      <c r="NU61" s="297"/>
      <c r="NV61" s="297"/>
      <c r="NW61" s="297"/>
      <c r="NX61" s="297"/>
      <c r="NY61" s="297"/>
      <c r="NZ61" s="297"/>
      <c r="OA61" s="297"/>
      <c r="OB61" s="297"/>
      <c r="OC61" s="297"/>
      <c r="OD61" s="297"/>
      <c r="OE61" s="297"/>
      <c r="OF61" s="297"/>
      <c r="OG61" s="297"/>
      <c r="OH61" s="297"/>
      <c r="OI61" s="297"/>
      <c r="OJ61" s="297"/>
      <c r="OK61" s="297"/>
      <c r="OL61" s="297"/>
      <c r="OM61" s="297"/>
      <c r="ON61" s="297"/>
      <c r="OO61" s="297"/>
      <c r="OP61" s="297"/>
      <c r="OQ61" s="297"/>
      <c r="OR61" s="297"/>
      <c r="OS61" s="297"/>
      <c r="OT61" s="297"/>
      <c r="OU61" s="297"/>
      <c r="OV61" s="297"/>
      <c r="OW61" s="297"/>
      <c r="OX61" s="297"/>
      <c r="OY61" s="297"/>
      <c r="OZ61" s="297"/>
      <c r="PA61" s="297"/>
      <c r="PB61" s="297"/>
      <c r="PC61" s="297"/>
      <c r="PD61" s="297"/>
      <c r="PE61" s="297"/>
      <c r="PF61" s="297"/>
      <c r="PG61" s="297"/>
      <c r="PH61" s="297"/>
      <c r="PI61" s="297"/>
      <c r="PJ61" s="297"/>
      <c r="PK61" s="297"/>
      <c r="PL61" s="297"/>
      <c r="PM61" s="297"/>
      <c r="PN61" s="297"/>
      <c r="PO61" s="297"/>
      <c r="PP61" s="297"/>
      <c r="PQ61" s="297"/>
      <c r="PR61" s="297"/>
      <c r="PS61" s="297"/>
      <c r="PT61" s="297"/>
      <c r="PU61" s="297"/>
      <c r="PV61" s="297"/>
      <c r="PW61" s="297"/>
      <c r="PX61" s="297"/>
      <c r="PY61" s="297"/>
      <c r="PZ61" s="297"/>
      <c r="QA61" s="297"/>
      <c r="QB61" s="297"/>
      <c r="QC61" s="297"/>
      <c r="QD61" s="297"/>
      <c r="QE61" s="297"/>
      <c r="QF61" s="297"/>
      <c r="QG61" s="297"/>
      <c r="QH61" s="297"/>
      <c r="QI61" s="297"/>
      <c r="QJ61" s="297"/>
      <c r="QK61" s="297"/>
      <c r="QL61" s="297"/>
      <c r="QM61" s="297"/>
      <c r="QN61" s="297"/>
      <c r="QO61" s="297"/>
      <c r="QP61" s="297"/>
      <c r="QQ61" s="297"/>
      <c r="QR61" s="297"/>
      <c r="QS61" s="297"/>
      <c r="QT61" s="297"/>
      <c r="QU61" s="297"/>
      <c r="QV61" s="297"/>
      <c r="QW61" s="297"/>
      <c r="QX61" s="297"/>
      <c r="QY61" s="297"/>
      <c r="QZ61" s="297"/>
      <c r="RA61" s="297"/>
      <c r="RB61" s="297"/>
      <c r="RC61" s="297"/>
      <c r="RD61" s="297"/>
      <c r="RE61" s="297"/>
      <c r="RF61" s="297"/>
      <c r="RG61" s="297"/>
      <c r="RH61" s="297"/>
      <c r="RI61" s="297"/>
      <c r="RJ61" s="297"/>
      <c r="RK61" s="297"/>
      <c r="RL61" s="297"/>
      <c r="RM61" s="297"/>
      <c r="RN61" s="297"/>
      <c r="RO61" s="297"/>
      <c r="RP61" s="297"/>
      <c r="RQ61" s="297"/>
      <c r="RR61" s="297"/>
      <c r="RS61" s="297"/>
      <c r="RT61" s="297"/>
      <c r="RU61" s="297"/>
      <c r="RV61" s="297"/>
      <c r="RW61" s="297"/>
      <c r="RX61" s="297"/>
      <c r="RY61" s="297"/>
      <c r="RZ61" s="297"/>
      <c r="SA61" s="297"/>
      <c r="SB61" s="297"/>
      <c r="SC61" s="297"/>
      <c r="SD61" s="297"/>
      <c r="SE61" s="297"/>
      <c r="SF61" s="297"/>
      <c r="SG61" s="297"/>
      <c r="SH61" s="297"/>
      <c r="SI61" s="297"/>
      <c r="SJ61" s="297"/>
      <c r="SK61" s="297"/>
      <c r="SL61" s="297"/>
      <c r="SM61" s="297"/>
      <c r="SN61" s="297"/>
      <c r="SO61" s="297"/>
      <c r="SP61" s="297"/>
      <c r="SQ61" s="297"/>
      <c r="SR61" s="297"/>
    </row>
    <row r="62" spans="1:594" ht="14.1" customHeight="1" x14ac:dyDescent="0.2">
      <c r="A62" s="164"/>
      <c r="B62" s="159"/>
      <c r="C62" s="159"/>
      <c r="D62" s="159"/>
      <c r="E62" s="159"/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9"/>
      <c r="Z62" s="159"/>
      <c r="AA62" s="159"/>
      <c r="AB62" s="159"/>
      <c r="AC62" s="159"/>
      <c r="AD62" s="159"/>
      <c r="AE62" s="159"/>
      <c r="AF62" s="159"/>
      <c r="AG62" s="159"/>
      <c r="AH62" s="159"/>
      <c r="AI62" s="159"/>
      <c r="AJ62" s="159"/>
      <c r="AK62" s="159"/>
      <c r="AL62" s="159"/>
      <c r="AM62" s="159"/>
      <c r="AN62" s="159"/>
      <c r="AO62" s="159"/>
      <c r="AP62" s="159"/>
      <c r="AQ62" s="159"/>
      <c r="AR62" s="159"/>
      <c r="AS62" s="159"/>
      <c r="AT62" s="159"/>
      <c r="AU62" s="159"/>
      <c r="AV62" s="159"/>
      <c r="AW62" s="159"/>
      <c r="AX62" s="159"/>
      <c r="AY62" s="159"/>
      <c r="AZ62" s="159"/>
      <c r="BA62" s="159"/>
      <c r="BB62" s="159"/>
      <c r="BC62" s="159"/>
      <c r="BD62" s="159"/>
      <c r="BE62" s="159"/>
      <c r="BF62" s="159"/>
      <c r="BG62" s="159"/>
      <c r="BH62" s="159"/>
      <c r="BI62" s="159"/>
      <c r="BJ62" s="159"/>
      <c r="BK62" s="159"/>
      <c r="BL62" s="159"/>
      <c r="BM62" s="159"/>
      <c r="BN62" s="159"/>
      <c r="BO62" s="159"/>
      <c r="BP62" s="159"/>
      <c r="BQ62" s="159"/>
      <c r="BR62" s="159"/>
      <c r="BS62" s="159"/>
      <c r="BT62" s="159"/>
      <c r="BU62" s="159"/>
      <c r="BV62" s="159"/>
      <c r="BW62" s="159"/>
      <c r="BX62" s="159"/>
      <c r="BY62" s="159"/>
      <c r="BZ62" s="159"/>
      <c r="CA62" s="159"/>
      <c r="CB62" s="159"/>
      <c r="CC62" s="159"/>
      <c r="CD62" s="159"/>
      <c r="CE62" s="159"/>
      <c r="CF62" s="159"/>
      <c r="CG62" s="159"/>
      <c r="CH62" s="159"/>
      <c r="CI62" s="159"/>
      <c r="CJ62" s="159"/>
      <c r="CK62" s="159"/>
      <c r="CL62" s="159"/>
      <c r="CM62" s="159"/>
      <c r="CN62" s="159"/>
      <c r="CO62" s="159"/>
      <c r="CP62" s="159"/>
      <c r="CQ62" s="159"/>
      <c r="CR62" s="159"/>
      <c r="CS62" s="159"/>
      <c r="CT62" s="159"/>
      <c r="CU62" s="159"/>
      <c r="CV62" s="159"/>
      <c r="CW62" s="159"/>
      <c r="CX62" s="159"/>
      <c r="CY62" s="159"/>
      <c r="CZ62" s="159"/>
      <c r="DA62" s="159"/>
      <c r="DB62" s="159"/>
      <c r="DC62" s="159"/>
      <c r="DD62" s="159"/>
      <c r="DE62" s="159"/>
      <c r="DF62" s="159"/>
      <c r="DG62" s="159"/>
      <c r="DH62" s="159"/>
      <c r="DI62" s="159"/>
      <c r="DJ62" s="159"/>
      <c r="DK62" s="159"/>
      <c r="DL62" s="159"/>
      <c r="DM62" s="159"/>
      <c r="DN62" s="159"/>
      <c r="DO62" s="159"/>
      <c r="DP62" s="159"/>
      <c r="DQ62" s="159"/>
      <c r="DR62" s="159"/>
      <c r="DS62" s="159"/>
      <c r="DT62" s="159"/>
      <c r="DU62" s="159"/>
      <c r="DV62" s="159"/>
      <c r="DW62" s="159"/>
      <c r="DX62" s="159"/>
      <c r="DY62" s="159"/>
      <c r="DZ62" s="159"/>
      <c r="EA62" s="159"/>
      <c r="EB62" s="159"/>
      <c r="EC62" s="159"/>
      <c r="ED62" s="159"/>
      <c r="EE62" s="159"/>
      <c r="EF62" s="159"/>
      <c r="EG62" s="159"/>
      <c r="EH62" s="159"/>
      <c r="EI62" s="159"/>
      <c r="EJ62" s="159"/>
      <c r="EK62" s="159"/>
      <c r="EL62" s="159"/>
      <c r="EM62" s="159"/>
      <c r="EN62" s="159"/>
      <c r="EO62" s="159"/>
      <c r="EP62" s="159"/>
      <c r="EQ62" s="159"/>
      <c r="ER62" s="159"/>
      <c r="ES62" s="159"/>
      <c r="ET62" s="159"/>
      <c r="EU62" s="159"/>
      <c r="EV62" s="159"/>
      <c r="EW62" s="159"/>
      <c r="EX62" s="159"/>
      <c r="EY62" s="159"/>
      <c r="EZ62" s="159"/>
      <c r="FA62" s="159"/>
      <c r="FB62" s="159"/>
      <c r="FC62" s="159"/>
      <c r="FD62" s="159"/>
      <c r="FE62" s="159"/>
      <c r="FF62" s="159"/>
      <c r="FG62" s="159"/>
      <c r="FH62" s="159"/>
      <c r="FI62" s="159"/>
      <c r="FJ62" s="159"/>
      <c r="FK62" s="159"/>
      <c r="FL62" s="159"/>
      <c r="FM62" s="159"/>
      <c r="FN62" s="159"/>
      <c r="FO62" s="159"/>
      <c r="FP62" s="159"/>
      <c r="FQ62" s="159"/>
      <c r="FR62" s="159"/>
      <c r="FS62" s="159"/>
      <c r="FT62" s="159"/>
      <c r="FU62" s="159"/>
      <c r="FV62" s="159"/>
      <c r="FW62" s="159"/>
      <c r="FX62" s="159"/>
      <c r="FY62" s="159"/>
      <c r="FZ62" s="159"/>
      <c r="GA62" s="71"/>
      <c r="GB62" s="71"/>
      <c r="GC62" s="71"/>
      <c r="GD62" s="71"/>
      <c r="GE62" s="71"/>
      <c r="GF62" s="297"/>
      <c r="GG62" s="297"/>
      <c r="GH62" s="297"/>
      <c r="GI62" s="297"/>
      <c r="GJ62" s="297"/>
      <c r="GK62" s="297"/>
      <c r="GL62" s="19"/>
      <c r="GM62" s="19"/>
      <c r="GN62" s="1" t="s">
        <v>33</v>
      </c>
      <c r="GO62" s="309"/>
      <c r="GP62" s="309"/>
      <c r="GQ62" s="309" t="s">
        <v>1</v>
      </c>
      <c r="GR62" s="389">
        <f>ROUND(0.85*(GR36/GR37)*(1-SQRT(1-((2*GR61)/(0.85*GR36)))),4)</f>
        <v>7.3000000000000001E-3</v>
      </c>
      <c r="GS62" s="389"/>
      <c r="GT62" s="389"/>
      <c r="GU62" s="295" t="s">
        <v>0</v>
      </c>
      <c r="GV62" s="109"/>
      <c r="GW62" s="297"/>
      <c r="GX62" s="297"/>
      <c r="GY62" s="297"/>
      <c r="GZ62" s="124"/>
      <c r="HA62" s="125"/>
      <c r="HB62" s="124"/>
      <c r="HC62" s="124"/>
      <c r="HD62" s="124"/>
      <c r="HE62" s="125"/>
      <c r="HF62" s="125"/>
      <c r="HG62" s="125"/>
      <c r="HH62" s="125"/>
      <c r="HI62" s="18"/>
      <c r="HJ62" s="297"/>
      <c r="HK62" s="297"/>
      <c r="HL62" s="297"/>
      <c r="HM62" s="297"/>
      <c r="HN62" s="297"/>
      <c r="HO62" s="297"/>
      <c r="HP62" s="297"/>
      <c r="HQ62" s="297"/>
      <c r="HR62" s="297"/>
      <c r="HS62" s="297"/>
      <c r="HT62" s="297"/>
      <c r="HU62" s="297"/>
      <c r="HV62" s="297"/>
      <c r="HW62" s="297"/>
      <c r="HX62" s="297"/>
      <c r="HY62" s="297"/>
      <c r="HZ62" s="297"/>
      <c r="IA62" s="297"/>
      <c r="IB62" s="297"/>
      <c r="IC62" s="297"/>
      <c r="ID62" s="297"/>
      <c r="IE62" s="297"/>
      <c r="IF62" s="297"/>
      <c r="IG62" s="297"/>
      <c r="IH62" s="297"/>
      <c r="II62" s="297"/>
      <c r="IJ62" s="297"/>
      <c r="IK62" s="297"/>
      <c r="IL62" s="297"/>
      <c r="IM62" s="297"/>
      <c r="IN62" s="297"/>
      <c r="IO62" s="297"/>
      <c r="IP62" s="297"/>
      <c r="IQ62" s="297"/>
      <c r="IR62" s="297"/>
      <c r="IS62" s="297"/>
      <c r="IT62" s="297"/>
      <c r="IU62" s="297"/>
      <c r="IV62" s="297"/>
      <c r="IW62" s="297"/>
      <c r="IX62" s="297"/>
      <c r="IY62" s="297"/>
      <c r="IZ62" s="297"/>
      <c r="JA62" s="297"/>
      <c r="JB62" s="297"/>
      <c r="JC62" s="297"/>
      <c r="JD62" s="297"/>
      <c r="JE62" s="297"/>
      <c r="JF62" s="297"/>
      <c r="JG62" s="297"/>
      <c r="JH62" s="297"/>
      <c r="JI62" s="297"/>
      <c r="JJ62" s="297"/>
      <c r="JK62" s="297"/>
      <c r="JL62" s="297"/>
      <c r="JM62" s="297"/>
      <c r="JN62" s="297"/>
      <c r="JO62" s="297"/>
      <c r="JP62" s="297"/>
      <c r="JQ62" s="297"/>
      <c r="JR62" s="297"/>
      <c r="JS62" s="297"/>
      <c r="JT62" s="297"/>
      <c r="JU62" s="297"/>
      <c r="JV62" s="297"/>
      <c r="JW62" s="297"/>
      <c r="JX62" s="297"/>
      <c r="JY62" s="297"/>
      <c r="JZ62" s="297"/>
      <c r="KA62" s="297"/>
      <c r="KB62" s="297"/>
      <c r="KC62" s="297"/>
      <c r="KD62" s="297"/>
      <c r="KE62" s="297"/>
      <c r="KF62" s="297"/>
      <c r="KG62" s="297"/>
      <c r="KH62" s="297"/>
      <c r="KI62" s="297"/>
      <c r="KJ62" s="297"/>
      <c r="KK62" s="297"/>
      <c r="KL62" s="297"/>
      <c r="KM62" s="297"/>
      <c r="KN62" s="297"/>
      <c r="KO62" s="297"/>
      <c r="KP62" s="297"/>
      <c r="KQ62" s="297"/>
      <c r="KR62" s="297"/>
      <c r="KS62" s="297"/>
      <c r="KT62" s="297"/>
      <c r="KU62" s="297"/>
      <c r="KV62" s="297"/>
      <c r="KW62" s="297"/>
      <c r="KX62" s="297"/>
      <c r="KY62" s="297"/>
      <c r="KZ62" s="297"/>
      <c r="LA62" s="297"/>
      <c r="LB62" s="297"/>
      <c r="LC62" s="297"/>
      <c r="LD62" s="297"/>
      <c r="LE62" s="297"/>
      <c r="LF62" s="297"/>
      <c r="LG62" s="297"/>
      <c r="LH62" s="297"/>
      <c r="LI62" s="297"/>
      <c r="LJ62" s="297"/>
      <c r="LK62" s="297"/>
      <c r="LL62" s="297"/>
      <c r="LM62" s="297"/>
      <c r="LN62" s="297"/>
      <c r="LO62" s="297"/>
      <c r="LP62" s="297"/>
      <c r="LQ62" s="297"/>
      <c r="LR62" s="297"/>
      <c r="LS62" s="297"/>
      <c r="LT62" s="297"/>
      <c r="LU62" s="297"/>
      <c r="LV62" s="297"/>
      <c r="LW62" s="297"/>
      <c r="LX62" s="297"/>
      <c r="LY62" s="297"/>
      <c r="LZ62" s="297"/>
      <c r="MA62" s="297"/>
      <c r="MB62" s="297"/>
      <c r="MC62" s="297"/>
      <c r="MD62" s="297"/>
      <c r="ME62" s="297"/>
      <c r="MF62" s="297"/>
      <c r="MG62" s="297"/>
      <c r="MH62" s="297"/>
      <c r="MI62" s="297"/>
      <c r="MJ62" s="297"/>
      <c r="MK62" s="297"/>
      <c r="ML62" s="297"/>
      <c r="MM62" s="297"/>
      <c r="MN62" s="297"/>
      <c r="MO62" s="297"/>
      <c r="MP62" s="297"/>
      <c r="MQ62" s="297"/>
      <c r="MR62" s="297"/>
      <c r="MS62" s="297"/>
      <c r="MT62" s="297"/>
      <c r="MU62" s="297"/>
      <c r="MV62" s="297"/>
      <c r="MW62" s="297"/>
      <c r="MX62" s="297"/>
      <c r="MY62" s="297"/>
      <c r="MZ62" s="297"/>
      <c r="NA62" s="297"/>
      <c r="NB62" s="297"/>
      <c r="NC62" s="297"/>
      <c r="ND62" s="297"/>
      <c r="NE62" s="297"/>
      <c r="NF62" s="297"/>
      <c r="NG62" s="297"/>
      <c r="NH62" s="297"/>
      <c r="NI62" s="297"/>
      <c r="NJ62" s="297"/>
      <c r="NK62" s="297"/>
      <c r="NL62" s="297"/>
      <c r="NM62" s="297"/>
      <c r="NN62" s="297"/>
      <c r="NO62" s="297"/>
      <c r="NP62" s="297"/>
      <c r="NQ62" s="297"/>
      <c r="NR62" s="297"/>
      <c r="NS62" s="297"/>
      <c r="NT62" s="297"/>
      <c r="NU62" s="297"/>
      <c r="NV62" s="297"/>
      <c r="NW62" s="297"/>
      <c r="NX62" s="297"/>
      <c r="NY62" s="297"/>
      <c r="NZ62" s="297"/>
      <c r="OA62" s="297"/>
      <c r="OB62" s="297"/>
      <c r="OC62" s="297"/>
      <c r="OD62" s="297"/>
      <c r="OE62" s="297"/>
      <c r="OF62" s="297"/>
      <c r="OG62" s="297"/>
      <c r="OH62" s="297"/>
      <c r="OI62" s="297"/>
      <c r="OJ62" s="297"/>
      <c r="OK62" s="297"/>
      <c r="OL62" s="297"/>
      <c r="OM62" s="297"/>
      <c r="ON62" s="297"/>
      <c r="OO62" s="297"/>
      <c r="OP62" s="297"/>
      <c r="OQ62" s="297"/>
      <c r="OR62" s="297"/>
      <c r="OS62" s="297"/>
      <c r="OT62" s="297"/>
      <c r="OU62" s="297"/>
      <c r="OV62" s="297"/>
      <c r="OW62" s="297"/>
      <c r="OX62" s="297"/>
      <c r="OY62" s="297"/>
      <c r="OZ62" s="297"/>
      <c r="PA62" s="297"/>
      <c r="PB62" s="297"/>
      <c r="PC62" s="297"/>
      <c r="PD62" s="297"/>
      <c r="PE62" s="297"/>
      <c r="PF62" s="297"/>
      <c r="PG62" s="297"/>
      <c r="PH62" s="297"/>
      <c r="PI62" s="297"/>
      <c r="PJ62" s="297"/>
      <c r="PK62" s="297"/>
      <c r="PL62" s="297"/>
      <c r="PM62" s="297"/>
      <c r="PN62" s="297"/>
      <c r="PO62" s="297"/>
      <c r="PP62" s="297"/>
      <c r="PQ62" s="297"/>
      <c r="PR62" s="297"/>
      <c r="PS62" s="297"/>
      <c r="PT62" s="297"/>
      <c r="PU62" s="297"/>
      <c r="PV62" s="297"/>
      <c r="PW62" s="297"/>
      <c r="PX62" s="297"/>
      <c r="PY62" s="297"/>
      <c r="PZ62" s="297"/>
      <c r="QA62" s="297"/>
      <c r="QB62" s="297"/>
      <c r="QC62" s="297"/>
      <c r="QD62" s="297"/>
      <c r="QE62" s="297"/>
      <c r="QF62" s="297"/>
      <c r="QG62" s="297"/>
      <c r="QH62" s="297"/>
      <c r="QI62" s="297"/>
      <c r="QJ62" s="297"/>
      <c r="QK62" s="297"/>
      <c r="QL62" s="297"/>
      <c r="QM62" s="297"/>
      <c r="QN62" s="297"/>
      <c r="QO62" s="297"/>
      <c r="QP62" s="297"/>
      <c r="QQ62" s="297"/>
      <c r="QR62" s="297"/>
      <c r="QS62" s="297"/>
      <c r="QT62" s="297"/>
      <c r="QU62" s="297"/>
      <c r="QV62" s="297"/>
      <c r="QW62" s="297"/>
      <c r="QX62" s="297"/>
      <c r="QY62" s="297"/>
      <c r="QZ62" s="297"/>
      <c r="RA62" s="297"/>
      <c r="RB62" s="297"/>
      <c r="RC62" s="297"/>
      <c r="RD62" s="297"/>
      <c r="RE62" s="297"/>
      <c r="RF62" s="297"/>
      <c r="RG62" s="297"/>
      <c r="RH62" s="297"/>
      <c r="RI62" s="297"/>
      <c r="RJ62" s="297"/>
      <c r="RK62" s="297"/>
      <c r="RL62" s="297"/>
      <c r="RM62" s="297"/>
      <c r="RN62" s="297"/>
      <c r="RO62" s="297"/>
      <c r="RP62" s="297"/>
      <c r="RQ62" s="297"/>
      <c r="RR62" s="297"/>
      <c r="RS62" s="297"/>
      <c r="RT62" s="297"/>
      <c r="RU62" s="297"/>
      <c r="RV62" s="297"/>
      <c r="RW62" s="297"/>
      <c r="RX62" s="297"/>
      <c r="RY62" s="297"/>
      <c r="RZ62" s="297"/>
      <c r="SA62" s="297"/>
      <c r="SB62" s="297"/>
      <c r="SC62" s="297"/>
      <c r="SD62" s="297"/>
      <c r="SE62" s="297"/>
      <c r="SF62" s="297"/>
      <c r="SG62" s="297"/>
      <c r="SH62" s="297"/>
      <c r="SI62" s="297"/>
      <c r="SJ62" s="297"/>
      <c r="SK62" s="297"/>
      <c r="SL62" s="297"/>
      <c r="SM62" s="297"/>
      <c r="SN62" s="297"/>
      <c r="SO62" s="297"/>
      <c r="SP62" s="297"/>
      <c r="SQ62" s="297"/>
      <c r="SR62" s="297"/>
    </row>
    <row r="63" spans="1:594" ht="14.1" customHeight="1" x14ac:dyDescent="0.2">
      <c r="A63" s="164"/>
      <c r="B63" s="159"/>
      <c r="C63" s="159"/>
      <c r="D63" s="159"/>
      <c r="E63" s="159"/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59"/>
      <c r="AK63" s="159"/>
      <c r="AL63" s="159"/>
      <c r="AM63" s="159"/>
      <c r="AN63" s="159"/>
      <c r="AO63" s="159"/>
      <c r="AP63" s="159"/>
      <c r="AQ63" s="159"/>
      <c r="AR63" s="159"/>
      <c r="AS63" s="159"/>
      <c r="AT63" s="159"/>
      <c r="AU63" s="159"/>
      <c r="AV63" s="159"/>
      <c r="AW63" s="159"/>
      <c r="AX63" s="159"/>
      <c r="AY63" s="159"/>
      <c r="AZ63" s="159"/>
      <c r="BA63" s="159"/>
      <c r="BB63" s="159"/>
      <c r="BC63" s="159"/>
      <c r="BD63" s="159"/>
      <c r="BE63" s="159"/>
      <c r="BF63" s="159"/>
      <c r="BG63" s="159"/>
      <c r="BH63" s="159"/>
      <c r="BI63" s="159"/>
      <c r="BJ63" s="159"/>
      <c r="BK63" s="159"/>
      <c r="BL63" s="159"/>
      <c r="BM63" s="159"/>
      <c r="BN63" s="159"/>
      <c r="BO63" s="159"/>
      <c r="BP63" s="159"/>
      <c r="BQ63" s="159"/>
      <c r="BR63" s="159"/>
      <c r="BS63" s="159"/>
      <c r="BT63" s="159"/>
      <c r="BU63" s="159"/>
      <c r="BV63" s="159"/>
      <c r="BW63" s="159"/>
      <c r="BX63" s="159"/>
      <c r="BY63" s="159"/>
      <c r="BZ63" s="159"/>
      <c r="CA63" s="159"/>
      <c r="CB63" s="159"/>
      <c r="CC63" s="159"/>
      <c r="CD63" s="159"/>
      <c r="CE63" s="159"/>
      <c r="CF63" s="159"/>
      <c r="CG63" s="159"/>
      <c r="CH63" s="159"/>
      <c r="CI63" s="159"/>
      <c r="CJ63" s="159"/>
      <c r="CK63" s="159"/>
      <c r="CL63" s="159"/>
      <c r="CM63" s="159"/>
      <c r="CN63" s="159"/>
      <c r="CO63" s="159"/>
      <c r="CP63" s="159"/>
      <c r="CQ63" s="159"/>
      <c r="CR63" s="159"/>
      <c r="CS63" s="159"/>
      <c r="CT63" s="159"/>
      <c r="CU63" s="159"/>
      <c r="CV63" s="159"/>
      <c r="CW63" s="159"/>
      <c r="CX63" s="159"/>
      <c r="CY63" s="159"/>
      <c r="CZ63" s="159"/>
      <c r="DA63" s="159"/>
      <c r="DB63" s="159"/>
      <c r="DC63" s="159"/>
      <c r="DD63" s="159"/>
      <c r="DE63" s="159"/>
      <c r="DF63" s="159"/>
      <c r="DG63" s="159"/>
      <c r="DH63" s="159"/>
      <c r="DI63" s="159"/>
      <c r="DJ63" s="159"/>
      <c r="DK63" s="159"/>
      <c r="DL63" s="159"/>
      <c r="DM63" s="159"/>
      <c r="DN63" s="159"/>
      <c r="DO63" s="159"/>
      <c r="DP63" s="159"/>
      <c r="DQ63" s="159"/>
      <c r="DR63" s="159"/>
      <c r="DS63" s="159"/>
      <c r="DT63" s="159"/>
      <c r="DU63" s="159"/>
      <c r="DV63" s="159"/>
      <c r="DW63" s="159"/>
      <c r="DX63" s="159"/>
      <c r="DY63" s="159"/>
      <c r="DZ63" s="159"/>
      <c r="EA63" s="159"/>
      <c r="EB63" s="159"/>
      <c r="EC63" s="159"/>
      <c r="ED63" s="159"/>
      <c r="EE63" s="159"/>
      <c r="EF63" s="159"/>
      <c r="EG63" s="159"/>
      <c r="EH63" s="159"/>
      <c r="EI63" s="159"/>
      <c r="EJ63" s="159"/>
      <c r="EK63" s="159"/>
      <c r="EL63" s="159"/>
      <c r="EM63" s="159"/>
      <c r="EN63" s="159"/>
      <c r="EO63" s="159"/>
      <c r="EP63" s="159"/>
      <c r="EQ63" s="159"/>
      <c r="ER63" s="159"/>
      <c r="ES63" s="159"/>
      <c r="ET63" s="159"/>
      <c r="EU63" s="159"/>
      <c r="EV63" s="159"/>
      <c r="EW63" s="159"/>
      <c r="EX63" s="159"/>
      <c r="EY63" s="159"/>
      <c r="EZ63" s="159"/>
      <c r="FA63" s="159"/>
      <c r="FB63" s="159"/>
      <c r="FC63" s="159"/>
      <c r="FD63" s="159"/>
      <c r="FE63" s="159"/>
      <c r="FF63" s="159"/>
      <c r="FG63" s="159"/>
      <c r="FH63" s="159"/>
      <c r="FI63" s="159"/>
      <c r="FJ63" s="159"/>
      <c r="FK63" s="159"/>
      <c r="FL63" s="159"/>
      <c r="FM63" s="159"/>
      <c r="FN63" s="159"/>
      <c r="FO63" s="159"/>
      <c r="FP63" s="159"/>
      <c r="FQ63" s="159"/>
      <c r="FR63" s="159"/>
      <c r="FS63" s="159"/>
      <c r="FT63" s="159"/>
      <c r="FU63" s="159"/>
      <c r="FV63" s="159"/>
      <c r="FW63" s="159"/>
      <c r="FX63" s="159"/>
      <c r="FY63" s="159"/>
      <c r="FZ63" s="159"/>
      <c r="GA63" s="71"/>
      <c r="GB63" s="71"/>
      <c r="GC63" s="71"/>
      <c r="GD63" s="71"/>
      <c r="GE63" s="71"/>
      <c r="GF63" s="297"/>
      <c r="GG63" s="297"/>
      <c r="GH63" s="297"/>
      <c r="GI63" s="297"/>
      <c r="GJ63" s="297"/>
      <c r="GK63" s="297"/>
      <c r="GL63" s="19"/>
      <c r="GM63" s="19"/>
      <c r="GN63" s="296" t="s">
        <v>92</v>
      </c>
      <c r="GO63" s="309"/>
      <c r="GP63" s="309"/>
      <c r="GQ63" s="309" t="s">
        <v>1</v>
      </c>
      <c r="GR63" s="387">
        <f>ROUND((IF(GR62&gt;=GR56,GR62,GR56))*100*GR46,2)</f>
        <v>10</v>
      </c>
      <c r="GS63" s="387"/>
      <c r="GT63" s="387"/>
      <c r="GU63" s="309" t="s">
        <v>16</v>
      </c>
      <c r="GV63" s="297"/>
      <c r="GW63" s="297"/>
      <c r="GX63" s="309"/>
      <c r="GY63" s="297"/>
      <c r="GZ63" s="124"/>
      <c r="HA63" s="125"/>
      <c r="HB63" s="124"/>
      <c r="HC63" s="124"/>
      <c r="HD63" s="124"/>
      <c r="HE63" s="125"/>
      <c r="HF63" s="125"/>
      <c r="HG63" s="125"/>
      <c r="HH63" s="125"/>
      <c r="HI63" s="18"/>
      <c r="HJ63" s="297"/>
      <c r="HK63" s="297"/>
      <c r="HL63" s="297"/>
      <c r="HM63" s="297"/>
      <c r="HN63" s="297"/>
      <c r="HO63" s="297"/>
      <c r="HP63" s="297"/>
      <c r="HQ63" s="297"/>
      <c r="HR63" s="297"/>
      <c r="HS63" s="297"/>
      <c r="HT63" s="297"/>
      <c r="HU63" s="297"/>
      <c r="HV63" s="297"/>
      <c r="HW63" s="297"/>
      <c r="HX63" s="297"/>
      <c r="HY63" s="297"/>
      <c r="HZ63" s="297"/>
      <c r="IA63" s="297"/>
      <c r="IB63" s="297"/>
      <c r="IC63" s="297"/>
      <c r="ID63" s="297"/>
      <c r="IE63" s="297"/>
      <c r="IF63" s="297"/>
      <c r="IG63" s="297"/>
      <c r="IH63" s="297"/>
      <c r="II63" s="297"/>
      <c r="IJ63" s="297"/>
      <c r="IK63" s="297"/>
      <c r="IL63" s="297"/>
      <c r="IM63" s="297"/>
      <c r="IN63" s="297"/>
      <c r="IO63" s="297"/>
      <c r="IP63" s="297"/>
      <c r="IQ63" s="297"/>
      <c r="IR63" s="297"/>
      <c r="IS63" s="297"/>
      <c r="IT63" s="297"/>
      <c r="IU63" s="297"/>
      <c r="IV63" s="297"/>
      <c r="IW63" s="297"/>
      <c r="IX63" s="297"/>
      <c r="IY63" s="297"/>
      <c r="IZ63" s="297"/>
      <c r="JA63" s="297"/>
      <c r="JB63" s="297"/>
      <c r="JC63" s="297"/>
      <c r="JD63" s="297"/>
      <c r="JE63" s="297"/>
      <c r="JF63" s="297"/>
      <c r="JG63" s="297"/>
      <c r="JH63" s="297"/>
      <c r="JI63" s="297"/>
      <c r="JJ63" s="297"/>
      <c r="JK63" s="297"/>
      <c r="JL63" s="297"/>
      <c r="JM63" s="297"/>
      <c r="JN63" s="297"/>
      <c r="JO63" s="297"/>
      <c r="JP63" s="297"/>
      <c r="JQ63" s="297"/>
      <c r="JR63" s="297"/>
      <c r="JS63" s="297"/>
      <c r="JT63" s="297"/>
      <c r="JU63" s="297"/>
      <c r="JV63" s="297"/>
      <c r="JW63" s="297"/>
      <c r="JX63" s="297"/>
      <c r="JY63" s="297"/>
      <c r="JZ63" s="297"/>
      <c r="KA63" s="297"/>
      <c r="KB63" s="297"/>
      <c r="KC63" s="297"/>
      <c r="KD63" s="297"/>
      <c r="KE63" s="297"/>
      <c r="KF63" s="297"/>
      <c r="KG63" s="297"/>
      <c r="KH63" s="297"/>
      <c r="KI63" s="297"/>
      <c r="KJ63" s="297"/>
      <c r="KK63" s="297"/>
      <c r="KL63" s="297"/>
      <c r="KM63" s="297"/>
      <c r="KN63" s="297"/>
      <c r="KO63" s="297"/>
      <c r="KP63" s="297"/>
      <c r="KQ63" s="297"/>
      <c r="KR63" s="297"/>
      <c r="KS63" s="297"/>
      <c r="KT63" s="297"/>
      <c r="KU63" s="297"/>
      <c r="KV63" s="297"/>
      <c r="KW63" s="297"/>
      <c r="KX63" s="297"/>
      <c r="KY63" s="297"/>
      <c r="KZ63" s="297"/>
      <c r="LA63" s="297"/>
      <c r="LB63" s="297"/>
      <c r="LC63" s="297"/>
      <c r="LD63" s="297"/>
      <c r="LE63" s="297"/>
      <c r="LF63" s="297"/>
      <c r="LG63" s="297"/>
      <c r="LH63" s="297"/>
      <c r="LI63" s="297"/>
      <c r="LJ63" s="297"/>
      <c r="LK63" s="297"/>
      <c r="LL63" s="297"/>
      <c r="LM63" s="297"/>
      <c r="LN63" s="297"/>
      <c r="LO63" s="297"/>
      <c r="LP63" s="297"/>
      <c r="LQ63" s="297"/>
      <c r="LR63" s="297"/>
      <c r="LS63" s="297"/>
      <c r="LT63" s="297"/>
      <c r="LU63" s="297"/>
      <c r="LV63" s="297"/>
      <c r="LW63" s="297"/>
      <c r="LX63" s="297"/>
      <c r="LY63" s="297"/>
      <c r="LZ63" s="297"/>
      <c r="MA63" s="297"/>
      <c r="MB63" s="297"/>
      <c r="MC63" s="297"/>
      <c r="MD63" s="297"/>
      <c r="ME63" s="297"/>
      <c r="MF63" s="297"/>
      <c r="MG63" s="297"/>
      <c r="MH63" s="297"/>
      <c r="MI63" s="297"/>
      <c r="MJ63" s="297"/>
      <c r="MK63" s="297"/>
      <c r="ML63" s="297"/>
      <c r="MM63" s="297"/>
      <c r="MN63" s="297"/>
      <c r="MO63" s="297"/>
      <c r="MP63" s="297"/>
      <c r="MQ63" s="297"/>
      <c r="MR63" s="297"/>
      <c r="MS63" s="297"/>
      <c r="MT63" s="297"/>
      <c r="MU63" s="297"/>
      <c r="MV63" s="297"/>
      <c r="MW63" s="297"/>
      <c r="MX63" s="297"/>
      <c r="MY63" s="297"/>
      <c r="MZ63" s="297"/>
      <c r="NA63" s="297"/>
      <c r="NB63" s="297"/>
      <c r="NC63" s="297"/>
      <c r="ND63" s="297"/>
      <c r="NE63" s="297"/>
      <c r="NF63" s="297"/>
      <c r="NG63" s="297"/>
      <c r="NH63" s="297"/>
      <c r="NI63" s="297"/>
      <c r="NJ63" s="297"/>
      <c r="NK63" s="297"/>
      <c r="NL63" s="297"/>
      <c r="NM63" s="297"/>
      <c r="NN63" s="297"/>
      <c r="NO63" s="297"/>
      <c r="NP63" s="297"/>
      <c r="NQ63" s="297"/>
      <c r="NR63" s="297"/>
      <c r="NS63" s="297"/>
      <c r="NT63" s="297"/>
      <c r="NU63" s="297"/>
      <c r="NV63" s="297"/>
      <c r="NW63" s="297"/>
      <c r="NX63" s="297"/>
      <c r="NY63" s="297"/>
      <c r="NZ63" s="297"/>
      <c r="OA63" s="297"/>
      <c r="OB63" s="297"/>
      <c r="OC63" s="297"/>
      <c r="OD63" s="297"/>
      <c r="OE63" s="297"/>
      <c r="OF63" s="297"/>
      <c r="OG63" s="297"/>
      <c r="OH63" s="297"/>
      <c r="OI63" s="297"/>
      <c r="OJ63" s="297"/>
      <c r="OK63" s="297"/>
      <c r="OL63" s="297"/>
      <c r="OM63" s="297"/>
      <c r="ON63" s="297"/>
      <c r="OO63" s="297"/>
      <c r="OP63" s="297"/>
      <c r="OQ63" s="297"/>
      <c r="OR63" s="297"/>
      <c r="OS63" s="297"/>
      <c r="OT63" s="297"/>
      <c r="OU63" s="297"/>
      <c r="OV63" s="297"/>
      <c r="OW63" s="297"/>
      <c r="OX63" s="297"/>
      <c r="OY63" s="297"/>
      <c r="OZ63" s="297"/>
      <c r="PA63" s="297"/>
      <c r="PB63" s="297"/>
      <c r="PC63" s="297"/>
      <c r="PD63" s="297"/>
      <c r="PE63" s="297"/>
      <c r="PF63" s="297"/>
      <c r="PG63" s="297"/>
      <c r="PH63" s="297"/>
      <c r="PI63" s="297"/>
      <c r="PJ63" s="297"/>
      <c r="PK63" s="297"/>
      <c r="PL63" s="297"/>
      <c r="PM63" s="297"/>
      <c r="PN63" s="297"/>
      <c r="PO63" s="297"/>
      <c r="PP63" s="297"/>
      <c r="PQ63" s="297"/>
      <c r="PR63" s="297"/>
      <c r="PS63" s="297"/>
      <c r="PT63" s="297"/>
      <c r="PU63" s="297"/>
      <c r="PV63" s="297"/>
      <c r="PW63" s="297"/>
      <c r="PX63" s="297"/>
      <c r="PY63" s="297"/>
      <c r="PZ63" s="297"/>
      <c r="QA63" s="297"/>
      <c r="QB63" s="297"/>
      <c r="QC63" s="297"/>
      <c r="QD63" s="297"/>
      <c r="QE63" s="297"/>
      <c r="QF63" s="297"/>
      <c r="QG63" s="297"/>
      <c r="QH63" s="297"/>
      <c r="QI63" s="297"/>
      <c r="QJ63" s="297"/>
      <c r="QK63" s="297"/>
      <c r="QL63" s="297"/>
      <c r="QM63" s="297"/>
      <c r="QN63" s="297"/>
      <c r="QO63" s="297"/>
      <c r="QP63" s="297"/>
      <c r="QQ63" s="297"/>
      <c r="QR63" s="297"/>
      <c r="QS63" s="297"/>
      <c r="QT63" s="297"/>
      <c r="QU63" s="297"/>
      <c r="QV63" s="297"/>
      <c r="QW63" s="297"/>
      <c r="QX63" s="297"/>
      <c r="QY63" s="297"/>
      <c r="QZ63" s="297"/>
      <c r="RA63" s="297"/>
      <c r="RB63" s="297"/>
      <c r="RC63" s="297"/>
      <c r="RD63" s="297"/>
      <c r="RE63" s="297"/>
      <c r="RF63" s="297"/>
      <c r="RG63" s="297"/>
      <c r="RH63" s="297"/>
      <c r="RI63" s="297"/>
      <c r="RJ63" s="297"/>
      <c r="RK63" s="297"/>
      <c r="RL63" s="297"/>
      <c r="RM63" s="297"/>
      <c r="RN63" s="297"/>
      <c r="RO63" s="297"/>
      <c r="RP63" s="297"/>
      <c r="RQ63" s="297"/>
      <c r="RR63" s="297"/>
      <c r="RS63" s="297"/>
      <c r="RT63" s="297"/>
      <c r="RU63" s="297"/>
      <c r="RV63" s="297"/>
      <c r="RW63" s="297"/>
      <c r="RX63" s="297"/>
      <c r="RY63" s="297"/>
      <c r="RZ63" s="297"/>
      <c r="SA63" s="297"/>
      <c r="SB63" s="297"/>
      <c r="SC63" s="297"/>
      <c r="SD63" s="297"/>
      <c r="SE63" s="297"/>
      <c r="SF63" s="297"/>
      <c r="SG63" s="297"/>
      <c r="SH63" s="297"/>
      <c r="SI63" s="297"/>
      <c r="SJ63" s="297"/>
      <c r="SK63" s="297"/>
      <c r="SL63" s="297"/>
      <c r="SM63" s="297"/>
      <c r="SN63" s="297"/>
      <c r="SO63" s="297"/>
      <c r="SP63" s="297"/>
      <c r="SQ63" s="297"/>
      <c r="SR63" s="297"/>
    </row>
    <row r="64" spans="1:594" ht="14.1" customHeight="1" x14ac:dyDescent="0.2">
      <c r="A64" s="164"/>
      <c r="B64" s="159"/>
      <c r="C64" s="159"/>
      <c r="D64" s="159"/>
      <c r="E64" s="159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33"/>
      <c r="R64" s="33"/>
      <c r="S64" s="33"/>
      <c r="T64" s="159"/>
      <c r="U64" s="159"/>
      <c r="V64" s="159"/>
      <c r="W64" s="159"/>
      <c r="X64" s="159"/>
      <c r="Y64" s="159"/>
      <c r="Z64" s="159"/>
      <c r="AA64" s="159"/>
      <c r="AB64" s="159"/>
      <c r="AC64" s="159"/>
      <c r="AD64" s="159"/>
      <c r="AE64" s="159"/>
      <c r="AF64" s="159"/>
      <c r="AG64" s="159"/>
      <c r="AH64" s="159"/>
      <c r="AI64" s="159"/>
      <c r="AJ64" s="159"/>
      <c r="AK64" s="159"/>
      <c r="AL64" s="159"/>
      <c r="AM64" s="159"/>
      <c r="AN64" s="159"/>
      <c r="AO64" s="159"/>
      <c r="AP64" s="159"/>
      <c r="AQ64" s="159"/>
      <c r="AR64" s="159"/>
      <c r="AS64" s="159"/>
      <c r="AT64" s="159"/>
      <c r="AU64" s="159"/>
      <c r="AV64" s="159"/>
      <c r="AW64" s="159"/>
      <c r="AX64" s="159"/>
      <c r="AY64" s="159"/>
      <c r="AZ64" s="159"/>
      <c r="BA64" s="159"/>
      <c r="BB64" s="159"/>
      <c r="BC64" s="159"/>
      <c r="BD64" s="159"/>
      <c r="BE64" s="159"/>
      <c r="BF64" s="159"/>
      <c r="BG64" s="159"/>
      <c r="BH64" s="159"/>
      <c r="BI64" s="159"/>
      <c r="BJ64" s="159"/>
      <c r="BK64" s="159"/>
      <c r="BL64" s="159"/>
      <c r="BM64" s="159"/>
      <c r="BN64" s="159"/>
      <c r="BO64" s="159"/>
      <c r="BP64" s="159"/>
      <c r="BQ64" s="159"/>
      <c r="BR64" s="159"/>
      <c r="BS64" s="159"/>
      <c r="BT64" s="159"/>
      <c r="BU64" s="159"/>
      <c r="BV64" s="159"/>
      <c r="BW64" s="159"/>
      <c r="BX64" s="159"/>
      <c r="BY64" s="159"/>
      <c r="BZ64" s="159"/>
      <c r="CA64" s="159"/>
      <c r="CB64" s="159"/>
      <c r="CC64" s="159"/>
      <c r="CD64" s="159"/>
      <c r="CE64" s="159"/>
      <c r="CF64" s="159"/>
      <c r="CG64" s="159"/>
      <c r="CH64" s="159"/>
      <c r="CI64" s="159"/>
      <c r="CJ64" s="159"/>
      <c r="CK64" s="159"/>
      <c r="CL64" s="159"/>
      <c r="CM64" s="159"/>
      <c r="CN64" s="159"/>
      <c r="CO64" s="159"/>
      <c r="CP64" s="159"/>
      <c r="CQ64" s="159"/>
      <c r="CR64" s="159"/>
      <c r="CS64" s="159"/>
      <c r="CT64" s="159"/>
      <c r="CU64" s="159"/>
      <c r="CV64" s="159"/>
      <c r="CW64" s="159"/>
      <c r="CX64" s="159"/>
      <c r="CY64" s="159"/>
      <c r="CZ64" s="159"/>
      <c r="DA64" s="159"/>
      <c r="DB64" s="159"/>
      <c r="DC64" s="159"/>
      <c r="DD64" s="159"/>
      <c r="DE64" s="159"/>
      <c r="DF64" s="159"/>
      <c r="DG64" s="159"/>
      <c r="DH64" s="159"/>
      <c r="DI64" s="159"/>
      <c r="DJ64" s="159"/>
      <c r="DK64" s="159"/>
      <c r="DL64" s="159"/>
      <c r="DM64" s="159"/>
      <c r="DN64" s="159"/>
      <c r="DO64" s="159"/>
      <c r="DP64" s="159"/>
      <c r="DQ64" s="159"/>
      <c r="DR64" s="159"/>
      <c r="DS64" s="159"/>
      <c r="DT64" s="159"/>
      <c r="DU64" s="159"/>
      <c r="DV64" s="159"/>
      <c r="DW64" s="159"/>
      <c r="DX64" s="159"/>
      <c r="DY64" s="159"/>
      <c r="DZ64" s="159"/>
      <c r="EA64" s="159"/>
      <c r="EB64" s="159"/>
      <c r="EC64" s="159"/>
      <c r="ED64" s="159"/>
      <c r="EE64" s="159"/>
      <c r="EF64" s="159"/>
      <c r="EG64" s="159"/>
      <c r="EH64" s="159"/>
      <c r="EI64" s="159"/>
      <c r="EJ64" s="159"/>
      <c r="EK64" s="159"/>
      <c r="EL64" s="159"/>
      <c r="EM64" s="159"/>
      <c r="EN64" s="159"/>
      <c r="EO64" s="159"/>
      <c r="EP64" s="159"/>
      <c r="EQ64" s="159"/>
      <c r="ER64" s="159"/>
      <c r="ES64" s="159"/>
      <c r="ET64" s="159"/>
      <c r="EU64" s="159"/>
      <c r="EV64" s="159"/>
      <c r="EW64" s="159"/>
      <c r="EX64" s="159"/>
      <c r="EY64" s="159"/>
      <c r="EZ64" s="159"/>
      <c r="FA64" s="159"/>
      <c r="FB64" s="159"/>
      <c r="FC64" s="159"/>
      <c r="FD64" s="159"/>
      <c r="FE64" s="159"/>
      <c r="FF64" s="159"/>
      <c r="FG64" s="159"/>
      <c r="FH64" s="159"/>
      <c r="FI64" s="159"/>
      <c r="FJ64" s="159"/>
      <c r="FK64" s="159"/>
      <c r="FL64" s="159"/>
      <c r="FM64" s="159"/>
      <c r="FN64" s="159"/>
      <c r="FO64" s="159"/>
      <c r="FP64" s="159"/>
      <c r="FQ64" s="159"/>
      <c r="FR64" s="159"/>
      <c r="FS64" s="159"/>
      <c r="FT64" s="159"/>
      <c r="FU64" s="159"/>
      <c r="FV64" s="159"/>
      <c r="FW64" s="159"/>
      <c r="FX64" s="159"/>
      <c r="FY64" s="159"/>
      <c r="FZ64" s="159"/>
      <c r="GA64" s="71"/>
      <c r="GB64" s="71"/>
      <c r="GC64" s="71"/>
      <c r="GD64" s="71"/>
      <c r="GE64" s="71"/>
      <c r="GF64" s="297"/>
      <c r="GG64" s="297"/>
      <c r="GH64" s="297"/>
      <c r="GI64" s="297"/>
      <c r="GJ64" s="297"/>
      <c r="GK64" s="297"/>
      <c r="GL64" s="19"/>
      <c r="GM64" s="19"/>
      <c r="GN64" s="14" t="s">
        <v>108</v>
      </c>
      <c r="GO64" s="309"/>
      <c r="GP64" s="309"/>
      <c r="GQ64" s="309" t="s">
        <v>1</v>
      </c>
      <c r="GR64" s="387">
        <f>IF(GR37=2400,0.0025*100*GR45,IF(GR37=3000,0.002*100*GR45,IF(GR37=4000,0.0018*100*GR45,IF(GR37&gt;4000,0.0018*(4000/GR37)*100*GR45))))</f>
        <v>3.5</v>
      </c>
      <c r="GS64" s="387"/>
      <c r="GT64" s="387"/>
      <c r="GU64" s="309" t="s">
        <v>16</v>
      </c>
      <c r="GV64" s="297"/>
      <c r="GW64" s="297"/>
      <c r="GX64" s="309"/>
      <c r="GY64" s="387">
        <f>IF(GR38=2400,0.0025*100*GR45,IF(GR38=3000,0.002*100*GR45,IF(GR38=4000,0.0018*100*GR45,IF(GR38&gt;4000,0.0018*(4000/GR38)*100*GR45))))</f>
        <v>4.375</v>
      </c>
      <c r="GZ64" s="387"/>
      <c r="HA64" s="387"/>
      <c r="HB64" s="225" t="str">
        <f>IF('Calculation ST1'!G10=2400,"&lt;&lt; [0.0025bt]",IF('Calculation ST1'!G10=3000,"&lt;&lt; [0.002bt]",IF('Calculation ST1'!G10=4000,"&lt;&lt; [0.0018bt]",IF('Calculation ST1'!G10&gt;4000,"&lt;&lt; [0.0018(4000/fy)bt]"))))</f>
        <v>&lt;&lt; [0.0025bt]</v>
      </c>
      <c r="HC64" s="124"/>
      <c r="HD64" s="124"/>
      <c r="HE64" s="125"/>
      <c r="HF64" s="125"/>
      <c r="HG64" s="125"/>
      <c r="HH64" s="125"/>
      <c r="HI64" s="18"/>
      <c r="HJ64" s="297"/>
      <c r="HK64" s="297"/>
      <c r="HL64" s="297"/>
      <c r="HM64" s="297"/>
      <c r="HN64" s="297"/>
      <c r="HO64" s="297"/>
      <c r="HP64" s="297"/>
      <c r="HQ64" s="297"/>
      <c r="HR64" s="297"/>
      <c r="HS64" s="297"/>
      <c r="HT64" s="297"/>
      <c r="HU64" s="297"/>
      <c r="HV64" s="297"/>
      <c r="HW64" s="297"/>
      <c r="HX64" s="297"/>
      <c r="HY64" s="297"/>
      <c r="HZ64" s="297"/>
      <c r="IA64" s="297"/>
      <c r="IB64" s="297"/>
      <c r="IC64" s="297"/>
      <c r="ID64" s="297"/>
      <c r="IE64" s="297"/>
      <c r="IF64" s="297"/>
      <c r="IG64" s="297"/>
      <c r="IH64" s="297"/>
      <c r="II64" s="297"/>
      <c r="IJ64" s="297"/>
      <c r="IK64" s="297"/>
      <c r="IL64" s="297"/>
      <c r="IM64" s="297"/>
      <c r="IN64" s="297"/>
      <c r="IO64" s="297"/>
      <c r="IP64" s="297"/>
      <c r="IQ64" s="297"/>
      <c r="IR64" s="297"/>
      <c r="IS64" s="297"/>
      <c r="IT64" s="297"/>
      <c r="IU64" s="297"/>
      <c r="IV64" s="297"/>
      <c r="IW64" s="297"/>
      <c r="IX64" s="297"/>
      <c r="IY64" s="297"/>
      <c r="IZ64" s="297"/>
      <c r="JA64" s="297"/>
      <c r="JB64" s="297"/>
      <c r="JC64" s="297"/>
      <c r="JD64" s="297"/>
      <c r="JE64" s="297"/>
      <c r="JF64" s="297"/>
      <c r="JG64" s="297"/>
      <c r="JH64" s="297"/>
      <c r="JI64" s="297"/>
      <c r="JJ64" s="297"/>
      <c r="JK64" s="297"/>
      <c r="JL64" s="297"/>
      <c r="JM64" s="297"/>
      <c r="JN64" s="297"/>
      <c r="JO64" s="297"/>
      <c r="JP64" s="297"/>
      <c r="JQ64" s="297"/>
      <c r="JR64" s="297"/>
      <c r="JS64" s="297"/>
      <c r="JT64" s="297"/>
      <c r="JU64" s="297"/>
      <c r="JV64" s="297"/>
      <c r="JW64" s="297"/>
      <c r="JX64" s="297"/>
      <c r="JY64" s="297"/>
      <c r="JZ64" s="297"/>
      <c r="KA64" s="297"/>
      <c r="KB64" s="297"/>
      <c r="KC64" s="297"/>
      <c r="KD64" s="297"/>
      <c r="KE64" s="297"/>
      <c r="KF64" s="297"/>
      <c r="KG64" s="297"/>
      <c r="KH64" s="297"/>
      <c r="KI64" s="297"/>
      <c r="KJ64" s="297"/>
      <c r="KK64" s="297"/>
      <c r="KL64" s="297"/>
      <c r="KM64" s="297"/>
      <c r="KN64" s="297"/>
      <c r="KO64" s="297"/>
      <c r="KP64" s="297"/>
      <c r="KQ64" s="297"/>
      <c r="KR64" s="297"/>
      <c r="KS64" s="297"/>
      <c r="KT64" s="297"/>
      <c r="KU64" s="297"/>
      <c r="KV64" s="297"/>
      <c r="KW64" s="297"/>
      <c r="KX64" s="297"/>
      <c r="KY64" s="297"/>
      <c r="KZ64" s="297"/>
      <c r="LA64" s="297"/>
      <c r="LB64" s="297"/>
      <c r="LC64" s="297"/>
      <c r="LD64" s="297"/>
      <c r="LE64" s="297"/>
      <c r="LF64" s="297"/>
      <c r="LG64" s="297"/>
      <c r="LH64" s="297"/>
      <c r="LI64" s="297"/>
      <c r="LJ64" s="297"/>
      <c r="LK64" s="297"/>
      <c r="LL64" s="297"/>
      <c r="LM64" s="297"/>
      <c r="LN64" s="297"/>
      <c r="LO64" s="297"/>
      <c r="LP64" s="297"/>
      <c r="LQ64" s="297"/>
      <c r="LR64" s="297"/>
      <c r="LS64" s="297"/>
      <c r="LT64" s="297"/>
      <c r="LU64" s="297"/>
      <c r="LV64" s="297"/>
      <c r="LW64" s="297"/>
      <c r="LX64" s="297"/>
      <c r="LY64" s="297"/>
      <c r="LZ64" s="297"/>
      <c r="MA64" s="297"/>
      <c r="MB64" s="297"/>
      <c r="MC64" s="297"/>
      <c r="MD64" s="297"/>
      <c r="ME64" s="297"/>
      <c r="MF64" s="297"/>
      <c r="MG64" s="297"/>
      <c r="MH64" s="297"/>
      <c r="MI64" s="297"/>
      <c r="MJ64" s="297"/>
      <c r="MK64" s="297"/>
      <c r="ML64" s="297"/>
      <c r="MM64" s="297"/>
      <c r="MN64" s="297"/>
      <c r="MO64" s="297"/>
      <c r="MP64" s="297"/>
      <c r="MQ64" s="297"/>
      <c r="MR64" s="297"/>
      <c r="MS64" s="297"/>
      <c r="MT64" s="297"/>
      <c r="MU64" s="297"/>
      <c r="MV64" s="297"/>
      <c r="MW64" s="297"/>
      <c r="MX64" s="297"/>
      <c r="MY64" s="297"/>
      <c r="MZ64" s="297"/>
      <c r="NA64" s="297"/>
      <c r="NB64" s="297"/>
      <c r="NC64" s="297"/>
      <c r="ND64" s="297"/>
      <c r="NE64" s="297"/>
      <c r="NF64" s="297"/>
      <c r="NG64" s="297"/>
      <c r="NH64" s="297"/>
      <c r="NI64" s="297"/>
      <c r="NJ64" s="297"/>
      <c r="NK64" s="297"/>
      <c r="NL64" s="297"/>
      <c r="NM64" s="297"/>
      <c r="NN64" s="297"/>
      <c r="NO64" s="297"/>
      <c r="NP64" s="297"/>
      <c r="NQ64" s="297"/>
      <c r="NR64" s="297"/>
      <c r="NS64" s="297"/>
      <c r="NT64" s="297"/>
      <c r="NU64" s="297"/>
      <c r="NV64" s="297"/>
      <c r="NW64" s="297"/>
      <c r="NX64" s="297"/>
      <c r="NY64" s="297"/>
      <c r="NZ64" s="297"/>
      <c r="OA64" s="297"/>
      <c r="OB64" s="297"/>
      <c r="OC64" s="297"/>
      <c r="OD64" s="297"/>
      <c r="OE64" s="297"/>
      <c r="OF64" s="297"/>
      <c r="OG64" s="297"/>
      <c r="OH64" s="297"/>
      <c r="OI64" s="297"/>
      <c r="OJ64" s="297"/>
      <c r="OK64" s="297"/>
      <c r="OL64" s="297"/>
      <c r="OM64" s="297"/>
      <c r="ON64" s="297"/>
      <c r="OO64" s="297"/>
      <c r="OP64" s="297"/>
      <c r="OQ64" s="297"/>
      <c r="OR64" s="297"/>
      <c r="OS64" s="297"/>
      <c r="OT64" s="297"/>
      <c r="OU64" s="297"/>
      <c r="OV64" s="297"/>
      <c r="OW64" s="297"/>
      <c r="OX64" s="297"/>
      <c r="OY64" s="297"/>
      <c r="OZ64" s="297"/>
      <c r="PA64" s="297"/>
      <c r="PB64" s="297"/>
      <c r="PC64" s="297"/>
      <c r="PD64" s="297"/>
      <c r="PE64" s="297"/>
      <c r="PF64" s="297"/>
      <c r="PG64" s="297"/>
      <c r="PH64" s="297"/>
      <c r="PI64" s="297"/>
      <c r="PJ64" s="297"/>
      <c r="PK64" s="297"/>
      <c r="PL64" s="297"/>
      <c r="PM64" s="297"/>
      <c r="PN64" s="297"/>
      <c r="PO64" s="297"/>
      <c r="PP64" s="297"/>
      <c r="PQ64" s="297"/>
      <c r="PR64" s="297"/>
      <c r="PS64" s="297"/>
      <c r="PT64" s="297"/>
      <c r="PU64" s="297"/>
      <c r="PV64" s="297"/>
      <c r="PW64" s="297"/>
      <c r="PX64" s="297"/>
      <c r="PY64" s="297"/>
      <c r="PZ64" s="297"/>
      <c r="QA64" s="297"/>
      <c r="QB64" s="297"/>
      <c r="QC64" s="297"/>
      <c r="QD64" s="297"/>
      <c r="QE64" s="297"/>
      <c r="QF64" s="297"/>
      <c r="QG64" s="297"/>
      <c r="QH64" s="297"/>
      <c r="QI64" s="297"/>
      <c r="QJ64" s="297"/>
      <c r="QK64" s="297"/>
      <c r="QL64" s="297"/>
      <c r="QM64" s="297"/>
      <c r="QN64" s="297"/>
      <c r="QO64" s="297"/>
      <c r="QP64" s="297"/>
      <c r="QQ64" s="297"/>
      <c r="QR64" s="297"/>
      <c r="QS64" s="297"/>
      <c r="QT64" s="297"/>
      <c r="QU64" s="297"/>
      <c r="QV64" s="297"/>
      <c r="QW64" s="297"/>
      <c r="QX64" s="297"/>
      <c r="QY64" s="297"/>
      <c r="QZ64" s="297"/>
      <c r="RA64" s="297"/>
      <c r="RB64" s="297"/>
      <c r="RC64" s="297"/>
      <c r="RD64" s="297"/>
      <c r="RE64" s="297"/>
      <c r="RF64" s="297"/>
      <c r="RG64" s="297"/>
      <c r="RH64" s="297"/>
      <c r="RI64" s="297"/>
      <c r="RJ64" s="297"/>
      <c r="RK64" s="297"/>
      <c r="RL64" s="297"/>
      <c r="RM64" s="297"/>
      <c r="RN64" s="297"/>
      <c r="RO64" s="297"/>
      <c r="RP64" s="297"/>
      <c r="RQ64" s="297"/>
      <c r="RR64" s="297"/>
      <c r="RS64" s="297"/>
      <c r="RT64" s="297"/>
      <c r="RU64" s="297"/>
      <c r="RV64" s="297"/>
      <c r="RW64" s="297"/>
      <c r="RX64" s="297"/>
      <c r="RY64" s="297"/>
      <c r="RZ64" s="297"/>
      <c r="SA64" s="297"/>
      <c r="SB64" s="297"/>
      <c r="SC64" s="297"/>
      <c r="SD64" s="297"/>
      <c r="SE64" s="297"/>
      <c r="SF64" s="297"/>
      <c r="SG64" s="297"/>
      <c r="SH64" s="297"/>
      <c r="SI64" s="297"/>
      <c r="SJ64" s="297"/>
      <c r="SK64" s="297"/>
      <c r="SL64" s="297"/>
      <c r="SM64" s="297"/>
      <c r="SN64" s="297"/>
      <c r="SO64" s="297"/>
      <c r="SP64" s="297"/>
      <c r="SQ64" s="297"/>
      <c r="SR64" s="297"/>
    </row>
    <row r="65" spans="1:512" ht="14.1" customHeight="1" x14ac:dyDescent="0.2">
      <c r="A65" s="164"/>
      <c r="B65" s="159"/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33"/>
      <c r="R65" s="33"/>
      <c r="S65" s="33"/>
      <c r="T65" s="159"/>
      <c r="U65" s="159"/>
      <c r="V65" s="159"/>
      <c r="W65" s="159"/>
      <c r="X65" s="159"/>
      <c r="Y65" s="159"/>
      <c r="Z65" s="159"/>
      <c r="AA65" s="159"/>
      <c r="AB65" s="159"/>
      <c r="AC65" s="159"/>
      <c r="AD65" s="159"/>
      <c r="AE65" s="159"/>
      <c r="AF65" s="159"/>
      <c r="AG65" s="159"/>
      <c r="AH65" s="159"/>
      <c r="AI65" s="159"/>
      <c r="AJ65" s="159"/>
      <c r="AK65" s="159"/>
      <c r="AL65" s="159"/>
      <c r="AM65" s="159"/>
      <c r="AN65" s="159"/>
      <c r="AO65" s="159"/>
      <c r="AP65" s="159"/>
      <c r="AQ65" s="159"/>
      <c r="AR65" s="159"/>
      <c r="AS65" s="159"/>
      <c r="AT65" s="159"/>
      <c r="AU65" s="159"/>
      <c r="AV65" s="159"/>
      <c r="AW65" s="159"/>
      <c r="AX65" s="159"/>
      <c r="AY65" s="159"/>
      <c r="AZ65" s="159"/>
      <c r="BA65" s="159"/>
      <c r="BB65" s="159"/>
      <c r="BC65" s="159"/>
      <c r="BD65" s="159"/>
      <c r="BE65" s="159"/>
      <c r="BF65" s="159"/>
      <c r="BG65" s="159"/>
      <c r="BH65" s="159"/>
      <c r="BI65" s="159"/>
      <c r="BJ65" s="159"/>
      <c r="BK65" s="159"/>
      <c r="BL65" s="159"/>
      <c r="BM65" s="159"/>
      <c r="BN65" s="159"/>
      <c r="BO65" s="159"/>
      <c r="BP65" s="159"/>
      <c r="BQ65" s="159"/>
      <c r="BR65" s="159"/>
      <c r="BS65" s="159"/>
      <c r="BT65" s="159"/>
      <c r="BU65" s="159"/>
      <c r="BV65" s="159"/>
      <c r="BW65" s="159"/>
      <c r="BX65" s="159"/>
      <c r="BY65" s="159"/>
      <c r="BZ65" s="159"/>
      <c r="CA65" s="159"/>
      <c r="CB65" s="159"/>
      <c r="CC65" s="159"/>
      <c r="CD65" s="159"/>
      <c r="CE65" s="159"/>
      <c r="CF65" s="159"/>
      <c r="CG65" s="159"/>
      <c r="CH65" s="159"/>
      <c r="CI65" s="159"/>
      <c r="CJ65" s="159"/>
      <c r="CK65" s="159"/>
      <c r="CL65" s="159"/>
      <c r="CM65" s="159"/>
      <c r="CN65" s="159"/>
      <c r="CO65" s="159"/>
      <c r="CP65" s="159"/>
      <c r="CQ65" s="159"/>
      <c r="CR65" s="159"/>
      <c r="CS65" s="159"/>
      <c r="CT65" s="159"/>
      <c r="CU65" s="159"/>
      <c r="CV65" s="159"/>
      <c r="CW65" s="159"/>
      <c r="CX65" s="159"/>
      <c r="CY65" s="159"/>
      <c r="CZ65" s="159"/>
      <c r="DA65" s="159"/>
      <c r="DB65" s="159"/>
      <c r="DC65" s="159"/>
      <c r="DD65" s="159"/>
      <c r="DE65" s="159"/>
      <c r="DF65" s="159"/>
      <c r="DG65" s="159"/>
      <c r="DH65" s="159"/>
      <c r="DI65" s="159"/>
      <c r="DJ65" s="159"/>
      <c r="DK65" s="159"/>
      <c r="DL65" s="159"/>
      <c r="DM65" s="159"/>
      <c r="DN65" s="159"/>
      <c r="DO65" s="159"/>
      <c r="DP65" s="159"/>
      <c r="DQ65" s="159"/>
      <c r="DR65" s="159"/>
      <c r="DS65" s="159"/>
      <c r="DT65" s="159"/>
      <c r="DU65" s="159"/>
      <c r="DV65" s="159"/>
      <c r="DW65" s="159"/>
      <c r="DX65" s="159"/>
      <c r="DY65" s="159"/>
      <c r="DZ65" s="159"/>
      <c r="EA65" s="159"/>
      <c r="EB65" s="159"/>
      <c r="EC65" s="159"/>
      <c r="ED65" s="159"/>
      <c r="EE65" s="159"/>
      <c r="EF65" s="159"/>
      <c r="EG65" s="159"/>
      <c r="EH65" s="159"/>
      <c r="EI65" s="159"/>
      <c r="EJ65" s="159"/>
      <c r="EK65" s="159"/>
      <c r="EL65" s="159"/>
      <c r="EM65" s="159"/>
      <c r="EN65" s="159"/>
      <c r="EO65" s="159"/>
      <c r="EP65" s="159"/>
      <c r="EQ65" s="159"/>
      <c r="ER65" s="159"/>
      <c r="ES65" s="159"/>
      <c r="ET65" s="159"/>
      <c r="EU65" s="159"/>
      <c r="EV65" s="159"/>
      <c r="EW65" s="159"/>
      <c r="EX65" s="159"/>
      <c r="EY65" s="159"/>
      <c r="EZ65" s="159"/>
      <c r="FA65" s="159"/>
      <c r="FB65" s="159"/>
      <c r="FC65" s="159"/>
      <c r="FD65" s="159"/>
      <c r="FE65" s="159"/>
      <c r="FF65" s="159"/>
      <c r="FG65" s="159"/>
      <c r="FH65" s="159"/>
      <c r="FI65" s="159"/>
      <c r="FJ65" s="159"/>
      <c r="FK65" s="159"/>
      <c r="FL65" s="159"/>
      <c r="FM65" s="159"/>
      <c r="FN65" s="159"/>
      <c r="FO65" s="159"/>
      <c r="FP65" s="159"/>
      <c r="FQ65" s="159"/>
      <c r="FR65" s="159"/>
      <c r="FS65" s="159"/>
      <c r="FT65" s="159"/>
      <c r="FU65" s="159"/>
      <c r="FV65" s="159"/>
      <c r="FW65" s="159"/>
      <c r="FX65" s="159"/>
      <c r="FY65" s="159"/>
      <c r="FZ65" s="159"/>
      <c r="GA65" s="71"/>
      <c r="GB65" s="71"/>
      <c r="GC65" s="71"/>
      <c r="GD65" s="71"/>
      <c r="GE65" s="71"/>
      <c r="GF65" s="297"/>
      <c r="GG65" s="297"/>
      <c r="GH65" s="297"/>
      <c r="GI65" s="297"/>
      <c r="GJ65" s="297"/>
      <c r="GK65" s="297"/>
      <c r="GN65" s="296" t="s">
        <v>53</v>
      </c>
      <c r="GO65" s="309"/>
      <c r="GP65" s="309"/>
      <c r="GQ65" s="309" t="s">
        <v>1</v>
      </c>
      <c r="GR65" s="387">
        <f>(1.15*(GR53*GR40*0.5))-(GR53*(GR46/100))</f>
        <v>3654.9335759999994</v>
      </c>
      <c r="GS65" s="387"/>
      <c r="GT65" s="387"/>
      <c r="GU65" s="294" t="s">
        <v>13</v>
      </c>
      <c r="GV65" s="297"/>
      <c r="GW65" s="297"/>
      <c r="GX65" s="309"/>
      <c r="GY65" s="309"/>
      <c r="GZ65" s="71"/>
      <c r="HA65" s="71"/>
      <c r="HB65" s="71"/>
      <c r="HC65" s="71"/>
      <c r="HD65" s="2"/>
      <c r="HE65" s="2"/>
      <c r="IC65" s="297"/>
      <c r="ID65" s="297"/>
      <c r="IE65" s="297"/>
      <c r="IF65" s="297"/>
      <c r="IG65" s="297"/>
      <c r="IH65" s="297"/>
      <c r="II65" s="297"/>
      <c r="IJ65" s="297"/>
      <c r="IK65" s="297"/>
      <c r="IL65" s="297"/>
      <c r="IM65" s="297"/>
      <c r="IN65" s="297"/>
      <c r="IO65" s="297"/>
      <c r="IP65" s="297"/>
      <c r="IQ65" s="297"/>
      <c r="IR65" s="297"/>
      <c r="IS65" s="297"/>
      <c r="IT65" s="297"/>
      <c r="IU65" s="297"/>
      <c r="IV65" s="297"/>
      <c r="IW65" s="297"/>
      <c r="IX65" s="297"/>
      <c r="IY65" s="297"/>
      <c r="IZ65" s="297"/>
      <c r="JA65" s="297"/>
      <c r="JB65" s="297"/>
      <c r="JC65" s="297"/>
      <c r="JD65" s="297"/>
      <c r="JE65" s="297"/>
      <c r="JF65" s="297"/>
      <c r="JG65" s="297"/>
      <c r="JH65" s="297"/>
      <c r="JI65" s="297"/>
      <c r="JJ65" s="297"/>
      <c r="JK65" s="297"/>
      <c r="JL65" s="297"/>
      <c r="JM65" s="297"/>
      <c r="JN65" s="297"/>
      <c r="JO65" s="297"/>
      <c r="JP65" s="297"/>
      <c r="JQ65" s="297"/>
      <c r="JR65" s="297"/>
      <c r="JS65" s="297"/>
      <c r="JT65" s="297"/>
      <c r="JU65" s="297"/>
      <c r="JV65" s="297"/>
      <c r="JW65" s="297"/>
      <c r="JX65" s="297"/>
      <c r="JY65" s="297"/>
      <c r="JZ65" s="297"/>
      <c r="KA65" s="297"/>
      <c r="KB65" s="297"/>
      <c r="KC65" s="297"/>
      <c r="KD65" s="297"/>
      <c r="KE65" s="297"/>
      <c r="KF65" s="297"/>
      <c r="KG65" s="297"/>
      <c r="KH65" s="297"/>
      <c r="KI65" s="297"/>
      <c r="KJ65" s="297"/>
      <c r="KK65" s="297"/>
      <c r="KL65" s="297"/>
      <c r="KM65" s="297"/>
      <c r="KN65" s="297"/>
      <c r="KO65" s="297"/>
      <c r="KP65" s="297"/>
      <c r="KQ65" s="297"/>
      <c r="KR65" s="297"/>
      <c r="KS65" s="297"/>
      <c r="KT65" s="297"/>
      <c r="KU65" s="297"/>
      <c r="KV65" s="297"/>
      <c r="KW65" s="297"/>
      <c r="KX65" s="297"/>
      <c r="KY65" s="297"/>
      <c r="KZ65" s="297"/>
      <c r="LA65" s="297"/>
      <c r="LB65" s="297"/>
      <c r="LC65" s="297"/>
      <c r="LD65" s="297"/>
      <c r="LE65" s="297"/>
      <c r="LF65" s="297"/>
      <c r="LG65" s="297"/>
      <c r="LH65" s="297"/>
      <c r="LI65" s="297"/>
      <c r="LJ65" s="297"/>
      <c r="LK65" s="297"/>
      <c r="LL65" s="297"/>
      <c r="LM65" s="297"/>
      <c r="LN65" s="297"/>
      <c r="LO65" s="297"/>
      <c r="LP65" s="297"/>
      <c r="LQ65" s="297"/>
      <c r="LR65" s="297"/>
      <c r="LS65" s="297"/>
      <c r="LT65" s="297"/>
      <c r="LU65" s="297"/>
      <c r="LV65" s="297"/>
      <c r="LW65" s="297"/>
      <c r="LX65" s="297"/>
      <c r="LY65" s="297"/>
      <c r="LZ65" s="297"/>
      <c r="MA65" s="297"/>
      <c r="MB65" s="297"/>
      <c r="MC65" s="297"/>
      <c r="MD65" s="297"/>
      <c r="ME65" s="297"/>
      <c r="MF65" s="297"/>
      <c r="MG65" s="297"/>
      <c r="MH65" s="297"/>
      <c r="MI65" s="297"/>
      <c r="MJ65" s="297"/>
      <c r="MK65" s="297"/>
      <c r="ML65" s="297"/>
      <c r="MM65" s="297"/>
      <c r="MN65" s="297"/>
      <c r="MO65" s="297"/>
      <c r="MP65" s="297"/>
      <c r="MQ65" s="297"/>
      <c r="MR65" s="297"/>
      <c r="MS65" s="297"/>
      <c r="MT65" s="297"/>
      <c r="MU65" s="297"/>
      <c r="MV65" s="297"/>
      <c r="MW65" s="297"/>
      <c r="MX65" s="297"/>
      <c r="MY65" s="297"/>
      <c r="MZ65" s="297"/>
      <c r="NA65" s="297"/>
      <c r="NB65" s="297"/>
      <c r="NC65" s="297"/>
      <c r="ND65" s="297"/>
      <c r="NE65" s="297"/>
      <c r="NF65" s="297"/>
      <c r="NG65" s="297"/>
      <c r="NH65" s="297"/>
      <c r="NI65" s="297"/>
      <c r="NJ65" s="297"/>
      <c r="NK65" s="297"/>
      <c r="NL65" s="297"/>
      <c r="NM65" s="297"/>
      <c r="NN65" s="297"/>
      <c r="NO65" s="297"/>
      <c r="NP65" s="297"/>
      <c r="NQ65" s="297"/>
      <c r="NR65" s="297"/>
      <c r="NS65" s="297"/>
      <c r="NT65" s="297"/>
      <c r="NU65" s="297"/>
      <c r="NV65" s="297"/>
      <c r="NW65" s="297"/>
      <c r="NX65" s="297"/>
      <c r="NY65" s="297"/>
      <c r="NZ65" s="297"/>
      <c r="OA65" s="297"/>
      <c r="OB65" s="297"/>
      <c r="OC65" s="297"/>
      <c r="OD65" s="297"/>
      <c r="OE65" s="297"/>
      <c r="OF65" s="297"/>
      <c r="OG65" s="297"/>
      <c r="OH65" s="297"/>
      <c r="OI65" s="297"/>
      <c r="OJ65" s="297"/>
      <c r="OK65" s="297"/>
      <c r="OL65" s="297"/>
      <c r="OM65" s="297"/>
      <c r="ON65" s="297"/>
      <c r="OO65" s="297"/>
      <c r="OP65" s="297"/>
      <c r="OQ65" s="297"/>
      <c r="OR65" s="297"/>
      <c r="OS65" s="297"/>
      <c r="OT65" s="297"/>
      <c r="OU65" s="297"/>
      <c r="OV65" s="297"/>
      <c r="OW65" s="297"/>
      <c r="OX65" s="297"/>
      <c r="OY65" s="297"/>
      <c r="OZ65" s="297"/>
      <c r="PA65" s="297"/>
      <c r="PB65" s="297"/>
      <c r="PC65" s="297"/>
      <c r="PD65" s="297"/>
      <c r="PE65" s="297"/>
      <c r="PF65" s="297"/>
      <c r="PG65" s="297"/>
      <c r="PH65" s="297"/>
      <c r="PI65" s="297"/>
      <c r="PJ65" s="297"/>
      <c r="PK65" s="297"/>
      <c r="PL65" s="297"/>
      <c r="PM65" s="297"/>
      <c r="PN65" s="297"/>
      <c r="PO65" s="297"/>
      <c r="PP65" s="297"/>
      <c r="PQ65" s="297"/>
      <c r="PR65" s="297"/>
      <c r="PS65" s="297"/>
      <c r="PT65" s="297"/>
      <c r="PU65" s="297"/>
      <c r="PV65" s="297"/>
      <c r="PW65" s="297"/>
      <c r="PX65" s="297"/>
      <c r="PY65" s="297"/>
      <c r="PZ65" s="297"/>
      <c r="QA65" s="297"/>
      <c r="QB65" s="297"/>
      <c r="QC65" s="297"/>
      <c r="QD65" s="297"/>
      <c r="QE65" s="297"/>
      <c r="QF65" s="297"/>
      <c r="QG65" s="297"/>
      <c r="QH65" s="297"/>
      <c r="QI65" s="297"/>
      <c r="QJ65" s="297"/>
      <c r="QK65" s="297"/>
      <c r="QL65" s="297"/>
      <c r="QM65" s="297"/>
      <c r="QN65" s="297"/>
      <c r="QO65" s="297"/>
      <c r="QP65" s="297"/>
      <c r="QQ65" s="297"/>
      <c r="QR65" s="297"/>
      <c r="QS65" s="297"/>
      <c r="QT65" s="297"/>
      <c r="QU65" s="297"/>
      <c r="QV65" s="297"/>
      <c r="QW65" s="297"/>
      <c r="QX65" s="297"/>
      <c r="QY65" s="297"/>
      <c r="QZ65" s="297"/>
      <c r="RA65" s="297"/>
      <c r="RB65" s="297"/>
      <c r="RC65" s="297"/>
      <c r="RD65" s="297"/>
      <c r="RE65" s="297"/>
      <c r="RF65" s="297"/>
      <c r="RG65" s="297"/>
      <c r="RH65" s="297"/>
      <c r="RI65" s="297"/>
      <c r="RJ65" s="297"/>
      <c r="RK65" s="297"/>
      <c r="RL65" s="297"/>
      <c r="RM65" s="297"/>
      <c r="RN65" s="297"/>
      <c r="RO65" s="297"/>
      <c r="RP65" s="297"/>
      <c r="RQ65" s="297"/>
      <c r="RR65" s="297"/>
      <c r="RS65" s="297"/>
      <c r="RT65" s="297"/>
      <c r="RU65" s="297"/>
      <c r="RV65" s="297"/>
      <c r="RW65" s="297"/>
      <c r="RX65" s="297"/>
      <c r="RY65" s="297"/>
      <c r="RZ65" s="297"/>
      <c r="SA65" s="297"/>
      <c r="SB65" s="297"/>
      <c r="SC65" s="297"/>
      <c r="SD65" s="297"/>
      <c r="SE65" s="297"/>
      <c r="SF65" s="297"/>
      <c r="SG65" s="297"/>
      <c r="SH65" s="297"/>
      <c r="SI65" s="297"/>
      <c r="SJ65" s="297"/>
      <c r="SK65" s="297"/>
      <c r="SL65" s="297"/>
      <c r="SM65" s="297"/>
      <c r="SN65" s="297"/>
      <c r="SO65" s="297"/>
      <c r="SP65" s="297"/>
      <c r="SQ65" s="297"/>
      <c r="SR65" s="297"/>
    </row>
    <row r="66" spans="1:512" ht="14.1" customHeight="1" x14ac:dyDescent="0.2">
      <c r="A66" s="164"/>
      <c r="B66" s="159"/>
      <c r="C66" s="159"/>
      <c r="D66" s="159"/>
      <c r="E66" s="159"/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9"/>
      <c r="Y66" s="159"/>
      <c r="Z66" s="159"/>
      <c r="AA66" s="159"/>
      <c r="AB66" s="159"/>
      <c r="AC66" s="159"/>
      <c r="AD66" s="159"/>
      <c r="AE66" s="159"/>
      <c r="AF66" s="159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59"/>
      <c r="AX66" s="159"/>
      <c r="AY66" s="159"/>
      <c r="AZ66" s="159"/>
      <c r="BA66" s="159"/>
      <c r="BB66" s="159"/>
      <c r="BC66" s="159"/>
      <c r="BD66" s="159"/>
      <c r="BE66" s="159"/>
      <c r="BF66" s="159"/>
      <c r="BG66" s="159"/>
      <c r="BH66" s="159"/>
      <c r="BI66" s="159"/>
      <c r="BJ66" s="159"/>
      <c r="BK66" s="159"/>
      <c r="BL66" s="159"/>
      <c r="BM66" s="159"/>
      <c r="BN66" s="159"/>
      <c r="BO66" s="159"/>
      <c r="BP66" s="159"/>
      <c r="BQ66" s="159"/>
      <c r="BR66" s="159"/>
      <c r="BS66" s="159"/>
      <c r="BT66" s="159"/>
      <c r="BU66" s="159"/>
      <c r="BV66" s="159"/>
      <c r="BW66" s="159"/>
      <c r="BX66" s="159"/>
      <c r="BY66" s="159"/>
      <c r="BZ66" s="159"/>
      <c r="CA66" s="159"/>
      <c r="CB66" s="159"/>
      <c r="CC66" s="159"/>
      <c r="CD66" s="159"/>
      <c r="CE66" s="159"/>
      <c r="CF66" s="159"/>
      <c r="CG66" s="159"/>
      <c r="CH66" s="159"/>
      <c r="CI66" s="159"/>
      <c r="CJ66" s="159"/>
      <c r="CK66" s="159"/>
      <c r="CL66" s="159"/>
      <c r="CM66" s="159"/>
      <c r="CN66" s="159"/>
      <c r="CO66" s="159"/>
      <c r="CP66" s="159"/>
      <c r="CQ66" s="159"/>
      <c r="CR66" s="159"/>
      <c r="CS66" s="159"/>
      <c r="CT66" s="159"/>
      <c r="CU66" s="159"/>
      <c r="CV66" s="159"/>
      <c r="CW66" s="159"/>
      <c r="CX66" s="159"/>
      <c r="CY66" s="159"/>
      <c r="CZ66" s="159"/>
      <c r="DA66" s="159"/>
      <c r="DB66" s="159"/>
      <c r="DC66" s="159"/>
      <c r="DD66" s="159"/>
      <c r="DE66" s="159"/>
      <c r="DF66" s="159"/>
      <c r="DG66" s="159"/>
      <c r="DH66" s="159"/>
      <c r="DI66" s="159"/>
      <c r="DJ66" s="159"/>
      <c r="DK66" s="159"/>
      <c r="DL66" s="159"/>
      <c r="DM66" s="159"/>
      <c r="DN66" s="159"/>
      <c r="DO66" s="159"/>
      <c r="DP66" s="159"/>
      <c r="DQ66" s="159"/>
      <c r="DR66" s="159"/>
      <c r="DS66" s="159"/>
      <c r="DT66" s="159"/>
      <c r="DU66" s="159"/>
      <c r="DV66" s="159"/>
      <c r="DW66" s="159"/>
      <c r="DX66" s="159"/>
      <c r="DY66" s="159"/>
      <c r="DZ66" s="159"/>
      <c r="EA66" s="159"/>
      <c r="EB66" s="159"/>
      <c r="EC66" s="159"/>
      <c r="ED66" s="159"/>
      <c r="EE66" s="159"/>
      <c r="EF66" s="159"/>
      <c r="EG66" s="159"/>
      <c r="EH66" s="159"/>
      <c r="EI66" s="159"/>
      <c r="EJ66" s="159"/>
      <c r="EK66" s="159"/>
      <c r="EL66" s="159"/>
      <c r="EM66" s="159"/>
      <c r="EN66" s="159"/>
      <c r="EO66" s="159"/>
      <c r="EP66" s="159"/>
      <c r="EQ66" s="159"/>
      <c r="ER66" s="159"/>
      <c r="ES66" s="159"/>
      <c r="ET66" s="159"/>
      <c r="EU66" s="159"/>
      <c r="EV66" s="159"/>
      <c r="EW66" s="159"/>
      <c r="EX66" s="159"/>
      <c r="EY66" s="159"/>
      <c r="EZ66" s="159"/>
      <c r="FA66" s="159"/>
      <c r="FB66" s="159"/>
      <c r="FC66" s="159"/>
      <c r="FD66" s="159"/>
      <c r="FE66" s="159"/>
      <c r="FF66" s="159"/>
      <c r="FG66" s="159"/>
      <c r="FH66" s="159"/>
      <c r="FI66" s="159"/>
      <c r="FJ66" s="159"/>
      <c r="FK66" s="159"/>
      <c r="FL66" s="159"/>
      <c r="FM66" s="159"/>
      <c r="FN66" s="159"/>
      <c r="FO66" s="159"/>
      <c r="FP66" s="159"/>
      <c r="FQ66" s="159"/>
      <c r="FR66" s="159"/>
      <c r="FS66" s="159"/>
      <c r="FT66" s="159"/>
      <c r="FU66" s="159"/>
      <c r="FV66" s="159"/>
      <c r="FW66" s="159"/>
      <c r="FX66" s="159"/>
      <c r="FY66" s="159"/>
      <c r="FZ66" s="159"/>
      <c r="GA66" s="71"/>
      <c r="GB66" s="71"/>
      <c r="GC66" s="71"/>
      <c r="GD66" s="71"/>
      <c r="GE66" s="71"/>
      <c r="GF66" s="297"/>
      <c r="GG66" s="297"/>
      <c r="GH66" s="297"/>
      <c r="GI66" s="297"/>
      <c r="GJ66" s="297"/>
      <c r="GK66" s="297"/>
      <c r="GN66" s="1" t="s">
        <v>55</v>
      </c>
      <c r="GO66" s="309"/>
      <c r="GP66" s="309"/>
      <c r="GQ66" s="309" t="s">
        <v>1</v>
      </c>
      <c r="GR66" s="497">
        <f>(0.53*H14*GR36^0.5)*100*GR46</f>
        <v>7558.9416344981782</v>
      </c>
      <c r="GS66" s="497"/>
      <c r="GT66" s="497"/>
      <c r="GU66" s="294" t="s">
        <v>13</v>
      </c>
      <c r="GV66" s="20" t="s">
        <v>52</v>
      </c>
      <c r="GW66" s="297"/>
      <c r="GX66" s="17" t="str">
        <f>IF(GR66&gt;=GR65,"Ok","Not Ok")</f>
        <v>Ok</v>
      </c>
      <c r="GY66" s="297"/>
      <c r="GZ66" s="71"/>
      <c r="HA66" s="71"/>
      <c r="HB66" s="71"/>
      <c r="HC66" s="71"/>
      <c r="HD66" s="2"/>
      <c r="HE66" s="2"/>
      <c r="IC66" s="297"/>
      <c r="ID66" s="297"/>
      <c r="IE66" s="297"/>
      <c r="IF66" s="297"/>
      <c r="IG66" s="297"/>
      <c r="IH66" s="297"/>
      <c r="II66" s="297"/>
      <c r="IJ66" s="297"/>
      <c r="IK66" s="297"/>
      <c r="IL66" s="297"/>
      <c r="IM66" s="297"/>
      <c r="IN66" s="297"/>
      <c r="IO66" s="297"/>
      <c r="IP66" s="297"/>
      <c r="IQ66" s="297"/>
      <c r="IR66" s="297"/>
      <c r="IS66" s="297"/>
      <c r="IT66" s="297"/>
      <c r="IU66" s="297"/>
      <c r="IV66" s="297"/>
      <c r="IW66" s="297"/>
      <c r="IX66" s="297"/>
      <c r="IY66" s="297"/>
      <c r="IZ66" s="297"/>
      <c r="JA66" s="297"/>
      <c r="JB66" s="297"/>
      <c r="JC66" s="297"/>
      <c r="JD66" s="297"/>
      <c r="JE66" s="297"/>
      <c r="JF66" s="297"/>
      <c r="JG66" s="297"/>
      <c r="JH66" s="297"/>
      <c r="JI66" s="297"/>
      <c r="JJ66" s="297"/>
      <c r="JK66" s="297"/>
      <c r="JL66" s="297"/>
      <c r="JM66" s="297"/>
      <c r="JN66" s="297"/>
      <c r="JO66" s="297"/>
      <c r="JP66" s="297"/>
      <c r="JQ66" s="297"/>
      <c r="JR66" s="297"/>
      <c r="JS66" s="297"/>
      <c r="JT66" s="297"/>
      <c r="JU66" s="297"/>
      <c r="JV66" s="297"/>
      <c r="JW66" s="297"/>
      <c r="JX66" s="297"/>
      <c r="JY66" s="297"/>
      <c r="JZ66" s="297"/>
      <c r="KA66" s="297"/>
      <c r="KB66" s="297"/>
      <c r="KC66" s="297"/>
      <c r="KD66" s="297"/>
      <c r="KE66" s="297"/>
      <c r="KF66" s="297"/>
      <c r="KG66" s="297"/>
      <c r="KH66" s="297"/>
      <c r="KI66" s="297"/>
      <c r="KJ66" s="297"/>
      <c r="KK66" s="297"/>
      <c r="KL66" s="297"/>
      <c r="KM66" s="297"/>
      <c r="KN66" s="297"/>
      <c r="KO66" s="297"/>
      <c r="KP66" s="297"/>
      <c r="KQ66" s="297"/>
      <c r="KR66" s="297"/>
      <c r="KS66" s="297"/>
      <c r="KT66" s="297"/>
      <c r="KU66" s="297"/>
      <c r="KV66" s="297"/>
      <c r="KW66" s="297"/>
      <c r="KX66" s="297"/>
      <c r="KY66" s="297"/>
      <c r="KZ66" s="297"/>
      <c r="LA66" s="297"/>
      <c r="LB66" s="297"/>
      <c r="LC66" s="297"/>
      <c r="LD66" s="297"/>
      <c r="LE66" s="297"/>
      <c r="LF66" s="297"/>
      <c r="LG66" s="297"/>
      <c r="LH66" s="297"/>
      <c r="LI66" s="297"/>
      <c r="LJ66" s="297"/>
      <c r="LK66" s="297"/>
      <c r="LL66" s="297"/>
      <c r="LM66" s="297"/>
      <c r="LN66" s="297"/>
      <c r="LO66" s="297"/>
      <c r="LP66" s="297"/>
      <c r="LQ66" s="297"/>
      <c r="LR66" s="297"/>
      <c r="LS66" s="297"/>
      <c r="LT66" s="297"/>
      <c r="LU66" s="297"/>
      <c r="LV66" s="297"/>
      <c r="LW66" s="297"/>
      <c r="LX66" s="297"/>
      <c r="LY66" s="297"/>
      <c r="LZ66" s="297"/>
      <c r="MA66" s="297"/>
      <c r="MB66" s="297"/>
      <c r="MC66" s="297"/>
      <c r="MD66" s="297"/>
      <c r="ME66" s="297"/>
      <c r="MF66" s="297"/>
      <c r="MG66" s="297"/>
      <c r="MH66" s="297"/>
      <c r="MI66" s="297"/>
      <c r="MJ66" s="297"/>
      <c r="MK66" s="297"/>
      <c r="ML66" s="297"/>
      <c r="MM66" s="297"/>
      <c r="MN66" s="297"/>
      <c r="MO66" s="297"/>
      <c r="MP66" s="297"/>
      <c r="MQ66" s="297"/>
      <c r="MR66" s="297"/>
      <c r="MS66" s="297"/>
      <c r="MT66" s="297"/>
      <c r="MU66" s="297"/>
      <c r="MV66" s="297"/>
      <c r="MW66" s="297"/>
      <c r="MX66" s="297"/>
      <c r="MY66" s="297"/>
      <c r="MZ66" s="297"/>
      <c r="NA66" s="297"/>
      <c r="NB66" s="297"/>
      <c r="NC66" s="297"/>
      <c r="ND66" s="297"/>
      <c r="NE66" s="297"/>
      <c r="NF66" s="297"/>
      <c r="NG66" s="297"/>
      <c r="NH66" s="297"/>
      <c r="NI66" s="297"/>
      <c r="NJ66" s="297"/>
      <c r="NK66" s="297"/>
      <c r="NL66" s="297"/>
      <c r="NM66" s="297"/>
      <c r="NN66" s="297"/>
      <c r="NO66" s="297"/>
      <c r="NP66" s="297"/>
      <c r="NQ66" s="297"/>
      <c r="NR66" s="297"/>
      <c r="NS66" s="297"/>
      <c r="NT66" s="297"/>
      <c r="NU66" s="297"/>
      <c r="NV66" s="297"/>
      <c r="NW66" s="297"/>
      <c r="NX66" s="297"/>
      <c r="NY66" s="297"/>
      <c r="NZ66" s="297"/>
      <c r="OA66" s="297"/>
      <c r="OB66" s="297"/>
      <c r="OC66" s="297"/>
      <c r="OD66" s="297"/>
      <c r="OE66" s="297"/>
      <c r="OF66" s="297"/>
      <c r="OG66" s="297"/>
      <c r="OH66" s="297"/>
      <c r="OI66" s="297"/>
      <c r="OJ66" s="297"/>
      <c r="OK66" s="297"/>
      <c r="OL66" s="297"/>
      <c r="OM66" s="297"/>
      <c r="ON66" s="297"/>
      <c r="OO66" s="297"/>
      <c r="OP66" s="297"/>
      <c r="OQ66" s="297"/>
      <c r="OR66" s="297"/>
      <c r="OS66" s="297"/>
      <c r="OT66" s="297"/>
      <c r="OU66" s="297"/>
      <c r="OV66" s="297"/>
      <c r="OW66" s="297"/>
      <c r="OX66" s="297"/>
      <c r="OY66" s="297"/>
      <c r="OZ66" s="297"/>
      <c r="PA66" s="297"/>
      <c r="PB66" s="297"/>
      <c r="PC66" s="297"/>
      <c r="PD66" s="297"/>
      <c r="PE66" s="297"/>
      <c r="PF66" s="297"/>
      <c r="PG66" s="297"/>
      <c r="PH66" s="297"/>
      <c r="PI66" s="297"/>
      <c r="PJ66" s="297"/>
      <c r="PK66" s="297"/>
      <c r="PL66" s="297"/>
      <c r="PM66" s="297"/>
      <c r="PN66" s="297"/>
      <c r="PO66" s="297"/>
      <c r="PP66" s="297"/>
      <c r="PQ66" s="297"/>
      <c r="PR66" s="297"/>
      <c r="PS66" s="297"/>
      <c r="PT66" s="297"/>
      <c r="PU66" s="297"/>
      <c r="PV66" s="297"/>
      <c r="PW66" s="297"/>
      <c r="PX66" s="297"/>
      <c r="PY66" s="297"/>
      <c r="PZ66" s="297"/>
      <c r="QA66" s="297"/>
      <c r="QB66" s="297"/>
      <c r="QC66" s="297"/>
      <c r="QD66" s="297"/>
      <c r="QE66" s="297"/>
      <c r="QF66" s="297"/>
      <c r="QG66" s="297"/>
      <c r="QH66" s="297"/>
      <c r="QI66" s="297"/>
      <c r="QJ66" s="297"/>
      <c r="QK66" s="297"/>
      <c r="QL66" s="297"/>
      <c r="QM66" s="297"/>
      <c r="QN66" s="297"/>
      <c r="QO66" s="297"/>
      <c r="QP66" s="297"/>
      <c r="QQ66" s="297"/>
      <c r="QR66" s="297"/>
      <c r="QS66" s="297"/>
      <c r="QT66" s="297"/>
      <c r="QU66" s="297"/>
      <c r="QV66" s="297"/>
      <c r="QW66" s="297"/>
      <c r="QX66" s="297"/>
      <c r="QY66" s="297"/>
      <c r="QZ66" s="297"/>
      <c r="RA66" s="297"/>
      <c r="RB66" s="297"/>
      <c r="RC66" s="297"/>
      <c r="RD66" s="297"/>
      <c r="RE66" s="297"/>
      <c r="RF66" s="297"/>
      <c r="RG66" s="297"/>
      <c r="RH66" s="297"/>
      <c r="RI66" s="297"/>
      <c r="RJ66" s="297"/>
      <c r="RK66" s="297"/>
      <c r="RL66" s="297"/>
      <c r="RM66" s="297"/>
      <c r="RN66" s="297"/>
      <c r="RO66" s="297"/>
      <c r="RP66" s="297"/>
      <c r="RQ66" s="297"/>
      <c r="RR66" s="297"/>
      <c r="RS66" s="297"/>
      <c r="RT66" s="297"/>
      <c r="RU66" s="297"/>
      <c r="RV66" s="297"/>
      <c r="RW66" s="297"/>
      <c r="RX66" s="297"/>
      <c r="RY66" s="297"/>
      <c r="RZ66" s="297"/>
      <c r="SA66" s="297"/>
      <c r="SB66" s="297"/>
      <c r="SC66" s="297"/>
      <c r="SD66" s="297"/>
      <c r="SE66" s="297"/>
      <c r="SF66" s="297"/>
      <c r="SG66" s="297"/>
      <c r="SH66" s="297"/>
      <c r="SI66" s="297"/>
      <c r="SJ66" s="297"/>
      <c r="SK66" s="297"/>
      <c r="SL66" s="297"/>
      <c r="SM66" s="297"/>
      <c r="SN66" s="297"/>
      <c r="SO66" s="297"/>
      <c r="SP66" s="297"/>
      <c r="SQ66" s="297"/>
      <c r="SR66" s="297"/>
    </row>
    <row r="67" spans="1:512" ht="14.1" customHeight="1" x14ac:dyDescent="0.2">
      <c r="A67" s="164"/>
      <c r="B67" s="159"/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59"/>
      <c r="Z67" s="159"/>
      <c r="AA67" s="159"/>
      <c r="AB67" s="159"/>
      <c r="AC67" s="159"/>
      <c r="AD67" s="159"/>
      <c r="AE67" s="159"/>
      <c r="AF67" s="159"/>
      <c r="AG67" s="159"/>
      <c r="AH67" s="159"/>
      <c r="AI67" s="159"/>
      <c r="AJ67" s="159"/>
      <c r="AK67" s="159"/>
      <c r="AL67" s="159"/>
      <c r="AM67" s="159"/>
      <c r="AN67" s="159"/>
      <c r="AO67" s="159"/>
      <c r="AP67" s="159"/>
      <c r="AQ67" s="159"/>
      <c r="AR67" s="159"/>
      <c r="AS67" s="159"/>
      <c r="AT67" s="159"/>
      <c r="AU67" s="159"/>
      <c r="AV67" s="159"/>
      <c r="AW67" s="159"/>
      <c r="AX67" s="159"/>
      <c r="AY67" s="159"/>
      <c r="AZ67" s="159"/>
      <c r="BA67" s="159"/>
      <c r="BB67" s="159"/>
      <c r="BC67" s="159"/>
      <c r="BD67" s="159"/>
      <c r="BE67" s="159"/>
      <c r="BF67" s="159"/>
      <c r="BG67" s="159"/>
      <c r="BH67" s="159"/>
      <c r="BI67" s="159"/>
      <c r="BJ67" s="159"/>
      <c r="BK67" s="159"/>
      <c r="BL67" s="159"/>
      <c r="BM67" s="159"/>
      <c r="BN67" s="159"/>
      <c r="BO67" s="159"/>
      <c r="BP67" s="159"/>
      <c r="BQ67" s="159"/>
      <c r="BR67" s="159"/>
      <c r="BS67" s="159"/>
      <c r="BT67" s="159"/>
      <c r="BU67" s="159"/>
      <c r="BV67" s="159"/>
      <c r="BW67" s="159"/>
      <c r="BX67" s="159"/>
      <c r="BY67" s="159"/>
      <c r="BZ67" s="159"/>
      <c r="CA67" s="159"/>
      <c r="CB67" s="159"/>
      <c r="CC67" s="159"/>
      <c r="CD67" s="159"/>
      <c r="CE67" s="159"/>
      <c r="CF67" s="159"/>
      <c r="CG67" s="159"/>
      <c r="CH67" s="159"/>
      <c r="CI67" s="159"/>
      <c r="CJ67" s="159"/>
      <c r="CK67" s="159"/>
      <c r="CL67" s="159"/>
      <c r="CM67" s="159"/>
      <c r="CN67" s="159"/>
      <c r="CO67" s="159"/>
      <c r="CP67" s="159"/>
      <c r="CQ67" s="159"/>
      <c r="CR67" s="159"/>
      <c r="CS67" s="159"/>
      <c r="CT67" s="159"/>
      <c r="CU67" s="159"/>
      <c r="CV67" s="159"/>
      <c r="CW67" s="159"/>
      <c r="CX67" s="159"/>
      <c r="CY67" s="159"/>
      <c r="CZ67" s="159"/>
      <c r="DA67" s="159"/>
      <c r="DB67" s="159"/>
      <c r="DC67" s="159"/>
      <c r="DD67" s="159"/>
      <c r="DE67" s="159"/>
      <c r="DF67" s="159"/>
      <c r="DG67" s="159"/>
      <c r="DH67" s="159"/>
      <c r="DI67" s="159"/>
      <c r="DJ67" s="159"/>
      <c r="DK67" s="159"/>
      <c r="DL67" s="159"/>
      <c r="DM67" s="159"/>
      <c r="DN67" s="159"/>
      <c r="DO67" s="159"/>
      <c r="DP67" s="159"/>
      <c r="DQ67" s="159"/>
      <c r="DR67" s="159"/>
      <c r="DS67" s="159"/>
      <c r="DT67" s="159"/>
      <c r="DU67" s="159"/>
      <c r="DV67" s="159"/>
      <c r="DW67" s="159"/>
      <c r="DX67" s="159"/>
      <c r="DY67" s="159"/>
      <c r="DZ67" s="159"/>
      <c r="EA67" s="159"/>
      <c r="EB67" s="159"/>
      <c r="EC67" s="159"/>
      <c r="ED67" s="159"/>
      <c r="EE67" s="159"/>
      <c r="EF67" s="159"/>
      <c r="EG67" s="159"/>
      <c r="EH67" s="159"/>
      <c r="EI67" s="159"/>
      <c r="EJ67" s="159"/>
      <c r="EK67" s="159"/>
      <c r="EL67" s="159"/>
      <c r="EM67" s="159"/>
      <c r="EN67" s="159"/>
      <c r="EO67" s="159"/>
      <c r="EP67" s="159"/>
      <c r="EQ67" s="159"/>
      <c r="ER67" s="159"/>
      <c r="ES67" s="159"/>
      <c r="ET67" s="159"/>
      <c r="EU67" s="159"/>
      <c r="EV67" s="159"/>
      <c r="EW67" s="159"/>
      <c r="EX67" s="159"/>
      <c r="EY67" s="159"/>
      <c r="EZ67" s="159"/>
      <c r="FA67" s="159"/>
      <c r="FB67" s="159"/>
      <c r="FC67" s="159"/>
      <c r="FD67" s="159"/>
      <c r="FE67" s="159"/>
      <c r="FF67" s="159"/>
      <c r="FG67" s="159"/>
      <c r="FH67" s="159"/>
      <c r="FI67" s="159"/>
      <c r="FJ67" s="159"/>
      <c r="FK67" s="159"/>
      <c r="FL67" s="159"/>
      <c r="FM67" s="159"/>
      <c r="FN67" s="159"/>
      <c r="FO67" s="159"/>
      <c r="FP67" s="159"/>
      <c r="FQ67" s="159"/>
      <c r="FR67" s="159"/>
      <c r="FS67" s="159"/>
      <c r="FT67" s="159"/>
      <c r="FU67" s="159"/>
      <c r="FV67" s="159"/>
      <c r="FW67" s="159"/>
      <c r="FX67" s="159"/>
      <c r="FY67" s="159"/>
      <c r="FZ67" s="159"/>
      <c r="GA67" s="71"/>
      <c r="GB67" s="71"/>
      <c r="GC67" s="71"/>
      <c r="GD67" s="71"/>
      <c r="GE67" s="71"/>
      <c r="GF67" s="297"/>
      <c r="GG67" s="297"/>
      <c r="GH67" s="297"/>
      <c r="GI67" s="297"/>
      <c r="GJ67" s="297"/>
      <c r="GK67" s="297"/>
      <c r="GN67" s="249" t="s">
        <v>148</v>
      </c>
      <c r="GO67" s="297"/>
      <c r="GP67" s="297"/>
      <c r="GQ67" s="309" t="s">
        <v>1</v>
      </c>
      <c r="GR67" s="384">
        <f>SUM(GR47:GT49)*GR40*0.5</f>
        <v>1685.36</v>
      </c>
      <c r="GS67" s="384"/>
      <c r="GT67" s="384"/>
      <c r="GU67" s="296" t="s">
        <v>56</v>
      </c>
      <c r="GV67" s="297"/>
      <c r="GW67" s="297"/>
      <c r="GX67" s="309"/>
      <c r="GY67" s="309"/>
      <c r="GZ67" s="71"/>
      <c r="HA67" s="71"/>
      <c r="HB67" s="71"/>
      <c r="HC67" s="71"/>
      <c r="HD67" s="2"/>
      <c r="HE67" s="2"/>
      <c r="IC67" s="297"/>
      <c r="ID67" s="297"/>
      <c r="IE67" s="297"/>
      <c r="IF67" s="297"/>
      <c r="IG67" s="297"/>
      <c r="IH67" s="297"/>
      <c r="II67" s="297"/>
      <c r="IJ67" s="297"/>
      <c r="IK67" s="297"/>
      <c r="IL67" s="297"/>
      <c r="IM67" s="297"/>
      <c r="IN67" s="297"/>
      <c r="IO67" s="297"/>
      <c r="IP67" s="297"/>
      <c r="IQ67" s="297"/>
      <c r="IR67" s="297"/>
      <c r="IS67" s="297"/>
      <c r="IT67" s="297"/>
      <c r="IU67" s="297"/>
      <c r="IV67" s="297"/>
      <c r="IW67" s="297"/>
      <c r="IX67" s="297"/>
      <c r="IY67" s="297"/>
      <c r="IZ67" s="297"/>
      <c r="JA67" s="297"/>
      <c r="JB67" s="297"/>
      <c r="JC67" s="297"/>
      <c r="JD67" s="297"/>
      <c r="JE67" s="297"/>
      <c r="JF67" s="297"/>
      <c r="JG67" s="297"/>
      <c r="JH67" s="297"/>
      <c r="JI67" s="297"/>
      <c r="JJ67" s="297"/>
      <c r="JK67" s="297"/>
      <c r="JL67" s="297"/>
      <c r="JM67" s="297"/>
      <c r="JN67" s="297"/>
      <c r="JO67" s="297"/>
      <c r="JP67" s="297"/>
      <c r="JQ67" s="297"/>
      <c r="JR67" s="297"/>
      <c r="JS67" s="297"/>
      <c r="JT67" s="297"/>
      <c r="JU67" s="297"/>
      <c r="JV67" s="297"/>
      <c r="JW67" s="297"/>
      <c r="JX67" s="297"/>
      <c r="JY67" s="297"/>
      <c r="JZ67" s="297"/>
      <c r="KA67" s="297"/>
      <c r="KB67" s="297"/>
      <c r="KC67" s="297"/>
      <c r="KD67" s="297"/>
      <c r="KE67" s="297"/>
      <c r="KF67" s="297"/>
      <c r="KG67" s="297"/>
      <c r="KH67" s="297"/>
      <c r="KI67" s="297"/>
      <c r="KJ67" s="297"/>
      <c r="KK67" s="297"/>
      <c r="KL67" s="297"/>
      <c r="KM67" s="297"/>
      <c r="KN67" s="297"/>
      <c r="KO67" s="297"/>
      <c r="KP67" s="297"/>
      <c r="KQ67" s="297"/>
      <c r="KR67" s="297"/>
      <c r="KS67" s="297"/>
      <c r="KT67" s="297"/>
      <c r="KU67" s="297"/>
      <c r="KV67" s="297"/>
      <c r="KW67" s="297"/>
      <c r="KX67" s="297"/>
      <c r="KY67" s="297"/>
      <c r="KZ67" s="297"/>
      <c r="LA67" s="297"/>
      <c r="LB67" s="297"/>
      <c r="LC67" s="297"/>
      <c r="LD67" s="297"/>
      <c r="LE67" s="297"/>
      <c r="LF67" s="297"/>
      <c r="LG67" s="297"/>
      <c r="LH67" s="297"/>
      <c r="LI67" s="297"/>
      <c r="LJ67" s="297"/>
      <c r="LK67" s="297"/>
      <c r="LL67" s="297"/>
      <c r="LM67" s="297"/>
      <c r="LN67" s="297"/>
      <c r="LO67" s="297"/>
      <c r="LP67" s="297"/>
      <c r="LQ67" s="297"/>
      <c r="LR67" s="297"/>
      <c r="LS67" s="297"/>
      <c r="LT67" s="297"/>
      <c r="LU67" s="297"/>
      <c r="LV67" s="297"/>
      <c r="LW67" s="297"/>
      <c r="LX67" s="297"/>
      <c r="LY67" s="297"/>
      <c r="LZ67" s="297"/>
      <c r="MA67" s="297"/>
      <c r="MB67" s="297"/>
      <c r="MC67" s="297"/>
      <c r="MD67" s="297"/>
      <c r="ME67" s="297"/>
      <c r="MF67" s="297"/>
      <c r="MG67" s="297"/>
      <c r="MH67" s="297"/>
      <c r="MI67" s="297"/>
      <c r="MJ67" s="297"/>
      <c r="MK67" s="297"/>
      <c r="ML67" s="297"/>
      <c r="MM67" s="297"/>
      <c r="MN67" s="297"/>
      <c r="MO67" s="297"/>
      <c r="MP67" s="297"/>
      <c r="MQ67" s="297"/>
      <c r="MR67" s="297"/>
      <c r="MS67" s="297"/>
      <c r="MT67" s="297"/>
      <c r="MU67" s="297"/>
      <c r="MV67" s="297"/>
      <c r="MW67" s="297"/>
      <c r="MX67" s="297"/>
      <c r="MY67" s="297"/>
      <c r="MZ67" s="297"/>
      <c r="NA67" s="297"/>
      <c r="NB67" s="297"/>
      <c r="NC67" s="297"/>
      <c r="ND67" s="297"/>
      <c r="NE67" s="297"/>
      <c r="NF67" s="297"/>
      <c r="NG67" s="297"/>
      <c r="NH67" s="297"/>
      <c r="NI67" s="297"/>
      <c r="NJ67" s="297"/>
      <c r="NK67" s="297"/>
      <c r="NL67" s="297"/>
      <c r="NM67" s="297"/>
      <c r="NN67" s="297"/>
      <c r="NO67" s="297"/>
      <c r="NP67" s="297"/>
      <c r="NQ67" s="297"/>
      <c r="NR67" s="297"/>
      <c r="NS67" s="297"/>
      <c r="NT67" s="297"/>
      <c r="NU67" s="297"/>
      <c r="NV67" s="297"/>
      <c r="NW67" s="297"/>
      <c r="NX67" s="297"/>
      <c r="NY67" s="297"/>
      <c r="NZ67" s="297"/>
      <c r="OA67" s="297"/>
      <c r="OB67" s="297"/>
      <c r="OC67" s="297"/>
      <c r="OD67" s="297"/>
      <c r="OE67" s="297"/>
      <c r="OF67" s="297"/>
      <c r="OG67" s="297"/>
      <c r="OH67" s="297"/>
      <c r="OI67" s="297"/>
      <c r="OJ67" s="297"/>
      <c r="OK67" s="297"/>
      <c r="OL67" s="297"/>
      <c r="OM67" s="297"/>
      <c r="ON67" s="297"/>
      <c r="OO67" s="297"/>
      <c r="OP67" s="297"/>
      <c r="OQ67" s="297"/>
      <c r="OR67" s="297"/>
      <c r="OS67" s="297"/>
      <c r="OT67" s="297"/>
      <c r="OU67" s="297"/>
      <c r="OV67" s="297"/>
      <c r="OW67" s="297"/>
      <c r="OX67" s="297"/>
      <c r="OY67" s="297"/>
      <c r="OZ67" s="297"/>
      <c r="PA67" s="297"/>
      <c r="PB67" s="297"/>
      <c r="PC67" s="297"/>
      <c r="PD67" s="297"/>
      <c r="PE67" s="297"/>
      <c r="PF67" s="297"/>
      <c r="PG67" s="297"/>
      <c r="PH67" s="297"/>
      <c r="PI67" s="297"/>
      <c r="PJ67" s="297"/>
      <c r="PK67" s="297"/>
      <c r="PL67" s="297"/>
      <c r="PM67" s="297"/>
      <c r="PN67" s="297"/>
      <c r="PO67" s="297"/>
      <c r="PP67" s="297"/>
      <c r="PQ67" s="297"/>
      <c r="PR67" s="297"/>
      <c r="PS67" s="297"/>
      <c r="PT67" s="297"/>
      <c r="PU67" s="297"/>
      <c r="PV67" s="297"/>
      <c r="PW67" s="297"/>
      <c r="PX67" s="297"/>
      <c r="PY67" s="297"/>
      <c r="PZ67" s="297"/>
      <c r="QA67" s="297"/>
      <c r="QB67" s="297"/>
      <c r="QC67" s="297"/>
      <c r="QD67" s="297"/>
      <c r="QE67" s="297"/>
      <c r="QF67" s="297"/>
      <c r="QG67" s="297"/>
      <c r="QH67" s="297"/>
      <c r="QI67" s="297"/>
      <c r="QJ67" s="297"/>
      <c r="QK67" s="297"/>
      <c r="QL67" s="297"/>
      <c r="QM67" s="297"/>
      <c r="QN67" s="297"/>
      <c r="QO67" s="297"/>
      <c r="QP67" s="297"/>
      <c r="QQ67" s="297"/>
      <c r="QR67" s="297"/>
      <c r="QS67" s="297"/>
      <c r="QT67" s="297"/>
      <c r="QU67" s="297"/>
      <c r="QV67" s="297"/>
      <c r="QW67" s="297"/>
      <c r="QX67" s="297"/>
      <c r="QY67" s="297"/>
      <c r="QZ67" s="297"/>
      <c r="RA67" s="297"/>
      <c r="RB67" s="297"/>
      <c r="RC67" s="297"/>
      <c r="RD67" s="297"/>
      <c r="RE67" s="297"/>
      <c r="RF67" s="297"/>
      <c r="RG67" s="297"/>
      <c r="RH67" s="297"/>
      <c r="RI67" s="297"/>
      <c r="RJ67" s="297"/>
      <c r="RK67" s="297"/>
      <c r="RL67" s="297"/>
      <c r="RM67" s="297"/>
      <c r="RN67" s="297"/>
      <c r="RO67" s="297"/>
      <c r="RP67" s="297"/>
      <c r="RQ67" s="297"/>
      <c r="RR67" s="297"/>
      <c r="RS67" s="297"/>
      <c r="RT67" s="297"/>
      <c r="RU67" s="297"/>
      <c r="RV67" s="297"/>
      <c r="RW67" s="297"/>
      <c r="RX67" s="297"/>
      <c r="RY67" s="297"/>
      <c r="RZ67" s="297"/>
      <c r="SA67" s="297"/>
      <c r="SB67" s="297"/>
      <c r="SC67" s="297"/>
      <c r="SD67" s="297"/>
      <c r="SE67" s="297"/>
      <c r="SF67" s="297"/>
      <c r="SG67" s="297"/>
      <c r="SH67" s="297"/>
      <c r="SI67" s="297"/>
      <c r="SJ67" s="297"/>
      <c r="SK67" s="297"/>
      <c r="SL67" s="297"/>
      <c r="SM67" s="297"/>
      <c r="SN67" s="297"/>
      <c r="SO67" s="297"/>
      <c r="SP67" s="297"/>
      <c r="SQ67" s="297"/>
      <c r="SR67" s="297"/>
    </row>
    <row r="68" spans="1:512" ht="14.1" customHeight="1" x14ac:dyDescent="0.2">
      <c r="A68" s="164"/>
      <c r="B68" s="159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59"/>
      <c r="Z68" s="159"/>
      <c r="AA68" s="159"/>
      <c r="AB68" s="159"/>
      <c r="AC68" s="159"/>
      <c r="AD68" s="159"/>
      <c r="AE68" s="159"/>
      <c r="AF68" s="159"/>
      <c r="AG68" s="159"/>
      <c r="AH68" s="159"/>
      <c r="AI68" s="159"/>
      <c r="AJ68" s="159"/>
      <c r="AK68" s="159"/>
      <c r="AL68" s="159"/>
      <c r="AM68" s="159"/>
      <c r="AN68" s="159"/>
      <c r="AO68" s="159"/>
      <c r="AP68" s="159"/>
      <c r="AQ68" s="159"/>
      <c r="AR68" s="159"/>
      <c r="AS68" s="159"/>
      <c r="AT68" s="159"/>
      <c r="AU68" s="159"/>
      <c r="AV68" s="159"/>
      <c r="AW68" s="159"/>
      <c r="AX68" s="159"/>
      <c r="AY68" s="159"/>
      <c r="AZ68" s="159"/>
      <c r="BA68" s="159"/>
      <c r="BB68" s="159"/>
      <c r="BC68" s="159"/>
      <c r="BD68" s="159"/>
      <c r="BE68" s="159"/>
      <c r="BF68" s="159"/>
      <c r="BG68" s="159"/>
      <c r="BH68" s="159"/>
      <c r="BI68" s="159"/>
      <c r="BJ68" s="159"/>
      <c r="BK68" s="159"/>
      <c r="BL68" s="159"/>
      <c r="BM68" s="159"/>
      <c r="BN68" s="159"/>
      <c r="BO68" s="159"/>
      <c r="BP68" s="159"/>
      <c r="BQ68" s="159"/>
      <c r="BR68" s="159"/>
      <c r="BS68" s="159"/>
      <c r="BT68" s="159"/>
      <c r="BU68" s="159"/>
      <c r="BV68" s="159"/>
      <c r="BW68" s="159"/>
      <c r="BX68" s="159"/>
      <c r="BY68" s="159"/>
      <c r="BZ68" s="159"/>
      <c r="CA68" s="159"/>
      <c r="CB68" s="159"/>
      <c r="CC68" s="159"/>
      <c r="CD68" s="159"/>
      <c r="CE68" s="159"/>
      <c r="CF68" s="159"/>
      <c r="CG68" s="159"/>
      <c r="CH68" s="159"/>
      <c r="CI68" s="159"/>
      <c r="CJ68" s="159"/>
      <c r="CK68" s="159"/>
      <c r="CL68" s="159"/>
      <c r="CM68" s="159"/>
      <c r="CN68" s="159"/>
      <c r="CO68" s="159"/>
      <c r="CP68" s="159"/>
      <c r="CQ68" s="159"/>
      <c r="CR68" s="159"/>
      <c r="CS68" s="159"/>
      <c r="CT68" s="159"/>
      <c r="CU68" s="159"/>
      <c r="CV68" s="159"/>
      <c r="CW68" s="159"/>
      <c r="CX68" s="159"/>
      <c r="CY68" s="159"/>
      <c r="CZ68" s="159"/>
      <c r="DA68" s="159"/>
      <c r="DB68" s="159"/>
      <c r="DC68" s="159"/>
      <c r="DD68" s="159"/>
      <c r="DE68" s="159"/>
      <c r="DF68" s="159"/>
      <c r="DG68" s="159"/>
      <c r="DH68" s="159"/>
      <c r="DI68" s="159"/>
      <c r="DJ68" s="159"/>
      <c r="DK68" s="159"/>
      <c r="DL68" s="159"/>
      <c r="DM68" s="159"/>
      <c r="DN68" s="159"/>
      <c r="DO68" s="159"/>
      <c r="DP68" s="159"/>
      <c r="DQ68" s="159"/>
      <c r="DR68" s="159"/>
      <c r="DS68" s="159"/>
      <c r="DT68" s="159"/>
      <c r="DU68" s="159"/>
      <c r="DV68" s="159"/>
      <c r="DW68" s="159"/>
      <c r="DX68" s="159"/>
      <c r="DY68" s="159"/>
      <c r="DZ68" s="159"/>
      <c r="EA68" s="159"/>
      <c r="EB68" s="159"/>
      <c r="EC68" s="159"/>
      <c r="ED68" s="159"/>
      <c r="EE68" s="159"/>
      <c r="EF68" s="159"/>
      <c r="EG68" s="159"/>
      <c r="EH68" s="159"/>
      <c r="EI68" s="159"/>
      <c r="EJ68" s="159"/>
      <c r="EK68" s="159"/>
      <c r="EL68" s="159"/>
      <c r="EM68" s="159"/>
      <c r="EN68" s="159"/>
      <c r="EO68" s="159"/>
      <c r="EP68" s="159"/>
      <c r="EQ68" s="159"/>
      <c r="ER68" s="159"/>
      <c r="ES68" s="159"/>
      <c r="ET68" s="159"/>
      <c r="EU68" s="159"/>
      <c r="EV68" s="159"/>
      <c r="EW68" s="159"/>
      <c r="EX68" s="159"/>
      <c r="EY68" s="159"/>
      <c r="EZ68" s="159"/>
      <c r="FA68" s="159"/>
      <c r="FB68" s="159"/>
      <c r="FC68" s="159"/>
      <c r="FD68" s="159"/>
      <c r="FE68" s="159"/>
      <c r="FF68" s="159"/>
      <c r="FG68" s="159"/>
      <c r="FH68" s="159"/>
      <c r="FI68" s="159"/>
      <c r="FJ68" s="159"/>
      <c r="FK68" s="159"/>
      <c r="FL68" s="159"/>
      <c r="FM68" s="159"/>
      <c r="FN68" s="159"/>
      <c r="FO68" s="159"/>
      <c r="FP68" s="159"/>
      <c r="FQ68" s="159"/>
      <c r="FR68" s="159"/>
      <c r="FS68" s="159"/>
      <c r="FT68" s="159"/>
      <c r="FU68" s="159"/>
      <c r="FV68" s="159"/>
      <c r="FW68" s="159"/>
      <c r="FX68" s="159"/>
      <c r="FY68" s="159"/>
      <c r="FZ68" s="159"/>
      <c r="GA68" s="71"/>
      <c r="GB68" s="71"/>
      <c r="GC68" s="71"/>
      <c r="GD68" s="71"/>
      <c r="GE68" s="71"/>
      <c r="GF68" s="297"/>
      <c r="GG68" s="297"/>
      <c r="GH68" s="297"/>
      <c r="GI68" s="297"/>
      <c r="GJ68" s="297"/>
      <c r="GK68" s="297"/>
      <c r="GN68" s="249" t="s">
        <v>149</v>
      </c>
      <c r="GO68" s="309"/>
      <c r="GP68" s="309"/>
      <c r="GQ68" s="309" t="s">
        <v>1</v>
      </c>
      <c r="GR68" s="381">
        <f>GR50*GR40*0.5</f>
        <v>600</v>
      </c>
      <c r="GS68" s="381"/>
      <c r="GT68" s="381"/>
      <c r="GU68" s="296" t="s">
        <v>56</v>
      </c>
      <c r="GV68" s="297"/>
      <c r="GW68" s="309"/>
      <c r="GX68" s="309"/>
      <c r="GY68" s="309"/>
      <c r="GZ68" s="71"/>
      <c r="HA68" s="71"/>
      <c r="HB68" s="71"/>
      <c r="HC68" s="71"/>
      <c r="HD68" s="2"/>
      <c r="HE68" s="2"/>
      <c r="IC68" s="297"/>
      <c r="ID68" s="297"/>
      <c r="IE68" s="297"/>
      <c r="IF68" s="297"/>
      <c r="IG68" s="297"/>
      <c r="IH68" s="297"/>
      <c r="II68" s="297"/>
      <c r="IJ68" s="297"/>
      <c r="IK68" s="297"/>
      <c r="IL68" s="297"/>
      <c r="IM68" s="297"/>
      <c r="IN68" s="297"/>
      <c r="IO68" s="297"/>
      <c r="IP68" s="297"/>
      <c r="IQ68" s="297"/>
      <c r="IR68" s="297"/>
      <c r="IS68" s="297"/>
      <c r="IT68" s="297"/>
      <c r="IU68" s="297"/>
      <c r="IV68" s="297"/>
      <c r="IW68" s="297"/>
      <c r="IX68" s="297"/>
      <c r="IY68" s="297"/>
      <c r="IZ68" s="297"/>
      <c r="JA68" s="297"/>
      <c r="JB68" s="297"/>
      <c r="JC68" s="297"/>
      <c r="JD68" s="297"/>
      <c r="JE68" s="297"/>
      <c r="JF68" s="297"/>
      <c r="JG68" s="297"/>
      <c r="JH68" s="297"/>
      <c r="JI68" s="297"/>
      <c r="JJ68" s="297"/>
      <c r="JK68" s="297"/>
      <c r="JL68" s="297"/>
      <c r="JM68" s="297"/>
      <c r="JN68" s="297"/>
      <c r="JO68" s="297"/>
      <c r="JP68" s="297"/>
      <c r="JQ68" s="297"/>
      <c r="JR68" s="297"/>
      <c r="JS68" s="297"/>
      <c r="JT68" s="297"/>
      <c r="JU68" s="297"/>
      <c r="JV68" s="297"/>
      <c r="JW68" s="297"/>
      <c r="JX68" s="297"/>
      <c r="JY68" s="297"/>
      <c r="JZ68" s="297"/>
      <c r="KA68" s="297"/>
      <c r="KB68" s="297"/>
      <c r="KC68" s="297"/>
      <c r="KD68" s="297"/>
      <c r="KE68" s="297"/>
      <c r="KF68" s="297"/>
      <c r="KG68" s="297"/>
      <c r="KH68" s="297"/>
      <c r="KI68" s="297"/>
      <c r="KJ68" s="297"/>
      <c r="KK68" s="297"/>
      <c r="KL68" s="297"/>
      <c r="KM68" s="297"/>
      <c r="KN68" s="297"/>
      <c r="KO68" s="297"/>
      <c r="KP68" s="297"/>
      <c r="KQ68" s="297"/>
      <c r="KR68" s="297"/>
      <c r="KS68" s="297"/>
      <c r="KT68" s="297"/>
      <c r="KU68" s="297"/>
      <c r="KV68" s="297"/>
      <c r="KW68" s="297"/>
      <c r="KX68" s="297"/>
      <c r="KY68" s="297"/>
      <c r="KZ68" s="297"/>
      <c r="LA68" s="297"/>
      <c r="LB68" s="297"/>
      <c r="LC68" s="297"/>
      <c r="LD68" s="297"/>
      <c r="LE68" s="297"/>
      <c r="LF68" s="297"/>
      <c r="LG68" s="297"/>
      <c r="LH68" s="297"/>
      <c r="LI68" s="297"/>
      <c r="LJ68" s="297"/>
      <c r="LK68" s="297"/>
      <c r="LL68" s="297"/>
      <c r="LM68" s="297"/>
      <c r="LN68" s="297"/>
      <c r="LO68" s="297"/>
      <c r="LP68" s="297"/>
      <c r="LQ68" s="297"/>
      <c r="LR68" s="297"/>
      <c r="LS68" s="297"/>
      <c r="LT68" s="297"/>
      <c r="LU68" s="297"/>
      <c r="LV68" s="297"/>
      <c r="LW68" s="297"/>
      <c r="LX68" s="297"/>
      <c r="LY68" s="297"/>
      <c r="LZ68" s="297"/>
      <c r="MA68" s="297"/>
      <c r="MB68" s="297"/>
      <c r="MC68" s="297"/>
      <c r="MD68" s="297"/>
      <c r="ME68" s="297"/>
      <c r="MF68" s="297"/>
      <c r="MG68" s="297"/>
      <c r="MH68" s="297"/>
      <c r="MI68" s="297"/>
      <c r="MJ68" s="297"/>
      <c r="MK68" s="297"/>
      <c r="ML68" s="297"/>
      <c r="MM68" s="297"/>
      <c r="MN68" s="297"/>
      <c r="MO68" s="297"/>
      <c r="MP68" s="297"/>
      <c r="MQ68" s="297"/>
      <c r="MR68" s="297"/>
      <c r="MS68" s="297"/>
      <c r="MT68" s="297"/>
      <c r="MU68" s="297"/>
      <c r="MV68" s="297"/>
      <c r="MW68" s="297"/>
      <c r="MX68" s="297"/>
      <c r="MY68" s="297"/>
      <c r="MZ68" s="297"/>
      <c r="NA68" s="297"/>
      <c r="NB68" s="297"/>
      <c r="NC68" s="297"/>
      <c r="ND68" s="297"/>
      <c r="NE68" s="297"/>
      <c r="NF68" s="297"/>
      <c r="NG68" s="297"/>
      <c r="NH68" s="297"/>
      <c r="NI68" s="297"/>
      <c r="NJ68" s="297"/>
      <c r="NK68" s="297"/>
      <c r="NL68" s="297"/>
      <c r="NM68" s="297"/>
      <c r="NN68" s="297"/>
      <c r="NO68" s="297"/>
      <c r="NP68" s="297"/>
      <c r="NQ68" s="297"/>
      <c r="NR68" s="297"/>
      <c r="NS68" s="297"/>
      <c r="NT68" s="297"/>
      <c r="NU68" s="297"/>
      <c r="NV68" s="297"/>
      <c r="NW68" s="297"/>
      <c r="NX68" s="297"/>
      <c r="NY68" s="297"/>
      <c r="NZ68" s="297"/>
      <c r="OA68" s="297"/>
      <c r="OB68" s="297"/>
      <c r="OC68" s="297"/>
      <c r="OD68" s="297"/>
      <c r="OE68" s="297"/>
      <c r="OF68" s="297"/>
      <c r="OG68" s="297"/>
      <c r="OH68" s="297"/>
      <c r="OI68" s="297"/>
      <c r="OJ68" s="297"/>
      <c r="OK68" s="297"/>
      <c r="OL68" s="297"/>
      <c r="OM68" s="297"/>
      <c r="ON68" s="297"/>
      <c r="OO68" s="297"/>
      <c r="OP68" s="297"/>
      <c r="OQ68" s="297"/>
      <c r="OR68" s="297"/>
      <c r="OS68" s="297"/>
      <c r="OT68" s="297"/>
      <c r="OU68" s="297"/>
      <c r="OV68" s="297"/>
      <c r="OW68" s="297"/>
      <c r="OX68" s="297"/>
      <c r="OY68" s="297"/>
      <c r="OZ68" s="297"/>
      <c r="PA68" s="297"/>
      <c r="PB68" s="297"/>
      <c r="PC68" s="297"/>
      <c r="PD68" s="297"/>
      <c r="PE68" s="297"/>
      <c r="PF68" s="297"/>
      <c r="PG68" s="297"/>
      <c r="PH68" s="297"/>
      <c r="PI68" s="297"/>
      <c r="PJ68" s="297"/>
      <c r="PK68" s="297"/>
      <c r="PL68" s="297"/>
      <c r="PM68" s="297"/>
      <c r="PN68" s="297"/>
      <c r="PO68" s="297"/>
      <c r="PP68" s="297"/>
      <c r="PQ68" s="297"/>
      <c r="PR68" s="297"/>
      <c r="PS68" s="297"/>
      <c r="PT68" s="297"/>
      <c r="PU68" s="297"/>
      <c r="PV68" s="297"/>
      <c r="PW68" s="297"/>
      <c r="PX68" s="297"/>
      <c r="PY68" s="297"/>
      <c r="PZ68" s="297"/>
      <c r="QA68" s="297"/>
      <c r="QB68" s="297"/>
      <c r="QC68" s="297"/>
      <c r="QD68" s="297"/>
      <c r="QE68" s="297"/>
      <c r="QF68" s="297"/>
      <c r="QG68" s="297"/>
      <c r="QH68" s="297"/>
      <c r="QI68" s="297"/>
      <c r="QJ68" s="297"/>
      <c r="QK68" s="297"/>
      <c r="QL68" s="297"/>
      <c r="QM68" s="297"/>
      <c r="QN68" s="297"/>
      <c r="QO68" s="297"/>
      <c r="QP68" s="297"/>
      <c r="QQ68" s="297"/>
      <c r="QR68" s="297"/>
      <c r="QS68" s="297"/>
      <c r="QT68" s="297"/>
      <c r="QU68" s="297"/>
      <c r="QV68" s="297"/>
      <c r="QW68" s="297"/>
      <c r="QX68" s="297"/>
      <c r="QY68" s="297"/>
      <c r="QZ68" s="297"/>
      <c r="RA68" s="297"/>
      <c r="RB68" s="297"/>
      <c r="RC68" s="297"/>
      <c r="RD68" s="297"/>
      <c r="RE68" s="297"/>
      <c r="RF68" s="297"/>
      <c r="RG68" s="297"/>
      <c r="RH68" s="297"/>
      <c r="RI68" s="297"/>
      <c r="RJ68" s="297"/>
      <c r="RK68" s="297"/>
      <c r="RL68" s="297"/>
      <c r="RM68" s="297"/>
      <c r="RN68" s="297"/>
      <c r="RO68" s="297"/>
      <c r="RP68" s="297"/>
      <c r="RQ68" s="297"/>
      <c r="RR68" s="297"/>
      <c r="RS68" s="297"/>
      <c r="RT68" s="297"/>
      <c r="RU68" s="297"/>
      <c r="RV68" s="297"/>
      <c r="RW68" s="297"/>
      <c r="RX68" s="297"/>
      <c r="RY68" s="297"/>
      <c r="RZ68" s="297"/>
      <c r="SA68" s="297"/>
      <c r="SB68" s="297"/>
      <c r="SC68" s="297"/>
      <c r="SD68" s="297"/>
      <c r="SE68" s="297"/>
      <c r="SF68" s="297"/>
      <c r="SG68" s="297"/>
      <c r="SH68" s="297"/>
      <c r="SI68" s="297"/>
      <c r="SJ68" s="297"/>
      <c r="SK68" s="297"/>
      <c r="SL68" s="297"/>
      <c r="SM68" s="297"/>
      <c r="SN68" s="297"/>
      <c r="SO68" s="297"/>
      <c r="SP68" s="297"/>
      <c r="SQ68" s="297"/>
      <c r="SR68" s="297"/>
    </row>
    <row r="69" spans="1:512" ht="14.1" customHeight="1" x14ac:dyDescent="0.2">
      <c r="A69" s="164"/>
      <c r="B69" s="159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9"/>
      <c r="Y69" s="159"/>
      <c r="Z69" s="159"/>
      <c r="AA69" s="159"/>
      <c r="AB69" s="159"/>
      <c r="AC69" s="159"/>
      <c r="AD69" s="159"/>
      <c r="AE69" s="159"/>
      <c r="AF69" s="159"/>
      <c r="AG69" s="159"/>
      <c r="AH69" s="159"/>
      <c r="AI69" s="159"/>
      <c r="AJ69" s="159"/>
      <c r="AK69" s="159"/>
      <c r="AL69" s="159"/>
      <c r="AM69" s="159"/>
      <c r="AN69" s="159"/>
      <c r="AO69" s="159"/>
      <c r="AP69" s="159"/>
      <c r="AQ69" s="159"/>
      <c r="AR69" s="159"/>
      <c r="AS69" s="159"/>
      <c r="AT69" s="159"/>
      <c r="AU69" s="159"/>
      <c r="AV69" s="159"/>
      <c r="AW69" s="159"/>
      <c r="AX69" s="159"/>
      <c r="AY69" s="159"/>
      <c r="AZ69" s="159"/>
      <c r="BA69" s="159"/>
      <c r="BB69" s="159"/>
      <c r="BC69" s="159"/>
      <c r="BD69" s="159"/>
      <c r="BE69" s="159"/>
      <c r="BF69" s="159"/>
      <c r="BG69" s="159"/>
      <c r="BH69" s="159"/>
      <c r="BI69" s="159"/>
      <c r="BJ69" s="159"/>
      <c r="BK69" s="159"/>
      <c r="BL69" s="159"/>
      <c r="BM69" s="159"/>
      <c r="BN69" s="159"/>
      <c r="BO69" s="159"/>
      <c r="BP69" s="159"/>
      <c r="BQ69" s="159"/>
      <c r="BR69" s="159"/>
      <c r="BS69" s="159"/>
      <c r="BT69" s="159"/>
      <c r="BU69" s="159"/>
      <c r="BV69" s="159"/>
      <c r="BW69" s="159"/>
      <c r="BX69" s="159"/>
      <c r="BY69" s="159"/>
      <c r="BZ69" s="159"/>
      <c r="CA69" s="159"/>
      <c r="CB69" s="159"/>
      <c r="CC69" s="159"/>
      <c r="CD69" s="159"/>
      <c r="CE69" s="159"/>
      <c r="CF69" s="159"/>
      <c r="CG69" s="159"/>
      <c r="CH69" s="159"/>
      <c r="CI69" s="159"/>
      <c r="CJ69" s="159"/>
      <c r="CK69" s="159"/>
      <c r="CL69" s="159"/>
      <c r="CM69" s="159"/>
      <c r="CN69" s="159"/>
      <c r="CO69" s="159"/>
      <c r="CP69" s="159"/>
      <c r="CQ69" s="159"/>
      <c r="CR69" s="159"/>
      <c r="CS69" s="159"/>
      <c r="CT69" s="159"/>
      <c r="CU69" s="159"/>
      <c r="CV69" s="159"/>
      <c r="CW69" s="159"/>
      <c r="CX69" s="159"/>
      <c r="CY69" s="159"/>
      <c r="CZ69" s="159"/>
      <c r="DA69" s="159"/>
      <c r="DB69" s="159"/>
      <c r="DC69" s="159"/>
      <c r="DD69" s="159"/>
      <c r="DE69" s="159"/>
      <c r="DF69" s="159"/>
      <c r="DG69" s="159"/>
      <c r="DH69" s="159"/>
      <c r="DI69" s="159"/>
      <c r="DJ69" s="159"/>
      <c r="DK69" s="159"/>
      <c r="DL69" s="159"/>
      <c r="DM69" s="159"/>
      <c r="DN69" s="159"/>
      <c r="DO69" s="159"/>
      <c r="DP69" s="159"/>
      <c r="DQ69" s="159"/>
      <c r="DR69" s="159"/>
      <c r="DS69" s="159"/>
      <c r="DT69" s="159"/>
      <c r="DU69" s="159"/>
      <c r="DV69" s="159"/>
      <c r="DW69" s="159"/>
      <c r="DX69" s="159"/>
      <c r="DY69" s="159"/>
      <c r="DZ69" s="159"/>
      <c r="EA69" s="159"/>
      <c r="EB69" s="159"/>
      <c r="EC69" s="159"/>
      <c r="ED69" s="159"/>
      <c r="EE69" s="159"/>
      <c r="EF69" s="159"/>
      <c r="EG69" s="159"/>
      <c r="EH69" s="159"/>
      <c r="EI69" s="159"/>
      <c r="EJ69" s="159"/>
      <c r="EK69" s="159"/>
      <c r="EL69" s="159"/>
      <c r="EM69" s="159"/>
      <c r="EN69" s="159"/>
      <c r="EO69" s="159"/>
      <c r="EP69" s="159"/>
      <c r="EQ69" s="159"/>
      <c r="ER69" s="159"/>
      <c r="ES69" s="159"/>
      <c r="ET69" s="159"/>
      <c r="EU69" s="159"/>
      <c r="EV69" s="159"/>
      <c r="EW69" s="159"/>
      <c r="EX69" s="159"/>
      <c r="EY69" s="159"/>
      <c r="EZ69" s="159"/>
      <c r="FA69" s="159"/>
      <c r="FB69" s="159"/>
      <c r="FC69" s="159"/>
      <c r="FD69" s="159"/>
      <c r="FE69" s="159"/>
      <c r="FF69" s="159"/>
      <c r="FG69" s="159"/>
      <c r="FH69" s="159"/>
      <c r="FI69" s="159"/>
      <c r="FJ69" s="159"/>
      <c r="FK69" s="159"/>
      <c r="FL69" s="159"/>
      <c r="FM69" s="159"/>
      <c r="FN69" s="159"/>
      <c r="FO69" s="159"/>
      <c r="FP69" s="159"/>
      <c r="FQ69" s="159"/>
      <c r="FR69" s="159"/>
      <c r="FS69" s="159"/>
      <c r="FT69" s="159"/>
      <c r="FU69" s="159"/>
      <c r="FV69" s="159"/>
      <c r="FW69" s="159"/>
      <c r="FX69" s="159"/>
      <c r="FY69" s="159"/>
      <c r="FZ69" s="159"/>
      <c r="GA69" s="71"/>
      <c r="GB69" s="71"/>
      <c r="GC69" s="71"/>
      <c r="GD69" s="71"/>
      <c r="GE69" s="71"/>
      <c r="GF69" s="297"/>
      <c r="GG69" s="297"/>
      <c r="GH69" s="297"/>
      <c r="GI69" s="297"/>
      <c r="GJ69" s="297"/>
      <c r="GK69" s="297"/>
      <c r="GN69" s="185"/>
      <c r="GO69" s="185"/>
      <c r="GP69" s="185"/>
      <c r="GQ69" s="185"/>
      <c r="GR69" s="185"/>
      <c r="GS69" s="185"/>
      <c r="GT69" s="185"/>
      <c r="GU69" s="185"/>
      <c r="GV69" s="185"/>
      <c r="GW69" s="185"/>
      <c r="GX69" s="185"/>
      <c r="GY69" s="185"/>
      <c r="GZ69" s="185"/>
      <c r="HA69" s="185"/>
      <c r="HB69" s="185"/>
      <c r="HC69" s="185"/>
      <c r="IC69" s="297"/>
      <c r="ID69" s="297"/>
      <c r="IE69" s="297"/>
      <c r="IF69" s="297"/>
      <c r="IG69" s="297"/>
      <c r="IH69" s="297"/>
      <c r="II69" s="297"/>
      <c r="IJ69" s="297"/>
      <c r="IK69" s="297"/>
      <c r="IL69" s="297"/>
      <c r="IM69" s="297"/>
      <c r="IN69" s="297"/>
      <c r="IO69" s="297"/>
      <c r="IP69" s="297"/>
      <c r="IQ69" s="297"/>
      <c r="IR69" s="297"/>
      <c r="IS69" s="297"/>
      <c r="IT69" s="297"/>
      <c r="IU69" s="297"/>
      <c r="IV69" s="297"/>
      <c r="IW69" s="297"/>
      <c r="IX69" s="297"/>
      <c r="IY69" s="297"/>
      <c r="IZ69" s="297"/>
      <c r="JA69" s="297"/>
      <c r="JB69" s="297"/>
      <c r="JC69" s="297"/>
      <c r="JD69" s="297"/>
      <c r="JE69" s="297"/>
      <c r="JF69" s="297"/>
      <c r="JG69" s="297"/>
      <c r="JH69" s="297"/>
      <c r="JI69" s="297"/>
      <c r="JJ69" s="297"/>
      <c r="JK69" s="297"/>
      <c r="JL69" s="297"/>
      <c r="JM69" s="297"/>
      <c r="JN69" s="297"/>
      <c r="JO69" s="297"/>
      <c r="JP69" s="297"/>
      <c r="JQ69" s="297"/>
      <c r="JR69" s="297"/>
      <c r="JS69" s="297"/>
      <c r="JT69" s="297"/>
      <c r="JU69" s="297"/>
      <c r="JV69" s="297"/>
      <c r="JW69" s="297"/>
      <c r="JX69" s="297"/>
      <c r="JY69" s="297"/>
      <c r="JZ69" s="297"/>
      <c r="KA69" s="297"/>
      <c r="KB69" s="297"/>
      <c r="KC69" s="297"/>
      <c r="KD69" s="297"/>
      <c r="KE69" s="297"/>
      <c r="KF69" s="297"/>
      <c r="KG69" s="297"/>
      <c r="KH69" s="297"/>
      <c r="KI69" s="297"/>
      <c r="KJ69" s="297"/>
      <c r="KK69" s="297"/>
      <c r="KL69" s="297"/>
      <c r="KM69" s="297"/>
      <c r="KN69" s="297"/>
      <c r="KO69" s="297"/>
      <c r="KP69" s="297"/>
      <c r="KQ69" s="297"/>
      <c r="KR69" s="297"/>
      <c r="KS69" s="297"/>
      <c r="KT69" s="297"/>
      <c r="KU69" s="297"/>
      <c r="KV69" s="297"/>
      <c r="KW69" s="297"/>
      <c r="KX69" s="297"/>
      <c r="KY69" s="297"/>
      <c r="KZ69" s="297"/>
      <c r="LA69" s="297"/>
      <c r="LB69" s="297"/>
      <c r="LC69" s="297"/>
      <c r="LD69" s="297"/>
      <c r="LE69" s="297"/>
      <c r="LF69" s="297"/>
      <c r="LG69" s="297"/>
      <c r="LH69" s="297"/>
      <c r="LI69" s="297"/>
      <c r="LJ69" s="297"/>
      <c r="LK69" s="297"/>
      <c r="LL69" s="297"/>
      <c r="LM69" s="297"/>
      <c r="LN69" s="297"/>
      <c r="LO69" s="297"/>
      <c r="LP69" s="297"/>
      <c r="LQ69" s="297"/>
      <c r="LR69" s="297"/>
      <c r="LS69" s="297"/>
      <c r="LT69" s="297"/>
      <c r="LU69" s="297"/>
      <c r="LV69" s="297"/>
      <c r="LW69" s="297"/>
      <c r="LX69" s="297"/>
      <c r="LY69" s="297"/>
      <c r="LZ69" s="297"/>
      <c r="MA69" s="297"/>
      <c r="MB69" s="297"/>
      <c r="MC69" s="297"/>
      <c r="MD69" s="297"/>
      <c r="ME69" s="297"/>
      <c r="MF69" s="297"/>
      <c r="MG69" s="297"/>
      <c r="MH69" s="297"/>
      <c r="MI69" s="297"/>
      <c r="MJ69" s="297"/>
      <c r="MK69" s="297"/>
      <c r="ML69" s="297"/>
      <c r="MM69" s="297"/>
      <c r="MN69" s="297"/>
      <c r="MO69" s="297"/>
      <c r="MP69" s="297"/>
      <c r="MQ69" s="297"/>
      <c r="MR69" s="297"/>
      <c r="MS69" s="297"/>
      <c r="MT69" s="297"/>
      <c r="MU69" s="297"/>
      <c r="MV69" s="297"/>
      <c r="MW69" s="297"/>
      <c r="MX69" s="297"/>
      <c r="MY69" s="297"/>
      <c r="MZ69" s="297"/>
      <c r="NA69" s="297"/>
      <c r="NB69" s="297"/>
      <c r="NC69" s="297"/>
      <c r="ND69" s="297"/>
      <c r="NE69" s="297"/>
      <c r="NF69" s="297"/>
      <c r="NG69" s="297"/>
      <c r="NH69" s="297"/>
      <c r="NI69" s="297"/>
      <c r="NJ69" s="297"/>
      <c r="NK69" s="297"/>
      <c r="NL69" s="297"/>
      <c r="NM69" s="297"/>
      <c r="NN69" s="297"/>
      <c r="NO69" s="297"/>
      <c r="NP69" s="297"/>
      <c r="NQ69" s="297"/>
      <c r="NR69" s="297"/>
      <c r="NS69" s="297"/>
      <c r="NT69" s="297"/>
      <c r="NU69" s="297"/>
      <c r="NV69" s="297"/>
      <c r="NW69" s="297"/>
      <c r="NX69" s="297"/>
      <c r="NY69" s="297"/>
      <c r="NZ69" s="297"/>
      <c r="OA69" s="297"/>
      <c r="OB69" s="297"/>
      <c r="OC69" s="297"/>
      <c r="OD69" s="297"/>
      <c r="OE69" s="297"/>
      <c r="OF69" s="297"/>
      <c r="OG69" s="297"/>
      <c r="OH69" s="297"/>
      <c r="OI69" s="297"/>
      <c r="OJ69" s="297"/>
      <c r="OK69" s="297"/>
      <c r="OL69" s="297"/>
      <c r="OM69" s="297"/>
      <c r="ON69" s="297"/>
      <c r="OO69" s="297"/>
      <c r="OP69" s="297"/>
      <c r="OQ69" s="297"/>
      <c r="OR69" s="297"/>
      <c r="OS69" s="297"/>
      <c r="OT69" s="297"/>
      <c r="OU69" s="297"/>
      <c r="OV69" s="297"/>
      <c r="OW69" s="297"/>
      <c r="OX69" s="297"/>
      <c r="OY69" s="297"/>
      <c r="OZ69" s="297"/>
      <c r="PA69" s="297"/>
      <c r="PB69" s="297"/>
      <c r="PC69" s="297"/>
      <c r="PD69" s="297"/>
      <c r="PE69" s="297"/>
      <c r="PF69" s="297"/>
      <c r="PG69" s="297"/>
      <c r="PH69" s="297"/>
      <c r="PI69" s="297"/>
      <c r="PJ69" s="297"/>
      <c r="PK69" s="297"/>
      <c r="PL69" s="297"/>
      <c r="PM69" s="297"/>
      <c r="PN69" s="297"/>
      <c r="PO69" s="297"/>
      <c r="PP69" s="297"/>
      <c r="PQ69" s="297"/>
      <c r="PR69" s="297"/>
      <c r="PS69" s="297"/>
      <c r="PT69" s="297"/>
      <c r="PU69" s="297"/>
      <c r="PV69" s="297"/>
      <c r="PW69" s="297"/>
      <c r="PX69" s="297"/>
      <c r="PY69" s="297"/>
      <c r="PZ69" s="297"/>
      <c r="QA69" s="297"/>
      <c r="QB69" s="297"/>
      <c r="QC69" s="297"/>
      <c r="QD69" s="297"/>
      <c r="QE69" s="297"/>
      <c r="QF69" s="297"/>
      <c r="QG69" s="297"/>
      <c r="QH69" s="297"/>
      <c r="QI69" s="297"/>
      <c r="QJ69" s="297"/>
      <c r="QK69" s="297"/>
      <c r="QL69" s="297"/>
      <c r="QM69" s="297"/>
      <c r="QN69" s="297"/>
      <c r="QO69" s="297"/>
      <c r="QP69" s="297"/>
      <c r="QQ69" s="297"/>
      <c r="QR69" s="297"/>
      <c r="QS69" s="297"/>
      <c r="QT69" s="297"/>
      <c r="QU69" s="297"/>
      <c r="QV69" s="297"/>
      <c r="QW69" s="297"/>
      <c r="QX69" s="297"/>
      <c r="QY69" s="297"/>
      <c r="QZ69" s="297"/>
      <c r="RA69" s="297"/>
      <c r="RB69" s="297"/>
      <c r="RC69" s="297"/>
      <c r="RD69" s="297"/>
      <c r="RE69" s="297"/>
      <c r="RF69" s="297"/>
      <c r="RG69" s="297"/>
      <c r="RH69" s="297"/>
      <c r="RI69" s="297"/>
      <c r="RJ69" s="297"/>
      <c r="RK69" s="297"/>
      <c r="RL69" s="297"/>
      <c r="RM69" s="297"/>
      <c r="RN69" s="297"/>
      <c r="RO69" s="297"/>
      <c r="RP69" s="297"/>
      <c r="RQ69" s="297"/>
      <c r="RR69" s="297"/>
      <c r="RS69" s="297"/>
      <c r="RT69" s="297"/>
      <c r="RU69" s="297"/>
      <c r="RV69" s="297"/>
      <c r="RW69" s="297"/>
      <c r="RX69" s="297"/>
      <c r="RY69" s="297"/>
      <c r="RZ69" s="297"/>
      <c r="SA69" s="297"/>
      <c r="SB69" s="297"/>
      <c r="SC69" s="297"/>
      <c r="SD69" s="297"/>
      <c r="SE69" s="297"/>
      <c r="SF69" s="297"/>
      <c r="SG69" s="297"/>
      <c r="SH69" s="297"/>
      <c r="SI69" s="297"/>
      <c r="SJ69" s="297"/>
      <c r="SK69" s="297"/>
      <c r="SL69" s="297"/>
      <c r="SM69" s="297"/>
      <c r="SN69" s="297"/>
      <c r="SO69" s="297"/>
      <c r="SP69" s="297"/>
      <c r="SQ69" s="297"/>
      <c r="SR69" s="297"/>
    </row>
    <row r="70" spans="1:512" ht="14.1" customHeight="1" x14ac:dyDescent="0.2">
      <c r="A70" s="164"/>
      <c r="B70" s="159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9"/>
      <c r="Y70" s="159"/>
      <c r="Z70" s="159"/>
      <c r="AA70" s="159"/>
      <c r="AB70" s="159"/>
      <c r="AC70" s="159"/>
      <c r="AD70" s="159"/>
      <c r="AE70" s="159"/>
      <c r="AF70" s="159"/>
      <c r="AG70" s="159"/>
      <c r="AH70" s="159"/>
      <c r="AI70" s="159"/>
      <c r="AJ70" s="159"/>
      <c r="AK70" s="159"/>
      <c r="AL70" s="159"/>
      <c r="AM70" s="159"/>
      <c r="AN70" s="159"/>
      <c r="AO70" s="159"/>
      <c r="AP70" s="159"/>
      <c r="AQ70" s="159"/>
      <c r="AR70" s="159"/>
      <c r="AS70" s="159"/>
      <c r="AT70" s="159"/>
      <c r="AU70" s="159"/>
      <c r="AV70" s="159"/>
      <c r="AW70" s="159"/>
      <c r="AX70" s="159"/>
      <c r="AY70" s="159"/>
      <c r="AZ70" s="159"/>
      <c r="BA70" s="159"/>
      <c r="BB70" s="159"/>
      <c r="BC70" s="159"/>
      <c r="BD70" s="159"/>
      <c r="BE70" s="159"/>
      <c r="BF70" s="159"/>
      <c r="BG70" s="159"/>
      <c r="BH70" s="159"/>
      <c r="BI70" s="159"/>
      <c r="BJ70" s="159"/>
      <c r="BK70" s="159"/>
      <c r="BL70" s="159"/>
      <c r="BM70" s="159"/>
      <c r="BN70" s="159"/>
      <c r="BO70" s="159"/>
      <c r="BP70" s="159"/>
      <c r="BQ70" s="159"/>
      <c r="BR70" s="159"/>
      <c r="BS70" s="159"/>
      <c r="BT70" s="159"/>
      <c r="BU70" s="159"/>
      <c r="BV70" s="159"/>
      <c r="BW70" s="159"/>
      <c r="BX70" s="159"/>
      <c r="BY70" s="159"/>
      <c r="BZ70" s="159"/>
      <c r="CA70" s="159"/>
      <c r="CB70" s="159"/>
      <c r="CC70" s="159"/>
      <c r="CD70" s="159"/>
      <c r="CE70" s="159"/>
      <c r="CF70" s="159"/>
      <c r="CG70" s="159"/>
      <c r="CH70" s="159"/>
      <c r="CI70" s="159"/>
      <c r="CJ70" s="159"/>
      <c r="CK70" s="159"/>
      <c r="CL70" s="159"/>
      <c r="CM70" s="159"/>
      <c r="CN70" s="159"/>
      <c r="CO70" s="159"/>
      <c r="CP70" s="159"/>
      <c r="CQ70" s="159"/>
      <c r="CR70" s="159"/>
      <c r="CS70" s="159"/>
      <c r="CT70" s="159"/>
      <c r="CU70" s="159"/>
      <c r="CV70" s="159"/>
      <c r="CW70" s="159"/>
      <c r="CX70" s="159"/>
      <c r="CY70" s="159"/>
      <c r="CZ70" s="159"/>
      <c r="DA70" s="159"/>
      <c r="DB70" s="159"/>
      <c r="DC70" s="159"/>
      <c r="DD70" s="159"/>
      <c r="DE70" s="159"/>
      <c r="DF70" s="159"/>
      <c r="DG70" s="159"/>
      <c r="DH70" s="159"/>
      <c r="DI70" s="159"/>
      <c r="DJ70" s="159"/>
      <c r="DK70" s="159"/>
      <c r="DL70" s="159"/>
      <c r="DM70" s="159"/>
      <c r="DN70" s="159"/>
      <c r="DO70" s="159"/>
      <c r="DP70" s="159"/>
      <c r="DQ70" s="159"/>
      <c r="DR70" s="159"/>
      <c r="DS70" s="159"/>
      <c r="DT70" s="159"/>
      <c r="DU70" s="159"/>
      <c r="DV70" s="159"/>
      <c r="DW70" s="159"/>
      <c r="DX70" s="159"/>
      <c r="DY70" s="159"/>
      <c r="DZ70" s="159"/>
      <c r="EA70" s="159"/>
      <c r="EB70" s="159"/>
      <c r="EC70" s="159"/>
      <c r="ED70" s="159"/>
      <c r="EE70" s="159"/>
      <c r="EF70" s="159"/>
      <c r="EG70" s="159"/>
      <c r="EH70" s="159"/>
      <c r="EI70" s="159"/>
      <c r="EJ70" s="159"/>
      <c r="EK70" s="159"/>
      <c r="EL70" s="159"/>
      <c r="EM70" s="159"/>
      <c r="EN70" s="159"/>
      <c r="EO70" s="159"/>
      <c r="EP70" s="159"/>
      <c r="EQ70" s="159"/>
      <c r="ER70" s="159"/>
      <c r="ES70" s="159"/>
      <c r="ET70" s="159"/>
      <c r="EU70" s="159"/>
      <c r="EV70" s="159"/>
      <c r="EW70" s="159"/>
      <c r="EX70" s="159"/>
      <c r="EY70" s="159"/>
      <c r="EZ70" s="159"/>
      <c r="FA70" s="159"/>
      <c r="FB70" s="159"/>
      <c r="FC70" s="159"/>
      <c r="FD70" s="159"/>
      <c r="FE70" s="159"/>
      <c r="FF70" s="159"/>
      <c r="FG70" s="159"/>
      <c r="FH70" s="159"/>
      <c r="FI70" s="159"/>
      <c r="FJ70" s="159"/>
      <c r="FK70" s="159"/>
      <c r="FL70" s="159"/>
      <c r="FM70" s="159"/>
      <c r="FN70" s="159"/>
      <c r="FO70" s="159"/>
      <c r="FP70" s="159"/>
      <c r="FQ70" s="159"/>
      <c r="FR70" s="159"/>
      <c r="FS70" s="159"/>
      <c r="FT70" s="159"/>
      <c r="FU70" s="159"/>
      <c r="FV70" s="159"/>
      <c r="FW70" s="159"/>
      <c r="FX70" s="159"/>
      <c r="FY70" s="159"/>
      <c r="FZ70" s="159"/>
      <c r="GA70" s="71"/>
      <c r="GB70" s="71"/>
      <c r="GC70" s="71"/>
      <c r="GD70" s="71"/>
      <c r="GE70" s="71"/>
      <c r="GF70" s="297"/>
      <c r="GG70" s="297"/>
      <c r="GH70" s="297"/>
      <c r="GI70" s="297"/>
      <c r="GJ70" s="297"/>
      <c r="GK70" s="297"/>
      <c r="GN70" s="263"/>
      <c r="GO70" s="263"/>
      <c r="GP70" s="263"/>
      <c r="GQ70" s="263"/>
      <c r="GR70" s="185"/>
      <c r="GS70" s="185"/>
      <c r="GT70" s="185"/>
      <c r="GU70" s="185"/>
      <c r="GV70" s="185"/>
      <c r="GW70" s="185"/>
      <c r="GX70" s="185"/>
      <c r="GY70" s="185"/>
      <c r="GZ70" s="185"/>
      <c r="HA70" s="185"/>
      <c r="HB70" s="185"/>
      <c r="HC70" s="185"/>
      <c r="IC70" s="297"/>
      <c r="ID70" s="297"/>
      <c r="IE70" s="297"/>
      <c r="IF70" s="297"/>
      <c r="IG70" s="297"/>
      <c r="IH70" s="297"/>
      <c r="II70" s="297"/>
      <c r="IJ70" s="297"/>
      <c r="IK70" s="297"/>
      <c r="IL70" s="297"/>
      <c r="IM70" s="297"/>
      <c r="IN70" s="297"/>
      <c r="IO70" s="297"/>
      <c r="IP70" s="297"/>
      <c r="IQ70" s="297"/>
      <c r="IR70" s="297"/>
      <c r="IS70" s="297"/>
      <c r="IT70" s="297"/>
      <c r="IU70" s="297"/>
      <c r="IV70" s="297"/>
      <c r="IW70" s="297"/>
      <c r="IX70" s="297"/>
      <c r="IY70" s="297"/>
      <c r="IZ70" s="297"/>
      <c r="JA70" s="297"/>
      <c r="JB70" s="297"/>
      <c r="JC70" s="297"/>
      <c r="JD70" s="297"/>
      <c r="JE70" s="297"/>
      <c r="JF70" s="297"/>
      <c r="JG70" s="297"/>
      <c r="JH70" s="297"/>
      <c r="JI70" s="297"/>
      <c r="JJ70" s="297"/>
      <c r="JK70" s="297"/>
      <c r="JL70" s="297"/>
      <c r="JM70" s="297"/>
      <c r="JN70" s="297"/>
      <c r="JO70" s="297"/>
      <c r="JP70" s="297"/>
      <c r="JQ70" s="297"/>
      <c r="JR70" s="297"/>
      <c r="JS70" s="297"/>
      <c r="JT70" s="297"/>
      <c r="JU70" s="297"/>
      <c r="JV70" s="297"/>
      <c r="JW70" s="297"/>
      <c r="JX70" s="297"/>
      <c r="JY70" s="297"/>
      <c r="JZ70" s="297"/>
      <c r="KA70" s="297"/>
      <c r="KB70" s="297"/>
      <c r="KC70" s="297"/>
      <c r="KD70" s="297"/>
      <c r="KE70" s="297"/>
      <c r="KF70" s="297"/>
      <c r="KG70" s="297"/>
      <c r="KH70" s="297"/>
      <c r="KI70" s="297"/>
      <c r="KJ70" s="297"/>
      <c r="KK70" s="297"/>
      <c r="KL70" s="297"/>
      <c r="KM70" s="297"/>
      <c r="KN70" s="297"/>
      <c r="KO70" s="297"/>
      <c r="KP70" s="297"/>
      <c r="KQ70" s="297"/>
      <c r="KR70" s="297"/>
      <c r="KS70" s="297"/>
      <c r="KT70" s="297"/>
      <c r="KU70" s="297"/>
      <c r="KV70" s="297"/>
      <c r="KW70" s="297"/>
      <c r="KX70" s="297"/>
      <c r="KY70" s="297"/>
      <c r="KZ70" s="297"/>
      <c r="LA70" s="297"/>
      <c r="LB70" s="297"/>
      <c r="LC70" s="297"/>
      <c r="LD70" s="297"/>
      <c r="LE70" s="297"/>
      <c r="LF70" s="297"/>
      <c r="LG70" s="297"/>
      <c r="LH70" s="297"/>
      <c r="LI70" s="297"/>
      <c r="LJ70" s="297"/>
      <c r="LK70" s="297"/>
      <c r="LL70" s="297"/>
      <c r="LM70" s="297"/>
      <c r="LN70" s="297"/>
      <c r="LO70" s="297"/>
      <c r="LP70" s="297"/>
      <c r="LQ70" s="297"/>
      <c r="LR70" s="297"/>
      <c r="LS70" s="297"/>
      <c r="LT70" s="297"/>
      <c r="LU70" s="297"/>
      <c r="LV70" s="297"/>
      <c r="LW70" s="297"/>
      <c r="LX70" s="297"/>
      <c r="LY70" s="297"/>
      <c r="LZ70" s="297"/>
      <c r="MA70" s="297"/>
      <c r="MB70" s="297"/>
      <c r="MC70" s="297"/>
      <c r="MD70" s="297"/>
      <c r="ME70" s="297"/>
      <c r="MF70" s="297"/>
      <c r="MG70" s="297"/>
      <c r="MH70" s="297"/>
      <c r="MI70" s="297"/>
      <c r="MJ70" s="297"/>
      <c r="MK70" s="297"/>
      <c r="ML70" s="297"/>
      <c r="MM70" s="297"/>
      <c r="MN70" s="297"/>
      <c r="MO70" s="297"/>
      <c r="MP70" s="297"/>
      <c r="MQ70" s="297"/>
      <c r="MR70" s="297"/>
      <c r="MS70" s="297"/>
      <c r="MT70" s="297"/>
      <c r="MU70" s="297"/>
      <c r="MV70" s="297"/>
      <c r="MW70" s="297"/>
      <c r="MX70" s="297"/>
      <c r="MY70" s="297"/>
      <c r="MZ70" s="297"/>
      <c r="NA70" s="297"/>
      <c r="NB70" s="297"/>
      <c r="NC70" s="297"/>
      <c r="ND70" s="297"/>
      <c r="NE70" s="297"/>
      <c r="NF70" s="297"/>
      <c r="NG70" s="297"/>
      <c r="NH70" s="297"/>
      <c r="NI70" s="297"/>
      <c r="NJ70" s="297"/>
      <c r="NK70" s="297"/>
      <c r="NL70" s="297"/>
      <c r="NM70" s="297"/>
      <c r="NN70" s="297"/>
      <c r="NO70" s="297"/>
      <c r="NP70" s="297"/>
      <c r="NQ70" s="297"/>
      <c r="NR70" s="297"/>
      <c r="NS70" s="297"/>
      <c r="NT70" s="297"/>
      <c r="NU70" s="297"/>
      <c r="NV70" s="297"/>
      <c r="NW70" s="297"/>
      <c r="NX70" s="297"/>
      <c r="NY70" s="297"/>
      <c r="NZ70" s="297"/>
      <c r="OA70" s="297"/>
      <c r="OB70" s="297"/>
      <c r="OC70" s="297"/>
      <c r="OD70" s="297"/>
      <c r="OE70" s="297"/>
      <c r="OF70" s="297"/>
      <c r="OG70" s="297"/>
      <c r="OH70" s="297"/>
      <c r="OI70" s="297"/>
      <c r="OJ70" s="297"/>
      <c r="OK70" s="297"/>
      <c r="OL70" s="297"/>
      <c r="OM70" s="297"/>
      <c r="ON70" s="297"/>
      <c r="OO70" s="297"/>
      <c r="OP70" s="297"/>
      <c r="OQ70" s="297"/>
      <c r="OR70" s="297"/>
      <c r="OS70" s="297"/>
      <c r="OT70" s="297"/>
      <c r="OU70" s="297"/>
      <c r="OV70" s="297"/>
      <c r="OW70" s="297"/>
      <c r="OX70" s="297"/>
      <c r="OY70" s="297"/>
      <c r="OZ70" s="297"/>
      <c r="PA70" s="297"/>
      <c r="PB70" s="297"/>
      <c r="PC70" s="297"/>
      <c r="PD70" s="297"/>
      <c r="PE70" s="297"/>
      <c r="PF70" s="297"/>
      <c r="PG70" s="297"/>
      <c r="PH70" s="297"/>
      <c r="PI70" s="297"/>
      <c r="PJ70" s="297"/>
      <c r="PK70" s="297"/>
      <c r="PL70" s="297"/>
      <c r="PM70" s="297"/>
      <c r="PN70" s="297"/>
      <c r="PO70" s="297"/>
      <c r="PP70" s="297"/>
      <c r="PQ70" s="297"/>
      <c r="PR70" s="297"/>
      <c r="PS70" s="297"/>
      <c r="PT70" s="297"/>
      <c r="PU70" s="297"/>
      <c r="PV70" s="297"/>
      <c r="PW70" s="297"/>
      <c r="PX70" s="297"/>
      <c r="PY70" s="297"/>
      <c r="PZ70" s="297"/>
      <c r="QA70" s="297"/>
      <c r="QB70" s="297"/>
      <c r="QC70" s="297"/>
      <c r="QD70" s="297"/>
      <c r="QE70" s="297"/>
      <c r="QF70" s="297"/>
      <c r="QG70" s="297"/>
      <c r="QH70" s="297"/>
      <c r="QI70" s="297"/>
      <c r="QJ70" s="297"/>
      <c r="QK70" s="297"/>
      <c r="QL70" s="297"/>
      <c r="QM70" s="297"/>
      <c r="QN70" s="297"/>
      <c r="QO70" s="297"/>
      <c r="QP70" s="297"/>
      <c r="QQ70" s="297"/>
      <c r="QR70" s="297"/>
      <c r="QS70" s="297"/>
      <c r="QT70" s="297"/>
      <c r="QU70" s="297"/>
      <c r="QV70" s="297"/>
      <c r="QW70" s="297"/>
      <c r="QX70" s="297"/>
      <c r="QY70" s="297"/>
      <c r="QZ70" s="297"/>
      <c r="RA70" s="297"/>
      <c r="RB70" s="297"/>
      <c r="RC70" s="297"/>
      <c r="RD70" s="297"/>
      <c r="RE70" s="297"/>
      <c r="RF70" s="297"/>
      <c r="RG70" s="297"/>
      <c r="RH70" s="297"/>
      <c r="RI70" s="297"/>
      <c r="RJ70" s="297"/>
      <c r="RK70" s="297"/>
      <c r="RL70" s="297"/>
      <c r="RM70" s="297"/>
      <c r="RN70" s="297"/>
      <c r="RO70" s="297"/>
      <c r="RP70" s="297"/>
      <c r="RQ70" s="297"/>
      <c r="RR70" s="297"/>
      <c r="RS70" s="297"/>
      <c r="RT70" s="297"/>
      <c r="RU70" s="297"/>
      <c r="RV70" s="297"/>
      <c r="RW70" s="297"/>
      <c r="RX70" s="297"/>
      <c r="RY70" s="297"/>
      <c r="RZ70" s="297"/>
      <c r="SA70" s="297"/>
      <c r="SB70" s="297"/>
      <c r="SC70" s="297"/>
      <c r="SD70" s="297"/>
      <c r="SE70" s="297"/>
      <c r="SF70" s="297"/>
      <c r="SG70" s="297"/>
      <c r="SH70" s="297"/>
      <c r="SI70" s="297"/>
      <c r="SJ70" s="297"/>
      <c r="SK70" s="297"/>
      <c r="SL70" s="297"/>
      <c r="SM70" s="297"/>
      <c r="SN70" s="297"/>
      <c r="SO70" s="297"/>
      <c r="SP70" s="297"/>
      <c r="SQ70" s="297"/>
      <c r="SR70" s="297"/>
    </row>
    <row r="71" spans="1:512" ht="14.1" customHeight="1" x14ac:dyDescent="0.2">
      <c r="A71" s="164"/>
      <c r="B71" s="159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59"/>
      <c r="Y71" s="159"/>
      <c r="Z71" s="159"/>
      <c r="AA71" s="159"/>
      <c r="AB71" s="159"/>
      <c r="AC71" s="159"/>
      <c r="AD71" s="159"/>
      <c r="AE71" s="159"/>
      <c r="AF71" s="159"/>
      <c r="AG71" s="159"/>
      <c r="AH71" s="159"/>
      <c r="AI71" s="159"/>
      <c r="AJ71" s="159"/>
      <c r="AK71" s="159"/>
      <c r="AL71" s="159"/>
      <c r="AM71" s="159"/>
      <c r="AN71" s="159"/>
      <c r="AO71" s="159"/>
      <c r="AP71" s="159"/>
      <c r="AQ71" s="159"/>
      <c r="AR71" s="159"/>
      <c r="AS71" s="159"/>
      <c r="AT71" s="159"/>
      <c r="AU71" s="159"/>
      <c r="AV71" s="159"/>
      <c r="AW71" s="159"/>
      <c r="AX71" s="159"/>
      <c r="AY71" s="159"/>
      <c r="AZ71" s="159"/>
      <c r="BA71" s="159"/>
      <c r="BB71" s="159"/>
      <c r="BC71" s="159"/>
      <c r="BD71" s="159"/>
      <c r="BE71" s="159"/>
      <c r="BF71" s="159"/>
      <c r="BG71" s="159"/>
      <c r="BH71" s="159"/>
      <c r="BI71" s="159"/>
      <c r="BJ71" s="159"/>
      <c r="BK71" s="159"/>
      <c r="BL71" s="159"/>
      <c r="BM71" s="159"/>
      <c r="BN71" s="159"/>
      <c r="BO71" s="159"/>
      <c r="BP71" s="159"/>
      <c r="BQ71" s="159"/>
      <c r="BR71" s="159"/>
      <c r="BS71" s="159"/>
      <c r="BT71" s="159"/>
      <c r="BU71" s="159"/>
      <c r="BV71" s="159"/>
      <c r="BW71" s="159"/>
      <c r="BX71" s="159"/>
      <c r="BY71" s="159"/>
      <c r="BZ71" s="159"/>
      <c r="CA71" s="159"/>
      <c r="CB71" s="159"/>
      <c r="CC71" s="159"/>
      <c r="CD71" s="159"/>
      <c r="CE71" s="159"/>
      <c r="CF71" s="159"/>
      <c r="CG71" s="159"/>
      <c r="CH71" s="159"/>
      <c r="CI71" s="159"/>
      <c r="CJ71" s="159"/>
      <c r="CK71" s="159"/>
      <c r="CL71" s="159"/>
      <c r="CM71" s="159"/>
      <c r="CN71" s="159"/>
      <c r="CO71" s="159"/>
      <c r="CP71" s="159"/>
      <c r="CQ71" s="159"/>
      <c r="CR71" s="159"/>
      <c r="CS71" s="159"/>
      <c r="CT71" s="159"/>
      <c r="CU71" s="159"/>
      <c r="CV71" s="159"/>
      <c r="CW71" s="159"/>
      <c r="CX71" s="159"/>
      <c r="CY71" s="159"/>
      <c r="CZ71" s="159"/>
      <c r="DA71" s="159"/>
      <c r="DB71" s="159"/>
      <c r="DC71" s="159"/>
      <c r="DD71" s="159"/>
      <c r="DE71" s="159"/>
      <c r="DF71" s="159"/>
      <c r="DG71" s="159"/>
      <c r="DH71" s="159"/>
      <c r="DI71" s="159"/>
      <c r="DJ71" s="159"/>
      <c r="DK71" s="159"/>
      <c r="DL71" s="159"/>
      <c r="DM71" s="159"/>
      <c r="DN71" s="159"/>
      <c r="DO71" s="159"/>
      <c r="DP71" s="159"/>
      <c r="DQ71" s="159"/>
      <c r="DR71" s="159"/>
      <c r="DS71" s="159"/>
      <c r="DT71" s="159"/>
      <c r="DU71" s="159"/>
      <c r="DV71" s="159"/>
      <c r="DW71" s="159"/>
      <c r="DX71" s="159"/>
      <c r="DY71" s="159"/>
      <c r="DZ71" s="159"/>
      <c r="EA71" s="159"/>
      <c r="EB71" s="159"/>
      <c r="EC71" s="159"/>
      <c r="ED71" s="159"/>
      <c r="EE71" s="159"/>
      <c r="EF71" s="159"/>
      <c r="EG71" s="159"/>
      <c r="EH71" s="159"/>
      <c r="EI71" s="159"/>
      <c r="EJ71" s="159"/>
      <c r="EK71" s="159"/>
      <c r="EL71" s="159"/>
      <c r="EM71" s="159"/>
      <c r="EN71" s="159"/>
      <c r="EO71" s="159"/>
      <c r="EP71" s="159"/>
      <c r="EQ71" s="159"/>
      <c r="ER71" s="159"/>
      <c r="ES71" s="159"/>
      <c r="ET71" s="159"/>
      <c r="EU71" s="159"/>
      <c r="EV71" s="159"/>
      <c r="EW71" s="159"/>
      <c r="EX71" s="159"/>
      <c r="EY71" s="159"/>
      <c r="EZ71" s="159"/>
      <c r="FA71" s="159"/>
      <c r="FB71" s="159"/>
      <c r="FC71" s="159"/>
      <c r="FD71" s="159"/>
      <c r="FE71" s="159"/>
      <c r="FF71" s="159"/>
      <c r="FG71" s="159"/>
      <c r="FH71" s="159"/>
      <c r="FI71" s="159"/>
      <c r="FJ71" s="159"/>
      <c r="FK71" s="159"/>
      <c r="FL71" s="159"/>
      <c r="FM71" s="159"/>
      <c r="FN71" s="159"/>
      <c r="FO71" s="159"/>
      <c r="FP71" s="159"/>
      <c r="FQ71" s="159"/>
      <c r="FR71" s="159"/>
      <c r="FS71" s="159"/>
      <c r="FT71" s="159"/>
      <c r="FU71" s="159"/>
      <c r="FV71" s="159"/>
      <c r="FW71" s="159"/>
      <c r="FX71" s="159"/>
      <c r="FY71" s="159"/>
      <c r="FZ71" s="159"/>
      <c r="GA71" s="71"/>
      <c r="GB71" s="71"/>
      <c r="GC71" s="71"/>
      <c r="GD71" s="71"/>
      <c r="GE71" s="71"/>
      <c r="GF71" s="297"/>
      <c r="GG71" s="297"/>
      <c r="GH71" s="297"/>
      <c r="GI71" s="297"/>
      <c r="GJ71" s="297"/>
      <c r="GK71" s="297"/>
      <c r="GN71" s="19"/>
      <c r="GO71" s="19"/>
      <c r="GP71" s="19"/>
      <c r="GQ71" s="19"/>
      <c r="GR71" s="185"/>
      <c r="GS71" s="185"/>
      <c r="GT71" s="185"/>
      <c r="GU71" s="185"/>
      <c r="GV71" s="185"/>
      <c r="GW71" s="185"/>
      <c r="GX71" s="185"/>
      <c r="GY71" s="185"/>
      <c r="GZ71" s="185"/>
      <c r="HA71" s="185"/>
      <c r="HB71" s="185"/>
      <c r="HC71" s="185"/>
      <c r="IC71" s="297"/>
      <c r="ID71" s="297"/>
      <c r="IE71" s="297"/>
      <c r="IF71" s="297"/>
      <c r="IG71" s="297"/>
      <c r="IH71" s="297"/>
      <c r="II71" s="297"/>
      <c r="IJ71" s="297"/>
      <c r="IK71" s="297"/>
      <c r="IL71" s="297"/>
      <c r="IM71" s="297"/>
      <c r="IN71" s="297"/>
      <c r="IO71" s="297"/>
      <c r="IP71" s="297"/>
      <c r="IQ71" s="297"/>
      <c r="IR71" s="297"/>
      <c r="IS71" s="297"/>
      <c r="IT71" s="297"/>
      <c r="IU71" s="297"/>
      <c r="IV71" s="297"/>
      <c r="IW71" s="297"/>
      <c r="IX71" s="297"/>
      <c r="IY71" s="297"/>
      <c r="IZ71" s="297"/>
      <c r="JA71" s="297"/>
      <c r="JB71" s="297"/>
      <c r="JC71" s="297"/>
      <c r="JD71" s="297"/>
      <c r="JE71" s="297"/>
      <c r="JF71" s="297"/>
      <c r="JG71" s="297"/>
      <c r="JH71" s="297"/>
      <c r="JI71" s="297"/>
      <c r="JJ71" s="297"/>
      <c r="JK71" s="297"/>
      <c r="JL71" s="297"/>
      <c r="JM71" s="297"/>
      <c r="JN71" s="297"/>
      <c r="JO71" s="297"/>
      <c r="JP71" s="297"/>
      <c r="JQ71" s="297"/>
      <c r="JR71" s="297"/>
      <c r="JS71" s="297"/>
      <c r="JT71" s="297"/>
      <c r="JU71" s="297"/>
      <c r="JV71" s="297"/>
      <c r="JW71" s="297"/>
      <c r="JX71" s="297"/>
      <c r="JY71" s="297"/>
      <c r="JZ71" s="297"/>
      <c r="KA71" s="297"/>
      <c r="KB71" s="297"/>
      <c r="KC71" s="297"/>
      <c r="KD71" s="297"/>
      <c r="KE71" s="297"/>
      <c r="KF71" s="297"/>
      <c r="KG71" s="297"/>
      <c r="KH71" s="297"/>
      <c r="KI71" s="297"/>
      <c r="KJ71" s="297"/>
      <c r="KK71" s="297"/>
      <c r="KL71" s="297"/>
      <c r="KM71" s="297"/>
      <c r="KN71" s="297"/>
      <c r="KO71" s="297"/>
      <c r="KP71" s="297"/>
      <c r="KQ71" s="297"/>
      <c r="KR71" s="297"/>
      <c r="KS71" s="297"/>
      <c r="KT71" s="297"/>
      <c r="KU71" s="297"/>
      <c r="KV71" s="297"/>
      <c r="KW71" s="297"/>
      <c r="KX71" s="297"/>
      <c r="KY71" s="297"/>
      <c r="KZ71" s="297"/>
      <c r="LA71" s="297"/>
      <c r="LB71" s="297"/>
      <c r="LC71" s="297"/>
      <c r="LD71" s="297"/>
      <c r="LE71" s="297"/>
      <c r="LF71" s="297"/>
      <c r="LG71" s="297"/>
      <c r="LH71" s="297"/>
      <c r="LI71" s="297"/>
      <c r="LJ71" s="297"/>
      <c r="LK71" s="297"/>
      <c r="LL71" s="297"/>
      <c r="LM71" s="297"/>
      <c r="LN71" s="297"/>
      <c r="LO71" s="297"/>
      <c r="LP71" s="297"/>
      <c r="LQ71" s="297"/>
      <c r="LR71" s="297"/>
      <c r="LS71" s="297"/>
      <c r="LT71" s="297"/>
      <c r="LU71" s="297"/>
      <c r="LV71" s="297"/>
      <c r="LW71" s="297"/>
      <c r="LX71" s="297"/>
      <c r="LY71" s="297"/>
      <c r="LZ71" s="297"/>
      <c r="MA71" s="297"/>
      <c r="MB71" s="297"/>
      <c r="MC71" s="297"/>
      <c r="MD71" s="297"/>
      <c r="ME71" s="297"/>
      <c r="MF71" s="297"/>
      <c r="MG71" s="297"/>
      <c r="MH71" s="297"/>
      <c r="MI71" s="297"/>
      <c r="MJ71" s="297"/>
      <c r="MK71" s="297"/>
      <c r="ML71" s="297"/>
      <c r="MM71" s="297"/>
      <c r="MN71" s="297"/>
      <c r="MO71" s="297"/>
      <c r="MP71" s="297"/>
      <c r="MQ71" s="297"/>
      <c r="MR71" s="297"/>
      <c r="MS71" s="297"/>
      <c r="MT71" s="297"/>
      <c r="MU71" s="297"/>
      <c r="MV71" s="297"/>
      <c r="MW71" s="297"/>
      <c r="MX71" s="297"/>
      <c r="MY71" s="297"/>
      <c r="MZ71" s="297"/>
      <c r="NA71" s="297"/>
      <c r="NB71" s="297"/>
      <c r="NC71" s="297"/>
      <c r="ND71" s="297"/>
      <c r="NE71" s="297"/>
      <c r="NF71" s="297"/>
      <c r="NG71" s="297"/>
      <c r="NH71" s="297"/>
      <c r="NI71" s="297"/>
      <c r="NJ71" s="297"/>
      <c r="NK71" s="297"/>
      <c r="NL71" s="297"/>
      <c r="NM71" s="297"/>
      <c r="NN71" s="297"/>
      <c r="NO71" s="297"/>
      <c r="NP71" s="297"/>
      <c r="NQ71" s="297"/>
      <c r="NR71" s="297"/>
      <c r="NS71" s="297"/>
      <c r="NT71" s="297"/>
      <c r="NU71" s="297"/>
      <c r="NV71" s="297"/>
      <c r="NW71" s="297"/>
      <c r="NX71" s="297"/>
      <c r="NY71" s="297"/>
      <c r="NZ71" s="297"/>
      <c r="OA71" s="297"/>
      <c r="OB71" s="297"/>
      <c r="OC71" s="297"/>
      <c r="OD71" s="297"/>
      <c r="OE71" s="297"/>
      <c r="OF71" s="297"/>
      <c r="OG71" s="297"/>
      <c r="OH71" s="297"/>
      <c r="OI71" s="297"/>
      <c r="OJ71" s="297"/>
      <c r="OK71" s="297"/>
      <c r="OL71" s="297"/>
      <c r="OM71" s="297"/>
      <c r="ON71" s="297"/>
      <c r="OO71" s="297"/>
      <c r="OP71" s="297"/>
      <c r="OQ71" s="297"/>
      <c r="OR71" s="297"/>
      <c r="OS71" s="297"/>
      <c r="OT71" s="297"/>
      <c r="OU71" s="297"/>
      <c r="OV71" s="297"/>
      <c r="OW71" s="297"/>
      <c r="OX71" s="297"/>
      <c r="OY71" s="297"/>
      <c r="OZ71" s="297"/>
      <c r="PA71" s="297"/>
      <c r="PB71" s="297"/>
      <c r="PC71" s="297"/>
      <c r="PD71" s="297"/>
      <c r="PE71" s="297"/>
      <c r="PF71" s="297"/>
      <c r="PG71" s="297"/>
      <c r="PH71" s="297"/>
      <c r="PI71" s="297"/>
      <c r="PJ71" s="297"/>
      <c r="PK71" s="297"/>
      <c r="PL71" s="297"/>
      <c r="PM71" s="297"/>
      <c r="PN71" s="297"/>
      <c r="PO71" s="297"/>
      <c r="PP71" s="297"/>
      <c r="PQ71" s="297"/>
      <c r="PR71" s="297"/>
      <c r="PS71" s="297"/>
      <c r="PT71" s="297"/>
      <c r="PU71" s="297"/>
      <c r="PV71" s="297"/>
      <c r="PW71" s="297"/>
      <c r="PX71" s="297"/>
      <c r="PY71" s="297"/>
      <c r="PZ71" s="297"/>
      <c r="QA71" s="297"/>
      <c r="QB71" s="297"/>
      <c r="QC71" s="297"/>
      <c r="QD71" s="297"/>
      <c r="QE71" s="297"/>
      <c r="QF71" s="297"/>
      <c r="QG71" s="297"/>
      <c r="QH71" s="297"/>
      <c r="QI71" s="297"/>
      <c r="QJ71" s="297"/>
      <c r="QK71" s="297"/>
      <c r="QL71" s="297"/>
      <c r="QM71" s="297"/>
      <c r="QN71" s="297"/>
      <c r="QO71" s="297"/>
      <c r="QP71" s="297"/>
      <c r="QQ71" s="297"/>
      <c r="QR71" s="297"/>
      <c r="QS71" s="297"/>
      <c r="QT71" s="297"/>
      <c r="QU71" s="297"/>
      <c r="QV71" s="297"/>
      <c r="QW71" s="297"/>
      <c r="QX71" s="297"/>
      <c r="QY71" s="297"/>
      <c r="QZ71" s="297"/>
      <c r="RA71" s="297"/>
      <c r="RB71" s="297"/>
      <c r="RC71" s="297"/>
      <c r="RD71" s="297"/>
      <c r="RE71" s="297"/>
      <c r="RF71" s="297"/>
      <c r="RG71" s="297"/>
      <c r="RH71" s="297"/>
      <c r="RI71" s="297"/>
      <c r="RJ71" s="297"/>
      <c r="RK71" s="297"/>
      <c r="RL71" s="297"/>
      <c r="RM71" s="297"/>
      <c r="RN71" s="297"/>
      <c r="RO71" s="297"/>
      <c r="RP71" s="297"/>
      <c r="RQ71" s="297"/>
      <c r="RR71" s="297"/>
      <c r="RS71" s="297"/>
      <c r="RT71" s="297"/>
      <c r="RU71" s="297"/>
      <c r="RV71" s="297"/>
      <c r="RW71" s="297"/>
      <c r="RX71" s="297"/>
      <c r="RY71" s="297"/>
      <c r="RZ71" s="297"/>
      <c r="SA71" s="297"/>
      <c r="SB71" s="297"/>
      <c r="SC71" s="297"/>
      <c r="SD71" s="297"/>
      <c r="SE71" s="297"/>
      <c r="SF71" s="297"/>
      <c r="SG71" s="297"/>
      <c r="SH71" s="297"/>
      <c r="SI71" s="297"/>
      <c r="SJ71" s="297"/>
      <c r="SK71" s="297"/>
      <c r="SL71" s="297"/>
      <c r="SM71" s="297"/>
      <c r="SN71" s="297"/>
      <c r="SO71" s="297"/>
      <c r="SP71" s="297"/>
      <c r="SQ71" s="297"/>
      <c r="SR71" s="297"/>
    </row>
    <row r="72" spans="1:512" ht="14.1" customHeight="1" x14ac:dyDescent="0.2">
      <c r="A72" s="164"/>
      <c r="B72" s="168"/>
      <c r="C72" s="168"/>
      <c r="D72" s="168"/>
      <c r="E72" s="168"/>
      <c r="F72" s="168"/>
      <c r="G72" s="168"/>
      <c r="H72" s="168"/>
      <c r="I72" s="168"/>
      <c r="J72" s="168"/>
      <c r="K72" s="168"/>
      <c r="L72" s="168"/>
      <c r="M72" s="168"/>
      <c r="N72" s="168"/>
      <c r="O72" s="168"/>
      <c r="P72" s="168"/>
      <c r="Q72" s="168"/>
      <c r="R72" s="168"/>
      <c r="S72" s="168"/>
      <c r="T72" s="168"/>
      <c r="U72" s="168"/>
      <c r="V72" s="168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/>
      <c r="AH72" s="168"/>
      <c r="AI72" s="168"/>
      <c r="AJ72" s="168"/>
      <c r="AK72" s="168"/>
      <c r="AL72" s="168"/>
      <c r="AM72" s="168"/>
      <c r="AN72" s="168"/>
      <c r="AO72" s="168"/>
      <c r="AP72" s="168"/>
      <c r="AQ72" s="168"/>
      <c r="AR72" s="168"/>
      <c r="AS72" s="168"/>
      <c r="AT72" s="168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168"/>
      <c r="BF72" s="168"/>
      <c r="BG72" s="168"/>
      <c r="BH72" s="168"/>
      <c r="BI72" s="168"/>
      <c r="BJ72" s="168"/>
      <c r="BK72" s="168"/>
      <c r="BL72" s="168"/>
      <c r="BM72" s="168"/>
      <c r="BN72" s="168"/>
      <c r="BO72" s="168"/>
      <c r="BP72" s="168"/>
      <c r="BQ72" s="168"/>
      <c r="BR72" s="168"/>
      <c r="BS72" s="168"/>
      <c r="BT72" s="168"/>
      <c r="BU72" s="168"/>
      <c r="BV72" s="168"/>
      <c r="BW72" s="168"/>
      <c r="BX72" s="168"/>
      <c r="BY72" s="168"/>
      <c r="BZ72" s="168"/>
      <c r="CA72" s="168"/>
      <c r="CB72" s="168"/>
      <c r="CC72" s="168"/>
      <c r="CD72" s="168"/>
      <c r="CE72" s="168"/>
      <c r="CF72" s="168"/>
      <c r="CG72" s="168"/>
      <c r="CH72" s="168"/>
      <c r="CI72" s="168"/>
      <c r="CJ72" s="168"/>
      <c r="CK72" s="168"/>
      <c r="CL72" s="168"/>
      <c r="CM72" s="168"/>
      <c r="CN72" s="168"/>
      <c r="CO72" s="168"/>
      <c r="CP72" s="168"/>
      <c r="CQ72" s="168"/>
      <c r="CR72" s="168"/>
      <c r="CS72" s="168"/>
      <c r="CT72" s="168"/>
      <c r="CU72" s="168"/>
      <c r="CV72" s="168"/>
      <c r="CW72" s="168"/>
      <c r="CX72" s="168"/>
      <c r="CY72" s="168"/>
      <c r="CZ72" s="168"/>
      <c r="DA72" s="168"/>
      <c r="DB72" s="168"/>
      <c r="DC72" s="168"/>
      <c r="DD72" s="168"/>
      <c r="DE72" s="168"/>
      <c r="DF72" s="168"/>
      <c r="DG72" s="168"/>
      <c r="DH72" s="168"/>
      <c r="DI72" s="168"/>
      <c r="DJ72" s="168"/>
      <c r="DK72" s="168"/>
      <c r="DL72" s="168"/>
      <c r="DM72" s="168"/>
      <c r="DN72" s="168"/>
      <c r="DO72" s="168"/>
      <c r="DP72" s="168"/>
      <c r="DQ72" s="168"/>
      <c r="DR72" s="168"/>
      <c r="DS72" s="168"/>
      <c r="DT72" s="168"/>
      <c r="DU72" s="168"/>
      <c r="DV72" s="168"/>
      <c r="DW72" s="168"/>
      <c r="DX72" s="168"/>
      <c r="DY72" s="168"/>
      <c r="DZ72" s="168"/>
      <c r="EA72" s="168"/>
      <c r="EB72" s="168"/>
      <c r="EC72" s="168"/>
      <c r="ED72" s="168"/>
      <c r="EE72" s="168"/>
      <c r="EF72" s="168"/>
      <c r="EG72" s="168"/>
      <c r="EH72" s="168"/>
      <c r="EI72" s="168"/>
      <c r="EJ72" s="168"/>
      <c r="EK72" s="168"/>
      <c r="EL72" s="168"/>
      <c r="EM72" s="168"/>
      <c r="EN72" s="168"/>
      <c r="EO72" s="168"/>
      <c r="EP72" s="168"/>
      <c r="EQ72" s="168"/>
      <c r="ER72" s="168"/>
      <c r="ES72" s="168"/>
      <c r="ET72" s="168"/>
      <c r="EU72" s="168"/>
      <c r="EV72" s="168"/>
      <c r="EW72" s="168"/>
      <c r="EX72" s="168"/>
      <c r="EY72" s="168"/>
      <c r="EZ72" s="168"/>
      <c r="FA72" s="168"/>
      <c r="FB72" s="168"/>
      <c r="FC72" s="168"/>
      <c r="FD72" s="168"/>
      <c r="FE72" s="168"/>
      <c r="FF72" s="168"/>
      <c r="FG72" s="168"/>
      <c r="FH72" s="168"/>
      <c r="FI72" s="168"/>
      <c r="FJ72" s="168"/>
      <c r="FK72" s="168"/>
      <c r="FL72" s="168"/>
      <c r="FM72" s="168"/>
      <c r="FN72" s="168"/>
      <c r="FO72" s="168"/>
      <c r="FP72" s="168"/>
      <c r="FQ72" s="168"/>
      <c r="FR72" s="168"/>
      <c r="FS72" s="168"/>
      <c r="FT72" s="168"/>
      <c r="FU72" s="168"/>
      <c r="FV72" s="168"/>
      <c r="FW72" s="168"/>
      <c r="FX72" s="168"/>
      <c r="FY72" s="168"/>
      <c r="FZ72" s="168"/>
      <c r="GA72" s="80"/>
      <c r="GB72" s="80"/>
      <c r="GC72" s="80"/>
      <c r="GD72" s="80"/>
      <c r="GE72" s="80"/>
      <c r="GF72" s="297"/>
      <c r="GG72" s="297"/>
      <c r="GH72" s="297"/>
      <c r="GI72" s="297"/>
      <c r="GJ72" s="297"/>
      <c r="GK72" s="297"/>
      <c r="GN72" s="280"/>
      <c r="GO72" s="280"/>
      <c r="GP72" s="280"/>
      <c r="GQ72" s="280"/>
      <c r="GR72" s="185"/>
      <c r="GS72" s="185"/>
      <c r="GT72" s="185"/>
      <c r="GU72" s="185"/>
      <c r="GV72" s="185"/>
      <c r="GW72" s="185"/>
      <c r="GX72" s="185"/>
      <c r="GY72" s="185"/>
      <c r="GZ72" s="185"/>
      <c r="HA72" s="185"/>
      <c r="HB72" s="185"/>
      <c r="HC72" s="185"/>
      <c r="IC72" s="297"/>
      <c r="ID72" s="297"/>
      <c r="IE72" s="297"/>
      <c r="IF72" s="297"/>
      <c r="IG72" s="297"/>
      <c r="IH72" s="297"/>
      <c r="II72" s="297"/>
      <c r="IJ72" s="297"/>
      <c r="IK72" s="297"/>
      <c r="IL72" s="297"/>
      <c r="IM72" s="297"/>
      <c r="IN72" s="297"/>
      <c r="IO72" s="297"/>
      <c r="IP72" s="297"/>
      <c r="IQ72" s="297"/>
      <c r="IR72" s="297"/>
      <c r="IS72" s="297"/>
      <c r="IT72" s="297"/>
      <c r="IU72" s="297"/>
      <c r="IV72" s="297"/>
      <c r="IW72" s="297"/>
      <c r="IX72" s="297"/>
      <c r="IY72" s="297"/>
      <c r="IZ72" s="297"/>
      <c r="JA72" s="297"/>
      <c r="JB72" s="297"/>
      <c r="JC72" s="297"/>
      <c r="JD72" s="297"/>
      <c r="JE72" s="297"/>
      <c r="JF72" s="297"/>
      <c r="JG72" s="297"/>
      <c r="JH72" s="297"/>
      <c r="JI72" s="297"/>
      <c r="JJ72" s="297"/>
      <c r="JK72" s="297"/>
      <c r="JL72" s="297"/>
      <c r="JM72" s="297"/>
      <c r="JN72" s="297"/>
      <c r="JO72" s="297"/>
      <c r="JP72" s="297"/>
      <c r="JQ72" s="297"/>
      <c r="JR72" s="297"/>
      <c r="JS72" s="297"/>
      <c r="JT72" s="297"/>
      <c r="JU72" s="297"/>
      <c r="JV72" s="297"/>
      <c r="JW72" s="297"/>
      <c r="JX72" s="297"/>
      <c r="JY72" s="297"/>
      <c r="JZ72" s="297"/>
      <c r="KA72" s="297"/>
      <c r="KB72" s="297"/>
      <c r="KC72" s="297"/>
      <c r="KD72" s="297"/>
      <c r="KE72" s="297"/>
      <c r="KF72" s="297"/>
      <c r="KG72" s="297"/>
      <c r="KH72" s="297"/>
      <c r="KI72" s="297"/>
      <c r="KJ72" s="297"/>
      <c r="KK72" s="297"/>
      <c r="KL72" s="297"/>
      <c r="KM72" s="297"/>
      <c r="KN72" s="297"/>
      <c r="KO72" s="297"/>
      <c r="KP72" s="297"/>
      <c r="KQ72" s="297"/>
      <c r="KR72" s="297"/>
      <c r="KS72" s="297"/>
      <c r="KT72" s="297"/>
      <c r="KU72" s="297"/>
      <c r="KV72" s="297"/>
      <c r="KW72" s="297"/>
      <c r="KX72" s="297"/>
      <c r="KY72" s="297"/>
      <c r="KZ72" s="297"/>
      <c r="LA72" s="297"/>
      <c r="LB72" s="297"/>
      <c r="LC72" s="297"/>
      <c r="LD72" s="297"/>
      <c r="LE72" s="297"/>
      <c r="LF72" s="297"/>
      <c r="LG72" s="297"/>
      <c r="LH72" s="297"/>
      <c r="LI72" s="297"/>
      <c r="LJ72" s="297"/>
      <c r="LK72" s="297"/>
      <c r="LL72" s="297"/>
      <c r="LM72" s="297"/>
      <c r="LN72" s="297"/>
      <c r="LO72" s="297"/>
      <c r="LP72" s="297"/>
      <c r="LQ72" s="297"/>
      <c r="LR72" s="297"/>
      <c r="LS72" s="297"/>
      <c r="LT72" s="297"/>
      <c r="LU72" s="297"/>
      <c r="LV72" s="297"/>
      <c r="LW72" s="297"/>
      <c r="LX72" s="297"/>
      <c r="LY72" s="297"/>
      <c r="LZ72" s="297"/>
      <c r="MA72" s="297"/>
      <c r="MB72" s="297"/>
      <c r="MC72" s="297"/>
      <c r="MD72" s="297"/>
      <c r="ME72" s="297"/>
      <c r="MF72" s="297"/>
      <c r="MG72" s="297"/>
      <c r="MH72" s="297"/>
      <c r="MI72" s="297"/>
      <c r="MJ72" s="297"/>
      <c r="MK72" s="297"/>
      <c r="ML72" s="297"/>
      <c r="MM72" s="297"/>
      <c r="MN72" s="297"/>
      <c r="MO72" s="297"/>
      <c r="MP72" s="297"/>
      <c r="MQ72" s="297"/>
      <c r="MR72" s="297"/>
      <c r="MS72" s="297"/>
      <c r="MT72" s="297"/>
      <c r="MU72" s="297"/>
      <c r="MV72" s="297"/>
      <c r="MW72" s="297"/>
      <c r="MX72" s="297"/>
      <c r="MY72" s="297"/>
      <c r="MZ72" s="297"/>
      <c r="NA72" s="297"/>
      <c r="NB72" s="297"/>
      <c r="NC72" s="297"/>
      <c r="ND72" s="297"/>
      <c r="NE72" s="297"/>
      <c r="NF72" s="297"/>
      <c r="NG72" s="297"/>
      <c r="NH72" s="297"/>
      <c r="NI72" s="297"/>
      <c r="NJ72" s="297"/>
      <c r="NK72" s="297"/>
      <c r="NL72" s="297"/>
      <c r="NM72" s="297"/>
      <c r="NN72" s="297"/>
      <c r="NO72" s="297"/>
      <c r="NP72" s="297"/>
      <c r="NQ72" s="297"/>
      <c r="NR72" s="297"/>
      <c r="NS72" s="297"/>
      <c r="NT72" s="297"/>
      <c r="NU72" s="297"/>
      <c r="NV72" s="297"/>
      <c r="NW72" s="297"/>
      <c r="NX72" s="297"/>
      <c r="NY72" s="297"/>
      <c r="NZ72" s="297"/>
      <c r="OA72" s="297"/>
      <c r="OB72" s="297"/>
      <c r="OC72" s="297"/>
      <c r="OD72" s="297"/>
      <c r="OE72" s="297"/>
      <c r="OF72" s="297"/>
      <c r="OG72" s="297"/>
      <c r="OH72" s="297"/>
      <c r="OI72" s="297"/>
      <c r="OJ72" s="297"/>
      <c r="OK72" s="297"/>
      <c r="OL72" s="297"/>
      <c r="OM72" s="297"/>
      <c r="ON72" s="297"/>
      <c r="OO72" s="297"/>
      <c r="OP72" s="297"/>
      <c r="OQ72" s="297"/>
      <c r="OR72" s="297"/>
      <c r="OS72" s="297"/>
      <c r="OT72" s="297"/>
      <c r="OU72" s="297"/>
      <c r="OV72" s="297"/>
      <c r="OW72" s="297"/>
      <c r="OX72" s="297"/>
      <c r="OY72" s="297"/>
      <c r="OZ72" s="297"/>
      <c r="PA72" s="297"/>
      <c r="PB72" s="297"/>
      <c r="PC72" s="297"/>
      <c r="PD72" s="297"/>
      <c r="PE72" s="297"/>
      <c r="PF72" s="297"/>
      <c r="PG72" s="297"/>
      <c r="PH72" s="297"/>
      <c r="PI72" s="297"/>
      <c r="PJ72" s="297"/>
      <c r="PK72" s="297"/>
      <c r="PL72" s="297"/>
      <c r="PM72" s="297"/>
      <c r="PN72" s="297"/>
      <c r="PO72" s="297"/>
      <c r="PP72" s="297"/>
      <c r="PQ72" s="297"/>
      <c r="PR72" s="297"/>
      <c r="PS72" s="297"/>
      <c r="PT72" s="297"/>
      <c r="PU72" s="297"/>
      <c r="PV72" s="297"/>
      <c r="PW72" s="297"/>
      <c r="PX72" s="297"/>
      <c r="PY72" s="297"/>
      <c r="PZ72" s="297"/>
      <c r="QA72" s="297"/>
      <c r="QB72" s="297"/>
      <c r="QC72" s="297"/>
      <c r="QD72" s="297"/>
      <c r="QE72" s="297"/>
      <c r="QF72" s="297"/>
      <c r="QG72" s="297"/>
      <c r="QH72" s="297"/>
      <c r="QI72" s="297"/>
      <c r="QJ72" s="297"/>
      <c r="QK72" s="297"/>
      <c r="QL72" s="297"/>
      <c r="QM72" s="297"/>
      <c r="QN72" s="297"/>
      <c r="QO72" s="297"/>
      <c r="QP72" s="297"/>
      <c r="QQ72" s="297"/>
      <c r="QR72" s="297"/>
      <c r="QS72" s="297"/>
      <c r="QT72" s="297"/>
      <c r="QU72" s="297"/>
      <c r="QV72" s="297"/>
      <c r="QW72" s="297"/>
      <c r="QX72" s="297"/>
      <c r="QY72" s="297"/>
      <c r="QZ72" s="297"/>
      <c r="RA72" s="297"/>
      <c r="RB72" s="297"/>
      <c r="RC72" s="297"/>
      <c r="RD72" s="297"/>
      <c r="RE72" s="297"/>
      <c r="RF72" s="297"/>
      <c r="RG72" s="297"/>
      <c r="RH72" s="297"/>
      <c r="RI72" s="297"/>
      <c r="RJ72" s="297"/>
      <c r="RK72" s="297"/>
      <c r="RL72" s="297"/>
      <c r="RM72" s="297"/>
      <c r="RN72" s="297"/>
      <c r="RO72" s="297"/>
      <c r="RP72" s="297"/>
      <c r="RQ72" s="297"/>
      <c r="RR72" s="297"/>
      <c r="RS72" s="297"/>
      <c r="RT72" s="297"/>
      <c r="RU72" s="297"/>
      <c r="RV72" s="297"/>
      <c r="RW72" s="297"/>
      <c r="RX72" s="297"/>
      <c r="RY72" s="297"/>
      <c r="RZ72" s="297"/>
      <c r="SA72" s="297"/>
      <c r="SB72" s="297"/>
      <c r="SC72" s="297"/>
      <c r="SD72" s="297"/>
      <c r="SE72" s="297"/>
      <c r="SF72" s="297"/>
      <c r="SG72" s="297"/>
      <c r="SH72" s="297"/>
      <c r="SI72" s="297"/>
      <c r="SJ72" s="297"/>
      <c r="SK72" s="297"/>
      <c r="SL72" s="297"/>
      <c r="SM72" s="297"/>
      <c r="SN72" s="297"/>
      <c r="SO72" s="297"/>
      <c r="SP72" s="297"/>
      <c r="SQ72" s="297"/>
      <c r="SR72" s="297"/>
    </row>
    <row r="73" spans="1:512" ht="14.1" customHeight="1" x14ac:dyDescent="0.2">
      <c r="A73" s="164"/>
      <c r="B73" s="164"/>
      <c r="C73" s="164"/>
      <c r="D73" s="164"/>
      <c r="E73" s="164"/>
      <c r="F73" s="164"/>
      <c r="G73" s="164"/>
      <c r="H73" s="164"/>
      <c r="I73" s="164"/>
      <c r="J73" s="164"/>
      <c r="K73" s="164"/>
      <c r="L73" s="164"/>
      <c r="M73" s="164"/>
      <c r="N73" s="171"/>
      <c r="O73" s="171"/>
      <c r="P73" s="164"/>
      <c r="Q73" s="164"/>
      <c r="R73" s="239"/>
      <c r="S73" s="239"/>
      <c r="T73" s="239"/>
      <c r="U73" s="239"/>
      <c r="V73" s="239"/>
      <c r="W73" s="239"/>
      <c r="X73" s="239"/>
      <c r="Y73" s="239"/>
      <c r="Z73" s="239"/>
      <c r="AA73" s="239"/>
      <c r="AB73" s="239"/>
      <c r="AC73" s="239"/>
      <c r="AD73" s="239"/>
      <c r="AE73" s="239"/>
      <c r="AF73" s="239"/>
      <c r="AG73" s="239"/>
      <c r="AH73" s="239"/>
      <c r="AI73" s="239"/>
      <c r="AJ73" s="239"/>
      <c r="AK73" s="239"/>
      <c r="AL73" s="239"/>
      <c r="AM73" s="239"/>
      <c r="AN73" s="239"/>
      <c r="AO73" s="239"/>
      <c r="AP73" s="239"/>
      <c r="AQ73" s="239"/>
      <c r="AR73" s="239"/>
      <c r="AS73" s="239"/>
      <c r="AT73" s="239"/>
      <c r="AU73" s="239"/>
      <c r="AV73" s="239"/>
      <c r="AW73" s="239"/>
      <c r="AX73" s="239"/>
      <c r="AY73" s="239"/>
      <c r="AZ73" s="239"/>
      <c r="BA73" s="239"/>
      <c r="BB73" s="239"/>
      <c r="BC73" s="239"/>
      <c r="BD73" s="239"/>
      <c r="BE73" s="239"/>
      <c r="BF73" s="239"/>
      <c r="BG73" s="239"/>
      <c r="BH73" s="239"/>
      <c r="BI73" s="239"/>
      <c r="BJ73" s="239"/>
      <c r="BK73" s="239"/>
      <c r="BL73" s="239"/>
      <c r="BM73" s="239"/>
      <c r="BN73" s="239"/>
      <c r="BO73" s="239"/>
      <c r="BP73" s="239"/>
      <c r="BQ73" s="239"/>
      <c r="BR73" s="239"/>
      <c r="BS73" s="239"/>
      <c r="BT73" s="239"/>
      <c r="BU73" s="239"/>
      <c r="BV73" s="239"/>
      <c r="BW73" s="239"/>
      <c r="BX73" s="239"/>
      <c r="BY73" s="239"/>
      <c r="BZ73" s="239"/>
      <c r="CA73" s="239"/>
      <c r="CB73" s="239"/>
      <c r="CC73" s="239"/>
      <c r="CD73" s="239"/>
      <c r="CE73" s="239"/>
      <c r="CF73" s="239"/>
      <c r="CG73" s="239"/>
      <c r="CH73" s="239"/>
      <c r="CI73" s="239"/>
      <c r="CJ73" s="239"/>
      <c r="CK73" s="239"/>
      <c r="CL73" s="239"/>
      <c r="CM73" s="239"/>
      <c r="CN73" s="239"/>
      <c r="CO73" s="239"/>
      <c r="CP73" s="239"/>
      <c r="CQ73" s="239"/>
      <c r="CR73" s="239"/>
      <c r="CS73" s="239"/>
      <c r="CT73" s="239"/>
      <c r="CU73" s="239"/>
      <c r="CV73" s="239"/>
      <c r="CW73" s="239"/>
      <c r="CX73" s="239"/>
      <c r="CY73" s="239"/>
      <c r="CZ73" s="239"/>
      <c r="DA73" s="239"/>
      <c r="DB73" s="239"/>
      <c r="DC73" s="239"/>
      <c r="DD73" s="239"/>
      <c r="DE73" s="239"/>
      <c r="DF73" s="239"/>
      <c r="DG73" s="239"/>
      <c r="DH73" s="239"/>
      <c r="DI73" s="239"/>
      <c r="DJ73" s="239"/>
      <c r="DK73" s="239"/>
      <c r="DL73" s="239"/>
      <c r="DM73" s="239"/>
      <c r="DN73" s="239"/>
      <c r="DO73" s="239"/>
      <c r="DP73" s="239"/>
      <c r="DQ73" s="239"/>
      <c r="DR73" s="239"/>
      <c r="DS73" s="239"/>
      <c r="DT73" s="239"/>
      <c r="DU73" s="239"/>
      <c r="DV73" s="239"/>
      <c r="DW73" s="239"/>
      <c r="DX73" s="239"/>
      <c r="DY73" s="239"/>
      <c r="DZ73" s="239"/>
      <c r="EA73" s="239"/>
      <c r="EB73" s="239"/>
      <c r="EC73" s="239"/>
      <c r="ED73" s="239"/>
      <c r="EE73" s="239"/>
      <c r="EF73" s="239"/>
      <c r="EG73" s="239"/>
      <c r="EH73" s="239"/>
      <c r="EI73" s="239"/>
      <c r="EJ73" s="239"/>
      <c r="EK73" s="239"/>
      <c r="EL73" s="239"/>
      <c r="EM73" s="239"/>
      <c r="EN73" s="239"/>
      <c r="EO73" s="239"/>
      <c r="EP73" s="239"/>
      <c r="EQ73" s="239"/>
      <c r="ER73" s="239"/>
      <c r="ES73" s="239"/>
      <c r="ET73" s="239"/>
      <c r="EU73" s="239"/>
      <c r="EV73" s="239"/>
      <c r="EW73" s="239"/>
      <c r="EX73" s="239"/>
      <c r="EY73" s="239"/>
      <c r="EZ73" s="239"/>
      <c r="FA73" s="239"/>
      <c r="FB73" s="239"/>
      <c r="FC73" s="239"/>
      <c r="FD73" s="239"/>
      <c r="FE73" s="239"/>
      <c r="FF73" s="239"/>
      <c r="FG73" s="239"/>
      <c r="FH73" s="239"/>
      <c r="FI73" s="239"/>
      <c r="FJ73" s="239"/>
      <c r="FK73" s="239"/>
      <c r="FL73" s="239"/>
      <c r="FM73" s="239"/>
      <c r="FN73" s="239"/>
      <c r="FO73" s="239"/>
      <c r="FP73" s="239"/>
      <c r="FQ73" s="239"/>
      <c r="FR73" s="239"/>
      <c r="FS73" s="239"/>
      <c r="FT73" s="239"/>
      <c r="FU73" s="239"/>
      <c r="FV73" s="239"/>
      <c r="FW73" s="239"/>
      <c r="FX73" s="239"/>
      <c r="FY73" s="239"/>
      <c r="FZ73" s="239"/>
      <c r="GA73" s="263"/>
      <c r="GB73" s="263"/>
      <c r="GC73" s="263"/>
      <c r="GD73" s="263"/>
      <c r="GE73" s="263"/>
      <c r="GF73" s="297"/>
      <c r="GG73" s="297"/>
      <c r="GH73" s="297"/>
      <c r="GI73" s="297"/>
      <c r="GJ73" s="297"/>
      <c r="GK73" s="297"/>
      <c r="GN73" s="108"/>
      <c r="GO73" s="108"/>
      <c r="GP73" s="108"/>
      <c r="GQ73" s="108"/>
      <c r="IC73" s="297"/>
      <c r="ID73" s="297"/>
      <c r="IE73" s="297"/>
      <c r="IF73" s="297"/>
      <c r="IG73" s="297"/>
      <c r="IH73" s="297"/>
      <c r="II73" s="297"/>
      <c r="IJ73" s="297"/>
      <c r="IK73" s="297"/>
      <c r="IL73" s="297"/>
      <c r="IM73" s="297"/>
      <c r="IN73" s="297"/>
      <c r="IO73" s="297"/>
      <c r="IP73" s="297"/>
      <c r="IQ73" s="297"/>
      <c r="IR73" s="297"/>
      <c r="IS73" s="297"/>
      <c r="IT73" s="297"/>
      <c r="IU73" s="297"/>
      <c r="IV73" s="297"/>
      <c r="IW73" s="297"/>
      <c r="IX73" s="297"/>
      <c r="IY73" s="297"/>
      <c r="IZ73" s="297"/>
      <c r="JA73" s="297"/>
      <c r="JB73" s="297"/>
      <c r="JC73" s="297"/>
      <c r="JD73" s="297"/>
      <c r="JE73" s="297"/>
      <c r="JF73" s="297"/>
      <c r="JG73" s="297"/>
      <c r="JH73" s="297"/>
      <c r="JI73" s="297"/>
      <c r="JJ73" s="297"/>
      <c r="JK73" s="297"/>
      <c r="JL73" s="297"/>
      <c r="JM73" s="297"/>
      <c r="JN73" s="297"/>
      <c r="JO73" s="297"/>
      <c r="JP73" s="297"/>
      <c r="JQ73" s="297"/>
      <c r="JR73" s="297"/>
      <c r="JS73" s="297"/>
      <c r="JT73" s="297"/>
      <c r="JU73" s="297"/>
      <c r="JV73" s="297"/>
      <c r="JW73" s="297"/>
      <c r="JX73" s="297"/>
      <c r="JY73" s="297"/>
      <c r="JZ73" s="297"/>
      <c r="KA73" s="297"/>
      <c r="KB73" s="297"/>
      <c r="KC73" s="297"/>
      <c r="KD73" s="297"/>
      <c r="KE73" s="297"/>
      <c r="KF73" s="297"/>
      <c r="KG73" s="297"/>
      <c r="KH73" s="297"/>
      <c r="KI73" s="297"/>
      <c r="KJ73" s="297"/>
      <c r="KK73" s="297"/>
      <c r="KL73" s="297"/>
      <c r="KM73" s="297"/>
      <c r="KN73" s="297"/>
      <c r="KO73" s="297"/>
      <c r="KP73" s="297"/>
      <c r="KQ73" s="297"/>
      <c r="KR73" s="297"/>
      <c r="KS73" s="297"/>
      <c r="KT73" s="297"/>
      <c r="KU73" s="297"/>
      <c r="KV73" s="297"/>
      <c r="KW73" s="297"/>
      <c r="KX73" s="297"/>
      <c r="KY73" s="297"/>
      <c r="KZ73" s="297"/>
      <c r="LA73" s="297"/>
      <c r="LB73" s="297"/>
      <c r="LC73" s="297"/>
      <c r="LD73" s="297"/>
      <c r="LE73" s="297"/>
      <c r="LF73" s="297"/>
      <c r="LG73" s="297"/>
      <c r="LH73" s="297"/>
      <c r="LI73" s="297"/>
      <c r="LJ73" s="297"/>
      <c r="LK73" s="297"/>
      <c r="LL73" s="297"/>
      <c r="LM73" s="297"/>
      <c r="LN73" s="297"/>
      <c r="LO73" s="297"/>
      <c r="LP73" s="297"/>
      <c r="LQ73" s="297"/>
      <c r="LR73" s="297"/>
      <c r="LS73" s="297"/>
      <c r="LT73" s="297"/>
      <c r="LU73" s="297"/>
      <c r="LV73" s="297"/>
      <c r="LW73" s="297"/>
      <c r="LX73" s="297"/>
      <c r="LY73" s="297"/>
      <c r="LZ73" s="297"/>
      <c r="MA73" s="297"/>
      <c r="MB73" s="297"/>
      <c r="MC73" s="297"/>
      <c r="MD73" s="297"/>
      <c r="ME73" s="297"/>
      <c r="MF73" s="297"/>
      <c r="MG73" s="297"/>
      <c r="MH73" s="297"/>
      <c r="MI73" s="297"/>
      <c r="MJ73" s="297"/>
      <c r="MK73" s="297"/>
      <c r="ML73" s="297"/>
      <c r="MM73" s="297"/>
      <c r="MN73" s="297"/>
      <c r="MO73" s="297"/>
      <c r="MP73" s="297"/>
      <c r="MQ73" s="297"/>
      <c r="MR73" s="297"/>
      <c r="MS73" s="297"/>
      <c r="MT73" s="297"/>
      <c r="MU73" s="297"/>
      <c r="MV73" s="297"/>
      <c r="MW73" s="297"/>
      <c r="MX73" s="297"/>
      <c r="MY73" s="297"/>
      <c r="MZ73" s="297"/>
      <c r="NA73" s="297"/>
      <c r="NB73" s="297"/>
      <c r="NC73" s="297"/>
      <c r="ND73" s="297"/>
      <c r="NE73" s="297"/>
      <c r="NF73" s="297"/>
      <c r="NG73" s="297"/>
      <c r="NH73" s="297"/>
      <c r="NI73" s="297"/>
      <c r="NJ73" s="297"/>
      <c r="NK73" s="297"/>
      <c r="NL73" s="297"/>
      <c r="NM73" s="297"/>
      <c r="NN73" s="297"/>
      <c r="NO73" s="297"/>
      <c r="NP73" s="297"/>
      <c r="NQ73" s="297"/>
      <c r="NR73" s="297"/>
      <c r="NS73" s="297"/>
      <c r="NT73" s="297"/>
      <c r="NU73" s="297"/>
      <c r="NV73" s="297"/>
      <c r="NW73" s="297"/>
      <c r="NX73" s="297"/>
      <c r="NY73" s="297"/>
      <c r="NZ73" s="297"/>
      <c r="OA73" s="297"/>
      <c r="OB73" s="297"/>
      <c r="OC73" s="297"/>
      <c r="OD73" s="297"/>
      <c r="OE73" s="297"/>
      <c r="OF73" s="297"/>
      <c r="OG73" s="297"/>
      <c r="OH73" s="297"/>
      <c r="OI73" s="297"/>
      <c r="OJ73" s="297"/>
      <c r="OK73" s="297"/>
      <c r="OL73" s="297"/>
      <c r="OM73" s="297"/>
      <c r="ON73" s="297"/>
      <c r="OO73" s="297"/>
      <c r="OP73" s="297"/>
      <c r="OQ73" s="297"/>
      <c r="OR73" s="297"/>
      <c r="OS73" s="297"/>
      <c r="OT73" s="297"/>
      <c r="OU73" s="297"/>
      <c r="OV73" s="297"/>
      <c r="OW73" s="297"/>
      <c r="OX73" s="297"/>
      <c r="OY73" s="297"/>
      <c r="OZ73" s="297"/>
      <c r="PA73" s="297"/>
      <c r="PB73" s="297"/>
      <c r="PC73" s="297"/>
      <c r="PD73" s="297"/>
      <c r="PE73" s="297"/>
      <c r="PF73" s="297"/>
      <c r="PG73" s="297"/>
      <c r="PH73" s="297"/>
      <c r="PI73" s="297"/>
      <c r="PJ73" s="297"/>
      <c r="PK73" s="297"/>
      <c r="PL73" s="297"/>
      <c r="PM73" s="297"/>
      <c r="PN73" s="297"/>
      <c r="PO73" s="297"/>
      <c r="PP73" s="297"/>
      <c r="PQ73" s="297"/>
      <c r="PR73" s="297"/>
      <c r="PS73" s="297"/>
      <c r="PT73" s="297"/>
      <c r="PU73" s="297"/>
      <c r="PV73" s="297"/>
      <c r="PW73" s="297"/>
      <c r="PX73" s="297"/>
      <c r="PY73" s="297"/>
      <c r="PZ73" s="297"/>
      <c r="QA73" s="297"/>
      <c r="QB73" s="297"/>
      <c r="QC73" s="297"/>
      <c r="QD73" s="297"/>
      <c r="QE73" s="297"/>
      <c r="QF73" s="297"/>
      <c r="QG73" s="297"/>
      <c r="QH73" s="297"/>
      <c r="QI73" s="297"/>
      <c r="QJ73" s="297"/>
      <c r="QK73" s="297"/>
      <c r="QL73" s="297"/>
      <c r="QM73" s="297"/>
      <c r="QN73" s="297"/>
      <c r="QO73" s="297"/>
      <c r="QP73" s="297"/>
      <c r="QQ73" s="297"/>
      <c r="QR73" s="297"/>
      <c r="QS73" s="297"/>
      <c r="QT73" s="297"/>
      <c r="QU73" s="297"/>
      <c r="QV73" s="297"/>
      <c r="QW73" s="297"/>
      <c r="QX73" s="297"/>
      <c r="QY73" s="297"/>
      <c r="QZ73" s="297"/>
      <c r="RA73" s="297"/>
      <c r="RB73" s="297"/>
      <c r="RC73" s="297"/>
      <c r="RD73" s="297"/>
      <c r="RE73" s="297"/>
      <c r="RF73" s="297"/>
      <c r="RG73" s="297"/>
      <c r="RH73" s="297"/>
      <c r="RI73" s="297"/>
      <c r="RJ73" s="297"/>
      <c r="RK73" s="297"/>
      <c r="RL73" s="297"/>
      <c r="RM73" s="297"/>
      <c r="RN73" s="297"/>
      <c r="RO73" s="297"/>
      <c r="RP73" s="297"/>
      <c r="RQ73" s="297"/>
      <c r="RR73" s="297"/>
      <c r="RS73" s="297"/>
      <c r="RT73" s="297"/>
      <c r="RU73" s="297"/>
      <c r="RV73" s="297"/>
      <c r="RW73" s="297"/>
      <c r="RX73" s="297"/>
      <c r="RY73" s="297"/>
      <c r="RZ73" s="297"/>
      <c r="SA73" s="297"/>
      <c r="SB73" s="297"/>
      <c r="SC73" s="297"/>
      <c r="SD73" s="297"/>
      <c r="SE73" s="297"/>
      <c r="SF73" s="297"/>
      <c r="SG73" s="297"/>
      <c r="SH73" s="297"/>
      <c r="SI73" s="297"/>
      <c r="SJ73" s="297"/>
      <c r="SK73" s="297"/>
      <c r="SL73" s="297"/>
      <c r="SM73" s="297"/>
      <c r="SN73" s="297"/>
      <c r="SO73" s="297"/>
      <c r="SP73" s="297"/>
      <c r="SQ73" s="297"/>
      <c r="SR73" s="297"/>
    </row>
    <row r="74" spans="1:512" ht="14.1" customHeight="1" x14ac:dyDescent="0.2">
      <c r="A74" s="164"/>
      <c r="B74" s="164"/>
      <c r="C74" s="164"/>
      <c r="D74" s="164"/>
      <c r="E74" s="164"/>
      <c r="F74" s="164"/>
      <c r="G74" s="164"/>
      <c r="H74" s="164"/>
      <c r="I74" s="164"/>
      <c r="J74" s="164"/>
      <c r="K74" s="164"/>
      <c r="L74" s="164"/>
      <c r="M74" s="164"/>
      <c r="N74" s="171"/>
      <c r="O74" s="171"/>
      <c r="P74" s="164"/>
      <c r="Q74" s="164"/>
      <c r="R74" s="239"/>
      <c r="S74" s="239"/>
      <c r="T74" s="239"/>
      <c r="U74" s="239"/>
      <c r="V74" s="239"/>
      <c r="W74" s="239"/>
      <c r="X74" s="239"/>
      <c r="Y74" s="239"/>
      <c r="Z74" s="239"/>
      <c r="AA74" s="239"/>
      <c r="AB74" s="239"/>
      <c r="AC74" s="239"/>
      <c r="AD74" s="159"/>
      <c r="AE74" s="159"/>
      <c r="AF74" s="159"/>
      <c r="AG74" s="159"/>
      <c r="AH74" s="159"/>
      <c r="AI74" s="159"/>
      <c r="AJ74" s="159"/>
      <c r="AK74" s="159"/>
      <c r="AL74" s="159"/>
      <c r="AM74" s="159"/>
      <c r="AN74" s="159"/>
      <c r="AO74" s="159"/>
      <c r="AP74" s="159"/>
      <c r="AQ74" s="159"/>
      <c r="AR74" s="159"/>
      <c r="AS74" s="159"/>
      <c r="AT74" s="159"/>
      <c r="AU74" s="159"/>
      <c r="AV74" s="159"/>
      <c r="AW74" s="159"/>
      <c r="AX74" s="159"/>
      <c r="AY74" s="159"/>
      <c r="AZ74" s="159"/>
      <c r="BA74" s="159"/>
      <c r="BB74" s="159"/>
      <c r="BC74" s="159"/>
      <c r="BD74" s="159"/>
      <c r="BE74" s="159"/>
      <c r="BF74" s="159"/>
      <c r="BG74" s="159"/>
      <c r="BH74" s="159"/>
      <c r="BI74" s="159"/>
      <c r="BJ74" s="159"/>
      <c r="BK74" s="159"/>
      <c r="BL74" s="159"/>
      <c r="BM74" s="159"/>
      <c r="BN74" s="159"/>
      <c r="BO74" s="159"/>
      <c r="BP74" s="159"/>
      <c r="BQ74" s="159"/>
      <c r="BR74" s="159"/>
      <c r="BS74" s="159"/>
      <c r="BT74" s="159"/>
      <c r="BU74" s="159"/>
      <c r="BV74" s="159"/>
      <c r="BW74" s="159"/>
      <c r="BX74" s="159"/>
      <c r="BY74" s="159"/>
      <c r="BZ74" s="159"/>
      <c r="CA74" s="159"/>
      <c r="CB74" s="159"/>
      <c r="CC74" s="159"/>
      <c r="CD74" s="159"/>
      <c r="CE74" s="159"/>
      <c r="CF74" s="159"/>
      <c r="CG74" s="159"/>
      <c r="CH74" s="159"/>
      <c r="CI74" s="159"/>
      <c r="CJ74" s="159"/>
      <c r="CK74" s="159"/>
      <c r="CL74" s="159"/>
      <c r="CM74" s="159"/>
      <c r="CN74" s="159"/>
      <c r="CO74" s="159"/>
      <c r="CP74" s="159"/>
      <c r="CQ74" s="159"/>
      <c r="CR74" s="159"/>
      <c r="CS74" s="159"/>
      <c r="CT74" s="159"/>
      <c r="CU74" s="159"/>
      <c r="CV74" s="159"/>
      <c r="CW74" s="159"/>
      <c r="CX74" s="159"/>
      <c r="CY74" s="159"/>
      <c r="CZ74" s="159"/>
      <c r="DA74" s="159"/>
      <c r="DB74" s="159"/>
      <c r="DC74" s="159"/>
      <c r="DD74" s="159"/>
      <c r="DE74" s="159"/>
      <c r="DF74" s="159"/>
      <c r="DG74" s="159"/>
      <c r="DH74" s="159"/>
      <c r="DI74" s="159"/>
      <c r="DJ74" s="159"/>
      <c r="DK74" s="159"/>
      <c r="DL74" s="159"/>
      <c r="DM74" s="159"/>
      <c r="DN74" s="159"/>
      <c r="DO74" s="159"/>
      <c r="DP74" s="159"/>
      <c r="DQ74" s="159"/>
      <c r="DR74" s="159"/>
      <c r="DS74" s="159"/>
      <c r="DT74" s="159"/>
      <c r="DU74" s="159"/>
      <c r="DV74" s="159"/>
      <c r="DW74" s="159"/>
      <c r="DX74" s="159"/>
      <c r="DY74" s="159"/>
      <c r="DZ74" s="159"/>
      <c r="EA74" s="159"/>
      <c r="EB74" s="159"/>
      <c r="EC74" s="159"/>
      <c r="ED74" s="159"/>
      <c r="EE74" s="159"/>
      <c r="EF74" s="159"/>
      <c r="EG74" s="159"/>
      <c r="EH74" s="159"/>
      <c r="EI74" s="159"/>
      <c r="EJ74" s="159"/>
      <c r="EK74" s="159"/>
      <c r="EL74" s="159"/>
      <c r="EM74" s="159"/>
      <c r="EN74" s="159"/>
      <c r="EO74" s="159"/>
      <c r="EP74" s="159"/>
      <c r="EQ74" s="159"/>
      <c r="ER74" s="159"/>
      <c r="ES74" s="159"/>
      <c r="ET74" s="159"/>
      <c r="EU74" s="159"/>
      <c r="EV74" s="159"/>
      <c r="EW74" s="159"/>
      <c r="EX74" s="159"/>
      <c r="EY74" s="159"/>
      <c r="EZ74" s="159"/>
      <c r="FA74" s="159"/>
      <c r="FB74" s="159"/>
      <c r="FC74" s="159"/>
      <c r="FD74" s="159"/>
      <c r="FE74" s="159"/>
      <c r="FF74" s="159"/>
      <c r="FG74" s="159"/>
      <c r="FH74" s="159"/>
      <c r="FI74" s="159"/>
      <c r="FJ74" s="159"/>
      <c r="FK74" s="159"/>
      <c r="FL74" s="159"/>
      <c r="FM74" s="159"/>
      <c r="FN74" s="159"/>
      <c r="FO74" s="159"/>
      <c r="FP74" s="159"/>
      <c r="FQ74" s="159"/>
      <c r="FR74" s="159"/>
      <c r="FS74" s="159"/>
      <c r="FT74" s="159"/>
      <c r="FU74" s="159"/>
      <c r="FV74" s="159"/>
      <c r="FW74" s="159"/>
      <c r="FX74" s="159"/>
      <c r="FY74" s="159"/>
      <c r="FZ74" s="159"/>
      <c r="GA74" s="71"/>
      <c r="GB74" s="263"/>
      <c r="GC74" s="263"/>
      <c r="GD74" s="263"/>
      <c r="GE74" s="263"/>
      <c r="GF74" s="297"/>
      <c r="GG74" s="297"/>
      <c r="GH74" s="297"/>
      <c r="GI74" s="297"/>
      <c r="GJ74" s="297"/>
      <c r="GK74" s="297"/>
      <c r="GN74" s="263"/>
      <c r="GO74" s="263"/>
      <c r="GP74" s="263"/>
      <c r="GQ74" s="263"/>
      <c r="IC74" s="297"/>
      <c r="ID74" s="297"/>
      <c r="IE74" s="297"/>
      <c r="IF74" s="297"/>
      <c r="IG74" s="297"/>
      <c r="IH74" s="297"/>
      <c r="II74" s="297"/>
      <c r="IJ74" s="297"/>
      <c r="IK74" s="297"/>
      <c r="IL74" s="297"/>
      <c r="IM74" s="297"/>
      <c r="IN74" s="297"/>
      <c r="IO74" s="297"/>
      <c r="IP74" s="297"/>
      <c r="IQ74" s="297"/>
      <c r="IR74" s="297"/>
      <c r="IS74" s="297"/>
      <c r="IT74" s="297"/>
      <c r="IU74" s="297"/>
      <c r="IV74" s="297"/>
      <c r="IW74" s="297"/>
      <c r="IX74" s="297"/>
      <c r="IY74" s="297"/>
      <c r="IZ74" s="297"/>
      <c r="JA74" s="297"/>
      <c r="JB74" s="297"/>
      <c r="JC74" s="297"/>
      <c r="JD74" s="297"/>
      <c r="JE74" s="297"/>
      <c r="JF74" s="297"/>
      <c r="JG74" s="297"/>
      <c r="JH74" s="297"/>
      <c r="JI74" s="297"/>
      <c r="JJ74" s="297"/>
      <c r="JK74" s="297"/>
      <c r="JL74" s="297"/>
      <c r="JM74" s="297"/>
      <c r="JN74" s="297"/>
      <c r="JO74" s="297"/>
      <c r="JP74" s="297"/>
      <c r="JQ74" s="297"/>
      <c r="JR74" s="297"/>
      <c r="JS74" s="297"/>
      <c r="JT74" s="297"/>
      <c r="JU74" s="297"/>
      <c r="JV74" s="297"/>
      <c r="JW74" s="297"/>
      <c r="JX74" s="297"/>
      <c r="JY74" s="297"/>
      <c r="JZ74" s="297"/>
      <c r="KA74" s="297"/>
      <c r="KB74" s="297"/>
      <c r="KC74" s="297"/>
      <c r="KD74" s="297"/>
      <c r="KE74" s="297"/>
      <c r="KF74" s="297"/>
      <c r="KG74" s="297"/>
      <c r="KH74" s="297"/>
      <c r="KI74" s="297"/>
      <c r="KJ74" s="297"/>
      <c r="KK74" s="297"/>
      <c r="KL74" s="297"/>
      <c r="KM74" s="297"/>
      <c r="KN74" s="297"/>
      <c r="KO74" s="297"/>
      <c r="KP74" s="297"/>
      <c r="KQ74" s="297"/>
      <c r="KR74" s="297"/>
      <c r="KS74" s="297"/>
      <c r="KT74" s="297"/>
      <c r="KU74" s="297"/>
      <c r="KV74" s="297"/>
      <c r="KW74" s="297"/>
      <c r="KX74" s="297"/>
      <c r="KY74" s="297"/>
      <c r="KZ74" s="297"/>
      <c r="LA74" s="297"/>
      <c r="LB74" s="297"/>
      <c r="LC74" s="297"/>
      <c r="LD74" s="297"/>
      <c r="LE74" s="297"/>
      <c r="LF74" s="297"/>
      <c r="LG74" s="297"/>
      <c r="LH74" s="297"/>
      <c r="LI74" s="297"/>
      <c r="LJ74" s="297"/>
      <c r="LK74" s="297"/>
      <c r="LL74" s="297"/>
      <c r="LM74" s="297"/>
      <c r="LN74" s="297"/>
      <c r="LO74" s="297"/>
      <c r="LP74" s="297"/>
      <c r="LQ74" s="297"/>
      <c r="LR74" s="297"/>
      <c r="LS74" s="297"/>
      <c r="LT74" s="297"/>
      <c r="LU74" s="297"/>
      <c r="LV74" s="297"/>
      <c r="LW74" s="297"/>
      <c r="LX74" s="297"/>
      <c r="LY74" s="297"/>
      <c r="LZ74" s="297"/>
      <c r="MA74" s="297"/>
      <c r="MB74" s="297"/>
      <c r="MC74" s="297"/>
      <c r="MD74" s="297"/>
      <c r="ME74" s="297"/>
      <c r="MF74" s="297"/>
      <c r="MG74" s="297"/>
      <c r="MH74" s="297"/>
      <c r="MI74" s="297"/>
      <c r="MJ74" s="297"/>
      <c r="MK74" s="297"/>
      <c r="ML74" s="297"/>
      <c r="MM74" s="297"/>
      <c r="MN74" s="297"/>
      <c r="MO74" s="297"/>
      <c r="MP74" s="297"/>
      <c r="MQ74" s="297"/>
      <c r="MR74" s="297"/>
      <c r="MS74" s="297"/>
      <c r="MT74" s="297"/>
      <c r="MU74" s="297"/>
      <c r="MV74" s="297"/>
      <c r="MW74" s="297"/>
      <c r="MX74" s="297"/>
      <c r="MY74" s="297"/>
      <c r="MZ74" s="297"/>
      <c r="NA74" s="297"/>
      <c r="NB74" s="297"/>
      <c r="NC74" s="297"/>
      <c r="ND74" s="297"/>
      <c r="NE74" s="297"/>
      <c r="NF74" s="297"/>
      <c r="NG74" s="297"/>
      <c r="NH74" s="297"/>
      <c r="NI74" s="297"/>
      <c r="NJ74" s="297"/>
      <c r="NK74" s="297"/>
      <c r="NL74" s="297"/>
      <c r="NM74" s="297"/>
      <c r="NN74" s="297"/>
      <c r="NO74" s="297"/>
      <c r="NP74" s="297"/>
      <c r="NQ74" s="297"/>
      <c r="NR74" s="297"/>
      <c r="NS74" s="297"/>
      <c r="NT74" s="297"/>
      <c r="NU74" s="297"/>
      <c r="NV74" s="297"/>
      <c r="NW74" s="297"/>
      <c r="NX74" s="297"/>
      <c r="NY74" s="297"/>
      <c r="NZ74" s="297"/>
      <c r="OA74" s="297"/>
      <c r="OB74" s="297"/>
      <c r="OC74" s="297"/>
      <c r="OD74" s="297"/>
      <c r="OE74" s="297"/>
      <c r="OF74" s="297"/>
      <c r="OG74" s="297"/>
      <c r="OH74" s="297"/>
      <c r="OI74" s="297"/>
      <c r="OJ74" s="297"/>
      <c r="OK74" s="297"/>
      <c r="OL74" s="297"/>
      <c r="OM74" s="297"/>
      <c r="ON74" s="297"/>
      <c r="OO74" s="297"/>
      <c r="OP74" s="297"/>
      <c r="OQ74" s="297"/>
      <c r="OR74" s="297"/>
      <c r="OS74" s="297"/>
      <c r="OT74" s="297"/>
      <c r="OU74" s="297"/>
      <c r="OV74" s="297"/>
      <c r="OW74" s="297"/>
      <c r="OX74" s="297"/>
      <c r="OY74" s="297"/>
      <c r="OZ74" s="297"/>
      <c r="PA74" s="297"/>
      <c r="PB74" s="297"/>
      <c r="PC74" s="297"/>
      <c r="PD74" s="297"/>
      <c r="PE74" s="297"/>
      <c r="PF74" s="297"/>
      <c r="PG74" s="297"/>
      <c r="PH74" s="297"/>
      <c r="PI74" s="297"/>
      <c r="PJ74" s="297"/>
      <c r="PK74" s="297"/>
      <c r="PL74" s="297"/>
      <c r="PM74" s="297"/>
      <c r="PN74" s="297"/>
      <c r="PO74" s="297"/>
      <c r="PP74" s="297"/>
      <c r="PQ74" s="297"/>
      <c r="PR74" s="297"/>
      <c r="PS74" s="297"/>
      <c r="PT74" s="297"/>
      <c r="PU74" s="297"/>
      <c r="PV74" s="297"/>
      <c r="PW74" s="297"/>
      <c r="PX74" s="297"/>
      <c r="PY74" s="297"/>
      <c r="PZ74" s="297"/>
      <c r="QA74" s="297"/>
      <c r="QB74" s="297"/>
      <c r="QC74" s="297"/>
      <c r="QD74" s="297"/>
      <c r="QE74" s="297"/>
      <c r="QF74" s="297"/>
      <c r="QG74" s="297"/>
      <c r="QH74" s="297"/>
      <c r="QI74" s="297"/>
      <c r="QJ74" s="297"/>
      <c r="QK74" s="297"/>
      <c r="QL74" s="297"/>
      <c r="QM74" s="297"/>
      <c r="QN74" s="297"/>
      <c r="QO74" s="297"/>
      <c r="QP74" s="297"/>
      <c r="QQ74" s="297"/>
      <c r="QR74" s="297"/>
      <c r="QS74" s="297"/>
      <c r="QT74" s="297"/>
      <c r="QU74" s="297"/>
      <c r="QV74" s="297"/>
      <c r="QW74" s="297"/>
      <c r="QX74" s="297"/>
      <c r="QY74" s="297"/>
      <c r="QZ74" s="297"/>
      <c r="RA74" s="297"/>
      <c r="RB74" s="297"/>
      <c r="RC74" s="297"/>
      <c r="RD74" s="297"/>
      <c r="RE74" s="297"/>
      <c r="RF74" s="297"/>
      <c r="RG74" s="297"/>
      <c r="RH74" s="297"/>
      <c r="RI74" s="297"/>
      <c r="RJ74" s="297"/>
      <c r="RK74" s="297"/>
      <c r="RL74" s="297"/>
      <c r="RM74" s="297"/>
      <c r="RN74" s="297"/>
      <c r="RO74" s="297"/>
      <c r="RP74" s="297"/>
      <c r="RQ74" s="297"/>
      <c r="RR74" s="297"/>
      <c r="RS74" s="297"/>
      <c r="RT74" s="297"/>
      <c r="RU74" s="297"/>
      <c r="RV74" s="297"/>
      <c r="RW74" s="297"/>
      <c r="RX74" s="297"/>
      <c r="RY74" s="297"/>
      <c r="RZ74" s="297"/>
      <c r="SA74" s="297"/>
      <c r="SB74" s="297"/>
      <c r="SC74" s="297"/>
      <c r="SD74" s="297"/>
      <c r="SE74" s="297"/>
      <c r="SF74" s="297"/>
      <c r="SG74" s="297"/>
      <c r="SH74" s="297"/>
      <c r="SI74" s="297"/>
      <c r="SJ74" s="297"/>
      <c r="SK74" s="297"/>
      <c r="SL74" s="297"/>
      <c r="SM74" s="297"/>
      <c r="SN74" s="297"/>
      <c r="SO74" s="297"/>
      <c r="SP74" s="297"/>
      <c r="SQ74" s="297"/>
      <c r="SR74" s="297"/>
    </row>
    <row r="75" spans="1:512" ht="14.1" customHeight="1" x14ac:dyDescent="0.2">
      <c r="A75" s="164"/>
      <c r="B75" s="164"/>
      <c r="C75" s="164"/>
      <c r="D75" s="164"/>
      <c r="E75" s="164"/>
      <c r="F75" s="164"/>
      <c r="G75" s="164"/>
      <c r="H75" s="164"/>
      <c r="I75" s="164"/>
      <c r="J75" s="164"/>
      <c r="K75" s="164"/>
      <c r="L75" s="164"/>
      <c r="M75" s="164"/>
      <c r="N75" s="171"/>
      <c r="O75" s="171"/>
      <c r="P75" s="164"/>
      <c r="Q75" s="164"/>
      <c r="R75" s="159"/>
      <c r="S75" s="123"/>
      <c r="T75" s="123"/>
      <c r="U75" s="123"/>
      <c r="V75" s="172"/>
      <c r="W75" s="172"/>
      <c r="X75" s="172"/>
      <c r="Y75" s="172"/>
      <c r="Z75" s="159"/>
      <c r="AA75" s="319"/>
      <c r="AB75" s="319"/>
      <c r="AC75" s="319"/>
      <c r="AD75" s="159"/>
      <c r="AE75" s="159"/>
      <c r="AF75" s="159"/>
      <c r="AG75" s="159"/>
      <c r="AH75" s="159"/>
      <c r="AI75" s="159"/>
      <c r="AJ75" s="159"/>
      <c r="AK75" s="159"/>
      <c r="AL75" s="159"/>
      <c r="AM75" s="159"/>
      <c r="AN75" s="159"/>
      <c r="AO75" s="159"/>
      <c r="AP75" s="159"/>
      <c r="AQ75" s="159"/>
      <c r="AR75" s="159"/>
      <c r="AS75" s="159"/>
      <c r="AT75" s="159"/>
      <c r="AU75" s="159"/>
      <c r="AV75" s="159"/>
      <c r="AW75" s="159"/>
      <c r="AX75" s="159"/>
      <c r="AY75" s="159"/>
      <c r="AZ75" s="159"/>
      <c r="BA75" s="159"/>
      <c r="BB75" s="159"/>
      <c r="BC75" s="159"/>
      <c r="BD75" s="159"/>
      <c r="BE75" s="159"/>
      <c r="BF75" s="159"/>
      <c r="BG75" s="159"/>
      <c r="BH75" s="159"/>
      <c r="BI75" s="159"/>
      <c r="BJ75" s="159"/>
      <c r="BK75" s="159"/>
      <c r="BL75" s="159"/>
      <c r="BM75" s="159"/>
      <c r="BN75" s="159"/>
      <c r="BO75" s="159"/>
      <c r="BP75" s="159"/>
      <c r="BQ75" s="159"/>
      <c r="BR75" s="159"/>
      <c r="BS75" s="159"/>
      <c r="BT75" s="159"/>
      <c r="BU75" s="159"/>
      <c r="BV75" s="159"/>
      <c r="BW75" s="159"/>
      <c r="BX75" s="159"/>
      <c r="BY75" s="159"/>
      <c r="BZ75" s="159"/>
      <c r="CA75" s="159"/>
      <c r="CB75" s="159"/>
      <c r="CC75" s="159"/>
      <c r="CD75" s="159"/>
      <c r="CE75" s="159"/>
      <c r="CF75" s="159"/>
      <c r="CG75" s="159"/>
      <c r="CH75" s="159"/>
      <c r="CI75" s="159"/>
      <c r="CJ75" s="159"/>
      <c r="CK75" s="159"/>
      <c r="CL75" s="159"/>
      <c r="CM75" s="159"/>
      <c r="CN75" s="159"/>
      <c r="CO75" s="159"/>
      <c r="CP75" s="159"/>
      <c r="CQ75" s="159"/>
      <c r="CR75" s="159"/>
      <c r="CS75" s="159"/>
      <c r="CT75" s="159"/>
      <c r="CU75" s="159"/>
      <c r="CV75" s="159"/>
      <c r="CW75" s="159"/>
      <c r="CX75" s="159"/>
      <c r="CY75" s="159"/>
      <c r="CZ75" s="159"/>
      <c r="DA75" s="159"/>
      <c r="DB75" s="159"/>
      <c r="DC75" s="159"/>
      <c r="DD75" s="159"/>
      <c r="DE75" s="159"/>
      <c r="DF75" s="159"/>
      <c r="DG75" s="159"/>
      <c r="DH75" s="159"/>
      <c r="DI75" s="159"/>
      <c r="DJ75" s="159"/>
      <c r="DK75" s="159"/>
      <c r="DL75" s="159"/>
      <c r="DM75" s="159"/>
      <c r="DN75" s="159"/>
      <c r="DO75" s="159"/>
      <c r="DP75" s="159"/>
      <c r="DQ75" s="159"/>
      <c r="DR75" s="159"/>
      <c r="DS75" s="159"/>
      <c r="DT75" s="159"/>
      <c r="DU75" s="159"/>
      <c r="DV75" s="159"/>
      <c r="DW75" s="159"/>
      <c r="DX75" s="159"/>
      <c r="DY75" s="159"/>
      <c r="DZ75" s="159"/>
      <c r="EA75" s="159"/>
      <c r="EB75" s="159"/>
      <c r="EC75" s="159"/>
      <c r="ED75" s="159"/>
      <c r="EE75" s="159"/>
      <c r="EF75" s="159"/>
      <c r="EG75" s="159"/>
      <c r="EH75" s="159"/>
      <c r="EI75" s="159"/>
      <c r="EJ75" s="159"/>
      <c r="EK75" s="159"/>
      <c r="EL75" s="159"/>
      <c r="EM75" s="159"/>
      <c r="EN75" s="159"/>
      <c r="EO75" s="159"/>
      <c r="EP75" s="159"/>
      <c r="EQ75" s="159"/>
      <c r="ER75" s="159"/>
      <c r="ES75" s="159"/>
      <c r="ET75" s="159"/>
      <c r="EU75" s="159"/>
      <c r="EV75" s="159"/>
      <c r="EW75" s="159"/>
      <c r="EX75" s="159"/>
      <c r="EY75" s="159"/>
      <c r="EZ75" s="159"/>
      <c r="FA75" s="159"/>
      <c r="FB75" s="159"/>
      <c r="FC75" s="159"/>
      <c r="FD75" s="159"/>
      <c r="FE75" s="159"/>
      <c r="FF75" s="159"/>
      <c r="FG75" s="159"/>
      <c r="FH75" s="159"/>
      <c r="FI75" s="159"/>
      <c r="FJ75" s="159"/>
      <c r="FK75" s="159"/>
      <c r="FL75" s="159"/>
      <c r="FM75" s="159"/>
      <c r="FN75" s="159"/>
      <c r="FO75" s="159"/>
      <c r="FP75" s="159"/>
      <c r="FQ75" s="159"/>
      <c r="FR75" s="159"/>
      <c r="FS75" s="159"/>
      <c r="FT75" s="159"/>
      <c r="FU75" s="159"/>
      <c r="FV75" s="159"/>
      <c r="FW75" s="159"/>
      <c r="FX75" s="159"/>
      <c r="FY75" s="159"/>
      <c r="FZ75" s="159"/>
      <c r="GA75" s="71"/>
      <c r="GB75" s="71"/>
      <c r="GC75" s="256"/>
      <c r="GD75" s="256"/>
      <c r="GE75" s="256"/>
      <c r="GF75" s="297"/>
      <c r="GG75" s="297"/>
      <c r="GH75" s="297"/>
      <c r="GI75" s="297"/>
      <c r="GJ75" s="297"/>
      <c r="GK75" s="297"/>
      <c r="GN75" s="19"/>
      <c r="GO75" s="19"/>
      <c r="GP75" s="19"/>
      <c r="GQ75" s="19"/>
      <c r="IC75" s="297"/>
      <c r="ID75" s="297"/>
      <c r="IE75" s="297"/>
      <c r="IF75" s="297"/>
      <c r="IG75" s="297"/>
      <c r="IH75" s="297"/>
      <c r="II75" s="297"/>
      <c r="IJ75" s="297"/>
      <c r="IK75" s="297"/>
      <c r="IL75" s="297"/>
      <c r="IM75" s="297"/>
      <c r="IN75" s="297"/>
      <c r="IO75" s="297"/>
      <c r="IP75" s="297"/>
      <c r="IQ75" s="297"/>
      <c r="IR75" s="297"/>
      <c r="IS75" s="297"/>
      <c r="IT75" s="297"/>
      <c r="IU75" s="297"/>
      <c r="IV75" s="297"/>
      <c r="IW75" s="297"/>
      <c r="IX75" s="297"/>
      <c r="IY75" s="297"/>
      <c r="IZ75" s="297"/>
      <c r="JA75" s="297"/>
      <c r="JB75" s="297"/>
      <c r="JC75" s="297"/>
      <c r="JD75" s="297"/>
      <c r="JE75" s="297"/>
      <c r="JF75" s="297"/>
      <c r="JG75" s="297"/>
      <c r="JH75" s="297"/>
      <c r="JI75" s="297"/>
      <c r="JJ75" s="297"/>
      <c r="JK75" s="297"/>
      <c r="JL75" s="297"/>
      <c r="JM75" s="297"/>
      <c r="JN75" s="297"/>
      <c r="JO75" s="297"/>
      <c r="JP75" s="297"/>
      <c r="JQ75" s="297"/>
      <c r="JR75" s="297"/>
      <c r="JS75" s="297"/>
      <c r="JT75" s="297"/>
      <c r="JU75" s="297"/>
      <c r="JV75" s="297"/>
      <c r="JW75" s="297"/>
      <c r="JX75" s="297"/>
      <c r="JY75" s="297"/>
      <c r="JZ75" s="297"/>
      <c r="KA75" s="297"/>
      <c r="KB75" s="297"/>
      <c r="KC75" s="297"/>
      <c r="KD75" s="297"/>
      <c r="KE75" s="297"/>
      <c r="KF75" s="297"/>
      <c r="KG75" s="297"/>
      <c r="KH75" s="297"/>
      <c r="KI75" s="297"/>
      <c r="KJ75" s="297"/>
      <c r="KK75" s="297"/>
      <c r="KL75" s="297"/>
      <c r="KM75" s="297"/>
      <c r="KN75" s="297"/>
      <c r="KO75" s="297"/>
      <c r="KP75" s="297"/>
      <c r="KQ75" s="297"/>
      <c r="KR75" s="297"/>
      <c r="KS75" s="297"/>
      <c r="KT75" s="297"/>
      <c r="KU75" s="297"/>
      <c r="KV75" s="297"/>
      <c r="KW75" s="297"/>
      <c r="KX75" s="297"/>
      <c r="KY75" s="297"/>
      <c r="KZ75" s="297"/>
      <c r="LA75" s="297"/>
      <c r="LB75" s="297"/>
      <c r="LC75" s="297"/>
      <c r="LD75" s="297"/>
      <c r="LE75" s="297"/>
      <c r="LF75" s="297"/>
      <c r="LG75" s="297"/>
      <c r="LH75" s="297"/>
      <c r="LI75" s="297"/>
      <c r="LJ75" s="297"/>
      <c r="LK75" s="297"/>
      <c r="LL75" s="297"/>
      <c r="LM75" s="297"/>
      <c r="LN75" s="297"/>
      <c r="LO75" s="297"/>
      <c r="LP75" s="297"/>
      <c r="LQ75" s="297"/>
      <c r="LR75" s="297"/>
      <c r="LS75" s="297"/>
      <c r="LT75" s="297"/>
      <c r="LU75" s="297"/>
      <c r="LV75" s="297"/>
      <c r="LW75" s="297"/>
      <c r="LX75" s="297"/>
      <c r="LY75" s="297"/>
      <c r="LZ75" s="297"/>
      <c r="MA75" s="297"/>
      <c r="MB75" s="297"/>
      <c r="MC75" s="297"/>
      <c r="MD75" s="297"/>
      <c r="ME75" s="297"/>
      <c r="MF75" s="297"/>
      <c r="MG75" s="297"/>
      <c r="MH75" s="297"/>
      <c r="MI75" s="297"/>
      <c r="MJ75" s="297"/>
      <c r="MK75" s="297"/>
      <c r="ML75" s="297"/>
      <c r="MM75" s="297"/>
      <c r="MN75" s="297"/>
      <c r="MO75" s="297"/>
      <c r="MP75" s="297"/>
      <c r="MQ75" s="297"/>
      <c r="MR75" s="297"/>
      <c r="MS75" s="297"/>
      <c r="MT75" s="297"/>
      <c r="MU75" s="297"/>
      <c r="MV75" s="297"/>
      <c r="MW75" s="297"/>
      <c r="MX75" s="297"/>
      <c r="MY75" s="297"/>
      <c r="MZ75" s="297"/>
      <c r="NA75" s="297"/>
      <c r="NB75" s="297"/>
      <c r="NC75" s="297"/>
      <c r="ND75" s="297"/>
      <c r="NE75" s="297"/>
      <c r="NF75" s="297"/>
      <c r="NG75" s="297"/>
      <c r="NH75" s="297"/>
      <c r="NI75" s="297"/>
      <c r="NJ75" s="297"/>
      <c r="NK75" s="297"/>
      <c r="NL75" s="297"/>
      <c r="NM75" s="297"/>
      <c r="NN75" s="297"/>
      <c r="NO75" s="297"/>
      <c r="NP75" s="297"/>
      <c r="NQ75" s="297"/>
      <c r="NR75" s="297"/>
      <c r="NS75" s="297"/>
      <c r="NT75" s="297"/>
      <c r="NU75" s="297"/>
      <c r="NV75" s="297"/>
      <c r="NW75" s="297"/>
      <c r="NX75" s="297"/>
      <c r="NY75" s="297"/>
      <c r="NZ75" s="297"/>
      <c r="OA75" s="297"/>
      <c r="OB75" s="297"/>
      <c r="OC75" s="297"/>
      <c r="OD75" s="297"/>
      <c r="OE75" s="297"/>
      <c r="OF75" s="297"/>
      <c r="OG75" s="297"/>
      <c r="OH75" s="297"/>
      <c r="OI75" s="297"/>
      <c r="OJ75" s="297"/>
      <c r="OK75" s="297"/>
      <c r="OL75" s="297"/>
      <c r="OM75" s="297"/>
      <c r="ON75" s="297"/>
      <c r="OO75" s="297"/>
      <c r="OP75" s="297"/>
      <c r="OQ75" s="297"/>
      <c r="OR75" s="297"/>
      <c r="OS75" s="297"/>
      <c r="OT75" s="297"/>
      <c r="OU75" s="297"/>
      <c r="OV75" s="297"/>
      <c r="OW75" s="297"/>
      <c r="OX75" s="297"/>
      <c r="OY75" s="297"/>
      <c r="OZ75" s="297"/>
      <c r="PA75" s="297"/>
      <c r="PB75" s="297"/>
      <c r="PC75" s="297"/>
      <c r="PD75" s="297"/>
      <c r="PE75" s="297"/>
      <c r="PF75" s="297"/>
      <c r="PG75" s="297"/>
      <c r="PH75" s="297"/>
      <c r="PI75" s="297"/>
      <c r="PJ75" s="297"/>
      <c r="PK75" s="297"/>
      <c r="PL75" s="297"/>
      <c r="PM75" s="297"/>
      <c r="PN75" s="297"/>
      <c r="PO75" s="297"/>
      <c r="PP75" s="297"/>
      <c r="PQ75" s="297"/>
      <c r="PR75" s="297"/>
      <c r="PS75" s="297"/>
      <c r="PT75" s="297"/>
      <c r="PU75" s="297"/>
      <c r="PV75" s="297"/>
      <c r="PW75" s="297"/>
      <c r="PX75" s="297"/>
      <c r="PY75" s="297"/>
      <c r="PZ75" s="297"/>
      <c r="QA75" s="297"/>
      <c r="QB75" s="297"/>
      <c r="QC75" s="297"/>
      <c r="QD75" s="297"/>
      <c r="QE75" s="297"/>
      <c r="QF75" s="297"/>
      <c r="QG75" s="297"/>
      <c r="QH75" s="297"/>
      <c r="QI75" s="297"/>
      <c r="QJ75" s="297"/>
      <c r="QK75" s="297"/>
      <c r="QL75" s="297"/>
      <c r="QM75" s="297"/>
      <c r="QN75" s="297"/>
      <c r="QO75" s="297"/>
      <c r="QP75" s="297"/>
      <c r="QQ75" s="297"/>
      <c r="QR75" s="297"/>
      <c r="QS75" s="297"/>
      <c r="QT75" s="297"/>
      <c r="QU75" s="297"/>
      <c r="QV75" s="297"/>
      <c r="QW75" s="297"/>
      <c r="QX75" s="297"/>
      <c r="QY75" s="297"/>
      <c r="QZ75" s="297"/>
      <c r="RA75" s="297"/>
      <c r="RB75" s="297"/>
      <c r="RC75" s="297"/>
      <c r="RD75" s="297"/>
      <c r="RE75" s="297"/>
      <c r="RF75" s="297"/>
      <c r="RG75" s="297"/>
      <c r="RH75" s="297"/>
      <c r="RI75" s="297"/>
      <c r="RJ75" s="297"/>
      <c r="RK75" s="297"/>
      <c r="RL75" s="297"/>
      <c r="RM75" s="297"/>
      <c r="RN75" s="297"/>
      <c r="RO75" s="297"/>
      <c r="RP75" s="297"/>
      <c r="RQ75" s="297"/>
      <c r="RR75" s="297"/>
      <c r="RS75" s="297"/>
      <c r="RT75" s="297"/>
      <c r="RU75" s="297"/>
      <c r="RV75" s="297"/>
      <c r="RW75" s="297"/>
      <c r="RX75" s="297"/>
      <c r="RY75" s="297"/>
      <c r="RZ75" s="297"/>
      <c r="SA75" s="297"/>
      <c r="SB75" s="297"/>
      <c r="SC75" s="297"/>
      <c r="SD75" s="297"/>
      <c r="SE75" s="297"/>
      <c r="SF75" s="297"/>
      <c r="SG75" s="297"/>
      <c r="SH75" s="297"/>
      <c r="SI75" s="297"/>
      <c r="SJ75" s="297"/>
      <c r="SK75" s="297"/>
      <c r="SL75" s="297"/>
      <c r="SM75" s="297"/>
      <c r="SN75" s="297"/>
      <c r="SO75" s="297"/>
      <c r="SP75" s="297"/>
      <c r="SQ75" s="297"/>
      <c r="SR75" s="297"/>
    </row>
    <row r="76" spans="1:512" ht="14.1" customHeight="1" x14ac:dyDescent="0.2">
      <c r="A76" s="164"/>
      <c r="B76" s="164"/>
      <c r="C76" s="164"/>
      <c r="D76" s="164"/>
      <c r="E76" s="265"/>
      <c r="F76" s="265"/>
      <c r="G76" s="265"/>
      <c r="H76" s="265"/>
      <c r="I76" s="265"/>
      <c r="J76" s="265"/>
      <c r="K76" s="265"/>
      <c r="L76" s="265"/>
      <c r="M76" s="265"/>
      <c r="N76" s="265"/>
      <c r="O76" s="164"/>
      <c r="P76" s="164"/>
      <c r="Q76" s="164"/>
      <c r="R76" s="123"/>
      <c r="S76" s="123"/>
      <c r="T76" s="123"/>
      <c r="U76" s="123"/>
      <c r="V76" s="159"/>
      <c r="W76" s="159"/>
      <c r="X76" s="159"/>
      <c r="Y76" s="159"/>
      <c r="Z76" s="319"/>
      <c r="AA76" s="319"/>
      <c r="AB76" s="319"/>
      <c r="AC76" s="319"/>
      <c r="AD76" s="159"/>
      <c r="AE76" s="159"/>
      <c r="AF76" s="159"/>
      <c r="AG76" s="159"/>
      <c r="AH76" s="159"/>
      <c r="AI76" s="159"/>
      <c r="AJ76" s="159"/>
      <c r="AK76" s="159"/>
      <c r="AL76" s="159"/>
      <c r="AM76" s="159"/>
      <c r="AN76" s="159"/>
      <c r="AO76" s="159"/>
      <c r="AP76" s="159"/>
      <c r="AQ76" s="159"/>
      <c r="AR76" s="159"/>
      <c r="AS76" s="159"/>
      <c r="AT76" s="159"/>
      <c r="AU76" s="159"/>
      <c r="AV76" s="159"/>
      <c r="AW76" s="159"/>
      <c r="AX76" s="159"/>
      <c r="AY76" s="159"/>
      <c r="AZ76" s="159"/>
      <c r="BA76" s="159"/>
      <c r="BB76" s="159"/>
      <c r="BC76" s="159"/>
      <c r="BD76" s="159"/>
      <c r="BE76" s="159"/>
      <c r="BF76" s="159"/>
      <c r="BG76" s="159"/>
      <c r="BH76" s="159"/>
      <c r="BI76" s="159"/>
      <c r="BJ76" s="159"/>
      <c r="BK76" s="159"/>
      <c r="BL76" s="159"/>
      <c r="BM76" s="159"/>
      <c r="BN76" s="159"/>
      <c r="BO76" s="159"/>
      <c r="BP76" s="159"/>
      <c r="BQ76" s="159"/>
      <c r="BR76" s="159"/>
      <c r="BS76" s="159"/>
      <c r="BT76" s="159"/>
      <c r="BU76" s="159"/>
      <c r="BV76" s="159"/>
      <c r="BW76" s="159"/>
      <c r="BX76" s="159"/>
      <c r="BY76" s="159"/>
      <c r="BZ76" s="159"/>
      <c r="CA76" s="159"/>
      <c r="CB76" s="159"/>
      <c r="CC76" s="159"/>
      <c r="CD76" s="159"/>
      <c r="CE76" s="159"/>
      <c r="CF76" s="159"/>
      <c r="CG76" s="159"/>
      <c r="CH76" s="159"/>
      <c r="CI76" s="159"/>
      <c r="CJ76" s="159"/>
      <c r="CK76" s="159"/>
      <c r="CL76" s="159"/>
      <c r="CM76" s="159"/>
      <c r="CN76" s="159"/>
      <c r="CO76" s="159"/>
      <c r="CP76" s="159"/>
      <c r="CQ76" s="159"/>
      <c r="CR76" s="159"/>
      <c r="CS76" s="159"/>
      <c r="CT76" s="159"/>
      <c r="CU76" s="159"/>
      <c r="CV76" s="159"/>
      <c r="CW76" s="159"/>
      <c r="CX76" s="159"/>
      <c r="CY76" s="159"/>
      <c r="CZ76" s="159"/>
      <c r="DA76" s="159"/>
      <c r="DB76" s="159"/>
      <c r="DC76" s="159"/>
      <c r="DD76" s="159"/>
      <c r="DE76" s="159"/>
      <c r="DF76" s="159"/>
      <c r="DG76" s="159"/>
      <c r="DH76" s="159"/>
      <c r="DI76" s="159"/>
      <c r="DJ76" s="159"/>
      <c r="DK76" s="159"/>
      <c r="DL76" s="159"/>
      <c r="DM76" s="159"/>
      <c r="DN76" s="159"/>
      <c r="DO76" s="159"/>
      <c r="DP76" s="159"/>
      <c r="DQ76" s="159"/>
      <c r="DR76" s="159"/>
      <c r="DS76" s="159"/>
      <c r="DT76" s="159"/>
      <c r="DU76" s="159"/>
      <c r="DV76" s="159"/>
      <c r="DW76" s="159"/>
      <c r="DX76" s="159"/>
      <c r="DY76" s="159"/>
      <c r="DZ76" s="159"/>
      <c r="EA76" s="159"/>
      <c r="EB76" s="159"/>
      <c r="EC76" s="159"/>
      <c r="ED76" s="159"/>
      <c r="EE76" s="159"/>
      <c r="EF76" s="159"/>
      <c r="EG76" s="159"/>
      <c r="EH76" s="159"/>
      <c r="EI76" s="159"/>
      <c r="EJ76" s="159"/>
      <c r="EK76" s="159"/>
      <c r="EL76" s="159"/>
      <c r="EM76" s="159"/>
      <c r="EN76" s="159"/>
      <c r="EO76" s="159"/>
      <c r="EP76" s="159"/>
      <c r="EQ76" s="159"/>
      <c r="ER76" s="159"/>
      <c r="ES76" s="159"/>
      <c r="ET76" s="159"/>
      <c r="EU76" s="159"/>
      <c r="EV76" s="159"/>
      <c r="EW76" s="159"/>
      <c r="EX76" s="159"/>
      <c r="EY76" s="159"/>
      <c r="EZ76" s="159"/>
      <c r="FA76" s="159"/>
      <c r="FB76" s="159"/>
      <c r="FC76" s="159"/>
      <c r="FD76" s="159"/>
      <c r="FE76" s="159"/>
      <c r="FF76" s="159"/>
      <c r="FG76" s="159"/>
      <c r="FH76" s="159"/>
      <c r="FI76" s="159"/>
      <c r="FJ76" s="159"/>
      <c r="FK76" s="159"/>
      <c r="FL76" s="159"/>
      <c r="FM76" s="159"/>
      <c r="FN76" s="159"/>
      <c r="FO76" s="159"/>
      <c r="FP76" s="159"/>
      <c r="FQ76" s="159"/>
      <c r="FR76" s="159"/>
      <c r="FS76" s="159"/>
      <c r="FT76" s="159"/>
      <c r="FU76" s="159"/>
      <c r="FV76" s="159"/>
      <c r="FW76" s="159"/>
      <c r="FX76" s="159"/>
      <c r="FY76" s="159"/>
      <c r="FZ76" s="159"/>
      <c r="GA76" s="71"/>
      <c r="GB76" s="256"/>
      <c r="GC76" s="256"/>
      <c r="GD76" s="256"/>
      <c r="GE76" s="256"/>
      <c r="GF76" s="297"/>
      <c r="GG76" s="297"/>
      <c r="GH76" s="297"/>
      <c r="GI76" s="297"/>
      <c r="GJ76" s="297"/>
      <c r="GK76" s="297"/>
      <c r="GN76" s="280"/>
      <c r="GO76" s="280"/>
      <c r="GP76" s="280"/>
      <c r="GQ76" s="280"/>
      <c r="IC76" s="297"/>
      <c r="ID76" s="297"/>
      <c r="IE76" s="297"/>
      <c r="IF76" s="297"/>
      <c r="IG76" s="297"/>
      <c r="IH76" s="297"/>
      <c r="II76" s="297"/>
      <c r="IJ76" s="297"/>
      <c r="IK76" s="297"/>
      <c r="IL76" s="297"/>
      <c r="IM76" s="297"/>
      <c r="IN76" s="297"/>
      <c r="IO76" s="297"/>
      <c r="IP76" s="297"/>
      <c r="IQ76" s="297"/>
      <c r="IR76" s="297"/>
      <c r="IS76" s="297"/>
      <c r="IT76" s="297"/>
      <c r="IU76" s="297"/>
      <c r="IV76" s="297"/>
      <c r="IW76" s="297"/>
      <c r="IX76" s="297"/>
      <c r="IY76" s="297"/>
      <c r="IZ76" s="297"/>
      <c r="JA76" s="297"/>
      <c r="JB76" s="297"/>
      <c r="JC76" s="297"/>
      <c r="JD76" s="297"/>
      <c r="JE76" s="297"/>
      <c r="JF76" s="297"/>
      <c r="JG76" s="297"/>
      <c r="JH76" s="297"/>
      <c r="JI76" s="297"/>
      <c r="JJ76" s="297"/>
      <c r="JK76" s="297"/>
      <c r="JL76" s="297"/>
      <c r="JM76" s="297"/>
      <c r="JN76" s="297"/>
      <c r="JO76" s="297"/>
      <c r="JP76" s="297"/>
      <c r="JQ76" s="297"/>
      <c r="JR76" s="297"/>
      <c r="JS76" s="297"/>
      <c r="JT76" s="297"/>
      <c r="JU76" s="297"/>
      <c r="JV76" s="297"/>
      <c r="JW76" s="297"/>
      <c r="JX76" s="297"/>
      <c r="JY76" s="297"/>
      <c r="JZ76" s="297"/>
      <c r="KA76" s="297"/>
      <c r="KB76" s="297"/>
      <c r="KC76" s="297"/>
      <c r="KD76" s="297"/>
      <c r="KE76" s="297"/>
      <c r="KF76" s="297"/>
      <c r="KG76" s="297"/>
      <c r="KH76" s="297"/>
      <c r="KI76" s="297"/>
      <c r="KJ76" s="297"/>
      <c r="KK76" s="297"/>
      <c r="KL76" s="297"/>
      <c r="KM76" s="297"/>
      <c r="KN76" s="297"/>
      <c r="KO76" s="297"/>
      <c r="KP76" s="297"/>
      <c r="KQ76" s="297"/>
      <c r="KR76" s="297"/>
      <c r="KS76" s="297"/>
      <c r="KT76" s="297"/>
      <c r="KU76" s="297"/>
      <c r="KV76" s="297"/>
      <c r="KW76" s="297"/>
      <c r="KX76" s="297"/>
      <c r="KY76" s="297"/>
      <c r="KZ76" s="297"/>
      <c r="LA76" s="297"/>
      <c r="LB76" s="297"/>
      <c r="LC76" s="297"/>
      <c r="LD76" s="297"/>
      <c r="LE76" s="297"/>
      <c r="LF76" s="297"/>
      <c r="LG76" s="297"/>
      <c r="LH76" s="297"/>
      <c r="LI76" s="297"/>
      <c r="LJ76" s="297"/>
      <c r="LK76" s="297"/>
      <c r="LL76" s="297"/>
      <c r="LM76" s="297"/>
      <c r="LN76" s="297"/>
      <c r="LO76" s="297"/>
      <c r="LP76" s="297"/>
      <c r="LQ76" s="297"/>
      <c r="LR76" s="297"/>
      <c r="LS76" s="297"/>
      <c r="LT76" s="297"/>
      <c r="LU76" s="297"/>
      <c r="LV76" s="297"/>
      <c r="LW76" s="297"/>
      <c r="LX76" s="297"/>
      <c r="LY76" s="297"/>
      <c r="LZ76" s="297"/>
      <c r="MA76" s="297"/>
      <c r="MB76" s="297"/>
      <c r="MC76" s="297"/>
      <c r="MD76" s="297"/>
      <c r="ME76" s="297"/>
      <c r="MF76" s="297"/>
      <c r="MG76" s="297"/>
      <c r="MH76" s="297"/>
      <c r="MI76" s="297"/>
      <c r="MJ76" s="297"/>
      <c r="MK76" s="297"/>
      <c r="ML76" s="297"/>
      <c r="MM76" s="297"/>
      <c r="MN76" s="297"/>
      <c r="MO76" s="297"/>
      <c r="MP76" s="297"/>
      <c r="MQ76" s="297"/>
      <c r="MR76" s="297"/>
      <c r="MS76" s="297"/>
      <c r="MT76" s="297"/>
      <c r="MU76" s="297"/>
      <c r="MV76" s="297"/>
      <c r="MW76" s="297"/>
      <c r="MX76" s="297"/>
      <c r="MY76" s="297"/>
      <c r="MZ76" s="297"/>
      <c r="NA76" s="297"/>
      <c r="NB76" s="297"/>
      <c r="NC76" s="297"/>
      <c r="ND76" s="297"/>
      <c r="NE76" s="297"/>
      <c r="NF76" s="297"/>
      <c r="NG76" s="297"/>
      <c r="NH76" s="297"/>
      <c r="NI76" s="297"/>
      <c r="NJ76" s="297"/>
      <c r="NK76" s="297"/>
      <c r="NL76" s="297"/>
      <c r="NM76" s="297"/>
      <c r="NN76" s="297"/>
      <c r="NO76" s="297"/>
      <c r="NP76" s="297"/>
      <c r="NQ76" s="297"/>
      <c r="NR76" s="297"/>
      <c r="NS76" s="297"/>
      <c r="NT76" s="297"/>
      <c r="NU76" s="297"/>
      <c r="NV76" s="297"/>
      <c r="NW76" s="297"/>
      <c r="NX76" s="297"/>
      <c r="NY76" s="297"/>
      <c r="NZ76" s="297"/>
      <c r="OA76" s="297"/>
      <c r="OB76" s="297"/>
      <c r="OC76" s="297"/>
      <c r="OD76" s="297"/>
      <c r="OE76" s="297"/>
      <c r="OF76" s="297"/>
      <c r="OG76" s="297"/>
      <c r="OH76" s="297"/>
      <c r="OI76" s="297"/>
      <c r="OJ76" s="297"/>
      <c r="OK76" s="297"/>
      <c r="OL76" s="297"/>
      <c r="OM76" s="297"/>
      <c r="ON76" s="297"/>
      <c r="OO76" s="297"/>
      <c r="OP76" s="297"/>
      <c r="OQ76" s="297"/>
      <c r="OR76" s="297"/>
      <c r="OS76" s="297"/>
      <c r="OT76" s="297"/>
      <c r="OU76" s="297"/>
      <c r="OV76" s="297"/>
      <c r="OW76" s="297"/>
      <c r="OX76" s="297"/>
      <c r="OY76" s="297"/>
      <c r="OZ76" s="297"/>
      <c r="PA76" s="297"/>
      <c r="PB76" s="297"/>
      <c r="PC76" s="297"/>
      <c r="PD76" s="297"/>
      <c r="PE76" s="297"/>
      <c r="PF76" s="297"/>
      <c r="PG76" s="297"/>
      <c r="PH76" s="297"/>
      <c r="PI76" s="297"/>
      <c r="PJ76" s="297"/>
      <c r="PK76" s="297"/>
      <c r="PL76" s="297"/>
      <c r="PM76" s="297"/>
      <c r="PN76" s="297"/>
      <c r="PO76" s="297"/>
      <c r="PP76" s="297"/>
      <c r="PQ76" s="297"/>
      <c r="PR76" s="297"/>
      <c r="PS76" s="297"/>
      <c r="PT76" s="297"/>
      <c r="PU76" s="297"/>
      <c r="PV76" s="297"/>
      <c r="PW76" s="297"/>
      <c r="PX76" s="297"/>
      <c r="PY76" s="297"/>
      <c r="PZ76" s="297"/>
      <c r="QA76" s="297"/>
      <c r="QB76" s="297"/>
      <c r="QC76" s="297"/>
      <c r="QD76" s="297"/>
      <c r="QE76" s="297"/>
      <c r="QF76" s="297"/>
      <c r="QG76" s="297"/>
      <c r="QH76" s="297"/>
      <c r="QI76" s="297"/>
      <c r="QJ76" s="297"/>
      <c r="QK76" s="297"/>
      <c r="QL76" s="297"/>
      <c r="QM76" s="297"/>
      <c r="QN76" s="297"/>
      <c r="QO76" s="297"/>
      <c r="QP76" s="297"/>
      <c r="QQ76" s="297"/>
      <c r="QR76" s="297"/>
      <c r="QS76" s="297"/>
      <c r="QT76" s="297"/>
      <c r="QU76" s="297"/>
      <c r="QV76" s="297"/>
      <c r="QW76" s="297"/>
      <c r="QX76" s="297"/>
      <c r="QY76" s="297"/>
      <c r="QZ76" s="297"/>
      <c r="RA76" s="297"/>
      <c r="RB76" s="297"/>
      <c r="RC76" s="297"/>
      <c r="RD76" s="297"/>
      <c r="RE76" s="297"/>
      <c r="RF76" s="297"/>
      <c r="RG76" s="297"/>
      <c r="RH76" s="297"/>
      <c r="RI76" s="297"/>
      <c r="RJ76" s="297"/>
      <c r="RK76" s="297"/>
      <c r="RL76" s="297"/>
      <c r="RM76" s="297"/>
      <c r="RN76" s="297"/>
      <c r="RO76" s="297"/>
      <c r="RP76" s="297"/>
      <c r="RQ76" s="297"/>
      <c r="RR76" s="297"/>
      <c r="RS76" s="297"/>
      <c r="RT76" s="297"/>
      <c r="RU76" s="297"/>
      <c r="RV76" s="297"/>
      <c r="RW76" s="297"/>
      <c r="RX76" s="297"/>
      <c r="RY76" s="297"/>
      <c r="RZ76" s="297"/>
      <c r="SA76" s="297"/>
      <c r="SB76" s="297"/>
      <c r="SC76" s="297"/>
      <c r="SD76" s="297"/>
      <c r="SE76" s="297"/>
      <c r="SF76" s="297"/>
      <c r="SG76" s="297"/>
      <c r="SH76" s="297"/>
      <c r="SI76" s="297"/>
      <c r="SJ76" s="297"/>
      <c r="SK76" s="297"/>
      <c r="SL76" s="297"/>
      <c r="SM76" s="297"/>
      <c r="SN76" s="297"/>
      <c r="SO76" s="297"/>
      <c r="SP76" s="297"/>
      <c r="SQ76" s="297"/>
      <c r="SR76" s="297"/>
    </row>
    <row r="77" spans="1:512" ht="14.1" customHeight="1" x14ac:dyDescent="0.2">
      <c r="A77" s="164"/>
      <c r="B77" s="164"/>
      <c r="C77" s="164"/>
      <c r="D77" s="164"/>
      <c r="E77" s="164"/>
      <c r="F77" s="164"/>
      <c r="G77" s="164"/>
      <c r="H77" s="164"/>
      <c r="I77" s="164"/>
      <c r="J77" s="164"/>
      <c r="K77" s="164"/>
      <c r="L77" s="164"/>
      <c r="M77" s="164"/>
      <c r="N77" s="164"/>
      <c r="O77" s="164"/>
      <c r="P77" s="164"/>
      <c r="Q77" s="164"/>
      <c r="R77" s="123"/>
      <c r="S77" s="123"/>
      <c r="T77" s="123"/>
      <c r="U77" s="123"/>
      <c r="V77" s="240"/>
      <c r="W77" s="240"/>
      <c r="X77" s="240"/>
      <c r="Y77" s="240"/>
      <c r="Z77" s="319"/>
      <c r="AA77" s="319"/>
      <c r="AB77" s="319"/>
      <c r="AC77" s="319"/>
      <c r="AD77" s="159"/>
      <c r="AE77" s="159"/>
      <c r="AF77" s="159"/>
      <c r="AG77" s="159"/>
      <c r="AH77" s="159"/>
      <c r="AI77" s="159"/>
      <c r="AJ77" s="159"/>
      <c r="AK77" s="159"/>
      <c r="AL77" s="159"/>
      <c r="AM77" s="159"/>
      <c r="AN77" s="159"/>
      <c r="AO77" s="159"/>
      <c r="AP77" s="159"/>
      <c r="AQ77" s="159"/>
      <c r="AR77" s="159"/>
      <c r="AS77" s="159"/>
      <c r="AT77" s="159"/>
      <c r="AU77" s="159"/>
      <c r="AV77" s="159"/>
      <c r="AW77" s="159"/>
      <c r="AX77" s="159"/>
      <c r="AY77" s="159"/>
      <c r="AZ77" s="159"/>
      <c r="BA77" s="159"/>
      <c r="BB77" s="159"/>
      <c r="BC77" s="159"/>
      <c r="BD77" s="159"/>
      <c r="BE77" s="159"/>
      <c r="BF77" s="159"/>
      <c r="BG77" s="159"/>
      <c r="BH77" s="159"/>
      <c r="BI77" s="159"/>
      <c r="BJ77" s="159"/>
      <c r="BK77" s="159"/>
      <c r="BL77" s="159"/>
      <c r="BM77" s="159"/>
      <c r="BN77" s="159"/>
      <c r="BO77" s="159"/>
      <c r="BP77" s="159"/>
      <c r="BQ77" s="159"/>
      <c r="BR77" s="159"/>
      <c r="BS77" s="159"/>
      <c r="BT77" s="159"/>
      <c r="BU77" s="159"/>
      <c r="BV77" s="159"/>
      <c r="BW77" s="159"/>
      <c r="BX77" s="159"/>
      <c r="BY77" s="159"/>
      <c r="BZ77" s="159"/>
      <c r="CA77" s="159"/>
      <c r="CB77" s="159"/>
      <c r="CC77" s="159"/>
      <c r="CD77" s="159"/>
      <c r="CE77" s="159"/>
      <c r="CF77" s="159"/>
      <c r="CG77" s="159"/>
      <c r="CH77" s="159"/>
      <c r="CI77" s="159"/>
      <c r="CJ77" s="159"/>
      <c r="CK77" s="159"/>
      <c r="CL77" s="159"/>
      <c r="CM77" s="159"/>
      <c r="CN77" s="159"/>
      <c r="CO77" s="159"/>
      <c r="CP77" s="159"/>
      <c r="CQ77" s="159"/>
      <c r="CR77" s="159"/>
      <c r="CS77" s="159"/>
      <c r="CT77" s="159"/>
      <c r="CU77" s="159"/>
      <c r="CV77" s="159"/>
      <c r="CW77" s="159"/>
      <c r="CX77" s="159"/>
      <c r="CY77" s="159"/>
      <c r="CZ77" s="159"/>
      <c r="DA77" s="159"/>
      <c r="DB77" s="159"/>
      <c r="DC77" s="159"/>
      <c r="DD77" s="159"/>
      <c r="DE77" s="159"/>
      <c r="DF77" s="159"/>
      <c r="DG77" s="159"/>
      <c r="DH77" s="159"/>
      <c r="DI77" s="159"/>
      <c r="DJ77" s="159"/>
      <c r="DK77" s="159"/>
      <c r="DL77" s="159"/>
      <c r="DM77" s="159"/>
      <c r="DN77" s="159"/>
      <c r="DO77" s="159"/>
      <c r="DP77" s="159"/>
      <c r="DQ77" s="159"/>
      <c r="DR77" s="159"/>
      <c r="DS77" s="159"/>
      <c r="DT77" s="159"/>
      <c r="DU77" s="159"/>
      <c r="DV77" s="159"/>
      <c r="DW77" s="159"/>
      <c r="DX77" s="159"/>
      <c r="DY77" s="159"/>
      <c r="DZ77" s="159"/>
      <c r="EA77" s="159"/>
      <c r="EB77" s="159"/>
      <c r="EC77" s="159"/>
      <c r="ED77" s="159"/>
      <c r="EE77" s="159"/>
      <c r="EF77" s="159"/>
      <c r="EG77" s="159"/>
      <c r="EH77" s="159"/>
      <c r="EI77" s="159"/>
      <c r="EJ77" s="159"/>
      <c r="EK77" s="159"/>
      <c r="EL77" s="159"/>
      <c r="EM77" s="159"/>
      <c r="EN77" s="159"/>
      <c r="EO77" s="159"/>
      <c r="EP77" s="159"/>
      <c r="EQ77" s="159"/>
      <c r="ER77" s="159"/>
      <c r="ES77" s="159"/>
      <c r="ET77" s="159"/>
      <c r="EU77" s="159"/>
      <c r="EV77" s="159"/>
      <c r="EW77" s="159"/>
      <c r="EX77" s="159"/>
      <c r="EY77" s="159"/>
      <c r="EZ77" s="159"/>
      <c r="FA77" s="159"/>
      <c r="FB77" s="159"/>
      <c r="FC77" s="159"/>
      <c r="FD77" s="159"/>
      <c r="FE77" s="159"/>
      <c r="FF77" s="159"/>
      <c r="FG77" s="159"/>
      <c r="FH77" s="159"/>
      <c r="FI77" s="159"/>
      <c r="FJ77" s="159"/>
      <c r="FK77" s="159"/>
      <c r="FL77" s="159"/>
      <c r="FM77" s="159"/>
      <c r="FN77" s="159"/>
      <c r="FO77" s="159"/>
      <c r="FP77" s="159"/>
      <c r="FQ77" s="159"/>
      <c r="FR77" s="159"/>
      <c r="FS77" s="159"/>
      <c r="FT77" s="159"/>
      <c r="FU77" s="159"/>
      <c r="FV77" s="159"/>
      <c r="FW77" s="159"/>
      <c r="FX77" s="159"/>
      <c r="FY77" s="159"/>
      <c r="FZ77" s="159"/>
      <c r="GA77" s="71"/>
      <c r="GB77" s="256"/>
      <c r="GC77" s="256"/>
      <c r="GD77" s="256"/>
      <c r="GE77" s="256"/>
      <c r="GF77" s="297"/>
      <c r="GG77" s="297"/>
      <c r="GH77" s="297"/>
      <c r="GI77" s="297"/>
      <c r="GJ77" s="297"/>
      <c r="GK77" s="297"/>
      <c r="GN77" s="108"/>
      <c r="GO77" s="108"/>
      <c r="GP77" s="108"/>
      <c r="GQ77" s="108"/>
      <c r="IC77" s="297"/>
      <c r="ID77" s="297"/>
      <c r="IE77" s="297"/>
      <c r="IF77" s="297"/>
      <c r="IG77" s="297"/>
      <c r="IH77" s="297"/>
      <c r="II77" s="297"/>
      <c r="IJ77" s="297"/>
      <c r="IK77" s="297"/>
      <c r="IL77" s="297"/>
      <c r="IM77" s="297"/>
      <c r="IN77" s="297"/>
      <c r="IO77" s="297"/>
      <c r="IP77" s="297"/>
      <c r="IQ77" s="297"/>
      <c r="IR77" s="297"/>
      <c r="IS77" s="297"/>
      <c r="IT77" s="297"/>
      <c r="IU77" s="297"/>
      <c r="IV77" s="297"/>
      <c r="IW77" s="297"/>
      <c r="IX77" s="297"/>
      <c r="IY77" s="297"/>
      <c r="IZ77" s="297"/>
      <c r="JA77" s="297"/>
      <c r="JB77" s="297"/>
      <c r="JC77" s="297"/>
      <c r="JD77" s="297"/>
      <c r="JE77" s="297"/>
      <c r="JF77" s="297"/>
      <c r="JG77" s="297"/>
      <c r="JH77" s="297"/>
      <c r="JI77" s="297"/>
      <c r="JJ77" s="297"/>
      <c r="JK77" s="297"/>
      <c r="JL77" s="297"/>
      <c r="JM77" s="297"/>
      <c r="JN77" s="297"/>
      <c r="JO77" s="297"/>
      <c r="JP77" s="297"/>
      <c r="JQ77" s="297"/>
      <c r="JR77" s="297"/>
      <c r="JS77" s="297"/>
      <c r="JT77" s="297"/>
      <c r="JU77" s="297"/>
      <c r="JV77" s="297"/>
      <c r="JW77" s="297"/>
      <c r="JX77" s="297"/>
      <c r="JY77" s="297"/>
      <c r="JZ77" s="297"/>
      <c r="KA77" s="297"/>
      <c r="KB77" s="297"/>
      <c r="KC77" s="297"/>
      <c r="KD77" s="297"/>
      <c r="KE77" s="297"/>
      <c r="KF77" s="297"/>
      <c r="KG77" s="297"/>
      <c r="KH77" s="297"/>
      <c r="KI77" s="297"/>
      <c r="KJ77" s="297"/>
      <c r="KK77" s="297"/>
      <c r="KL77" s="297"/>
      <c r="KM77" s="297"/>
      <c r="KN77" s="297"/>
      <c r="KO77" s="297"/>
      <c r="KP77" s="297"/>
      <c r="KQ77" s="297"/>
      <c r="KR77" s="297"/>
      <c r="KS77" s="297"/>
      <c r="KT77" s="297"/>
      <c r="KU77" s="297"/>
      <c r="KV77" s="297"/>
      <c r="KW77" s="297"/>
      <c r="KX77" s="297"/>
      <c r="KY77" s="297"/>
      <c r="KZ77" s="297"/>
      <c r="LA77" s="297"/>
      <c r="LB77" s="297"/>
      <c r="LC77" s="297"/>
      <c r="LD77" s="297"/>
      <c r="LE77" s="297"/>
      <c r="LF77" s="297"/>
      <c r="LG77" s="297"/>
      <c r="LH77" s="297"/>
      <c r="LI77" s="297"/>
      <c r="LJ77" s="297"/>
      <c r="LK77" s="297"/>
      <c r="LL77" s="297"/>
      <c r="LM77" s="297"/>
      <c r="LN77" s="297"/>
      <c r="LO77" s="297"/>
      <c r="LP77" s="297"/>
      <c r="LQ77" s="297"/>
      <c r="LR77" s="297"/>
      <c r="LS77" s="297"/>
      <c r="LT77" s="297"/>
      <c r="LU77" s="297"/>
      <c r="LV77" s="297"/>
      <c r="LW77" s="297"/>
      <c r="LX77" s="297"/>
      <c r="LY77" s="297"/>
      <c r="LZ77" s="297"/>
      <c r="MA77" s="297"/>
      <c r="MB77" s="297"/>
      <c r="MC77" s="297"/>
      <c r="MD77" s="297"/>
      <c r="ME77" s="297"/>
      <c r="MF77" s="297"/>
      <c r="MG77" s="297"/>
      <c r="MH77" s="297"/>
      <c r="MI77" s="297"/>
      <c r="MJ77" s="297"/>
      <c r="MK77" s="297"/>
      <c r="ML77" s="297"/>
      <c r="MM77" s="297"/>
      <c r="MN77" s="297"/>
      <c r="MO77" s="297"/>
      <c r="MP77" s="297"/>
      <c r="MQ77" s="297"/>
      <c r="MR77" s="297"/>
      <c r="MS77" s="297"/>
      <c r="MT77" s="297"/>
      <c r="MU77" s="297"/>
      <c r="MV77" s="297"/>
      <c r="MW77" s="297"/>
      <c r="MX77" s="297"/>
      <c r="MY77" s="297"/>
      <c r="MZ77" s="297"/>
      <c r="NA77" s="297"/>
      <c r="NB77" s="297"/>
      <c r="NC77" s="297"/>
      <c r="ND77" s="297"/>
      <c r="NE77" s="297"/>
      <c r="NF77" s="297"/>
      <c r="NG77" s="297"/>
      <c r="NH77" s="297"/>
      <c r="NI77" s="297"/>
      <c r="NJ77" s="297"/>
      <c r="NK77" s="297"/>
      <c r="NL77" s="297"/>
      <c r="NM77" s="297"/>
      <c r="NN77" s="297"/>
      <c r="NO77" s="297"/>
      <c r="NP77" s="297"/>
      <c r="NQ77" s="297"/>
      <c r="NR77" s="297"/>
      <c r="NS77" s="297"/>
      <c r="NT77" s="297"/>
      <c r="NU77" s="297"/>
      <c r="NV77" s="297"/>
      <c r="NW77" s="297"/>
      <c r="NX77" s="297"/>
      <c r="NY77" s="297"/>
      <c r="NZ77" s="297"/>
      <c r="OA77" s="297"/>
      <c r="OB77" s="297"/>
      <c r="OC77" s="297"/>
      <c r="OD77" s="297"/>
      <c r="OE77" s="297"/>
      <c r="OF77" s="297"/>
      <c r="OG77" s="297"/>
      <c r="OH77" s="297"/>
      <c r="OI77" s="297"/>
      <c r="OJ77" s="297"/>
      <c r="OK77" s="297"/>
      <c r="OL77" s="297"/>
      <c r="OM77" s="297"/>
      <c r="ON77" s="297"/>
      <c r="OO77" s="297"/>
      <c r="OP77" s="297"/>
      <c r="OQ77" s="297"/>
      <c r="OR77" s="297"/>
      <c r="OS77" s="297"/>
      <c r="OT77" s="297"/>
      <c r="OU77" s="297"/>
      <c r="OV77" s="297"/>
      <c r="OW77" s="297"/>
      <c r="OX77" s="297"/>
      <c r="OY77" s="297"/>
      <c r="OZ77" s="297"/>
      <c r="PA77" s="297"/>
      <c r="PB77" s="297"/>
      <c r="PC77" s="297"/>
      <c r="PD77" s="297"/>
      <c r="PE77" s="297"/>
      <c r="PF77" s="297"/>
      <c r="PG77" s="297"/>
      <c r="PH77" s="297"/>
      <c r="PI77" s="297"/>
      <c r="PJ77" s="297"/>
      <c r="PK77" s="297"/>
      <c r="PL77" s="297"/>
      <c r="PM77" s="297"/>
      <c r="PN77" s="297"/>
      <c r="PO77" s="297"/>
      <c r="PP77" s="297"/>
      <c r="PQ77" s="297"/>
      <c r="PR77" s="297"/>
      <c r="PS77" s="297"/>
      <c r="PT77" s="297"/>
      <c r="PU77" s="297"/>
      <c r="PV77" s="297"/>
      <c r="PW77" s="297"/>
      <c r="PX77" s="297"/>
      <c r="PY77" s="297"/>
      <c r="PZ77" s="297"/>
      <c r="QA77" s="297"/>
      <c r="QB77" s="297"/>
      <c r="QC77" s="297"/>
      <c r="QD77" s="297"/>
      <c r="QE77" s="297"/>
      <c r="QF77" s="297"/>
      <c r="QG77" s="297"/>
      <c r="QH77" s="297"/>
      <c r="QI77" s="297"/>
      <c r="QJ77" s="297"/>
      <c r="QK77" s="297"/>
      <c r="QL77" s="297"/>
      <c r="QM77" s="297"/>
      <c r="QN77" s="297"/>
      <c r="QO77" s="297"/>
      <c r="QP77" s="297"/>
      <c r="QQ77" s="297"/>
      <c r="QR77" s="297"/>
      <c r="QS77" s="297"/>
      <c r="QT77" s="297"/>
      <c r="QU77" s="297"/>
      <c r="QV77" s="297"/>
      <c r="QW77" s="297"/>
      <c r="QX77" s="297"/>
      <c r="QY77" s="297"/>
      <c r="QZ77" s="297"/>
      <c r="RA77" s="297"/>
      <c r="RB77" s="297"/>
      <c r="RC77" s="297"/>
      <c r="RD77" s="297"/>
      <c r="RE77" s="297"/>
      <c r="RF77" s="297"/>
      <c r="RG77" s="297"/>
      <c r="RH77" s="297"/>
      <c r="RI77" s="297"/>
      <c r="RJ77" s="297"/>
      <c r="RK77" s="297"/>
      <c r="RL77" s="297"/>
      <c r="RM77" s="297"/>
      <c r="RN77" s="297"/>
      <c r="RO77" s="297"/>
      <c r="RP77" s="297"/>
      <c r="RQ77" s="297"/>
      <c r="RR77" s="297"/>
      <c r="RS77" s="297"/>
      <c r="RT77" s="297"/>
      <c r="RU77" s="297"/>
      <c r="RV77" s="297"/>
      <c r="RW77" s="297"/>
      <c r="RX77" s="297"/>
      <c r="RY77" s="297"/>
      <c r="RZ77" s="297"/>
      <c r="SA77" s="297"/>
      <c r="SB77" s="297"/>
      <c r="SC77" s="297"/>
      <c r="SD77" s="297"/>
      <c r="SE77" s="297"/>
      <c r="SF77" s="297"/>
      <c r="SG77" s="297"/>
      <c r="SH77" s="297"/>
      <c r="SI77" s="297"/>
      <c r="SJ77" s="297"/>
      <c r="SK77" s="297"/>
      <c r="SL77" s="297"/>
      <c r="SM77" s="297"/>
      <c r="SN77" s="297"/>
      <c r="SO77" s="297"/>
      <c r="SP77" s="297"/>
      <c r="SQ77" s="297"/>
      <c r="SR77" s="297"/>
    </row>
    <row r="78" spans="1:512" ht="14.1" customHeight="1" x14ac:dyDescent="0.2">
      <c r="A78" s="164"/>
      <c r="B78" s="164"/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  <c r="O78" s="171"/>
      <c r="P78" s="164"/>
      <c r="Q78" s="164"/>
      <c r="R78" s="164"/>
      <c r="S78" s="164"/>
      <c r="T78" s="164"/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/>
      <c r="AF78" s="164"/>
      <c r="AG78" s="164"/>
      <c r="AH78" s="164"/>
      <c r="AI78" s="164"/>
      <c r="AJ78" s="164"/>
      <c r="AK78" s="164"/>
      <c r="AL78" s="164"/>
      <c r="AM78" s="164"/>
      <c r="AN78" s="164"/>
      <c r="AO78" s="164"/>
      <c r="AP78" s="164"/>
      <c r="AQ78" s="164"/>
      <c r="AR78" s="164"/>
      <c r="AS78" s="164"/>
      <c r="AT78" s="164"/>
      <c r="AU78" s="164"/>
      <c r="AV78" s="164"/>
      <c r="AW78" s="164"/>
      <c r="AX78" s="164"/>
      <c r="AY78" s="164"/>
      <c r="AZ78" s="164"/>
      <c r="BA78" s="164"/>
      <c r="BB78" s="164"/>
      <c r="BC78" s="164"/>
      <c r="BD78" s="164"/>
      <c r="BE78" s="164"/>
      <c r="BF78" s="164"/>
      <c r="BG78" s="164"/>
      <c r="BH78" s="164"/>
      <c r="BI78" s="164"/>
      <c r="BJ78" s="164"/>
      <c r="BK78" s="164"/>
      <c r="BL78" s="164"/>
      <c r="BM78" s="164"/>
      <c r="BN78" s="164"/>
      <c r="BO78" s="164"/>
      <c r="BP78" s="164"/>
      <c r="BQ78" s="164"/>
      <c r="BR78" s="164"/>
      <c r="BS78" s="164"/>
      <c r="BT78" s="164"/>
      <c r="BU78" s="164"/>
      <c r="BV78" s="164"/>
      <c r="BW78" s="164"/>
      <c r="BX78" s="164"/>
      <c r="BY78" s="164"/>
      <c r="BZ78" s="164"/>
      <c r="CA78" s="164"/>
      <c r="CB78" s="164"/>
      <c r="CC78" s="164"/>
      <c r="CD78" s="164"/>
      <c r="CE78" s="164"/>
      <c r="CF78" s="164"/>
      <c r="CG78" s="164"/>
      <c r="CH78" s="164"/>
      <c r="CI78" s="164"/>
      <c r="CJ78" s="164"/>
      <c r="CK78" s="164"/>
      <c r="CL78" s="164"/>
      <c r="CM78" s="164"/>
      <c r="CN78" s="164"/>
      <c r="CO78" s="164"/>
      <c r="CP78" s="164"/>
      <c r="CQ78" s="164"/>
      <c r="CR78" s="164"/>
      <c r="CS78" s="164"/>
      <c r="CT78" s="164"/>
      <c r="CU78" s="164"/>
      <c r="CV78" s="164"/>
      <c r="CW78" s="164"/>
      <c r="CX78" s="164"/>
      <c r="CY78" s="164"/>
      <c r="CZ78" s="164"/>
      <c r="DA78" s="164"/>
      <c r="DB78" s="164"/>
      <c r="DC78" s="164"/>
      <c r="DD78" s="164"/>
      <c r="DE78" s="164"/>
      <c r="DF78" s="164"/>
      <c r="DG78" s="164"/>
      <c r="DH78" s="164"/>
      <c r="DI78" s="164"/>
      <c r="DJ78" s="164"/>
      <c r="DK78" s="164"/>
      <c r="DL78" s="164"/>
      <c r="DM78" s="164"/>
      <c r="DN78" s="164"/>
      <c r="DO78" s="164"/>
      <c r="DP78" s="164"/>
      <c r="DQ78" s="164"/>
      <c r="DR78" s="164"/>
      <c r="DS78" s="164"/>
      <c r="DT78" s="164"/>
      <c r="DU78" s="164"/>
      <c r="DV78" s="164"/>
      <c r="DW78" s="164"/>
      <c r="DX78" s="164"/>
      <c r="DY78" s="164"/>
      <c r="DZ78" s="164"/>
      <c r="EA78" s="164"/>
      <c r="EB78" s="164"/>
      <c r="EC78" s="164"/>
      <c r="ED78" s="164"/>
      <c r="EE78" s="164"/>
      <c r="EF78" s="164"/>
      <c r="EG78" s="164"/>
      <c r="EH78" s="164"/>
      <c r="EI78" s="164"/>
      <c r="EJ78" s="164"/>
      <c r="EK78" s="164"/>
      <c r="EL78" s="164"/>
      <c r="EM78" s="164"/>
      <c r="EN78" s="164"/>
      <c r="EO78" s="164"/>
      <c r="EP78" s="164"/>
      <c r="EQ78" s="164"/>
      <c r="ER78" s="164"/>
      <c r="ES78" s="164"/>
      <c r="ET78" s="164"/>
      <c r="EU78" s="164"/>
      <c r="EV78" s="164"/>
      <c r="EW78" s="164"/>
      <c r="EX78" s="164"/>
      <c r="EY78" s="164"/>
      <c r="EZ78" s="164"/>
      <c r="FA78" s="164"/>
      <c r="FB78" s="164"/>
      <c r="FC78" s="164"/>
      <c r="FD78" s="164"/>
      <c r="FE78" s="164"/>
      <c r="FF78" s="164"/>
      <c r="FG78" s="164"/>
      <c r="FH78" s="164"/>
      <c r="FI78" s="164"/>
      <c r="FJ78" s="164"/>
      <c r="FK78" s="164"/>
      <c r="FL78" s="164"/>
      <c r="FM78" s="164"/>
      <c r="FN78" s="164"/>
      <c r="FO78" s="164"/>
      <c r="FP78" s="164"/>
      <c r="FQ78" s="164"/>
      <c r="FR78" s="164"/>
      <c r="FS78" s="164"/>
      <c r="FT78" s="164"/>
      <c r="FU78" s="164"/>
      <c r="FV78" s="164"/>
      <c r="FW78" s="164"/>
      <c r="FX78" s="164"/>
      <c r="FY78" s="164"/>
      <c r="FZ78" s="164"/>
      <c r="GA78" s="297"/>
      <c r="GB78" s="297"/>
      <c r="GC78" s="297"/>
      <c r="GD78" s="297"/>
      <c r="GE78" s="297"/>
      <c r="GF78" s="309"/>
      <c r="GG78" s="297"/>
      <c r="GH78" s="297"/>
      <c r="GI78" s="297"/>
      <c r="GJ78" s="297"/>
      <c r="GK78" s="297"/>
      <c r="GM78" s="2"/>
      <c r="GN78" s="2"/>
      <c r="GO78" s="2"/>
      <c r="GP78" s="2"/>
      <c r="GQ78" s="2"/>
      <c r="GR78" s="2"/>
      <c r="GS78" s="2"/>
      <c r="GT78" s="2"/>
      <c r="GU78" s="2"/>
      <c r="GV78" s="2"/>
      <c r="GW78" s="2"/>
      <c r="GX78" s="2"/>
      <c r="GY78" s="2"/>
      <c r="GZ78" s="2"/>
      <c r="HA78" s="2"/>
      <c r="HB78" s="2"/>
      <c r="HC78" s="2"/>
      <c r="HD78" s="2"/>
      <c r="HE78" s="2"/>
      <c r="HF78" s="2"/>
      <c r="HG78" s="2"/>
      <c r="HH78" s="2"/>
      <c r="HI78" s="2"/>
      <c r="HJ78" s="2"/>
      <c r="HK78" s="2"/>
      <c r="HL78" s="2"/>
      <c r="HM78" s="2"/>
      <c r="HN78" s="2"/>
      <c r="HO78" s="2"/>
      <c r="HP78" s="2"/>
      <c r="HQ78" s="2"/>
      <c r="HR78" s="2"/>
      <c r="HS78" s="2"/>
      <c r="HT78" s="2"/>
      <c r="HU78" s="2"/>
      <c r="HV78" s="2"/>
      <c r="HW78" s="2"/>
      <c r="IC78" s="297"/>
      <c r="ID78" s="297"/>
      <c r="IE78" s="297"/>
      <c r="IF78" s="297"/>
      <c r="IG78" s="297"/>
      <c r="IH78" s="297"/>
      <c r="II78" s="297"/>
      <c r="IJ78" s="297"/>
      <c r="IK78" s="297"/>
      <c r="IL78" s="297"/>
      <c r="IM78" s="297"/>
      <c r="IN78" s="297"/>
      <c r="IO78" s="297"/>
      <c r="IP78" s="297"/>
      <c r="IQ78" s="297"/>
      <c r="IR78" s="297"/>
      <c r="IS78" s="297"/>
      <c r="IT78" s="297"/>
      <c r="IU78" s="297"/>
      <c r="IV78" s="297"/>
      <c r="IW78" s="297"/>
      <c r="IX78" s="297"/>
      <c r="IY78" s="297"/>
      <c r="IZ78" s="297"/>
      <c r="JA78" s="297"/>
      <c r="JB78" s="297"/>
      <c r="JC78" s="297"/>
      <c r="JD78" s="297"/>
      <c r="JE78" s="297"/>
      <c r="JF78" s="297"/>
      <c r="JG78" s="297"/>
      <c r="JH78" s="297"/>
      <c r="JI78" s="297"/>
      <c r="JJ78" s="297"/>
      <c r="JK78" s="297"/>
      <c r="JL78" s="297"/>
      <c r="JM78" s="297"/>
      <c r="JN78" s="297"/>
      <c r="JO78" s="297"/>
      <c r="JP78" s="297"/>
      <c r="JQ78" s="297"/>
      <c r="JR78" s="297"/>
      <c r="JS78" s="297"/>
      <c r="JT78" s="297"/>
      <c r="JU78" s="297"/>
      <c r="JV78" s="297"/>
      <c r="JW78" s="297"/>
      <c r="JX78" s="297"/>
      <c r="JY78" s="297"/>
      <c r="JZ78" s="297"/>
      <c r="KA78" s="297"/>
      <c r="KB78" s="297"/>
      <c r="KC78" s="297"/>
      <c r="KD78" s="297"/>
      <c r="KE78" s="297"/>
      <c r="KF78" s="297"/>
      <c r="KG78" s="297"/>
      <c r="KH78" s="297"/>
      <c r="KI78" s="297"/>
      <c r="KJ78" s="297"/>
      <c r="KK78" s="297"/>
      <c r="KL78" s="297"/>
      <c r="KM78" s="297"/>
      <c r="KN78" s="297"/>
      <c r="KO78" s="297"/>
      <c r="KP78" s="297"/>
      <c r="KQ78" s="297"/>
      <c r="KR78" s="297"/>
      <c r="KS78" s="297"/>
      <c r="KT78" s="297"/>
      <c r="KU78" s="297"/>
      <c r="KV78" s="297"/>
      <c r="KW78" s="297"/>
      <c r="KX78" s="297"/>
      <c r="KY78" s="297"/>
      <c r="KZ78" s="297"/>
      <c r="LA78" s="297"/>
      <c r="LB78" s="297"/>
      <c r="LC78" s="297"/>
      <c r="LD78" s="297"/>
      <c r="LE78" s="297"/>
      <c r="LF78" s="297"/>
      <c r="LG78" s="297"/>
      <c r="LH78" s="297"/>
      <c r="LI78" s="297"/>
      <c r="LJ78" s="297"/>
      <c r="LK78" s="297"/>
      <c r="LL78" s="297"/>
      <c r="LM78" s="297"/>
      <c r="LN78" s="297"/>
      <c r="LO78" s="297"/>
      <c r="LP78" s="297"/>
      <c r="LQ78" s="297"/>
      <c r="LR78" s="297"/>
      <c r="LS78" s="297"/>
      <c r="LT78" s="297"/>
      <c r="LU78" s="297"/>
      <c r="LV78" s="297"/>
      <c r="LW78" s="297"/>
      <c r="LX78" s="297"/>
      <c r="LY78" s="297"/>
      <c r="LZ78" s="297"/>
      <c r="MA78" s="297"/>
      <c r="MB78" s="297"/>
      <c r="MC78" s="297"/>
      <c r="MD78" s="297"/>
      <c r="ME78" s="297"/>
      <c r="MF78" s="297"/>
      <c r="MG78" s="297"/>
      <c r="MH78" s="297"/>
      <c r="MI78" s="297"/>
      <c r="MJ78" s="297"/>
      <c r="MK78" s="297"/>
      <c r="ML78" s="297"/>
      <c r="MM78" s="297"/>
      <c r="MN78" s="297"/>
      <c r="MO78" s="297"/>
      <c r="MP78" s="297"/>
      <c r="MQ78" s="297"/>
      <c r="MR78" s="297"/>
      <c r="MS78" s="297"/>
      <c r="MT78" s="297"/>
      <c r="MU78" s="297"/>
      <c r="MV78" s="297"/>
      <c r="MW78" s="297"/>
      <c r="MX78" s="297"/>
      <c r="MY78" s="297"/>
      <c r="MZ78" s="297"/>
      <c r="NA78" s="297"/>
      <c r="NB78" s="297"/>
      <c r="NC78" s="297"/>
      <c r="ND78" s="297"/>
      <c r="NE78" s="297"/>
      <c r="NF78" s="297"/>
      <c r="NG78" s="297"/>
      <c r="NH78" s="297"/>
      <c r="NI78" s="297"/>
      <c r="NJ78" s="297"/>
      <c r="NK78" s="297"/>
      <c r="NL78" s="297"/>
      <c r="NM78" s="297"/>
      <c r="NN78" s="297"/>
      <c r="NO78" s="297"/>
      <c r="NP78" s="297"/>
      <c r="NQ78" s="297"/>
      <c r="NR78" s="297"/>
      <c r="NS78" s="297"/>
      <c r="NT78" s="297"/>
      <c r="NU78" s="297"/>
      <c r="NV78" s="297"/>
      <c r="NW78" s="297"/>
      <c r="NX78" s="297"/>
      <c r="NY78" s="297"/>
      <c r="NZ78" s="297"/>
      <c r="OA78" s="297"/>
      <c r="OB78" s="297"/>
      <c r="OC78" s="297"/>
      <c r="OD78" s="297"/>
      <c r="OE78" s="297"/>
      <c r="OF78" s="297"/>
      <c r="OG78" s="297"/>
      <c r="OH78" s="297"/>
      <c r="OI78" s="297"/>
      <c r="OJ78" s="297"/>
      <c r="OK78" s="297"/>
      <c r="OL78" s="297"/>
      <c r="OM78" s="297"/>
      <c r="ON78" s="297"/>
      <c r="OO78" s="297"/>
      <c r="OP78" s="297"/>
      <c r="OQ78" s="297"/>
      <c r="OR78" s="297"/>
      <c r="OS78" s="297"/>
      <c r="OT78" s="297"/>
      <c r="OU78" s="297"/>
      <c r="OV78" s="297"/>
      <c r="OW78" s="297"/>
      <c r="OX78" s="297"/>
      <c r="OY78" s="297"/>
      <c r="OZ78" s="297"/>
      <c r="PA78" s="297"/>
      <c r="PB78" s="297"/>
      <c r="PC78" s="297"/>
      <c r="PD78" s="297"/>
      <c r="PE78" s="297"/>
      <c r="PF78" s="297"/>
      <c r="PG78" s="297"/>
      <c r="PH78" s="297"/>
      <c r="PI78" s="297"/>
      <c r="PJ78" s="297"/>
      <c r="PK78" s="297"/>
      <c r="PL78" s="297"/>
      <c r="PM78" s="297"/>
      <c r="PN78" s="297"/>
      <c r="PO78" s="297"/>
      <c r="PP78" s="297"/>
      <c r="PQ78" s="297"/>
      <c r="PR78" s="297"/>
      <c r="PS78" s="297"/>
      <c r="PT78" s="297"/>
      <c r="PU78" s="297"/>
      <c r="PV78" s="297"/>
      <c r="PW78" s="297"/>
      <c r="PX78" s="297"/>
      <c r="PY78" s="297"/>
      <c r="PZ78" s="297"/>
      <c r="QA78" s="297"/>
      <c r="QB78" s="297"/>
      <c r="QC78" s="297"/>
      <c r="QD78" s="297"/>
      <c r="QE78" s="297"/>
      <c r="QF78" s="297"/>
      <c r="QG78" s="297"/>
      <c r="QH78" s="297"/>
      <c r="QI78" s="297"/>
      <c r="QJ78" s="297"/>
      <c r="QK78" s="297"/>
      <c r="QL78" s="297"/>
      <c r="QM78" s="297"/>
      <c r="QN78" s="297"/>
      <c r="QO78" s="297"/>
      <c r="QP78" s="297"/>
      <c r="QQ78" s="297"/>
      <c r="QR78" s="297"/>
      <c r="QS78" s="297"/>
      <c r="QT78" s="297"/>
      <c r="QU78" s="297"/>
      <c r="QV78" s="297"/>
      <c r="QW78" s="297"/>
      <c r="QX78" s="297"/>
      <c r="QY78" s="297"/>
      <c r="QZ78" s="297"/>
      <c r="RA78" s="297"/>
      <c r="RB78" s="297"/>
      <c r="RC78" s="297"/>
      <c r="RD78" s="297"/>
      <c r="RE78" s="297"/>
      <c r="RF78" s="297"/>
      <c r="RG78" s="297"/>
      <c r="RH78" s="297"/>
      <c r="RI78" s="297"/>
      <c r="RJ78" s="297"/>
      <c r="RK78" s="297"/>
      <c r="RL78" s="297"/>
      <c r="RM78" s="297"/>
      <c r="RN78" s="297"/>
      <c r="RO78" s="297"/>
      <c r="RP78" s="297"/>
      <c r="RQ78" s="297"/>
      <c r="RR78" s="297"/>
      <c r="RS78" s="297"/>
      <c r="RT78" s="297"/>
      <c r="RU78" s="297"/>
      <c r="RV78" s="297"/>
      <c r="RW78" s="297"/>
      <c r="RX78" s="297"/>
      <c r="RY78" s="297"/>
      <c r="RZ78" s="297"/>
      <c r="SA78" s="297"/>
      <c r="SB78" s="297"/>
      <c r="SC78" s="297"/>
      <c r="SD78" s="297"/>
      <c r="SE78" s="297"/>
      <c r="SF78" s="297"/>
      <c r="SG78" s="297"/>
      <c r="SH78" s="297"/>
      <c r="SI78" s="297"/>
      <c r="SJ78" s="297"/>
      <c r="SK78" s="297"/>
      <c r="SL78" s="297"/>
      <c r="SM78" s="297"/>
      <c r="SN78" s="297"/>
      <c r="SO78" s="297"/>
      <c r="SP78" s="297"/>
      <c r="SQ78" s="297"/>
      <c r="SR78" s="297"/>
    </row>
    <row r="79" spans="1:512" ht="14.1" customHeight="1" x14ac:dyDescent="0.2">
      <c r="A79" s="164"/>
      <c r="B79" s="164"/>
      <c r="C79" s="164"/>
      <c r="D79" s="164"/>
      <c r="E79" s="164"/>
      <c r="F79" s="164"/>
      <c r="G79" s="164"/>
      <c r="H79" s="164"/>
      <c r="I79" s="164"/>
      <c r="J79" s="164"/>
      <c r="K79" s="164"/>
      <c r="L79" s="164"/>
      <c r="M79" s="164"/>
      <c r="N79" s="164"/>
      <c r="O79" s="171"/>
      <c r="P79" s="164"/>
      <c r="Q79" s="164"/>
      <c r="R79" s="241"/>
      <c r="S79" s="241"/>
      <c r="T79" s="241"/>
      <c r="U79" s="241"/>
      <c r="V79" s="241"/>
      <c r="W79" s="241"/>
      <c r="X79" s="241"/>
      <c r="Y79" s="241"/>
      <c r="Z79" s="241"/>
      <c r="AA79" s="241"/>
      <c r="AB79" s="241"/>
      <c r="AC79" s="241"/>
      <c r="AD79" s="241"/>
      <c r="AE79" s="241"/>
      <c r="AF79" s="241"/>
      <c r="AG79" s="241"/>
      <c r="AH79" s="241"/>
      <c r="AI79" s="241"/>
      <c r="AJ79" s="241"/>
      <c r="AK79" s="241"/>
      <c r="AL79" s="241"/>
      <c r="AM79" s="241"/>
      <c r="AN79" s="241"/>
      <c r="AO79" s="241"/>
      <c r="AP79" s="241"/>
      <c r="AQ79" s="241"/>
      <c r="AR79" s="241"/>
      <c r="AS79" s="241"/>
      <c r="AT79" s="241"/>
      <c r="AU79" s="241"/>
      <c r="AV79" s="241"/>
      <c r="AW79" s="241"/>
      <c r="AX79" s="241"/>
      <c r="AY79" s="241"/>
      <c r="AZ79" s="241"/>
      <c r="BA79" s="241"/>
      <c r="BB79" s="241"/>
      <c r="BC79" s="241"/>
      <c r="BD79" s="241"/>
      <c r="BE79" s="241"/>
      <c r="BF79" s="241"/>
      <c r="BG79" s="241"/>
      <c r="BH79" s="241"/>
      <c r="BI79" s="241"/>
      <c r="BJ79" s="241"/>
      <c r="BK79" s="241"/>
      <c r="BL79" s="241"/>
      <c r="BM79" s="241"/>
      <c r="BN79" s="241"/>
      <c r="BO79" s="241"/>
      <c r="BP79" s="241"/>
      <c r="BQ79" s="241"/>
      <c r="BR79" s="241"/>
      <c r="BS79" s="241"/>
      <c r="BT79" s="241"/>
      <c r="BU79" s="241"/>
      <c r="BV79" s="241"/>
      <c r="BW79" s="241"/>
      <c r="BX79" s="241"/>
      <c r="BY79" s="241"/>
      <c r="BZ79" s="241"/>
      <c r="CA79" s="241"/>
      <c r="CB79" s="241"/>
      <c r="CC79" s="241"/>
      <c r="CD79" s="241"/>
      <c r="CE79" s="241"/>
      <c r="CF79" s="241"/>
      <c r="CG79" s="241"/>
      <c r="CH79" s="241"/>
      <c r="CI79" s="241"/>
      <c r="CJ79" s="241"/>
      <c r="CK79" s="241"/>
      <c r="CL79" s="241"/>
      <c r="CM79" s="241"/>
      <c r="CN79" s="241"/>
      <c r="CO79" s="241"/>
      <c r="CP79" s="241"/>
      <c r="CQ79" s="241"/>
      <c r="CR79" s="241"/>
      <c r="CS79" s="241"/>
      <c r="CT79" s="241"/>
      <c r="CU79" s="241"/>
      <c r="CV79" s="241"/>
      <c r="CW79" s="241"/>
      <c r="CX79" s="241"/>
      <c r="CY79" s="241"/>
      <c r="CZ79" s="241"/>
      <c r="DA79" s="241"/>
      <c r="DB79" s="241"/>
      <c r="DC79" s="241"/>
      <c r="DD79" s="241"/>
      <c r="DE79" s="241"/>
      <c r="DF79" s="241"/>
      <c r="DG79" s="241"/>
      <c r="DH79" s="241"/>
      <c r="DI79" s="241"/>
      <c r="DJ79" s="241"/>
      <c r="DK79" s="241"/>
      <c r="DL79" s="241"/>
      <c r="DM79" s="241"/>
      <c r="DN79" s="241"/>
      <c r="DO79" s="241"/>
      <c r="DP79" s="241"/>
      <c r="DQ79" s="241"/>
      <c r="DR79" s="241"/>
      <c r="DS79" s="241"/>
      <c r="DT79" s="241"/>
      <c r="DU79" s="241"/>
      <c r="DV79" s="241"/>
      <c r="DW79" s="241"/>
      <c r="DX79" s="241"/>
      <c r="DY79" s="241"/>
      <c r="DZ79" s="241"/>
      <c r="EA79" s="241"/>
      <c r="EB79" s="241"/>
      <c r="EC79" s="241"/>
      <c r="ED79" s="241"/>
      <c r="EE79" s="241"/>
      <c r="EF79" s="241"/>
      <c r="EG79" s="241"/>
      <c r="EH79" s="241"/>
      <c r="EI79" s="241"/>
      <c r="EJ79" s="241"/>
      <c r="EK79" s="241"/>
      <c r="EL79" s="241"/>
      <c r="EM79" s="241"/>
      <c r="EN79" s="241"/>
      <c r="EO79" s="241"/>
      <c r="EP79" s="241"/>
      <c r="EQ79" s="241"/>
      <c r="ER79" s="241"/>
      <c r="ES79" s="241"/>
      <c r="ET79" s="241"/>
      <c r="EU79" s="241"/>
      <c r="EV79" s="241"/>
      <c r="EW79" s="241"/>
      <c r="EX79" s="241"/>
      <c r="EY79" s="241"/>
      <c r="EZ79" s="241"/>
      <c r="FA79" s="241"/>
      <c r="FB79" s="241"/>
      <c r="FC79" s="241"/>
      <c r="FD79" s="241"/>
      <c r="FE79" s="241"/>
      <c r="FF79" s="241"/>
      <c r="FG79" s="241"/>
      <c r="FH79" s="241"/>
      <c r="FI79" s="241"/>
      <c r="FJ79" s="241"/>
      <c r="FK79" s="241"/>
      <c r="FL79" s="241"/>
      <c r="FM79" s="241"/>
      <c r="FN79" s="241"/>
      <c r="FO79" s="241"/>
      <c r="FP79" s="241"/>
      <c r="FQ79" s="241"/>
      <c r="FR79" s="241"/>
      <c r="FS79" s="241"/>
      <c r="FT79" s="241"/>
      <c r="FU79" s="241"/>
      <c r="FV79" s="241"/>
      <c r="FW79" s="241"/>
      <c r="FX79" s="241"/>
      <c r="FY79" s="241"/>
      <c r="FZ79" s="241"/>
      <c r="GA79" s="264"/>
      <c r="GB79" s="264"/>
      <c r="GC79" s="264"/>
      <c r="GD79" s="264"/>
      <c r="GE79" s="264"/>
      <c r="GF79" s="309"/>
      <c r="GG79" s="297"/>
      <c r="GH79" s="297"/>
      <c r="GI79" s="297"/>
      <c r="GJ79" s="297"/>
      <c r="GK79" s="297"/>
      <c r="GM79" s="2"/>
      <c r="GN79" s="297"/>
      <c r="GO79" s="297"/>
      <c r="GP79" s="297"/>
      <c r="GQ79" s="297"/>
      <c r="GR79" s="297"/>
      <c r="GS79" s="297"/>
      <c r="GT79" s="297"/>
      <c r="GU79" s="297"/>
      <c r="GV79" s="297"/>
      <c r="GW79" s="297"/>
      <c r="GX79" s="297"/>
      <c r="GY79" s="297"/>
      <c r="GZ79" s="297"/>
      <c r="HA79" s="136"/>
      <c r="HB79" s="136"/>
      <c r="HC79" s="297"/>
      <c r="HD79" s="297"/>
      <c r="HE79" s="297"/>
      <c r="HF79" s="297"/>
      <c r="HG79" s="297"/>
      <c r="HH79" s="297"/>
      <c r="HI79" s="297"/>
      <c r="HJ79" s="297"/>
      <c r="HK79" s="297"/>
      <c r="HL79" s="297"/>
      <c r="HM79" s="297"/>
      <c r="HN79" s="297"/>
      <c r="HO79" s="297"/>
      <c r="HP79" s="297"/>
      <c r="HQ79" s="297"/>
      <c r="HR79" s="297"/>
      <c r="HS79" s="297"/>
      <c r="HT79" s="297"/>
      <c r="HU79" s="297"/>
      <c r="HV79" s="297"/>
      <c r="HW79" s="2"/>
      <c r="IC79" s="297"/>
      <c r="ID79" s="297"/>
      <c r="IE79" s="297"/>
      <c r="IF79" s="297"/>
      <c r="IG79" s="297"/>
      <c r="IH79" s="297"/>
      <c r="II79" s="297"/>
      <c r="IJ79" s="297"/>
      <c r="IK79" s="297"/>
      <c r="IL79" s="297"/>
      <c r="IM79" s="297"/>
      <c r="IN79" s="297"/>
      <c r="IO79" s="297"/>
      <c r="IP79" s="297"/>
      <c r="IQ79" s="297"/>
      <c r="IR79" s="297"/>
      <c r="IS79" s="297"/>
      <c r="IT79" s="297"/>
      <c r="IU79" s="297"/>
      <c r="IV79" s="297"/>
      <c r="IW79" s="297"/>
      <c r="IX79" s="297"/>
      <c r="IY79" s="297"/>
      <c r="IZ79" s="297"/>
      <c r="JA79" s="297"/>
      <c r="JB79" s="297"/>
      <c r="JC79" s="297"/>
      <c r="JD79" s="297"/>
      <c r="JE79" s="297"/>
      <c r="JF79" s="297"/>
      <c r="JG79" s="297"/>
      <c r="JH79" s="297"/>
      <c r="JI79" s="297"/>
      <c r="JJ79" s="297"/>
      <c r="JK79" s="297"/>
      <c r="JL79" s="297"/>
      <c r="JM79" s="297"/>
      <c r="JN79" s="297"/>
      <c r="JO79" s="297"/>
      <c r="JP79" s="297"/>
      <c r="JQ79" s="297"/>
      <c r="JR79" s="297"/>
      <c r="JS79" s="297"/>
      <c r="JT79" s="297"/>
      <c r="JU79" s="297"/>
      <c r="JV79" s="297"/>
      <c r="JW79" s="297"/>
      <c r="JX79" s="297"/>
      <c r="JY79" s="297"/>
      <c r="JZ79" s="297"/>
      <c r="KA79" s="297"/>
      <c r="KB79" s="297"/>
      <c r="KC79" s="297"/>
      <c r="KD79" s="297"/>
      <c r="KE79" s="297"/>
      <c r="KF79" s="297"/>
      <c r="KG79" s="297"/>
      <c r="KH79" s="297"/>
      <c r="KI79" s="297"/>
      <c r="KJ79" s="297"/>
      <c r="KK79" s="297"/>
      <c r="KL79" s="297"/>
      <c r="KM79" s="297"/>
      <c r="KN79" s="297"/>
      <c r="KO79" s="297"/>
      <c r="KP79" s="297"/>
      <c r="KQ79" s="297"/>
      <c r="KR79" s="297"/>
      <c r="KS79" s="297"/>
      <c r="KT79" s="297"/>
      <c r="KU79" s="297"/>
      <c r="KV79" s="297"/>
      <c r="KW79" s="297"/>
      <c r="KX79" s="297"/>
      <c r="KY79" s="297"/>
      <c r="KZ79" s="297"/>
      <c r="LA79" s="297"/>
      <c r="LB79" s="297"/>
      <c r="LC79" s="297"/>
      <c r="LD79" s="297"/>
      <c r="LE79" s="297"/>
      <c r="LF79" s="297"/>
      <c r="LG79" s="297"/>
      <c r="LH79" s="297"/>
      <c r="LI79" s="297"/>
      <c r="LJ79" s="297"/>
      <c r="LK79" s="297"/>
      <c r="LL79" s="297"/>
      <c r="LM79" s="297"/>
      <c r="LN79" s="297"/>
      <c r="LO79" s="297"/>
      <c r="LP79" s="297"/>
      <c r="LQ79" s="297"/>
      <c r="LR79" s="297"/>
      <c r="LS79" s="297"/>
      <c r="LT79" s="297"/>
      <c r="LU79" s="297"/>
      <c r="LV79" s="297"/>
      <c r="LW79" s="297"/>
      <c r="LX79" s="297"/>
      <c r="LY79" s="297"/>
      <c r="LZ79" s="297"/>
      <c r="MA79" s="297"/>
      <c r="MB79" s="297"/>
      <c r="MC79" s="297"/>
      <c r="MD79" s="297"/>
      <c r="ME79" s="297"/>
      <c r="MF79" s="297"/>
      <c r="MG79" s="297"/>
      <c r="MH79" s="297"/>
      <c r="MI79" s="297"/>
      <c r="MJ79" s="297"/>
      <c r="MK79" s="297"/>
      <c r="ML79" s="297"/>
      <c r="MM79" s="297"/>
      <c r="MN79" s="297"/>
      <c r="MO79" s="297"/>
      <c r="MP79" s="297"/>
      <c r="MQ79" s="297"/>
      <c r="MR79" s="297"/>
      <c r="MS79" s="297"/>
      <c r="MT79" s="297"/>
      <c r="MU79" s="297"/>
      <c r="MV79" s="297"/>
      <c r="MW79" s="297"/>
      <c r="MX79" s="297"/>
      <c r="MY79" s="297"/>
      <c r="MZ79" s="297"/>
      <c r="NA79" s="297"/>
      <c r="NB79" s="297"/>
      <c r="NC79" s="297"/>
      <c r="ND79" s="297"/>
      <c r="NE79" s="297"/>
      <c r="NF79" s="297"/>
      <c r="NG79" s="297"/>
      <c r="NH79" s="297"/>
      <c r="NI79" s="297"/>
      <c r="NJ79" s="297"/>
      <c r="NK79" s="297"/>
      <c r="NL79" s="297"/>
      <c r="NM79" s="297"/>
      <c r="NN79" s="297"/>
      <c r="NO79" s="297"/>
      <c r="NP79" s="297"/>
      <c r="NQ79" s="297"/>
      <c r="NR79" s="297"/>
      <c r="NS79" s="297"/>
      <c r="NT79" s="297"/>
      <c r="NU79" s="297"/>
      <c r="NV79" s="297"/>
      <c r="NW79" s="297"/>
      <c r="NX79" s="297"/>
      <c r="NY79" s="297"/>
      <c r="NZ79" s="297"/>
      <c r="OA79" s="297"/>
      <c r="OB79" s="297"/>
      <c r="OC79" s="297"/>
      <c r="OD79" s="297"/>
      <c r="OE79" s="297"/>
      <c r="OF79" s="297"/>
      <c r="OG79" s="297"/>
      <c r="OH79" s="297"/>
      <c r="OI79" s="297"/>
      <c r="OJ79" s="297"/>
      <c r="OK79" s="297"/>
      <c r="OL79" s="297"/>
      <c r="OM79" s="297"/>
      <c r="ON79" s="297"/>
      <c r="OO79" s="297"/>
      <c r="OP79" s="297"/>
      <c r="OQ79" s="297"/>
      <c r="OR79" s="297"/>
      <c r="OS79" s="297"/>
      <c r="OT79" s="297"/>
      <c r="OU79" s="297"/>
      <c r="OV79" s="297"/>
      <c r="OW79" s="297"/>
      <c r="OX79" s="297"/>
      <c r="OY79" s="297"/>
      <c r="OZ79" s="297"/>
      <c r="PA79" s="297"/>
      <c r="PB79" s="297"/>
      <c r="PC79" s="297"/>
      <c r="PD79" s="297"/>
      <c r="PE79" s="297"/>
      <c r="PF79" s="297"/>
      <c r="PG79" s="297"/>
      <c r="PH79" s="297"/>
      <c r="PI79" s="297"/>
      <c r="PJ79" s="297"/>
      <c r="PK79" s="297"/>
      <c r="PL79" s="297"/>
      <c r="PM79" s="297"/>
      <c r="PN79" s="297"/>
      <c r="PO79" s="297"/>
      <c r="PP79" s="297"/>
      <c r="PQ79" s="297"/>
      <c r="PR79" s="297"/>
      <c r="PS79" s="297"/>
      <c r="PT79" s="297"/>
      <c r="PU79" s="297"/>
      <c r="PV79" s="297"/>
      <c r="PW79" s="297"/>
      <c r="PX79" s="297"/>
      <c r="PY79" s="297"/>
      <c r="PZ79" s="297"/>
      <c r="QA79" s="297"/>
      <c r="QB79" s="297"/>
      <c r="QC79" s="297"/>
      <c r="QD79" s="297"/>
      <c r="QE79" s="297"/>
      <c r="QF79" s="297"/>
      <c r="QG79" s="297"/>
      <c r="QH79" s="297"/>
      <c r="QI79" s="297"/>
      <c r="QJ79" s="297"/>
      <c r="QK79" s="297"/>
      <c r="QL79" s="297"/>
      <c r="QM79" s="297"/>
      <c r="QN79" s="297"/>
      <c r="QO79" s="297"/>
      <c r="QP79" s="297"/>
      <c r="QQ79" s="297"/>
      <c r="QR79" s="297"/>
      <c r="QS79" s="297"/>
      <c r="QT79" s="297"/>
      <c r="QU79" s="297"/>
      <c r="QV79" s="297"/>
      <c r="QW79" s="297"/>
      <c r="QX79" s="297"/>
      <c r="QY79" s="297"/>
      <c r="QZ79" s="297"/>
      <c r="RA79" s="297"/>
      <c r="RB79" s="297"/>
      <c r="RC79" s="297"/>
      <c r="RD79" s="297"/>
      <c r="RE79" s="297"/>
      <c r="RF79" s="297"/>
      <c r="RG79" s="297"/>
      <c r="RH79" s="297"/>
      <c r="RI79" s="297"/>
      <c r="RJ79" s="297"/>
      <c r="RK79" s="297"/>
      <c r="RL79" s="297"/>
      <c r="RM79" s="297"/>
      <c r="RN79" s="297"/>
      <c r="RO79" s="297"/>
      <c r="RP79" s="297"/>
      <c r="RQ79" s="297"/>
      <c r="RR79" s="297"/>
      <c r="RS79" s="297"/>
      <c r="RT79" s="297"/>
      <c r="RU79" s="297"/>
      <c r="RV79" s="297"/>
      <c r="RW79" s="297"/>
      <c r="RX79" s="297"/>
      <c r="RY79" s="297"/>
      <c r="RZ79" s="297"/>
      <c r="SA79" s="297"/>
      <c r="SB79" s="297"/>
      <c r="SC79" s="297"/>
      <c r="SD79" s="297"/>
      <c r="SE79" s="297"/>
      <c r="SF79" s="297"/>
      <c r="SG79" s="297"/>
      <c r="SH79" s="297"/>
      <c r="SI79" s="297"/>
      <c r="SJ79" s="297"/>
      <c r="SK79" s="297"/>
      <c r="SL79" s="297"/>
      <c r="SM79" s="297"/>
      <c r="SN79" s="297"/>
      <c r="SO79" s="297"/>
      <c r="SP79" s="297"/>
      <c r="SQ79" s="297"/>
      <c r="SR79" s="297"/>
    </row>
    <row r="80" spans="1:512" ht="14.1" customHeight="1" x14ac:dyDescent="0.2">
      <c r="A80" s="164"/>
      <c r="B80" s="164"/>
      <c r="C80" s="164"/>
      <c r="D80" s="164"/>
      <c r="E80" s="164"/>
      <c r="F80" s="164"/>
      <c r="G80" s="164"/>
      <c r="H80" s="164"/>
      <c r="I80" s="164"/>
      <c r="J80" s="164"/>
      <c r="K80" s="164"/>
      <c r="L80" s="164"/>
      <c r="M80" s="164"/>
      <c r="N80" s="164"/>
      <c r="O80" s="164"/>
      <c r="P80" s="164"/>
      <c r="Q80" s="164"/>
      <c r="R80" s="239"/>
      <c r="S80" s="239"/>
      <c r="T80" s="239"/>
      <c r="U80" s="239"/>
      <c r="V80" s="239"/>
      <c r="W80" s="239"/>
      <c r="X80" s="239"/>
      <c r="Y80" s="239"/>
      <c r="Z80" s="239"/>
      <c r="AA80" s="239"/>
      <c r="AB80" s="239"/>
      <c r="AC80" s="239"/>
      <c r="AD80" s="159"/>
      <c r="AE80" s="159"/>
      <c r="AF80" s="159"/>
      <c r="AG80" s="159"/>
      <c r="AH80" s="159"/>
      <c r="AI80" s="159"/>
      <c r="AJ80" s="159"/>
      <c r="AK80" s="159"/>
      <c r="AL80" s="159"/>
      <c r="AM80" s="159"/>
      <c r="AN80" s="159"/>
      <c r="AO80" s="159"/>
      <c r="AP80" s="159"/>
      <c r="AQ80" s="159"/>
      <c r="AR80" s="159"/>
      <c r="AS80" s="159"/>
      <c r="AT80" s="159"/>
      <c r="AU80" s="159"/>
      <c r="AV80" s="159"/>
      <c r="AW80" s="159"/>
      <c r="AX80" s="159"/>
      <c r="AY80" s="159"/>
      <c r="AZ80" s="159"/>
      <c r="BA80" s="159"/>
      <c r="BB80" s="159"/>
      <c r="BC80" s="159"/>
      <c r="BD80" s="159"/>
      <c r="BE80" s="159"/>
      <c r="BF80" s="159"/>
      <c r="BG80" s="159"/>
      <c r="BH80" s="159"/>
      <c r="BI80" s="159"/>
      <c r="BJ80" s="159"/>
      <c r="BK80" s="159"/>
      <c r="BL80" s="159"/>
      <c r="BM80" s="159"/>
      <c r="BN80" s="159"/>
      <c r="BO80" s="159"/>
      <c r="BP80" s="159"/>
      <c r="BQ80" s="159"/>
      <c r="BR80" s="159"/>
      <c r="BS80" s="159"/>
      <c r="BT80" s="159"/>
      <c r="BU80" s="159"/>
      <c r="BV80" s="159"/>
      <c r="BW80" s="159"/>
      <c r="BX80" s="159"/>
      <c r="BY80" s="159"/>
      <c r="BZ80" s="159"/>
      <c r="CA80" s="159"/>
      <c r="CB80" s="159"/>
      <c r="CC80" s="159"/>
      <c r="CD80" s="159"/>
      <c r="CE80" s="159"/>
      <c r="CF80" s="159"/>
      <c r="CG80" s="159"/>
      <c r="CH80" s="159"/>
      <c r="CI80" s="159"/>
      <c r="CJ80" s="159"/>
      <c r="CK80" s="159"/>
      <c r="CL80" s="159"/>
      <c r="CM80" s="159"/>
      <c r="CN80" s="159"/>
      <c r="CO80" s="159"/>
      <c r="CP80" s="159"/>
      <c r="CQ80" s="159"/>
      <c r="CR80" s="159"/>
      <c r="CS80" s="159"/>
      <c r="CT80" s="159"/>
      <c r="CU80" s="159"/>
      <c r="CV80" s="159"/>
      <c r="CW80" s="159"/>
      <c r="CX80" s="159"/>
      <c r="CY80" s="159"/>
      <c r="CZ80" s="159"/>
      <c r="DA80" s="159"/>
      <c r="DB80" s="159"/>
      <c r="DC80" s="159"/>
      <c r="DD80" s="159"/>
      <c r="DE80" s="159"/>
      <c r="DF80" s="159"/>
      <c r="DG80" s="159"/>
      <c r="DH80" s="159"/>
      <c r="DI80" s="159"/>
      <c r="DJ80" s="159"/>
      <c r="DK80" s="159"/>
      <c r="DL80" s="159"/>
      <c r="DM80" s="159"/>
      <c r="DN80" s="159"/>
      <c r="DO80" s="159"/>
      <c r="DP80" s="159"/>
      <c r="DQ80" s="159"/>
      <c r="DR80" s="159"/>
      <c r="DS80" s="159"/>
      <c r="DT80" s="159"/>
      <c r="DU80" s="159"/>
      <c r="DV80" s="159"/>
      <c r="DW80" s="159"/>
      <c r="DX80" s="159"/>
      <c r="DY80" s="159"/>
      <c r="DZ80" s="159"/>
      <c r="EA80" s="159"/>
      <c r="EB80" s="159"/>
      <c r="EC80" s="159"/>
      <c r="ED80" s="159"/>
      <c r="EE80" s="159"/>
      <c r="EF80" s="159"/>
      <c r="EG80" s="159"/>
      <c r="EH80" s="159"/>
      <c r="EI80" s="159"/>
      <c r="EJ80" s="159"/>
      <c r="EK80" s="159"/>
      <c r="EL80" s="159"/>
      <c r="EM80" s="159"/>
      <c r="EN80" s="159"/>
      <c r="EO80" s="159"/>
      <c r="EP80" s="159"/>
      <c r="EQ80" s="159"/>
      <c r="ER80" s="159"/>
      <c r="ES80" s="159"/>
      <c r="ET80" s="159"/>
      <c r="EU80" s="159"/>
      <c r="EV80" s="159"/>
      <c r="EW80" s="159"/>
      <c r="EX80" s="159"/>
      <c r="EY80" s="159"/>
      <c r="EZ80" s="159"/>
      <c r="FA80" s="159"/>
      <c r="FB80" s="159"/>
      <c r="FC80" s="159"/>
      <c r="FD80" s="159"/>
      <c r="FE80" s="159"/>
      <c r="FF80" s="159"/>
      <c r="FG80" s="159"/>
      <c r="FH80" s="159"/>
      <c r="FI80" s="159"/>
      <c r="FJ80" s="159"/>
      <c r="FK80" s="159"/>
      <c r="FL80" s="159"/>
      <c r="FM80" s="159"/>
      <c r="FN80" s="159"/>
      <c r="FO80" s="159"/>
      <c r="FP80" s="159"/>
      <c r="FQ80" s="159"/>
      <c r="FR80" s="159"/>
      <c r="FS80" s="159"/>
      <c r="FT80" s="159"/>
      <c r="FU80" s="159"/>
      <c r="FV80" s="159"/>
      <c r="FW80" s="159"/>
      <c r="FX80" s="159"/>
      <c r="FY80" s="159"/>
      <c r="FZ80" s="159"/>
      <c r="GA80" s="71"/>
      <c r="GB80" s="263"/>
      <c r="GC80" s="263"/>
      <c r="GD80" s="263"/>
      <c r="GE80" s="263"/>
      <c r="GF80" s="309"/>
      <c r="GG80" s="297"/>
      <c r="GH80" s="297"/>
      <c r="GI80" s="297"/>
      <c r="GJ80" s="297"/>
      <c r="GK80" s="297"/>
      <c r="GM80" s="2"/>
      <c r="GN80" s="297"/>
      <c r="GO80" s="297"/>
      <c r="GP80" s="297"/>
      <c r="GQ80" s="297"/>
      <c r="GR80" s="297"/>
      <c r="GS80" s="297"/>
      <c r="GT80" s="297"/>
      <c r="GU80" s="297"/>
      <c r="GV80" s="297"/>
      <c r="GW80" s="297"/>
      <c r="GX80" s="297"/>
      <c r="GY80" s="297"/>
      <c r="GZ80" s="297"/>
      <c r="HA80" s="136"/>
      <c r="HB80" s="136"/>
      <c r="HC80" s="297"/>
      <c r="HD80" s="297"/>
      <c r="HE80" s="297"/>
      <c r="HF80" s="297"/>
      <c r="HG80" s="297"/>
      <c r="HH80" s="297"/>
      <c r="HI80" s="297"/>
      <c r="HJ80" s="297"/>
      <c r="HK80" s="297"/>
      <c r="HL80" s="297"/>
      <c r="HM80" s="297"/>
      <c r="HN80" s="297"/>
      <c r="HO80" s="297"/>
      <c r="HP80" s="297"/>
      <c r="HQ80" s="297"/>
      <c r="HR80" s="297"/>
      <c r="HS80" s="297"/>
      <c r="HT80" s="297"/>
      <c r="HU80" s="297"/>
      <c r="HV80" s="297"/>
      <c r="HW80" s="2"/>
      <c r="IC80" s="297"/>
      <c r="ID80" s="297"/>
      <c r="IE80" s="297"/>
      <c r="IF80" s="297"/>
      <c r="IG80" s="297"/>
      <c r="IH80" s="297"/>
      <c r="II80" s="297"/>
      <c r="IJ80" s="297"/>
      <c r="IK80" s="297"/>
      <c r="IL80" s="297"/>
      <c r="IM80" s="297"/>
      <c r="IN80" s="297"/>
      <c r="IO80" s="297"/>
      <c r="IP80" s="297"/>
      <c r="IQ80" s="297"/>
      <c r="IR80" s="297"/>
      <c r="IS80" s="297"/>
      <c r="IT80" s="297"/>
      <c r="IU80" s="297"/>
      <c r="IV80" s="297"/>
      <c r="IW80" s="297"/>
      <c r="IX80" s="297"/>
      <c r="IY80" s="297"/>
      <c r="IZ80" s="297"/>
      <c r="JA80" s="297"/>
      <c r="JB80" s="297"/>
      <c r="JC80" s="297"/>
      <c r="JD80" s="297"/>
      <c r="JE80" s="297"/>
      <c r="JF80" s="297"/>
      <c r="JG80" s="297"/>
      <c r="JH80" s="297"/>
      <c r="JI80" s="297"/>
      <c r="JJ80" s="297"/>
      <c r="JK80" s="297"/>
      <c r="JL80" s="297"/>
      <c r="JM80" s="297"/>
      <c r="JN80" s="297"/>
      <c r="JO80" s="297"/>
      <c r="JP80" s="297"/>
      <c r="JQ80" s="297"/>
      <c r="JR80" s="297"/>
      <c r="JS80" s="297"/>
      <c r="JT80" s="297"/>
      <c r="JU80" s="297"/>
      <c r="JV80" s="297"/>
      <c r="JW80" s="297"/>
      <c r="JX80" s="297"/>
      <c r="JY80" s="297"/>
      <c r="JZ80" s="297"/>
      <c r="KA80" s="297"/>
      <c r="KB80" s="297"/>
      <c r="KC80" s="297"/>
      <c r="KD80" s="297"/>
      <c r="KE80" s="297"/>
      <c r="KF80" s="297"/>
      <c r="KG80" s="297"/>
      <c r="KH80" s="297"/>
      <c r="KI80" s="297"/>
      <c r="KJ80" s="297"/>
      <c r="KK80" s="297"/>
      <c r="KL80" s="297"/>
      <c r="KM80" s="297"/>
      <c r="KN80" s="297"/>
      <c r="KO80" s="297"/>
      <c r="KP80" s="297"/>
      <c r="KQ80" s="297"/>
      <c r="KR80" s="297"/>
      <c r="KS80" s="297"/>
      <c r="KT80" s="297"/>
      <c r="KU80" s="297"/>
      <c r="KV80" s="297"/>
      <c r="KW80" s="297"/>
      <c r="KX80" s="297"/>
      <c r="KY80" s="297"/>
      <c r="KZ80" s="297"/>
      <c r="LA80" s="297"/>
      <c r="LB80" s="297"/>
      <c r="LC80" s="297"/>
      <c r="LD80" s="297"/>
      <c r="LE80" s="297"/>
      <c r="LF80" s="297"/>
      <c r="LG80" s="297"/>
      <c r="LH80" s="297"/>
      <c r="LI80" s="297"/>
      <c r="LJ80" s="297"/>
      <c r="LK80" s="297"/>
      <c r="LL80" s="297"/>
      <c r="LM80" s="297"/>
      <c r="LN80" s="297"/>
      <c r="LO80" s="297"/>
      <c r="LP80" s="297"/>
      <c r="LQ80" s="297"/>
      <c r="LR80" s="297"/>
      <c r="LS80" s="297"/>
      <c r="LT80" s="297"/>
      <c r="LU80" s="297"/>
      <c r="LV80" s="297"/>
      <c r="LW80" s="297"/>
      <c r="LX80" s="297"/>
      <c r="LY80" s="297"/>
      <c r="LZ80" s="297"/>
      <c r="MA80" s="297"/>
      <c r="MB80" s="297"/>
      <c r="MC80" s="297"/>
      <c r="MD80" s="297"/>
      <c r="ME80" s="297"/>
      <c r="MF80" s="297"/>
      <c r="MG80" s="297"/>
      <c r="MH80" s="297"/>
      <c r="MI80" s="297"/>
      <c r="MJ80" s="297"/>
      <c r="MK80" s="297"/>
      <c r="ML80" s="297"/>
      <c r="MM80" s="297"/>
      <c r="MN80" s="297"/>
      <c r="MO80" s="297"/>
      <c r="MP80" s="297"/>
      <c r="MQ80" s="297"/>
      <c r="MR80" s="297"/>
      <c r="MS80" s="297"/>
      <c r="MT80" s="297"/>
      <c r="MU80" s="297"/>
      <c r="MV80" s="297"/>
      <c r="MW80" s="297"/>
      <c r="MX80" s="297"/>
      <c r="MY80" s="297"/>
      <c r="MZ80" s="297"/>
      <c r="NA80" s="297"/>
      <c r="NB80" s="297"/>
      <c r="NC80" s="297"/>
      <c r="ND80" s="297"/>
      <c r="NE80" s="297"/>
      <c r="NF80" s="297"/>
      <c r="NG80" s="297"/>
      <c r="NH80" s="297"/>
      <c r="NI80" s="297"/>
      <c r="NJ80" s="297"/>
      <c r="NK80" s="297"/>
      <c r="NL80" s="297"/>
      <c r="NM80" s="297"/>
      <c r="NN80" s="297"/>
      <c r="NO80" s="297"/>
      <c r="NP80" s="297"/>
      <c r="NQ80" s="297"/>
      <c r="NR80" s="297"/>
      <c r="NS80" s="297"/>
      <c r="NT80" s="297"/>
      <c r="NU80" s="297"/>
      <c r="NV80" s="297"/>
      <c r="NW80" s="297"/>
      <c r="NX80" s="297"/>
      <c r="NY80" s="297"/>
      <c r="NZ80" s="297"/>
      <c r="OA80" s="297"/>
      <c r="OB80" s="297"/>
      <c r="OC80" s="297"/>
      <c r="OD80" s="297"/>
      <c r="OE80" s="297"/>
      <c r="OF80" s="297"/>
      <c r="OG80" s="297"/>
      <c r="OH80" s="297"/>
      <c r="OI80" s="297"/>
      <c r="OJ80" s="297"/>
      <c r="OK80" s="297"/>
      <c r="OL80" s="297"/>
      <c r="OM80" s="297"/>
      <c r="ON80" s="297"/>
      <c r="OO80" s="297"/>
      <c r="OP80" s="297"/>
      <c r="OQ80" s="297"/>
      <c r="OR80" s="297"/>
      <c r="OS80" s="297"/>
      <c r="OT80" s="297"/>
      <c r="OU80" s="297"/>
      <c r="OV80" s="297"/>
      <c r="OW80" s="297"/>
      <c r="OX80" s="297"/>
      <c r="OY80" s="297"/>
      <c r="OZ80" s="297"/>
      <c r="PA80" s="297"/>
      <c r="PB80" s="297"/>
      <c r="PC80" s="297"/>
      <c r="PD80" s="297"/>
      <c r="PE80" s="297"/>
      <c r="PF80" s="297"/>
      <c r="PG80" s="297"/>
      <c r="PH80" s="297"/>
      <c r="PI80" s="297"/>
      <c r="PJ80" s="297"/>
      <c r="PK80" s="297"/>
      <c r="PL80" s="297"/>
      <c r="PM80" s="297"/>
      <c r="PN80" s="297"/>
      <c r="PO80" s="297"/>
      <c r="PP80" s="297"/>
      <c r="PQ80" s="297"/>
      <c r="PR80" s="297"/>
      <c r="PS80" s="297"/>
      <c r="PT80" s="297"/>
      <c r="PU80" s="297"/>
      <c r="PV80" s="297"/>
      <c r="PW80" s="297"/>
      <c r="PX80" s="297"/>
      <c r="PY80" s="297"/>
      <c r="PZ80" s="297"/>
      <c r="QA80" s="297"/>
      <c r="QB80" s="297"/>
      <c r="QC80" s="297"/>
      <c r="QD80" s="297"/>
      <c r="QE80" s="297"/>
      <c r="QF80" s="297"/>
      <c r="QG80" s="297"/>
      <c r="QH80" s="297"/>
      <c r="QI80" s="297"/>
      <c r="QJ80" s="297"/>
      <c r="QK80" s="297"/>
      <c r="QL80" s="297"/>
      <c r="QM80" s="297"/>
      <c r="QN80" s="297"/>
      <c r="QO80" s="297"/>
      <c r="QP80" s="297"/>
      <c r="QQ80" s="297"/>
      <c r="QR80" s="297"/>
      <c r="QS80" s="297"/>
      <c r="QT80" s="297"/>
      <c r="QU80" s="297"/>
      <c r="QV80" s="297"/>
      <c r="QW80" s="297"/>
      <c r="QX80" s="297"/>
      <c r="QY80" s="297"/>
      <c r="QZ80" s="297"/>
      <c r="RA80" s="297"/>
      <c r="RB80" s="297"/>
      <c r="RC80" s="297"/>
      <c r="RD80" s="297"/>
      <c r="RE80" s="297"/>
      <c r="RF80" s="297"/>
      <c r="RG80" s="297"/>
      <c r="RH80" s="297"/>
      <c r="RI80" s="297"/>
      <c r="RJ80" s="297"/>
      <c r="RK80" s="297"/>
      <c r="RL80" s="297"/>
      <c r="RM80" s="297"/>
      <c r="RN80" s="297"/>
      <c r="RO80" s="297"/>
      <c r="RP80" s="297"/>
      <c r="RQ80" s="297"/>
      <c r="RR80" s="297"/>
      <c r="RS80" s="297"/>
      <c r="RT80" s="297"/>
      <c r="RU80" s="297"/>
      <c r="RV80" s="297"/>
      <c r="RW80" s="297"/>
      <c r="RX80" s="297"/>
      <c r="RY80" s="297"/>
      <c r="RZ80" s="297"/>
      <c r="SA80" s="297"/>
      <c r="SB80" s="297"/>
      <c r="SC80" s="297"/>
      <c r="SD80" s="297"/>
      <c r="SE80" s="297"/>
      <c r="SF80" s="297"/>
      <c r="SG80" s="297"/>
      <c r="SH80" s="297"/>
      <c r="SI80" s="297"/>
      <c r="SJ80" s="297"/>
      <c r="SK80" s="297"/>
      <c r="SL80" s="297"/>
      <c r="SM80" s="297"/>
      <c r="SN80" s="297"/>
      <c r="SO80" s="297"/>
      <c r="SP80" s="297"/>
      <c r="SQ80" s="297"/>
      <c r="SR80" s="297"/>
    </row>
    <row r="81" spans="1:512" ht="14.1" customHeight="1" x14ac:dyDescent="0.2">
      <c r="A81" s="164"/>
      <c r="B81" s="164"/>
      <c r="C81" s="164"/>
      <c r="D81" s="164"/>
      <c r="E81" s="164"/>
      <c r="F81" s="164"/>
      <c r="G81" s="164"/>
      <c r="H81" s="164"/>
      <c r="I81" s="164"/>
      <c r="J81" s="164"/>
      <c r="K81" s="164"/>
      <c r="L81" s="164"/>
      <c r="M81" s="164"/>
      <c r="N81" s="171"/>
      <c r="O81" s="171"/>
      <c r="P81" s="171"/>
      <c r="Q81" s="164"/>
      <c r="R81" s="159"/>
      <c r="S81" s="123"/>
      <c r="T81" s="123"/>
      <c r="U81" s="123"/>
      <c r="V81" s="172"/>
      <c r="W81" s="172"/>
      <c r="X81" s="172"/>
      <c r="Y81" s="172"/>
      <c r="Z81" s="159"/>
      <c r="AA81" s="344"/>
      <c r="AB81" s="344"/>
      <c r="AC81" s="344"/>
      <c r="AD81" s="159"/>
      <c r="AE81" s="159"/>
      <c r="AF81" s="159"/>
      <c r="AG81" s="159"/>
      <c r="AH81" s="159"/>
      <c r="AI81" s="159"/>
      <c r="AJ81" s="159"/>
      <c r="AK81" s="159"/>
      <c r="AL81" s="159"/>
      <c r="AM81" s="159"/>
      <c r="AN81" s="159"/>
      <c r="AO81" s="159"/>
      <c r="AP81" s="159"/>
      <c r="AQ81" s="159"/>
      <c r="AR81" s="159"/>
      <c r="AS81" s="159"/>
      <c r="AT81" s="159"/>
      <c r="AU81" s="159"/>
      <c r="AV81" s="159"/>
      <c r="AW81" s="159"/>
      <c r="AX81" s="159"/>
      <c r="AY81" s="159"/>
      <c r="AZ81" s="159"/>
      <c r="BA81" s="159"/>
      <c r="BB81" s="159"/>
      <c r="BC81" s="159"/>
      <c r="BD81" s="159"/>
      <c r="BE81" s="159"/>
      <c r="BF81" s="159"/>
      <c r="BG81" s="159"/>
      <c r="BH81" s="159"/>
      <c r="BI81" s="159"/>
      <c r="BJ81" s="159"/>
      <c r="BK81" s="159"/>
      <c r="BL81" s="159"/>
      <c r="BM81" s="159"/>
      <c r="BN81" s="159"/>
      <c r="BO81" s="159"/>
      <c r="BP81" s="159"/>
      <c r="BQ81" s="159"/>
      <c r="BR81" s="159"/>
      <c r="BS81" s="159"/>
      <c r="BT81" s="159"/>
      <c r="BU81" s="159"/>
      <c r="BV81" s="159"/>
      <c r="BW81" s="159"/>
      <c r="BX81" s="159"/>
      <c r="BY81" s="159"/>
      <c r="BZ81" s="159"/>
      <c r="CA81" s="159"/>
      <c r="CB81" s="159"/>
      <c r="CC81" s="159"/>
      <c r="CD81" s="159"/>
      <c r="CE81" s="159"/>
      <c r="CF81" s="159"/>
      <c r="CG81" s="159"/>
      <c r="CH81" s="159"/>
      <c r="CI81" s="159"/>
      <c r="CJ81" s="159"/>
      <c r="CK81" s="159"/>
      <c r="CL81" s="159"/>
      <c r="CM81" s="159"/>
      <c r="CN81" s="159"/>
      <c r="CO81" s="159"/>
      <c r="CP81" s="159"/>
      <c r="CQ81" s="159"/>
      <c r="CR81" s="159"/>
      <c r="CS81" s="159"/>
      <c r="CT81" s="159"/>
      <c r="CU81" s="159"/>
      <c r="CV81" s="159"/>
      <c r="CW81" s="159"/>
      <c r="CX81" s="159"/>
      <c r="CY81" s="159"/>
      <c r="CZ81" s="159"/>
      <c r="DA81" s="159"/>
      <c r="DB81" s="159"/>
      <c r="DC81" s="159"/>
      <c r="DD81" s="159"/>
      <c r="DE81" s="159"/>
      <c r="DF81" s="159"/>
      <c r="DG81" s="159"/>
      <c r="DH81" s="159"/>
      <c r="DI81" s="159"/>
      <c r="DJ81" s="159"/>
      <c r="DK81" s="159"/>
      <c r="DL81" s="159"/>
      <c r="DM81" s="159"/>
      <c r="DN81" s="159"/>
      <c r="DO81" s="159"/>
      <c r="DP81" s="159"/>
      <c r="DQ81" s="159"/>
      <c r="DR81" s="159"/>
      <c r="DS81" s="159"/>
      <c r="DT81" s="159"/>
      <c r="DU81" s="159"/>
      <c r="DV81" s="159"/>
      <c r="DW81" s="159"/>
      <c r="DX81" s="159"/>
      <c r="DY81" s="159"/>
      <c r="DZ81" s="159"/>
      <c r="EA81" s="159"/>
      <c r="EB81" s="159"/>
      <c r="EC81" s="159"/>
      <c r="ED81" s="159"/>
      <c r="EE81" s="159"/>
      <c r="EF81" s="159"/>
      <c r="EG81" s="159"/>
      <c r="EH81" s="159"/>
      <c r="EI81" s="159"/>
      <c r="EJ81" s="159"/>
      <c r="EK81" s="159"/>
      <c r="EL81" s="159"/>
      <c r="EM81" s="159"/>
      <c r="EN81" s="159"/>
      <c r="EO81" s="159"/>
      <c r="EP81" s="159"/>
      <c r="EQ81" s="159"/>
      <c r="ER81" s="159"/>
      <c r="ES81" s="159"/>
      <c r="ET81" s="159"/>
      <c r="EU81" s="159"/>
      <c r="EV81" s="159"/>
      <c r="EW81" s="159"/>
      <c r="EX81" s="159"/>
      <c r="EY81" s="159"/>
      <c r="EZ81" s="159"/>
      <c r="FA81" s="159"/>
      <c r="FB81" s="159"/>
      <c r="FC81" s="159"/>
      <c r="FD81" s="159"/>
      <c r="FE81" s="159"/>
      <c r="FF81" s="159"/>
      <c r="FG81" s="159"/>
      <c r="FH81" s="159"/>
      <c r="FI81" s="159"/>
      <c r="FJ81" s="159"/>
      <c r="FK81" s="159"/>
      <c r="FL81" s="159"/>
      <c r="FM81" s="159"/>
      <c r="FN81" s="159"/>
      <c r="FO81" s="159"/>
      <c r="FP81" s="159"/>
      <c r="FQ81" s="159"/>
      <c r="FR81" s="159"/>
      <c r="FS81" s="159"/>
      <c r="FT81" s="159"/>
      <c r="FU81" s="159"/>
      <c r="FV81" s="159"/>
      <c r="FW81" s="159"/>
      <c r="FX81" s="159"/>
      <c r="FY81" s="159"/>
      <c r="FZ81" s="159"/>
      <c r="GA81" s="71"/>
      <c r="GB81" s="71"/>
      <c r="GC81" s="256"/>
      <c r="GD81" s="256"/>
      <c r="GE81" s="256"/>
      <c r="GF81" s="309"/>
      <c r="GG81" s="297"/>
      <c r="GH81" s="297"/>
      <c r="GI81" s="297"/>
      <c r="GJ81" s="297"/>
      <c r="GK81" s="297"/>
      <c r="GM81" s="2"/>
      <c r="GN81" s="297"/>
      <c r="GO81" s="297"/>
      <c r="GP81" s="297"/>
      <c r="GQ81" s="297"/>
      <c r="GR81" s="297"/>
      <c r="GS81" s="297"/>
      <c r="GT81" s="297"/>
      <c r="GU81" s="297"/>
      <c r="GV81" s="297"/>
      <c r="GW81" s="297"/>
      <c r="GX81" s="297"/>
      <c r="GY81" s="297"/>
      <c r="GZ81" s="297"/>
      <c r="HA81" s="297"/>
      <c r="HB81" s="297"/>
      <c r="HC81" s="297"/>
      <c r="HD81" s="297"/>
      <c r="HE81" s="297"/>
      <c r="HF81" s="297"/>
      <c r="HG81" s="297"/>
      <c r="HH81" s="297"/>
      <c r="HI81" s="297"/>
      <c r="HJ81" s="297"/>
      <c r="HK81" s="297"/>
      <c r="HL81" s="297"/>
      <c r="HM81" s="297"/>
      <c r="HN81" s="297"/>
      <c r="HO81" s="297"/>
      <c r="HP81" s="297"/>
      <c r="HQ81" s="297"/>
      <c r="HR81" s="297"/>
      <c r="HS81" s="297"/>
      <c r="HT81" s="297"/>
      <c r="HU81" s="297"/>
      <c r="HV81" s="297"/>
      <c r="HW81" s="2"/>
      <c r="IC81" s="297"/>
      <c r="ID81" s="297"/>
      <c r="IE81" s="297"/>
      <c r="IF81" s="297"/>
      <c r="IG81" s="297"/>
      <c r="IH81" s="297"/>
      <c r="II81" s="297"/>
      <c r="IJ81" s="297"/>
      <c r="IK81" s="297"/>
      <c r="IL81" s="297"/>
      <c r="IM81" s="297"/>
      <c r="IN81" s="297"/>
      <c r="IO81" s="297"/>
      <c r="IP81" s="297"/>
      <c r="IQ81" s="297"/>
      <c r="IR81" s="297"/>
      <c r="IS81" s="297"/>
      <c r="IT81" s="297"/>
      <c r="IU81" s="297"/>
      <c r="IV81" s="297"/>
      <c r="IW81" s="297"/>
      <c r="IX81" s="297"/>
      <c r="IY81" s="297"/>
      <c r="IZ81" s="297"/>
      <c r="JA81" s="297"/>
      <c r="JB81" s="297"/>
      <c r="JC81" s="297"/>
      <c r="JD81" s="297"/>
      <c r="JE81" s="297"/>
      <c r="JF81" s="297"/>
      <c r="JG81" s="297"/>
      <c r="JH81" s="297"/>
      <c r="JI81" s="297"/>
      <c r="JJ81" s="297"/>
      <c r="JK81" s="297"/>
      <c r="JL81" s="297"/>
      <c r="JM81" s="297"/>
      <c r="JN81" s="297"/>
      <c r="JO81" s="297"/>
      <c r="JP81" s="297"/>
      <c r="JQ81" s="297"/>
      <c r="JR81" s="297"/>
      <c r="JS81" s="297"/>
      <c r="JT81" s="297"/>
      <c r="JU81" s="297"/>
      <c r="JV81" s="297"/>
      <c r="JW81" s="297"/>
      <c r="JX81" s="297"/>
      <c r="JY81" s="297"/>
      <c r="JZ81" s="297"/>
      <c r="KA81" s="297"/>
      <c r="KB81" s="297"/>
      <c r="KC81" s="297"/>
      <c r="KD81" s="297"/>
      <c r="KE81" s="297"/>
      <c r="KF81" s="297"/>
      <c r="KG81" s="297"/>
      <c r="KH81" s="297"/>
      <c r="KI81" s="297"/>
      <c r="KJ81" s="297"/>
      <c r="KK81" s="297"/>
      <c r="KL81" s="297"/>
      <c r="KM81" s="297"/>
      <c r="KN81" s="297"/>
      <c r="KO81" s="297"/>
      <c r="KP81" s="297"/>
      <c r="KQ81" s="297"/>
      <c r="KR81" s="297"/>
      <c r="KS81" s="297"/>
      <c r="KT81" s="297"/>
      <c r="KU81" s="297"/>
      <c r="KV81" s="297"/>
      <c r="KW81" s="297"/>
      <c r="KX81" s="297"/>
      <c r="KY81" s="297"/>
      <c r="KZ81" s="297"/>
      <c r="LA81" s="297"/>
      <c r="LB81" s="297"/>
      <c r="LC81" s="297"/>
      <c r="LD81" s="297"/>
      <c r="LE81" s="297"/>
      <c r="LF81" s="297"/>
      <c r="LG81" s="297"/>
      <c r="LH81" s="297"/>
      <c r="LI81" s="297"/>
      <c r="LJ81" s="297"/>
      <c r="LK81" s="297"/>
      <c r="LL81" s="297"/>
      <c r="LM81" s="297"/>
      <c r="LN81" s="297"/>
      <c r="LO81" s="297"/>
      <c r="LP81" s="297"/>
      <c r="LQ81" s="297"/>
      <c r="LR81" s="297"/>
      <c r="LS81" s="297"/>
      <c r="LT81" s="297"/>
      <c r="LU81" s="297"/>
      <c r="LV81" s="297"/>
      <c r="LW81" s="297"/>
      <c r="LX81" s="297"/>
      <c r="LY81" s="297"/>
      <c r="LZ81" s="297"/>
      <c r="MA81" s="297"/>
      <c r="MB81" s="297"/>
      <c r="MC81" s="297"/>
      <c r="MD81" s="297"/>
      <c r="ME81" s="297"/>
      <c r="MF81" s="297"/>
      <c r="MG81" s="297"/>
      <c r="MH81" s="297"/>
      <c r="MI81" s="297"/>
      <c r="MJ81" s="297"/>
      <c r="MK81" s="297"/>
      <c r="ML81" s="297"/>
      <c r="MM81" s="297"/>
      <c r="MN81" s="297"/>
      <c r="MO81" s="297"/>
      <c r="MP81" s="297"/>
      <c r="MQ81" s="297"/>
      <c r="MR81" s="297"/>
      <c r="MS81" s="297"/>
      <c r="MT81" s="297"/>
      <c r="MU81" s="297"/>
      <c r="MV81" s="297"/>
      <c r="MW81" s="297"/>
      <c r="MX81" s="297"/>
      <c r="MY81" s="297"/>
      <c r="MZ81" s="297"/>
      <c r="NA81" s="297"/>
      <c r="NB81" s="297"/>
      <c r="NC81" s="297"/>
      <c r="ND81" s="297"/>
      <c r="NE81" s="297"/>
      <c r="NF81" s="297"/>
      <c r="NG81" s="297"/>
      <c r="NH81" s="297"/>
      <c r="NI81" s="297"/>
      <c r="NJ81" s="297"/>
      <c r="NK81" s="297"/>
      <c r="NL81" s="297"/>
      <c r="NM81" s="297"/>
      <c r="NN81" s="297"/>
      <c r="NO81" s="297"/>
      <c r="NP81" s="297"/>
      <c r="NQ81" s="297"/>
      <c r="NR81" s="297"/>
      <c r="NS81" s="297"/>
      <c r="NT81" s="297"/>
      <c r="NU81" s="297"/>
      <c r="NV81" s="297"/>
      <c r="NW81" s="297"/>
      <c r="NX81" s="297"/>
      <c r="NY81" s="297"/>
      <c r="NZ81" s="297"/>
      <c r="OA81" s="297"/>
      <c r="OB81" s="297"/>
      <c r="OC81" s="297"/>
      <c r="OD81" s="297"/>
      <c r="OE81" s="297"/>
      <c r="OF81" s="297"/>
      <c r="OG81" s="297"/>
      <c r="OH81" s="297"/>
      <c r="OI81" s="297"/>
      <c r="OJ81" s="297"/>
      <c r="OK81" s="297"/>
      <c r="OL81" s="297"/>
      <c r="OM81" s="297"/>
      <c r="ON81" s="297"/>
      <c r="OO81" s="297"/>
      <c r="OP81" s="297"/>
      <c r="OQ81" s="297"/>
      <c r="OR81" s="297"/>
      <c r="OS81" s="297"/>
      <c r="OT81" s="297"/>
      <c r="OU81" s="297"/>
      <c r="OV81" s="297"/>
      <c r="OW81" s="297"/>
      <c r="OX81" s="297"/>
      <c r="OY81" s="297"/>
      <c r="OZ81" s="297"/>
      <c r="PA81" s="297"/>
      <c r="PB81" s="297"/>
      <c r="PC81" s="297"/>
      <c r="PD81" s="297"/>
      <c r="PE81" s="297"/>
      <c r="PF81" s="297"/>
      <c r="PG81" s="297"/>
      <c r="PH81" s="297"/>
      <c r="PI81" s="297"/>
      <c r="PJ81" s="297"/>
      <c r="PK81" s="297"/>
      <c r="PL81" s="297"/>
      <c r="PM81" s="297"/>
      <c r="PN81" s="297"/>
      <c r="PO81" s="297"/>
      <c r="PP81" s="297"/>
      <c r="PQ81" s="297"/>
      <c r="PR81" s="297"/>
      <c r="PS81" s="297"/>
      <c r="PT81" s="297"/>
      <c r="PU81" s="297"/>
      <c r="PV81" s="297"/>
      <c r="PW81" s="297"/>
      <c r="PX81" s="297"/>
      <c r="PY81" s="297"/>
      <c r="PZ81" s="297"/>
      <c r="QA81" s="297"/>
      <c r="QB81" s="297"/>
      <c r="QC81" s="297"/>
      <c r="QD81" s="297"/>
      <c r="QE81" s="297"/>
      <c r="QF81" s="297"/>
      <c r="QG81" s="297"/>
      <c r="QH81" s="297"/>
      <c r="QI81" s="297"/>
      <c r="QJ81" s="297"/>
      <c r="QK81" s="297"/>
      <c r="QL81" s="297"/>
      <c r="QM81" s="297"/>
      <c r="QN81" s="297"/>
      <c r="QO81" s="297"/>
      <c r="QP81" s="297"/>
      <c r="QQ81" s="297"/>
      <c r="QR81" s="297"/>
      <c r="QS81" s="297"/>
      <c r="QT81" s="297"/>
      <c r="QU81" s="297"/>
      <c r="QV81" s="297"/>
      <c r="QW81" s="297"/>
      <c r="QX81" s="297"/>
      <c r="QY81" s="297"/>
      <c r="QZ81" s="297"/>
      <c r="RA81" s="297"/>
      <c r="RB81" s="297"/>
      <c r="RC81" s="297"/>
      <c r="RD81" s="297"/>
      <c r="RE81" s="297"/>
      <c r="RF81" s="297"/>
      <c r="RG81" s="297"/>
      <c r="RH81" s="297"/>
      <c r="RI81" s="297"/>
      <c r="RJ81" s="297"/>
      <c r="RK81" s="297"/>
      <c r="RL81" s="297"/>
      <c r="RM81" s="297"/>
      <c r="RN81" s="297"/>
      <c r="RO81" s="297"/>
      <c r="RP81" s="297"/>
      <c r="RQ81" s="297"/>
      <c r="RR81" s="297"/>
      <c r="RS81" s="297"/>
      <c r="RT81" s="297"/>
      <c r="RU81" s="297"/>
      <c r="RV81" s="297"/>
      <c r="RW81" s="297"/>
      <c r="RX81" s="297"/>
      <c r="RY81" s="297"/>
      <c r="RZ81" s="297"/>
      <c r="SA81" s="297"/>
      <c r="SB81" s="297"/>
      <c r="SC81" s="297"/>
      <c r="SD81" s="297"/>
      <c r="SE81" s="297"/>
      <c r="SF81" s="297"/>
      <c r="SG81" s="297"/>
      <c r="SH81" s="297"/>
      <c r="SI81" s="297"/>
      <c r="SJ81" s="297"/>
      <c r="SK81" s="297"/>
      <c r="SL81" s="297"/>
      <c r="SM81" s="297"/>
      <c r="SN81" s="297"/>
      <c r="SO81" s="297"/>
      <c r="SP81" s="297"/>
      <c r="SQ81" s="297"/>
      <c r="SR81" s="297"/>
    </row>
    <row r="82" spans="1:512" ht="14.1" customHeight="1" x14ac:dyDescent="0.2">
      <c r="A82" s="164"/>
      <c r="B82" s="164"/>
      <c r="C82" s="164"/>
      <c r="D82" s="164"/>
      <c r="E82" s="164"/>
      <c r="F82" s="164"/>
      <c r="G82" s="164"/>
      <c r="H82" s="164"/>
      <c r="I82" s="164"/>
      <c r="J82" s="164"/>
      <c r="K82" s="164"/>
      <c r="L82" s="164"/>
      <c r="M82" s="164"/>
      <c r="N82" s="171"/>
      <c r="O82" s="171"/>
      <c r="P82" s="164"/>
      <c r="Q82" s="164"/>
      <c r="R82" s="123"/>
      <c r="S82" s="123"/>
      <c r="T82" s="123"/>
      <c r="U82" s="123"/>
      <c r="V82" s="159"/>
      <c r="W82" s="159"/>
      <c r="X82" s="159"/>
      <c r="Y82" s="159"/>
      <c r="Z82" s="344"/>
      <c r="AA82" s="344"/>
      <c r="AB82" s="344"/>
      <c r="AC82" s="344"/>
      <c r="AD82" s="159"/>
      <c r="AE82" s="159"/>
      <c r="AF82" s="159"/>
      <c r="AG82" s="159"/>
      <c r="AH82" s="159"/>
      <c r="AI82" s="159"/>
      <c r="AJ82" s="159"/>
      <c r="AK82" s="159"/>
      <c r="AL82" s="159"/>
      <c r="AM82" s="159"/>
      <c r="AN82" s="159"/>
      <c r="AO82" s="159"/>
      <c r="AP82" s="159"/>
      <c r="AQ82" s="159"/>
      <c r="AR82" s="159"/>
      <c r="AS82" s="159"/>
      <c r="AT82" s="159"/>
      <c r="AU82" s="159"/>
      <c r="AV82" s="159"/>
      <c r="AW82" s="159"/>
      <c r="AX82" s="159"/>
      <c r="AY82" s="159"/>
      <c r="AZ82" s="159"/>
      <c r="BA82" s="159"/>
      <c r="BB82" s="159"/>
      <c r="BC82" s="159"/>
      <c r="BD82" s="159"/>
      <c r="BE82" s="159"/>
      <c r="BF82" s="159"/>
      <c r="BG82" s="159"/>
      <c r="BH82" s="159"/>
      <c r="BI82" s="159"/>
      <c r="BJ82" s="159"/>
      <c r="BK82" s="159"/>
      <c r="BL82" s="159"/>
      <c r="BM82" s="159"/>
      <c r="BN82" s="159"/>
      <c r="BO82" s="159"/>
      <c r="BP82" s="159"/>
      <c r="BQ82" s="159"/>
      <c r="BR82" s="159"/>
      <c r="BS82" s="159"/>
      <c r="BT82" s="159"/>
      <c r="BU82" s="159"/>
      <c r="BV82" s="159"/>
      <c r="BW82" s="159"/>
      <c r="BX82" s="159"/>
      <c r="BY82" s="159"/>
      <c r="BZ82" s="159"/>
      <c r="CA82" s="159"/>
      <c r="CB82" s="159"/>
      <c r="CC82" s="159"/>
      <c r="CD82" s="159"/>
      <c r="CE82" s="159"/>
      <c r="CF82" s="159"/>
      <c r="CG82" s="159"/>
      <c r="CH82" s="159"/>
      <c r="CI82" s="159"/>
      <c r="CJ82" s="159"/>
      <c r="CK82" s="159"/>
      <c r="CL82" s="159"/>
      <c r="CM82" s="159"/>
      <c r="CN82" s="159"/>
      <c r="CO82" s="159"/>
      <c r="CP82" s="159"/>
      <c r="CQ82" s="159"/>
      <c r="CR82" s="159"/>
      <c r="CS82" s="159"/>
      <c r="CT82" s="159"/>
      <c r="CU82" s="159"/>
      <c r="CV82" s="159"/>
      <c r="CW82" s="159"/>
      <c r="CX82" s="159"/>
      <c r="CY82" s="159"/>
      <c r="CZ82" s="159"/>
      <c r="DA82" s="159"/>
      <c r="DB82" s="159"/>
      <c r="DC82" s="159"/>
      <c r="DD82" s="159"/>
      <c r="DE82" s="159"/>
      <c r="DF82" s="159"/>
      <c r="DG82" s="159"/>
      <c r="DH82" s="159"/>
      <c r="DI82" s="159"/>
      <c r="DJ82" s="159"/>
      <c r="DK82" s="159"/>
      <c r="DL82" s="159"/>
      <c r="DM82" s="159"/>
      <c r="DN82" s="159"/>
      <c r="DO82" s="159"/>
      <c r="DP82" s="159"/>
      <c r="DQ82" s="159"/>
      <c r="DR82" s="159"/>
      <c r="DS82" s="159"/>
      <c r="DT82" s="159"/>
      <c r="DU82" s="159"/>
      <c r="DV82" s="159"/>
      <c r="DW82" s="159"/>
      <c r="DX82" s="159"/>
      <c r="DY82" s="159"/>
      <c r="DZ82" s="159"/>
      <c r="EA82" s="159"/>
      <c r="EB82" s="159"/>
      <c r="EC82" s="159"/>
      <c r="ED82" s="159"/>
      <c r="EE82" s="159"/>
      <c r="EF82" s="159"/>
      <c r="EG82" s="159"/>
      <c r="EH82" s="159"/>
      <c r="EI82" s="159"/>
      <c r="EJ82" s="159"/>
      <c r="EK82" s="159"/>
      <c r="EL82" s="159"/>
      <c r="EM82" s="159"/>
      <c r="EN82" s="159"/>
      <c r="EO82" s="159"/>
      <c r="EP82" s="159"/>
      <c r="EQ82" s="159"/>
      <c r="ER82" s="159"/>
      <c r="ES82" s="159"/>
      <c r="ET82" s="159"/>
      <c r="EU82" s="159"/>
      <c r="EV82" s="159"/>
      <c r="EW82" s="159"/>
      <c r="EX82" s="159"/>
      <c r="EY82" s="159"/>
      <c r="EZ82" s="159"/>
      <c r="FA82" s="159"/>
      <c r="FB82" s="159"/>
      <c r="FC82" s="159"/>
      <c r="FD82" s="159"/>
      <c r="FE82" s="159"/>
      <c r="FF82" s="159"/>
      <c r="FG82" s="159"/>
      <c r="FH82" s="159"/>
      <c r="FI82" s="159"/>
      <c r="FJ82" s="159"/>
      <c r="FK82" s="159"/>
      <c r="FL82" s="159"/>
      <c r="FM82" s="159"/>
      <c r="FN82" s="159"/>
      <c r="FO82" s="159"/>
      <c r="FP82" s="159"/>
      <c r="FQ82" s="159"/>
      <c r="FR82" s="159"/>
      <c r="FS82" s="159"/>
      <c r="FT82" s="159"/>
      <c r="FU82" s="159"/>
      <c r="FV82" s="159"/>
      <c r="FW82" s="159"/>
      <c r="FX82" s="159"/>
      <c r="FY82" s="159"/>
      <c r="FZ82" s="159"/>
      <c r="GA82" s="71"/>
      <c r="GB82" s="256"/>
      <c r="GC82" s="256"/>
      <c r="GD82" s="256"/>
      <c r="GE82" s="256"/>
      <c r="GF82" s="309"/>
      <c r="GG82" s="297"/>
      <c r="GH82" s="297"/>
      <c r="GI82" s="297"/>
      <c r="GJ82" s="297"/>
      <c r="GK82" s="297"/>
      <c r="GM82" s="2"/>
      <c r="GN82" s="297"/>
      <c r="GO82" s="297"/>
      <c r="GP82" s="297"/>
      <c r="GQ82" s="297"/>
      <c r="GR82" s="297"/>
      <c r="GS82" s="297"/>
      <c r="GT82" s="297"/>
      <c r="GU82" s="297"/>
      <c r="GV82" s="297"/>
      <c r="GW82" s="297"/>
      <c r="GX82" s="297"/>
      <c r="GY82" s="297"/>
      <c r="GZ82" s="297"/>
      <c r="HA82" s="309"/>
      <c r="HB82" s="309"/>
      <c r="HC82" s="297"/>
      <c r="HD82" s="297"/>
      <c r="HE82" s="297"/>
      <c r="HF82" s="297"/>
      <c r="HG82" s="297"/>
      <c r="HH82" s="297"/>
      <c r="HI82" s="297"/>
      <c r="HJ82" s="297"/>
      <c r="HK82" s="297"/>
      <c r="HL82" s="297"/>
      <c r="HM82" s="297"/>
      <c r="HN82" s="297"/>
      <c r="HO82" s="297"/>
      <c r="HP82" s="297"/>
      <c r="HQ82" s="297"/>
      <c r="HR82" s="297"/>
      <c r="HS82" s="297"/>
      <c r="HT82" s="297"/>
      <c r="HU82" s="297"/>
      <c r="HV82" s="297"/>
      <c r="HW82" s="2"/>
      <c r="IC82" s="297"/>
      <c r="ID82" s="297"/>
      <c r="IE82" s="297"/>
      <c r="IF82" s="297"/>
      <c r="IG82" s="297"/>
      <c r="IH82" s="297"/>
      <c r="II82" s="297"/>
      <c r="IJ82" s="297"/>
      <c r="IK82" s="297"/>
      <c r="IL82" s="297"/>
      <c r="IM82" s="297"/>
      <c r="IN82" s="297"/>
      <c r="IO82" s="297"/>
      <c r="IP82" s="297"/>
      <c r="IQ82" s="297"/>
      <c r="IR82" s="297"/>
      <c r="IS82" s="297"/>
      <c r="IT82" s="297"/>
      <c r="IU82" s="297"/>
      <c r="IV82" s="297"/>
      <c r="IW82" s="297"/>
      <c r="IX82" s="297"/>
      <c r="IY82" s="297"/>
      <c r="IZ82" s="297"/>
      <c r="JA82" s="297"/>
      <c r="JB82" s="297"/>
      <c r="JC82" s="297"/>
      <c r="JD82" s="297"/>
      <c r="JE82" s="297"/>
      <c r="JF82" s="297"/>
      <c r="JG82" s="297"/>
      <c r="JH82" s="297"/>
      <c r="JI82" s="297"/>
      <c r="JJ82" s="297"/>
      <c r="JK82" s="297"/>
      <c r="JL82" s="297"/>
      <c r="JM82" s="297"/>
      <c r="JN82" s="297"/>
      <c r="JO82" s="297"/>
      <c r="JP82" s="297"/>
      <c r="JQ82" s="297"/>
      <c r="JR82" s="297"/>
      <c r="JS82" s="297"/>
      <c r="JT82" s="297"/>
      <c r="JU82" s="297"/>
      <c r="JV82" s="297"/>
      <c r="JW82" s="297"/>
      <c r="JX82" s="297"/>
      <c r="JY82" s="297"/>
      <c r="JZ82" s="297"/>
      <c r="KA82" s="297"/>
      <c r="KB82" s="297"/>
      <c r="KC82" s="297"/>
      <c r="KD82" s="297"/>
      <c r="KE82" s="297"/>
      <c r="KF82" s="297"/>
      <c r="KG82" s="297"/>
      <c r="KH82" s="297"/>
      <c r="KI82" s="297"/>
      <c r="KJ82" s="297"/>
      <c r="KK82" s="297"/>
      <c r="KL82" s="297"/>
      <c r="KM82" s="297"/>
      <c r="KN82" s="297"/>
      <c r="KO82" s="297"/>
      <c r="KP82" s="297"/>
      <c r="KQ82" s="297"/>
      <c r="KR82" s="297"/>
      <c r="KS82" s="297"/>
      <c r="KT82" s="297"/>
      <c r="KU82" s="297"/>
      <c r="KV82" s="297"/>
      <c r="KW82" s="297"/>
      <c r="KX82" s="297"/>
      <c r="KY82" s="297"/>
      <c r="KZ82" s="297"/>
      <c r="LA82" s="297"/>
      <c r="LB82" s="297"/>
      <c r="LC82" s="297"/>
      <c r="LD82" s="297"/>
      <c r="LE82" s="297"/>
      <c r="LF82" s="297"/>
      <c r="LG82" s="297"/>
      <c r="LH82" s="297"/>
      <c r="LI82" s="297"/>
      <c r="LJ82" s="297"/>
      <c r="LK82" s="297"/>
      <c r="LL82" s="297"/>
      <c r="LM82" s="297"/>
      <c r="LN82" s="297"/>
      <c r="LO82" s="297"/>
      <c r="LP82" s="297"/>
      <c r="LQ82" s="297"/>
      <c r="LR82" s="297"/>
      <c r="LS82" s="297"/>
      <c r="LT82" s="297"/>
      <c r="LU82" s="297"/>
      <c r="LV82" s="297"/>
      <c r="LW82" s="297"/>
      <c r="LX82" s="297"/>
      <c r="LY82" s="297"/>
      <c r="LZ82" s="297"/>
      <c r="MA82" s="297"/>
      <c r="MB82" s="297"/>
      <c r="MC82" s="297"/>
      <c r="MD82" s="297"/>
      <c r="ME82" s="297"/>
      <c r="MF82" s="297"/>
      <c r="MG82" s="297"/>
      <c r="MH82" s="297"/>
      <c r="MI82" s="297"/>
      <c r="MJ82" s="297"/>
      <c r="MK82" s="297"/>
      <c r="ML82" s="297"/>
      <c r="MM82" s="297"/>
      <c r="MN82" s="297"/>
      <c r="MO82" s="297"/>
      <c r="MP82" s="297"/>
      <c r="MQ82" s="297"/>
      <c r="MR82" s="297"/>
      <c r="MS82" s="297"/>
      <c r="MT82" s="297"/>
      <c r="MU82" s="297"/>
      <c r="MV82" s="297"/>
      <c r="MW82" s="297"/>
      <c r="MX82" s="297"/>
      <c r="MY82" s="297"/>
      <c r="MZ82" s="297"/>
      <c r="NA82" s="297"/>
      <c r="NB82" s="297"/>
      <c r="NC82" s="297"/>
      <c r="ND82" s="297"/>
      <c r="NE82" s="297"/>
      <c r="NF82" s="297"/>
      <c r="NG82" s="297"/>
      <c r="NH82" s="297"/>
      <c r="NI82" s="297"/>
      <c r="NJ82" s="297"/>
      <c r="NK82" s="297"/>
      <c r="NL82" s="297"/>
      <c r="NM82" s="297"/>
      <c r="NN82" s="297"/>
      <c r="NO82" s="297"/>
      <c r="NP82" s="297"/>
      <c r="NQ82" s="297"/>
      <c r="NR82" s="297"/>
      <c r="NS82" s="297"/>
      <c r="NT82" s="297"/>
      <c r="NU82" s="297"/>
      <c r="NV82" s="297"/>
      <c r="NW82" s="297"/>
      <c r="NX82" s="297"/>
      <c r="NY82" s="297"/>
      <c r="NZ82" s="297"/>
      <c r="OA82" s="297"/>
      <c r="OB82" s="297"/>
      <c r="OC82" s="297"/>
      <c r="OD82" s="297"/>
      <c r="OE82" s="297"/>
      <c r="OF82" s="297"/>
      <c r="OG82" s="297"/>
      <c r="OH82" s="297"/>
      <c r="OI82" s="297"/>
      <c r="OJ82" s="297"/>
      <c r="OK82" s="297"/>
      <c r="OL82" s="297"/>
      <c r="OM82" s="297"/>
      <c r="ON82" s="297"/>
      <c r="OO82" s="297"/>
      <c r="OP82" s="297"/>
      <c r="OQ82" s="297"/>
      <c r="OR82" s="297"/>
      <c r="OS82" s="297"/>
      <c r="OT82" s="297"/>
      <c r="OU82" s="297"/>
      <c r="OV82" s="297"/>
      <c r="OW82" s="297"/>
      <c r="OX82" s="297"/>
      <c r="OY82" s="297"/>
      <c r="OZ82" s="297"/>
      <c r="PA82" s="297"/>
      <c r="PB82" s="297"/>
      <c r="PC82" s="297"/>
      <c r="PD82" s="297"/>
      <c r="PE82" s="297"/>
      <c r="PF82" s="297"/>
      <c r="PG82" s="297"/>
      <c r="PH82" s="297"/>
      <c r="PI82" s="297"/>
      <c r="PJ82" s="297"/>
      <c r="PK82" s="297"/>
      <c r="PL82" s="297"/>
      <c r="PM82" s="297"/>
      <c r="PN82" s="297"/>
      <c r="PO82" s="297"/>
      <c r="PP82" s="297"/>
      <c r="PQ82" s="297"/>
      <c r="PR82" s="297"/>
      <c r="PS82" s="297"/>
      <c r="PT82" s="297"/>
      <c r="PU82" s="297"/>
      <c r="PV82" s="297"/>
      <c r="PW82" s="297"/>
      <c r="PX82" s="297"/>
      <c r="PY82" s="297"/>
      <c r="PZ82" s="297"/>
      <c r="QA82" s="297"/>
      <c r="QB82" s="297"/>
      <c r="QC82" s="297"/>
      <c r="QD82" s="297"/>
      <c r="QE82" s="297"/>
      <c r="QF82" s="297"/>
      <c r="QG82" s="297"/>
      <c r="QH82" s="297"/>
      <c r="QI82" s="297"/>
      <c r="QJ82" s="297"/>
      <c r="QK82" s="297"/>
      <c r="QL82" s="297"/>
      <c r="QM82" s="297"/>
      <c r="QN82" s="297"/>
      <c r="QO82" s="297"/>
      <c r="QP82" s="297"/>
      <c r="QQ82" s="297"/>
      <c r="QR82" s="297"/>
      <c r="QS82" s="297"/>
      <c r="QT82" s="297"/>
      <c r="QU82" s="297"/>
      <c r="QV82" s="297"/>
      <c r="QW82" s="297"/>
      <c r="QX82" s="297"/>
      <c r="QY82" s="297"/>
      <c r="QZ82" s="297"/>
      <c r="RA82" s="297"/>
      <c r="RB82" s="297"/>
      <c r="RC82" s="297"/>
      <c r="RD82" s="297"/>
      <c r="RE82" s="297"/>
      <c r="RF82" s="297"/>
      <c r="RG82" s="297"/>
      <c r="RH82" s="297"/>
      <c r="RI82" s="297"/>
      <c r="RJ82" s="297"/>
      <c r="RK82" s="297"/>
      <c r="RL82" s="297"/>
      <c r="RM82" s="297"/>
      <c r="RN82" s="297"/>
      <c r="RO82" s="297"/>
      <c r="RP82" s="297"/>
      <c r="RQ82" s="297"/>
      <c r="RR82" s="297"/>
      <c r="RS82" s="297"/>
      <c r="RT82" s="297"/>
      <c r="RU82" s="297"/>
      <c r="RV82" s="297"/>
      <c r="RW82" s="297"/>
      <c r="RX82" s="297"/>
      <c r="RY82" s="297"/>
      <c r="RZ82" s="297"/>
      <c r="SA82" s="297"/>
      <c r="SB82" s="297"/>
      <c r="SC82" s="297"/>
      <c r="SD82" s="297"/>
      <c r="SE82" s="297"/>
      <c r="SF82" s="297"/>
      <c r="SG82" s="297"/>
      <c r="SH82" s="297"/>
      <c r="SI82" s="297"/>
      <c r="SJ82" s="297"/>
      <c r="SK82" s="297"/>
      <c r="SL82" s="297"/>
      <c r="SM82" s="297"/>
      <c r="SN82" s="297"/>
      <c r="SO82" s="297"/>
      <c r="SP82" s="297"/>
      <c r="SQ82" s="297"/>
      <c r="SR82" s="297"/>
    </row>
    <row r="83" spans="1:512" ht="14.1" customHeight="1" x14ac:dyDescent="0.2">
      <c r="A83" s="164"/>
      <c r="B83" s="164"/>
      <c r="C83" s="164"/>
      <c r="D83" s="164"/>
      <c r="E83" s="164"/>
      <c r="F83" s="164"/>
      <c r="G83" s="164"/>
      <c r="H83" s="164"/>
      <c r="I83" s="164"/>
      <c r="J83" s="164"/>
      <c r="K83" s="164"/>
      <c r="L83" s="164"/>
      <c r="M83" s="164"/>
      <c r="N83" s="171"/>
      <c r="O83" s="170"/>
      <c r="P83" s="140"/>
      <c r="Q83" s="164"/>
      <c r="R83" s="123"/>
      <c r="S83" s="123"/>
      <c r="T83" s="123"/>
      <c r="U83" s="123"/>
      <c r="V83" s="240"/>
      <c r="W83" s="240"/>
      <c r="X83" s="240"/>
      <c r="Y83" s="240"/>
      <c r="Z83" s="344"/>
      <c r="AA83" s="344"/>
      <c r="AB83" s="344"/>
      <c r="AC83" s="344"/>
      <c r="AD83" s="159"/>
      <c r="AE83" s="159"/>
      <c r="AF83" s="159"/>
      <c r="AG83" s="159"/>
      <c r="AH83" s="159"/>
      <c r="AI83" s="159"/>
      <c r="AJ83" s="159"/>
      <c r="AK83" s="159"/>
      <c r="AL83" s="159"/>
      <c r="AM83" s="159"/>
      <c r="AN83" s="159"/>
      <c r="AO83" s="159"/>
      <c r="AP83" s="159"/>
      <c r="AQ83" s="159"/>
      <c r="AR83" s="159"/>
      <c r="AS83" s="159"/>
      <c r="AT83" s="159"/>
      <c r="AU83" s="159"/>
      <c r="AV83" s="159"/>
      <c r="AW83" s="159"/>
      <c r="AX83" s="159"/>
      <c r="AY83" s="159"/>
      <c r="AZ83" s="159"/>
      <c r="BA83" s="159"/>
      <c r="BB83" s="159"/>
      <c r="BC83" s="159"/>
      <c r="BD83" s="159"/>
      <c r="BE83" s="159"/>
      <c r="BF83" s="159"/>
      <c r="BG83" s="159"/>
      <c r="BH83" s="159"/>
      <c r="BI83" s="159"/>
      <c r="BJ83" s="159"/>
      <c r="BK83" s="159"/>
      <c r="BL83" s="159"/>
      <c r="BM83" s="159"/>
      <c r="BN83" s="159"/>
      <c r="BO83" s="159"/>
      <c r="BP83" s="159"/>
      <c r="BQ83" s="159"/>
      <c r="BR83" s="159"/>
      <c r="BS83" s="159"/>
      <c r="BT83" s="159"/>
      <c r="BU83" s="159"/>
      <c r="BV83" s="159"/>
      <c r="BW83" s="159"/>
      <c r="BX83" s="159"/>
      <c r="BY83" s="159"/>
      <c r="BZ83" s="159"/>
      <c r="CA83" s="159"/>
      <c r="CB83" s="159"/>
      <c r="CC83" s="159"/>
      <c r="CD83" s="159"/>
      <c r="CE83" s="159"/>
      <c r="CF83" s="159"/>
      <c r="CG83" s="159"/>
      <c r="CH83" s="159"/>
      <c r="CI83" s="159"/>
      <c r="CJ83" s="159"/>
      <c r="CK83" s="159"/>
      <c r="CL83" s="159"/>
      <c r="CM83" s="159"/>
      <c r="CN83" s="159"/>
      <c r="CO83" s="159"/>
      <c r="CP83" s="159"/>
      <c r="CQ83" s="159"/>
      <c r="CR83" s="159"/>
      <c r="CS83" s="159"/>
      <c r="CT83" s="159"/>
      <c r="CU83" s="159"/>
      <c r="CV83" s="159"/>
      <c r="CW83" s="159"/>
      <c r="CX83" s="159"/>
      <c r="CY83" s="159"/>
      <c r="CZ83" s="159"/>
      <c r="DA83" s="159"/>
      <c r="DB83" s="159"/>
      <c r="DC83" s="159"/>
      <c r="DD83" s="159"/>
      <c r="DE83" s="159"/>
      <c r="DF83" s="159"/>
      <c r="DG83" s="159"/>
      <c r="DH83" s="159"/>
      <c r="DI83" s="159"/>
      <c r="DJ83" s="159"/>
      <c r="DK83" s="159"/>
      <c r="DL83" s="159"/>
      <c r="DM83" s="159"/>
      <c r="DN83" s="159"/>
      <c r="DO83" s="159"/>
      <c r="DP83" s="159"/>
      <c r="DQ83" s="159"/>
      <c r="DR83" s="159"/>
      <c r="DS83" s="159"/>
      <c r="DT83" s="159"/>
      <c r="DU83" s="159"/>
      <c r="DV83" s="159"/>
      <c r="DW83" s="159"/>
      <c r="DX83" s="159"/>
      <c r="DY83" s="159"/>
      <c r="DZ83" s="159"/>
      <c r="EA83" s="159"/>
      <c r="EB83" s="159"/>
      <c r="EC83" s="159"/>
      <c r="ED83" s="159"/>
      <c r="EE83" s="159"/>
      <c r="EF83" s="159"/>
      <c r="EG83" s="159"/>
      <c r="EH83" s="159"/>
      <c r="EI83" s="159"/>
      <c r="EJ83" s="159"/>
      <c r="EK83" s="159"/>
      <c r="EL83" s="159"/>
      <c r="EM83" s="159"/>
      <c r="EN83" s="159"/>
      <c r="EO83" s="159"/>
      <c r="EP83" s="159"/>
      <c r="EQ83" s="159"/>
      <c r="ER83" s="159"/>
      <c r="ES83" s="159"/>
      <c r="ET83" s="159"/>
      <c r="EU83" s="159"/>
      <c r="EV83" s="159"/>
      <c r="EW83" s="159"/>
      <c r="EX83" s="159"/>
      <c r="EY83" s="159"/>
      <c r="EZ83" s="159"/>
      <c r="FA83" s="159"/>
      <c r="FB83" s="159"/>
      <c r="FC83" s="159"/>
      <c r="FD83" s="159"/>
      <c r="FE83" s="159"/>
      <c r="FF83" s="159"/>
      <c r="FG83" s="159"/>
      <c r="FH83" s="159"/>
      <c r="FI83" s="159"/>
      <c r="FJ83" s="159"/>
      <c r="FK83" s="159"/>
      <c r="FL83" s="159"/>
      <c r="FM83" s="159"/>
      <c r="FN83" s="159"/>
      <c r="FO83" s="159"/>
      <c r="FP83" s="159"/>
      <c r="FQ83" s="159"/>
      <c r="FR83" s="159"/>
      <c r="FS83" s="159"/>
      <c r="FT83" s="159"/>
      <c r="FU83" s="159"/>
      <c r="FV83" s="159"/>
      <c r="FW83" s="159"/>
      <c r="FX83" s="159"/>
      <c r="FY83" s="159"/>
      <c r="FZ83" s="159"/>
      <c r="GA83" s="71"/>
      <c r="GB83" s="256"/>
      <c r="GC83" s="256"/>
      <c r="GD83" s="256"/>
      <c r="GE83" s="256"/>
      <c r="GF83" s="297"/>
      <c r="GG83" s="297"/>
      <c r="GH83" s="297"/>
      <c r="GI83" s="297"/>
      <c r="GJ83" s="297"/>
      <c r="GK83" s="297"/>
      <c r="GM83" s="2"/>
      <c r="GN83" s="297"/>
      <c r="GO83" s="297"/>
      <c r="GP83" s="297"/>
      <c r="GQ83" s="297"/>
      <c r="GR83" s="297"/>
      <c r="GS83" s="297"/>
      <c r="GT83" s="297"/>
      <c r="GU83" s="297"/>
      <c r="GV83" s="297"/>
      <c r="GW83" s="297"/>
      <c r="GX83" s="297"/>
      <c r="GY83" s="297"/>
      <c r="GZ83" s="297"/>
      <c r="HA83" s="309"/>
      <c r="HB83" s="309"/>
      <c r="HC83" s="297"/>
      <c r="HD83" s="297"/>
      <c r="HE83" s="297"/>
      <c r="HF83" s="297"/>
      <c r="HG83" s="297"/>
      <c r="HH83" s="297"/>
      <c r="HI83" s="297"/>
      <c r="HJ83" s="297"/>
      <c r="HK83" s="297"/>
      <c r="HL83" s="297"/>
      <c r="HM83" s="297"/>
      <c r="HN83" s="297"/>
      <c r="HO83" s="297"/>
      <c r="HP83" s="297"/>
      <c r="HQ83" s="297"/>
      <c r="HR83" s="297"/>
      <c r="HS83" s="297"/>
      <c r="HT83" s="297"/>
      <c r="HU83" s="297"/>
      <c r="HV83" s="297"/>
      <c r="HW83" s="2"/>
      <c r="IC83" s="297"/>
      <c r="ID83" s="297"/>
      <c r="IE83" s="297"/>
      <c r="IF83" s="297"/>
      <c r="IG83" s="297"/>
      <c r="IH83" s="297"/>
      <c r="II83" s="297"/>
      <c r="IJ83" s="297"/>
      <c r="IK83" s="297"/>
      <c r="IL83" s="297"/>
      <c r="IM83" s="297"/>
      <c r="IN83" s="297"/>
      <c r="IO83" s="297"/>
      <c r="IP83" s="297"/>
      <c r="IQ83" s="297"/>
      <c r="IR83" s="297"/>
      <c r="IS83" s="297"/>
      <c r="IT83" s="297"/>
      <c r="IU83" s="297"/>
      <c r="IV83" s="297"/>
      <c r="IW83" s="297"/>
      <c r="IX83" s="297"/>
      <c r="IY83" s="297"/>
      <c r="IZ83" s="297"/>
      <c r="JA83" s="297"/>
      <c r="JB83" s="297"/>
      <c r="JC83" s="297"/>
      <c r="JD83" s="297"/>
      <c r="JE83" s="297"/>
      <c r="JF83" s="297"/>
      <c r="JG83" s="297"/>
      <c r="JH83" s="297"/>
      <c r="JI83" s="297"/>
      <c r="JJ83" s="297"/>
      <c r="JK83" s="297"/>
      <c r="JL83" s="297"/>
      <c r="JM83" s="297"/>
      <c r="JN83" s="297"/>
      <c r="JO83" s="297"/>
      <c r="JP83" s="297"/>
      <c r="JQ83" s="297"/>
      <c r="JR83" s="297"/>
      <c r="JS83" s="297"/>
      <c r="JT83" s="297"/>
      <c r="JU83" s="297"/>
      <c r="JV83" s="297"/>
      <c r="JW83" s="297"/>
      <c r="JX83" s="297"/>
      <c r="JY83" s="297"/>
      <c r="JZ83" s="297"/>
      <c r="KA83" s="297"/>
      <c r="KB83" s="297"/>
      <c r="KC83" s="297"/>
      <c r="KD83" s="297"/>
      <c r="KE83" s="297"/>
      <c r="KF83" s="297"/>
      <c r="KG83" s="297"/>
      <c r="KH83" s="297"/>
      <c r="KI83" s="297"/>
      <c r="KJ83" s="297"/>
      <c r="KK83" s="297"/>
      <c r="KL83" s="297"/>
      <c r="KM83" s="297"/>
      <c r="KN83" s="297"/>
      <c r="KO83" s="297"/>
      <c r="KP83" s="297"/>
      <c r="KQ83" s="297"/>
      <c r="KR83" s="297"/>
      <c r="KS83" s="297"/>
      <c r="KT83" s="297"/>
      <c r="KU83" s="297"/>
      <c r="KV83" s="297"/>
      <c r="KW83" s="297"/>
      <c r="KX83" s="297"/>
      <c r="KY83" s="297"/>
      <c r="KZ83" s="297"/>
      <c r="LA83" s="297"/>
      <c r="LB83" s="297"/>
      <c r="LC83" s="297"/>
      <c r="LD83" s="297"/>
      <c r="LE83" s="297"/>
      <c r="LF83" s="297"/>
      <c r="LG83" s="297"/>
      <c r="LH83" s="297"/>
      <c r="LI83" s="297"/>
      <c r="LJ83" s="297"/>
      <c r="LK83" s="297"/>
      <c r="LL83" s="297"/>
      <c r="LM83" s="297"/>
      <c r="LN83" s="297"/>
      <c r="LO83" s="297"/>
      <c r="LP83" s="297"/>
      <c r="LQ83" s="297"/>
      <c r="LR83" s="297"/>
      <c r="LS83" s="297"/>
      <c r="LT83" s="297"/>
      <c r="LU83" s="297"/>
      <c r="LV83" s="297"/>
      <c r="LW83" s="297"/>
      <c r="LX83" s="297"/>
      <c r="LY83" s="297"/>
      <c r="LZ83" s="297"/>
      <c r="MA83" s="297"/>
      <c r="MB83" s="297"/>
      <c r="MC83" s="297"/>
      <c r="MD83" s="297"/>
      <c r="ME83" s="297"/>
      <c r="MF83" s="297"/>
      <c r="MG83" s="297"/>
      <c r="MH83" s="297"/>
      <c r="MI83" s="297"/>
      <c r="MJ83" s="297"/>
      <c r="MK83" s="297"/>
      <c r="ML83" s="297"/>
      <c r="MM83" s="297"/>
      <c r="MN83" s="297"/>
      <c r="MO83" s="297"/>
      <c r="MP83" s="297"/>
      <c r="MQ83" s="297"/>
      <c r="MR83" s="297"/>
      <c r="MS83" s="297"/>
      <c r="MT83" s="297"/>
      <c r="MU83" s="297"/>
      <c r="MV83" s="297"/>
      <c r="MW83" s="297"/>
      <c r="MX83" s="297"/>
      <c r="MY83" s="297"/>
      <c r="MZ83" s="297"/>
      <c r="NA83" s="297"/>
      <c r="NB83" s="297"/>
      <c r="NC83" s="297"/>
      <c r="ND83" s="297"/>
      <c r="NE83" s="297"/>
      <c r="NF83" s="297"/>
      <c r="NG83" s="297"/>
      <c r="NH83" s="297"/>
      <c r="NI83" s="297"/>
      <c r="NJ83" s="297"/>
      <c r="NK83" s="297"/>
      <c r="NL83" s="297"/>
      <c r="NM83" s="297"/>
      <c r="NN83" s="297"/>
      <c r="NO83" s="297"/>
      <c r="NP83" s="297"/>
      <c r="NQ83" s="297"/>
      <c r="NR83" s="297"/>
      <c r="NS83" s="297"/>
      <c r="NT83" s="297"/>
      <c r="NU83" s="297"/>
      <c r="NV83" s="297"/>
      <c r="NW83" s="297"/>
      <c r="NX83" s="297"/>
      <c r="NY83" s="297"/>
      <c r="NZ83" s="297"/>
      <c r="OA83" s="297"/>
      <c r="OB83" s="297"/>
      <c r="OC83" s="297"/>
      <c r="OD83" s="297"/>
      <c r="OE83" s="297"/>
      <c r="OF83" s="297"/>
      <c r="OG83" s="297"/>
      <c r="OH83" s="297"/>
      <c r="OI83" s="297"/>
      <c r="OJ83" s="297"/>
      <c r="OK83" s="297"/>
      <c r="OL83" s="297"/>
      <c r="OM83" s="297"/>
      <c r="ON83" s="297"/>
      <c r="OO83" s="297"/>
      <c r="OP83" s="297"/>
      <c r="OQ83" s="297"/>
      <c r="OR83" s="297"/>
      <c r="OS83" s="297"/>
      <c r="OT83" s="297"/>
      <c r="OU83" s="297"/>
      <c r="OV83" s="297"/>
      <c r="OW83" s="297"/>
      <c r="OX83" s="297"/>
      <c r="OY83" s="297"/>
      <c r="OZ83" s="297"/>
      <c r="PA83" s="297"/>
      <c r="PB83" s="297"/>
      <c r="PC83" s="297"/>
      <c r="PD83" s="297"/>
      <c r="PE83" s="297"/>
      <c r="PF83" s="297"/>
      <c r="PG83" s="297"/>
      <c r="PH83" s="297"/>
      <c r="PI83" s="297"/>
      <c r="PJ83" s="297"/>
      <c r="PK83" s="297"/>
      <c r="PL83" s="297"/>
      <c r="PM83" s="297"/>
      <c r="PN83" s="297"/>
      <c r="PO83" s="297"/>
      <c r="PP83" s="297"/>
      <c r="PQ83" s="297"/>
      <c r="PR83" s="297"/>
      <c r="PS83" s="297"/>
      <c r="PT83" s="297"/>
      <c r="PU83" s="297"/>
      <c r="PV83" s="297"/>
      <c r="PW83" s="297"/>
      <c r="PX83" s="297"/>
      <c r="PY83" s="297"/>
      <c r="PZ83" s="297"/>
      <c r="QA83" s="297"/>
      <c r="QB83" s="297"/>
      <c r="QC83" s="297"/>
      <c r="QD83" s="297"/>
      <c r="QE83" s="297"/>
      <c r="QF83" s="297"/>
      <c r="QG83" s="297"/>
      <c r="QH83" s="297"/>
      <c r="QI83" s="297"/>
      <c r="QJ83" s="297"/>
      <c r="QK83" s="297"/>
      <c r="QL83" s="297"/>
      <c r="QM83" s="297"/>
      <c r="QN83" s="297"/>
      <c r="QO83" s="297"/>
      <c r="QP83" s="297"/>
      <c r="QQ83" s="297"/>
      <c r="QR83" s="297"/>
      <c r="QS83" s="297"/>
      <c r="QT83" s="297"/>
      <c r="QU83" s="297"/>
      <c r="QV83" s="297"/>
      <c r="QW83" s="297"/>
      <c r="QX83" s="297"/>
      <c r="QY83" s="297"/>
      <c r="QZ83" s="297"/>
      <c r="RA83" s="297"/>
      <c r="RB83" s="297"/>
      <c r="RC83" s="297"/>
      <c r="RD83" s="297"/>
      <c r="RE83" s="297"/>
      <c r="RF83" s="297"/>
      <c r="RG83" s="297"/>
      <c r="RH83" s="297"/>
      <c r="RI83" s="297"/>
      <c r="RJ83" s="297"/>
      <c r="RK83" s="297"/>
      <c r="RL83" s="297"/>
      <c r="RM83" s="297"/>
      <c r="RN83" s="297"/>
      <c r="RO83" s="297"/>
      <c r="RP83" s="297"/>
      <c r="RQ83" s="297"/>
      <c r="RR83" s="297"/>
      <c r="RS83" s="297"/>
      <c r="RT83" s="297"/>
      <c r="RU83" s="297"/>
      <c r="RV83" s="297"/>
      <c r="RW83" s="297"/>
      <c r="RX83" s="297"/>
      <c r="RY83" s="297"/>
      <c r="RZ83" s="297"/>
      <c r="SA83" s="297"/>
      <c r="SB83" s="297"/>
      <c r="SC83" s="297"/>
      <c r="SD83" s="297"/>
      <c r="SE83" s="297"/>
      <c r="SF83" s="297"/>
      <c r="SG83" s="297"/>
      <c r="SH83" s="297"/>
      <c r="SI83" s="297"/>
      <c r="SJ83" s="297"/>
      <c r="SK83" s="297"/>
      <c r="SL83" s="297"/>
      <c r="SM83" s="297"/>
      <c r="SN83" s="297"/>
      <c r="SO83" s="297"/>
      <c r="SP83" s="297"/>
      <c r="SQ83" s="297"/>
      <c r="SR83" s="297"/>
    </row>
    <row r="84" spans="1:512" ht="14.1" customHeight="1" x14ac:dyDescent="0.2">
      <c r="A84" s="164"/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  <c r="M84" s="164"/>
      <c r="N84" s="164"/>
      <c r="O84" s="170"/>
      <c r="P84" s="140"/>
      <c r="Q84" s="164"/>
      <c r="R84" s="164"/>
      <c r="S84" s="164"/>
      <c r="T84" s="164"/>
      <c r="U84" s="164"/>
      <c r="V84" s="164"/>
      <c r="W84" s="164"/>
      <c r="X84" s="164"/>
      <c r="Y84" s="164"/>
      <c r="Z84" s="164"/>
      <c r="AA84" s="164"/>
      <c r="AB84" s="164"/>
      <c r="AC84" s="164"/>
      <c r="AD84" s="164"/>
      <c r="AE84" s="164"/>
      <c r="AF84" s="164"/>
      <c r="AG84" s="164"/>
      <c r="AH84" s="164"/>
      <c r="AI84" s="164"/>
      <c r="AJ84" s="164"/>
      <c r="AK84" s="164"/>
      <c r="AL84" s="164"/>
      <c r="AM84" s="164"/>
      <c r="AN84" s="164"/>
      <c r="AO84" s="164"/>
      <c r="AP84" s="164"/>
      <c r="AQ84" s="164"/>
      <c r="AR84" s="164"/>
      <c r="AS84" s="164"/>
      <c r="AT84" s="164"/>
      <c r="AU84" s="164"/>
      <c r="AV84" s="164"/>
      <c r="AW84" s="164"/>
      <c r="AX84" s="164"/>
      <c r="AY84" s="164"/>
      <c r="AZ84" s="164"/>
      <c r="BA84" s="164"/>
      <c r="BB84" s="164"/>
      <c r="BC84" s="164"/>
      <c r="BD84" s="164"/>
      <c r="BE84" s="164"/>
      <c r="BF84" s="164"/>
      <c r="BG84" s="164"/>
      <c r="BH84" s="164"/>
      <c r="BI84" s="164"/>
      <c r="BJ84" s="164"/>
      <c r="BK84" s="164"/>
      <c r="BL84" s="164"/>
      <c r="BM84" s="164"/>
      <c r="BN84" s="164"/>
      <c r="BO84" s="164"/>
      <c r="BP84" s="164"/>
      <c r="BQ84" s="164"/>
      <c r="BR84" s="164"/>
      <c r="BS84" s="164"/>
      <c r="BT84" s="164"/>
      <c r="BU84" s="164"/>
      <c r="BV84" s="164"/>
      <c r="BW84" s="164"/>
      <c r="BX84" s="164"/>
      <c r="BY84" s="164"/>
      <c r="BZ84" s="164"/>
      <c r="CA84" s="164"/>
      <c r="CB84" s="164"/>
      <c r="CC84" s="164"/>
      <c r="CD84" s="164"/>
      <c r="CE84" s="164"/>
      <c r="CF84" s="164"/>
      <c r="CG84" s="164"/>
      <c r="CH84" s="164"/>
      <c r="CI84" s="164"/>
      <c r="CJ84" s="164"/>
      <c r="CK84" s="164"/>
      <c r="CL84" s="164"/>
      <c r="CM84" s="164"/>
      <c r="CN84" s="164"/>
      <c r="CO84" s="164"/>
      <c r="CP84" s="164"/>
      <c r="CQ84" s="164"/>
      <c r="CR84" s="164"/>
      <c r="CS84" s="164"/>
      <c r="CT84" s="164"/>
      <c r="CU84" s="164"/>
      <c r="CV84" s="164"/>
      <c r="CW84" s="164"/>
      <c r="CX84" s="164"/>
      <c r="CY84" s="164"/>
      <c r="CZ84" s="164"/>
      <c r="DA84" s="164"/>
      <c r="DB84" s="164"/>
      <c r="DC84" s="164"/>
      <c r="DD84" s="164"/>
      <c r="DE84" s="164"/>
      <c r="DF84" s="164"/>
      <c r="DG84" s="164"/>
      <c r="DH84" s="164"/>
      <c r="DI84" s="164"/>
      <c r="DJ84" s="164"/>
      <c r="DK84" s="164"/>
      <c r="DL84" s="164"/>
      <c r="DM84" s="164"/>
      <c r="DN84" s="164"/>
      <c r="DO84" s="164"/>
      <c r="DP84" s="164"/>
      <c r="DQ84" s="164"/>
      <c r="DR84" s="164"/>
      <c r="DS84" s="164"/>
      <c r="DT84" s="164"/>
      <c r="DU84" s="164"/>
      <c r="DV84" s="164"/>
      <c r="DW84" s="164"/>
      <c r="DX84" s="164"/>
      <c r="DY84" s="164"/>
      <c r="DZ84" s="164"/>
      <c r="EA84" s="164"/>
      <c r="EB84" s="164"/>
      <c r="EC84" s="164"/>
      <c r="ED84" s="164"/>
      <c r="EE84" s="164"/>
      <c r="EF84" s="164"/>
      <c r="EG84" s="164"/>
      <c r="EH84" s="164"/>
      <c r="EI84" s="164"/>
      <c r="EJ84" s="164"/>
      <c r="EK84" s="164"/>
      <c r="EL84" s="164"/>
      <c r="EM84" s="164"/>
      <c r="EN84" s="164"/>
      <c r="EO84" s="164"/>
      <c r="EP84" s="164"/>
      <c r="EQ84" s="164"/>
      <c r="ER84" s="164"/>
      <c r="ES84" s="164"/>
      <c r="ET84" s="164"/>
      <c r="EU84" s="164"/>
      <c r="EV84" s="164"/>
      <c r="EW84" s="164"/>
      <c r="EX84" s="164"/>
      <c r="EY84" s="164"/>
      <c r="EZ84" s="164"/>
      <c r="FA84" s="164"/>
      <c r="FB84" s="164"/>
      <c r="FC84" s="164"/>
      <c r="FD84" s="164"/>
      <c r="FE84" s="164"/>
      <c r="FF84" s="164"/>
      <c r="FG84" s="164"/>
      <c r="FH84" s="164"/>
      <c r="FI84" s="164"/>
      <c r="FJ84" s="164"/>
      <c r="FK84" s="164"/>
      <c r="FL84" s="164"/>
      <c r="FM84" s="164"/>
      <c r="FN84" s="164"/>
      <c r="FO84" s="164"/>
      <c r="FP84" s="164"/>
      <c r="FQ84" s="164"/>
      <c r="FR84" s="164"/>
      <c r="FS84" s="164"/>
      <c r="FT84" s="164"/>
      <c r="FU84" s="164"/>
      <c r="FV84" s="164"/>
      <c r="FW84" s="164"/>
      <c r="FX84" s="164"/>
      <c r="FY84" s="164"/>
      <c r="FZ84" s="164"/>
      <c r="GA84" s="297"/>
      <c r="GB84" s="297"/>
      <c r="GC84" s="297"/>
      <c r="GD84" s="297"/>
      <c r="GE84" s="297"/>
      <c r="GF84" s="297"/>
      <c r="GG84" s="297"/>
      <c r="GH84" s="297"/>
      <c r="GI84" s="297"/>
      <c r="GJ84" s="297"/>
      <c r="GK84" s="297"/>
      <c r="GM84" s="2"/>
      <c r="GN84" s="297"/>
      <c r="GO84" s="297"/>
      <c r="GP84" s="297"/>
      <c r="GQ84" s="297"/>
      <c r="GR84" s="297"/>
      <c r="GS84" s="297"/>
      <c r="GT84" s="297"/>
      <c r="GU84" s="297"/>
      <c r="GV84" s="297"/>
      <c r="GW84" s="297"/>
      <c r="GX84" s="297"/>
      <c r="GY84" s="297"/>
      <c r="GZ84" s="297"/>
      <c r="HA84" s="297"/>
      <c r="HB84" s="297"/>
      <c r="HC84" s="297"/>
      <c r="HD84" s="297"/>
      <c r="HE84" s="297"/>
      <c r="HF84" s="297"/>
      <c r="HG84" s="297"/>
      <c r="HH84" s="297"/>
      <c r="HI84" s="297"/>
      <c r="HJ84" s="297"/>
      <c r="HK84" s="297"/>
      <c r="HL84" s="297"/>
      <c r="HM84" s="297"/>
      <c r="HN84" s="297"/>
      <c r="HO84" s="297"/>
      <c r="HP84" s="297"/>
      <c r="HQ84" s="297"/>
      <c r="HR84" s="297"/>
      <c r="HS84" s="297"/>
      <c r="HT84" s="297"/>
      <c r="HU84" s="297"/>
      <c r="HV84" s="297"/>
      <c r="HW84" s="2"/>
      <c r="IC84" s="297"/>
      <c r="ID84" s="297"/>
      <c r="IE84" s="297"/>
      <c r="IF84" s="297"/>
      <c r="IG84" s="297"/>
      <c r="IH84" s="297"/>
      <c r="II84" s="297"/>
      <c r="IJ84" s="297"/>
      <c r="IK84" s="297"/>
      <c r="IL84" s="297"/>
      <c r="IM84" s="297"/>
      <c r="IN84" s="297"/>
      <c r="IO84" s="297"/>
      <c r="IP84" s="297"/>
      <c r="IQ84" s="297"/>
      <c r="IR84" s="297"/>
      <c r="IS84" s="297"/>
      <c r="IT84" s="297"/>
      <c r="IU84" s="297"/>
      <c r="IV84" s="297"/>
      <c r="IW84" s="297"/>
      <c r="IX84" s="297"/>
      <c r="IY84" s="297"/>
      <c r="IZ84" s="297"/>
      <c r="JA84" s="297"/>
      <c r="JB84" s="297"/>
      <c r="JC84" s="297"/>
      <c r="JD84" s="297"/>
      <c r="JE84" s="297"/>
      <c r="JF84" s="297"/>
      <c r="JG84" s="297"/>
      <c r="JH84" s="297"/>
      <c r="JI84" s="297"/>
      <c r="JJ84" s="297"/>
      <c r="JK84" s="297"/>
      <c r="JL84" s="297"/>
      <c r="JM84" s="297"/>
      <c r="JN84" s="297"/>
      <c r="JO84" s="297"/>
      <c r="JP84" s="297"/>
      <c r="JQ84" s="297"/>
      <c r="JR84" s="297"/>
      <c r="JS84" s="297"/>
      <c r="JT84" s="297"/>
      <c r="JU84" s="297"/>
      <c r="JV84" s="297"/>
      <c r="JW84" s="297"/>
      <c r="JX84" s="297"/>
      <c r="JY84" s="297"/>
      <c r="JZ84" s="297"/>
      <c r="KA84" s="297"/>
      <c r="KB84" s="297"/>
      <c r="KC84" s="297"/>
      <c r="KD84" s="297"/>
      <c r="KE84" s="297"/>
      <c r="KF84" s="297"/>
      <c r="KG84" s="297"/>
      <c r="KH84" s="297"/>
      <c r="KI84" s="297"/>
      <c r="KJ84" s="297"/>
      <c r="KK84" s="297"/>
      <c r="KL84" s="297"/>
      <c r="KM84" s="297"/>
      <c r="KN84" s="297"/>
      <c r="KO84" s="297"/>
      <c r="KP84" s="297"/>
      <c r="KQ84" s="297"/>
      <c r="KR84" s="297"/>
      <c r="KS84" s="297"/>
      <c r="KT84" s="297"/>
      <c r="KU84" s="297"/>
      <c r="KV84" s="297"/>
      <c r="KW84" s="297"/>
      <c r="KX84" s="297"/>
      <c r="KY84" s="297"/>
      <c r="KZ84" s="297"/>
      <c r="LA84" s="297"/>
      <c r="LB84" s="297"/>
      <c r="LC84" s="297"/>
      <c r="LD84" s="297"/>
      <c r="LE84" s="297"/>
      <c r="LF84" s="297"/>
      <c r="LG84" s="297"/>
      <c r="LH84" s="297"/>
      <c r="LI84" s="297"/>
      <c r="LJ84" s="297"/>
      <c r="LK84" s="297"/>
      <c r="LL84" s="297"/>
      <c r="LM84" s="297"/>
      <c r="LN84" s="297"/>
      <c r="LO84" s="297"/>
      <c r="LP84" s="297"/>
      <c r="LQ84" s="297"/>
      <c r="LR84" s="297"/>
      <c r="LS84" s="297"/>
      <c r="LT84" s="297"/>
      <c r="LU84" s="297"/>
      <c r="LV84" s="297"/>
      <c r="LW84" s="297"/>
      <c r="LX84" s="297"/>
      <c r="LY84" s="297"/>
      <c r="LZ84" s="297"/>
      <c r="MA84" s="297"/>
      <c r="MB84" s="297"/>
      <c r="MC84" s="297"/>
      <c r="MD84" s="297"/>
      <c r="ME84" s="297"/>
      <c r="MF84" s="297"/>
      <c r="MG84" s="297"/>
      <c r="MH84" s="297"/>
      <c r="MI84" s="297"/>
      <c r="MJ84" s="297"/>
      <c r="MK84" s="297"/>
      <c r="ML84" s="297"/>
      <c r="MM84" s="297"/>
      <c r="MN84" s="297"/>
      <c r="MO84" s="297"/>
      <c r="MP84" s="297"/>
      <c r="MQ84" s="297"/>
      <c r="MR84" s="297"/>
      <c r="MS84" s="297"/>
      <c r="MT84" s="297"/>
      <c r="MU84" s="297"/>
      <c r="MV84" s="297"/>
      <c r="MW84" s="297"/>
      <c r="MX84" s="297"/>
      <c r="MY84" s="297"/>
      <c r="MZ84" s="297"/>
      <c r="NA84" s="297"/>
      <c r="NB84" s="297"/>
      <c r="NC84" s="297"/>
      <c r="ND84" s="297"/>
      <c r="NE84" s="297"/>
      <c r="NF84" s="297"/>
      <c r="NG84" s="297"/>
      <c r="NH84" s="297"/>
      <c r="NI84" s="297"/>
      <c r="NJ84" s="297"/>
      <c r="NK84" s="297"/>
      <c r="NL84" s="297"/>
      <c r="NM84" s="297"/>
      <c r="NN84" s="297"/>
      <c r="NO84" s="297"/>
      <c r="NP84" s="297"/>
      <c r="NQ84" s="297"/>
      <c r="NR84" s="297"/>
      <c r="NS84" s="297"/>
      <c r="NT84" s="297"/>
      <c r="NU84" s="297"/>
      <c r="NV84" s="297"/>
      <c r="NW84" s="297"/>
      <c r="NX84" s="297"/>
      <c r="NY84" s="297"/>
      <c r="NZ84" s="297"/>
      <c r="OA84" s="297"/>
      <c r="OB84" s="297"/>
      <c r="OC84" s="297"/>
      <c r="OD84" s="297"/>
      <c r="OE84" s="297"/>
      <c r="OF84" s="297"/>
      <c r="OG84" s="297"/>
      <c r="OH84" s="297"/>
      <c r="OI84" s="297"/>
      <c r="OJ84" s="297"/>
      <c r="OK84" s="297"/>
      <c r="OL84" s="297"/>
      <c r="OM84" s="297"/>
      <c r="ON84" s="297"/>
      <c r="OO84" s="297"/>
      <c r="OP84" s="297"/>
      <c r="OQ84" s="297"/>
      <c r="OR84" s="297"/>
      <c r="OS84" s="297"/>
      <c r="OT84" s="297"/>
      <c r="OU84" s="297"/>
      <c r="OV84" s="297"/>
      <c r="OW84" s="297"/>
      <c r="OX84" s="297"/>
      <c r="OY84" s="297"/>
      <c r="OZ84" s="297"/>
      <c r="PA84" s="297"/>
      <c r="PB84" s="297"/>
      <c r="PC84" s="297"/>
      <c r="PD84" s="297"/>
      <c r="PE84" s="297"/>
      <c r="PF84" s="297"/>
      <c r="PG84" s="297"/>
      <c r="PH84" s="297"/>
      <c r="PI84" s="297"/>
      <c r="PJ84" s="297"/>
      <c r="PK84" s="297"/>
      <c r="PL84" s="297"/>
      <c r="PM84" s="297"/>
      <c r="PN84" s="297"/>
      <c r="PO84" s="297"/>
      <c r="PP84" s="297"/>
      <c r="PQ84" s="297"/>
      <c r="PR84" s="297"/>
      <c r="PS84" s="297"/>
      <c r="PT84" s="297"/>
      <c r="PU84" s="297"/>
      <c r="PV84" s="297"/>
      <c r="PW84" s="297"/>
      <c r="PX84" s="297"/>
      <c r="PY84" s="297"/>
      <c r="PZ84" s="297"/>
      <c r="QA84" s="297"/>
      <c r="QB84" s="297"/>
      <c r="QC84" s="297"/>
      <c r="QD84" s="297"/>
      <c r="QE84" s="297"/>
      <c r="QF84" s="297"/>
      <c r="QG84" s="297"/>
      <c r="QH84" s="297"/>
      <c r="QI84" s="297"/>
      <c r="QJ84" s="297"/>
      <c r="QK84" s="297"/>
      <c r="QL84" s="297"/>
      <c r="QM84" s="297"/>
      <c r="QN84" s="297"/>
      <c r="QO84" s="297"/>
      <c r="QP84" s="297"/>
      <c r="QQ84" s="297"/>
      <c r="QR84" s="297"/>
      <c r="QS84" s="297"/>
      <c r="QT84" s="297"/>
      <c r="QU84" s="297"/>
      <c r="QV84" s="297"/>
      <c r="QW84" s="297"/>
      <c r="QX84" s="297"/>
      <c r="QY84" s="297"/>
      <c r="QZ84" s="297"/>
      <c r="RA84" s="297"/>
      <c r="RB84" s="297"/>
      <c r="RC84" s="297"/>
      <c r="RD84" s="297"/>
      <c r="RE84" s="297"/>
      <c r="RF84" s="297"/>
      <c r="RG84" s="297"/>
      <c r="RH84" s="297"/>
      <c r="RI84" s="297"/>
      <c r="RJ84" s="297"/>
      <c r="RK84" s="297"/>
      <c r="RL84" s="297"/>
      <c r="RM84" s="297"/>
      <c r="RN84" s="297"/>
      <c r="RO84" s="297"/>
      <c r="RP84" s="297"/>
      <c r="RQ84" s="297"/>
      <c r="RR84" s="297"/>
      <c r="RS84" s="297"/>
      <c r="RT84" s="297"/>
      <c r="RU84" s="297"/>
      <c r="RV84" s="297"/>
      <c r="RW84" s="297"/>
      <c r="RX84" s="297"/>
      <c r="RY84" s="297"/>
      <c r="RZ84" s="297"/>
      <c r="SA84" s="297"/>
      <c r="SB84" s="297"/>
      <c r="SC84" s="297"/>
      <c r="SD84" s="297"/>
      <c r="SE84" s="297"/>
      <c r="SF84" s="297"/>
      <c r="SG84" s="297"/>
      <c r="SH84" s="297"/>
      <c r="SI84" s="297"/>
      <c r="SJ84" s="297"/>
      <c r="SK84" s="297"/>
      <c r="SL84" s="297"/>
      <c r="SM84" s="297"/>
      <c r="SN84" s="297"/>
      <c r="SO84" s="297"/>
      <c r="SP84" s="297"/>
      <c r="SQ84" s="297"/>
      <c r="SR84" s="297"/>
    </row>
    <row r="85" spans="1:512" ht="14.1" customHeight="1" x14ac:dyDescent="0.2">
      <c r="A85" s="164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  <c r="EM85" s="22"/>
      <c r="EN85" s="22"/>
      <c r="EO85" s="22"/>
      <c r="EP85" s="22"/>
      <c r="EQ85" s="22"/>
      <c r="ER85" s="22"/>
      <c r="ES85" s="22"/>
      <c r="ET85" s="22"/>
      <c r="EU85" s="22"/>
      <c r="EV85" s="22"/>
      <c r="EW85" s="22"/>
      <c r="EX85" s="22"/>
      <c r="EY85" s="22"/>
      <c r="EZ85" s="22"/>
      <c r="FA85" s="22"/>
      <c r="FB85" s="22"/>
      <c r="FC85" s="22"/>
      <c r="FD85" s="22"/>
      <c r="FE85" s="22"/>
      <c r="FF85" s="22"/>
      <c r="FG85" s="22"/>
      <c r="FH85" s="22"/>
      <c r="FI85" s="22"/>
      <c r="FJ85" s="22"/>
      <c r="FK85" s="22"/>
      <c r="FL85" s="22"/>
      <c r="FM85" s="22"/>
      <c r="FN85" s="22"/>
      <c r="FO85" s="22"/>
      <c r="FP85" s="22"/>
      <c r="FQ85" s="22"/>
      <c r="FR85" s="22"/>
      <c r="FS85" s="22"/>
      <c r="FT85" s="22"/>
      <c r="FU85" s="22"/>
      <c r="FV85" s="22"/>
      <c r="FW85" s="22"/>
      <c r="FX85" s="22"/>
      <c r="FY85" s="22"/>
      <c r="FZ85" s="22"/>
      <c r="GE85" s="297"/>
      <c r="GF85" s="297"/>
      <c r="GG85" s="297"/>
      <c r="GH85" s="297"/>
      <c r="GI85" s="297"/>
      <c r="GJ85" s="297"/>
      <c r="GK85" s="297"/>
      <c r="GM85" s="2"/>
      <c r="GN85" s="297"/>
      <c r="GO85" s="297"/>
      <c r="GP85" s="297"/>
      <c r="GQ85" s="297"/>
      <c r="GR85" s="297"/>
      <c r="GS85" s="297"/>
      <c r="GT85" s="297"/>
      <c r="GU85" s="297"/>
      <c r="GV85" s="297"/>
      <c r="GW85" s="297"/>
      <c r="GX85" s="297"/>
      <c r="GY85" s="297"/>
      <c r="GZ85" s="297"/>
      <c r="HA85" s="297"/>
      <c r="HB85" s="297"/>
      <c r="HC85" s="297"/>
      <c r="HD85" s="297"/>
      <c r="HE85" s="297"/>
      <c r="HF85" s="297"/>
      <c r="HG85" s="297"/>
      <c r="HH85" s="297"/>
      <c r="HI85" s="297"/>
      <c r="HJ85" s="297"/>
      <c r="HK85" s="297"/>
      <c r="HL85" s="297"/>
      <c r="HM85" s="297"/>
      <c r="HN85" s="297"/>
      <c r="HO85" s="297"/>
      <c r="HP85" s="297"/>
      <c r="HQ85" s="297"/>
      <c r="HR85" s="297"/>
      <c r="HS85" s="297"/>
      <c r="HT85" s="297"/>
      <c r="HU85" s="297"/>
      <c r="HV85" s="297"/>
      <c r="HW85" s="2"/>
      <c r="IC85" s="297"/>
      <c r="ID85" s="297"/>
      <c r="IE85" s="297"/>
      <c r="IF85" s="297"/>
      <c r="IG85" s="297"/>
      <c r="IH85" s="297"/>
      <c r="II85" s="297"/>
      <c r="IJ85" s="297"/>
      <c r="IK85" s="297"/>
      <c r="IL85" s="297"/>
      <c r="IM85" s="297"/>
      <c r="IN85" s="297"/>
      <c r="IO85" s="297"/>
      <c r="IP85" s="297"/>
      <c r="IQ85" s="297"/>
      <c r="IR85" s="297"/>
      <c r="IS85" s="297"/>
      <c r="IT85" s="297"/>
      <c r="IU85" s="297"/>
      <c r="IV85" s="297"/>
      <c r="IW85" s="297"/>
      <c r="IX85" s="297"/>
      <c r="IY85" s="297"/>
      <c r="IZ85" s="297"/>
      <c r="JA85" s="297"/>
      <c r="JB85" s="297"/>
      <c r="JC85" s="297"/>
      <c r="JD85" s="297"/>
      <c r="JE85" s="297"/>
      <c r="JF85" s="297"/>
      <c r="JG85" s="297"/>
      <c r="JH85" s="297"/>
      <c r="JI85" s="297"/>
      <c r="JJ85" s="297"/>
      <c r="JK85" s="297"/>
      <c r="JL85" s="297"/>
      <c r="JM85" s="297"/>
      <c r="JN85" s="297"/>
      <c r="JO85" s="297"/>
      <c r="JP85" s="297"/>
      <c r="JQ85" s="297"/>
      <c r="JR85" s="297"/>
      <c r="JS85" s="297"/>
      <c r="JT85" s="297"/>
      <c r="JU85" s="297"/>
      <c r="JV85" s="297"/>
      <c r="JW85" s="297"/>
      <c r="JX85" s="297"/>
      <c r="JY85" s="297"/>
      <c r="JZ85" s="297"/>
      <c r="KA85" s="297"/>
      <c r="KB85" s="297"/>
      <c r="KC85" s="297"/>
      <c r="KD85" s="297"/>
      <c r="KE85" s="297"/>
      <c r="KF85" s="297"/>
      <c r="KG85" s="297"/>
      <c r="KH85" s="297"/>
      <c r="KI85" s="297"/>
      <c r="KJ85" s="297"/>
      <c r="KK85" s="297"/>
      <c r="KL85" s="297"/>
      <c r="KM85" s="297"/>
      <c r="KN85" s="297"/>
      <c r="KO85" s="297"/>
      <c r="KP85" s="297"/>
      <c r="KQ85" s="297"/>
      <c r="KR85" s="297"/>
      <c r="KS85" s="297"/>
      <c r="KT85" s="297"/>
      <c r="KU85" s="297"/>
      <c r="KV85" s="297"/>
      <c r="KW85" s="297"/>
      <c r="KX85" s="297"/>
      <c r="KY85" s="297"/>
      <c r="KZ85" s="297"/>
      <c r="LA85" s="297"/>
      <c r="LB85" s="297"/>
      <c r="LC85" s="297"/>
      <c r="LD85" s="297"/>
      <c r="LE85" s="297"/>
      <c r="LF85" s="297"/>
      <c r="LG85" s="297"/>
      <c r="LH85" s="297"/>
      <c r="LI85" s="297"/>
      <c r="LJ85" s="297"/>
      <c r="LK85" s="297"/>
      <c r="LL85" s="297"/>
      <c r="LM85" s="297"/>
      <c r="LN85" s="297"/>
      <c r="LO85" s="297"/>
      <c r="LP85" s="297"/>
      <c r="LQ85" s="297"/>
      <c r="LR85" s="297"/>
      <c r="LS85" s="297"/>
      <c r="LT85" s="297"/>
      <c r="LU85" s="297"/>
      <c r="LV85" s="297"/>
      <c r="LW85" s="297"/>
      <c r="LX85" s="297"/>
      <c r="LY85" s="297"/>
      <c r="LZ85" s="297"/>
      <c r="MA85" s="297"/>
      <c r="MB85" s="297"/>
      <c r="MC85" s="297"/>
      <c r="MD85" s="297"/>
      <c r="ME85" s="297"/>
      <c r="MF85" s="297"/>
      <c r="MG85" s="297"/>
      <c r="MH85" s="297"/>
      <c r="MI85" s="297"/>
      <c r="MJ85" s="297"/>
      <c r="MK85" s="297"/>
      <c r="ML85" s="297"/>
      <c r="MM85" s="297"/>
      <c r="MN85" s="297"/>
      <c r="MO85" s="297"/>
      <c r="MP85" s="297"/>
      <c r="MQ85" s="297"/>
      <c r="MR85" s="297"/>
      <c r="MS85" s="297"/>
      <c r="MT85" s="297"/>
      <c r="MU85" s="297"/>
      <c r="MV85" s="297"/>
      <c r="MW85" s="297"/>
      <c r="MX85" s="297"/>
      <c r="MY85" s="297"/>
      <c r="MZ85" s="297"/>
      <c r="NA85" s="297"/>
      <c r="NB85" s="297"/>
      <c r="NC85" s="297"/>
      <c r="ND85" s="297"/>
      <c r="NE85" s="297"/>
      <c r="NF85" s="297"/>
      <c r="NG85" s="297"/>
      <c r="NH85" s="297"/>
      <c r="NI85" s="297"/>
      <c r="NJ85" s="297"/>
      <c r="NK85" s="297"/>
      <c r="NL85" s="297"/>
      <c r="NM85" s="297"/>
      <c r="NN85" s="297"/>
      <c r="NO85" s="297"/>
      <c r="NP85" s="297"/>
      <c r="NQ85" s="297"/>
      <c r="NR85" s="297"/>
      <c r="NS85" s="297"/>
      <c r="NT85" s="297"/>
      <c r="NU85" s="297"/>
      <c r="NV85" s="297"/>
      <c r="NW85" s="297"/>
      <c r="NX85" s="297"/>
      <c r="NY85" s="297"/>
      <c r="NZ85" s="297"/>
      <c r="OA85" s="297"/>
      <c r="OB85" s="297"/>
      <c r="OC85" s="297"/>
      <c r="OD85" s="297"/>
      <c r="OE85" s="297"/>
      <c r="OF85" s="297"/>
      <c r="OG85" s="297"/>
      <c r="OH85" s="297"/>
      <c r="OI85" s="297"/>
      <c r="OJ85" s="297"/>
      <c r="OK85" s="297"/>
      <c r="OL85" s="297"/>
      <c r="OM85" s="297"/>
      <c r="ON85" s="297"/>
      <c r="OO85" s="297"/>
      <c r="OP85" s="297"/>
      <c r="OQ85" s="297"/>
      <c r="OR85" s="297"/>
      <c r="OS85" s="297"/>
      <c r="OT85" s="297"/>
      <c r="OU85" s="297"/>
      <c r="OV85" s="297"/>
      <c r="OW85" s="297"/>
      <c r="OX85" s="297"/>
      <c r="OY85" s="297"/>
      <c r="OZ85" s="297"/>
      <c r="PA85" s="297"/>
      <c r="PB85" s="297"/>
      <c r="PC85" s="297"/>
      <c r="PD85" s="297"/>
      <c r="PE85" s="297"/>
      <c r="PF85" s="297"/>
      <c r="PG85" s="297"/>
      <c r="PH85" s="297"/>
      <c r="PI85" s="297"/>
      <c r="PJ85" s="297"/>
      <c r="PK85" s="297"/>
      <c r="PL85" s="297"/>
      <c r="PM85" s="297"/>
      <c r="PN85" s="297"/>
      <c r="PO85" s="297"/>
      <c r="PP85" s="297"/>
      <c r="PQ85" s="297"/>
      <c r="PR85" s="297"/>
      <c r="PS85" s="297"/>
      <c r="PT85" s="297"/>
      <c r="PU85" s="297"/>
      <c r="PV85" s="297"/>
      <c r="PW85" s="297"/>
      <c r="PX85" s="297"/>
      <c r="PY85" s="297"/>
      <c r="PZ85" s="297"/>
      <c r="QA85" s="297"/>
      <c r="QB85" s="297"/>
      <c r="QC85" s="297"/>
      <c r="QD85" s="297"/>
      <c r="QE85" s="297"/>
      <c r="QF85" s="297"/>
      <c r="QG85" s="297"/>
      <c r="QH85" s="297"/>
      <c r="QI85" s="297"/>
      <c r="QJ85" s="297"/>
      <c r="QK85" s="297"/>
      <c r="QL85" s="297"/>
      <c r="QM85" s="297"/>
      <c r="QN85" s="297"/>
      <c r="QO85" s="297"/>
      <c r="QP85" s="297"/>
      <c r="QQ85" s="297"/>
      <c r="QR85" s="297"/>
      <c r="QS85" s="297"/>
      <c r="QT85" s="297"/>
      <c r="QU85" s="297"/>
      <c r="QV85" s="297"/>
      <c r="QW85" s="297"/>
      <c r="QX85" s="297"/>
      <c r="QY85" s="297"/>
      <c r="QZ85" s="297"/>
      <c r="RA85" s="297"/>
      <c r="RB85" s="297"/>
      <c r="RC85" s="297"/>
      <c r="RD85" s="297"/>
      <c r="RE85" s="297"/>
      <c r="RF85" s="297"/>
      <c r="RG85" s="297"/>
      <c r="RH85" s="297"/>
      <c r="RI85" s="297"/>
      <c r="RJ85" s="297"/>
      <c r="RK85" s="297"/>
      <c r="RL85" s="297"/>
      <c r="RM85" s="297"/>
      <c r="RN85" s="297"/>
      <c r="RO85" s="297"/>
      <c r="RP85" s="297"/>
      <c r="RQ85" s="297"/>
      <c r="RR85" s="297"/>
      <c r="RS85" s="297"/>
      <c r="RT85" s="297"/>
      <c r="RU85" s="297"/>
      <c r="RV85" s="297"/>
      <c r="RW85" s="297"/>
      <c r="RX85" s="297"/>
      <c r="RY85" s="297"/>
      <c r="RZ85" s="297"/>
      <c r="SA85" s="297"/>
      <c r="SB85" s="297"/>
      <c r="SC85" s="297"/>
      <c r="SD85" s="297"/>
      <c r="SE85" s="297"/>
      <c r="SF85" s="297"/>
      <c r="SG85" s="297"/>
      <c r="SH85" s="297"/>
      <c r="SI85" s="297"/>
      <c r="SJ85" s="297"/>
      <c r="SK85" s="297"/>
      <c r="SL85" s="297"/>
      <c r="SM85" s="297"/>
      <c r="SN85" s="297"/>
      <c r="SO85" s="297"/>
      <c r="SP85" s="297"/>
      <c r="SQ85" s="297"/>
      <c r="SR85" s="297"/>
    </row>
    <row r="86" spans="1:512" ht="14.1" customHeight="1" x14ac:dyDescent="0.2">
      <c r="A86" s="164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  <c r="EM86" s="22"/>
      <c r="EN86" s="22"/>
      <c r="EO86" s="22"/>
      <c r="EP86" s="22"/>
      <c r="EQ86" s="22"/>
      <c r="ER86" s="22"/>
      <c r="ES86" s="22"/>
      <c r="ET86" s="22"/>
      <c r="EU86" s="22"/>
      <c r="EV86" s="22"/>
      <c r="EW86" s="22"/>
      <c r="EX86" s="22"/>
      <c r="EY86" s="22"/>
      <c r="EZ86" s="22"/>
      <c r="FA86" s="22"/>
      <c r="FB86" s="22"/>
      <c r="FC86" s="22"/>
      <c r="FD86" s="22"/>
      <c r="FE86" s="22"/>
      <c r="FF86" s="22"/>
      <c r="FG86" s="22"/>
      <c r="FH86" s="22"/>
      <c r="FI86" s="22"/>
      <c r="FJ86" s="22"/>
      <c r="FK86" s="22"/>
      <c r="FL86" s="22"/>
      <c r="FM86" s="22"/>
      <c r="FN86" s="22"/>
      <c r="FO86" s="22"/>
      <c r="FP86" s="22"/>
      <c r="FQ86" s="22"/>
      <c r="FR86" s="22"/>
      <c r="FS86" s="22"/>
      <c r="FT86" s="22"/>
      <c r="FU86" s="22"/>
      <c r="FV86" s="22"/>
      <c r="FW86" s="22"/>
      <c r="FX86" s="22"/>
      <c r="FY86" s="22"/>
      <c r="FZ86" s="22"/>
      <c r="GE86" s="297"/>
      <c r="GF86" s="297"/>
      <c r="GG86" s="297"/>
      <c r="GH86" s="297"/>
      <c r="GI86" s="297"/>
      <c r="GJ86" s="297"/>
      <c r="GK86" s="297"/>
      <c r="GM86" s="2"/>
      <c r="GN86" s="297"/>
      <c r="GO86" s="297"/>
      <c r="GP86" s="297"/>
      <c r="GQ86" s="297"/>
      <c r="GR86" s="297"/>
      <c r="GS86" s="297"/>
      <c r="GT86" s="297"/>
      <c r="GU86" s="297"/>
      <c r="GV86" s="297"/>
      <c r="GW86" s="297"/>
      <c r="GX86" s="297"/>
      <c r="GY86" s="297"/>
      <c r="GZ86" s="297"/>
      <c r="HA86" s="309"/>
      <c r="HB86" s="309"/>
      <c r="HC86" s="297"/>
      <c r="HD86" s="297"/>
      <c r="HE86" s="297"/>
      <c r="HF86" s="297"/>
      <c r="HG86" s="297"/>
      <c r="HH86" s="297"/>
      <c r="HI86" s="297"/>
      <c r="HJ86" s="297"/>
      <c r="HK86" s="297"/>
      <c r="HL86" s="297"/>
      <c r="HM86" s="297"/>
      <c r="HN86" s="297"/>
      <c r="HO86" s="297"/>
      <c r="HP86" s="297"/>
      <c r="HQ86" s="297"/>
      <c r="HR86" s="297"/>
      <c r="HS86" s="297"/>
      <c r="HT86" s="297"/>
      <c r="HU86" s="297"/>
      <c r="HV86" s="297"/>
      <c r="HW86" s="2"/>
      <c r="IC86" s="297"/>
      <c r="ID86" s="297"/>
      <c r="IE86" s="297"/>
      <c r="IF86" s="297"/>
      <c r="IG86" s="297"/>
      <c r="IH86" s="297"/>
      <c r="II86" s="297"/>
      <c r="IJ86" s="297"/>
      <c r="IK86" s="297"/>
      <c r="IL86" s="297"/>
      <c r="IM86" s="297"/>
      <c r="IN86" s="297"/>
      <c r="IO86" s="297"/>
      <c r="IP86" s="297"/>
      <c r="IQ86" s="297"/>
      <c r="IR86" s="297"/>
      <c r="IS86" s="297"/>
      <c r="IT86" s="297"/>
      <c r="IU86" s="297"/>
      <c r="IV86" s="297"/>
      <c r="IW86" s="297"/>
      <c r="IX86" s="297"/>
      <c r="IY86" s="297"/>
      <c r="IZ86" s="297"/>
      <c r="JA86" s="297"/>
      <c r="JB86" s="297"/>
      <c r="JC86" s="297"/>
      <c r="JD86" s="297"/>
      <c r="JE86" s="297"/>
      <c r="JF86" s="297"/>
      <c r="JG86" s="297"/>
      <c r="JH86" s="297"/>
      <c r="JI86" s="297"/>
      <c r="JJ86" s="297"/>
      <c r="JK86" s="297"/>
      <c r="JL86" s="297"/>
      <c r="JM86" s="297"/>
      <c r="JN86" s="297"/>
      <c r="JO86" s="297"/>
      <c r="JP86" s="297"/>
      <c r="JQ86" s="297"/>
      <c r="JR86" s="297"/>
      <c r="JS86" s="297"/>
      <c r="JT86" s="297"/>
      <c r="JU86" s="297"/>
      <c r="JV86" s="297"/>
      <c r="JW86" s="297"/>
      <c r="JX86" s="297"/>
      <c r="JY86" s="297"/>
      <c r="JZ86" s="297"/>
      <c r="KA86" s="297"/>
      <c r="KB86" s="297"/>
      <c r="KC86" s="297"/>
      <c r="KD86" s="297"/>
      <c r="KE86" s="297"/>
      <c r="KF86" s="297"/>
      <c r="KG86" s="297"/>
      <c r="KH86" s="297"/>
      <c r="KI86" s="297"/>
      <c r="KJ86" s="297"/>
      <c r="KK86" s="297"/>
      <c r="KL86" s="297"/>
      <c r="KM86" s="297"/>
      <c r="KN86" s="297"/>
      <c r="KO86" s="297"/>
      <c r="KP86" s="297"/>
      <c r="KQ86" s="297"/>
      <c r="KR86" s="297"/>
      <c r="KS86" s="297"/>
      <c r="KT86" s="297"/>
      <c r="KU86" s="297"/>
      <c r="KV86" s="297"/>
      <c r="KW86" s="297"/>
      <c r="KX86" s="297"/>
      <c r="KY86" s="297"/>
      <c r="KZ86" s="297"/>
      <c r="LA86" s="297"/>
      <c r="LB86" s="297"/>
      <c r="LC86" s="297"/>
      <c r="LD86" s="297"/>
      <c r="LE86" s="297"/>
      <c r="LF86" s="297"/>
      <c r="LG86" s="297"/>
      <c r="LH86" s="297"/>
      <c r="LI86" s="297"/>
      <c r="LJ86" s="297"/>
      <c r="LK86" s="297"/>
      <c r="LL86" s="297"/>
      <c r="LM86" s="297"/>
      <c r="LN86" s="297"/>
      <c r="LO86" s="297"/>
      <c r="LP86" s="297"/>
      <c r="LQ86" s="297"/>
      <c r="LR86" s="297"/>
      <c r="LS86" s="297"/>
      <c r="LT86" s="297"/>
      <c r="LU86" s="297"/>
      <c r="LV86" s="297"/>
      <c r="LW86" s="297"/>
      <c r="LX86" s="297"/>
      <c r="LY86" s="297"/>
      <c r="LZ86" s="297"/>
      <c r="MA86" s="297"/>
      <c r="MB86" s="297"/>
      <c r="MC86" s="297"/>
      <c r="MD86" s="297"/>
      <c r="ME86" s="297"/>
      <c r="MF86" s="297"/>
      <c r="MG86" s="297"/>
      <c r="MH86" s="297"/>
      <c r="MI86" s="297"/>
      <c r="MJ86" s="297"/>
      <c r="MK86" s="297"/>
      <c r="ML86" s="297"/>
      <c r="MM86" s="297"/>
      <c r="MN86" s="297"/>
      <c r="MO86" s="297"/>
      <c r="MP86" s="297"/>
      <c r="MQ86" s="297"/>
      <c r="MR86" s="297"/>
      <c r="MS86" s="297"/>
      <c r="MT86" s="297"/>
      <c r="MU86" s="297"/>
      <c r="MV86" s="297"/>
      <c r="MW86" s="297"/>
      <c r="MX86" s="297"/>
      <c r="MY86" s="297"/>
      <c r="MZ86" s="297"/>
      <c r="NA86" s="297"/>
      <c r="NB86" s="297"/>
      <c r="NC86" s="297"/>
      <c r="ND86" s="297"/>
      <c r="NE86" s="297"/>
      <c r="NF86" s="297"/>
      <c r="NG86" s="297"/>
      <c r="NH86" s="297"/>
      <c r="NI86" s="297"/>
      <c r="NJ86" s="297"/>
      <c r="NK86" s="297"/>
      <c r="NL86" s="297"/>
      <c r="NM86" s="297"/>
      <c r="NN86" s="297"/>
      <c r="NO86" s="297"/>
      <c r="NP86" s="297"/>
      <c r="NQ86" s="297"/>
      <c r="NR86" s="297"/>
      <c r="NS86" s="297"/>
      <c r="NT86" s="297"/>
      <c r="NU86" s="297"/>
      <c r="NV86" s="297"/>
      <c r="NW86" s="297"/>
      <c r="NX86" s="297"/>
      <c r="NY86" s="297"/>
      <c r="NZ86" s="297"/>
      <c r="OA86" s="297"/>
      <c r="OB86" s="297"/>
      <c r="OC86" s="297"/>
      <c r="OD86" s="297"/>
      <c r="OE86" s="297"/>
      <c r="OF86" s="297"/>
      <c r="OG86" s="297"/>
      <c r="OH86" s="297"/>
      <c r="OI86" s="297"/>
      <c r="OJ86" s="297"/>
      <c r="OK86" s="297"/>
      <c r="OL86" s="297"/>
      <c r="OM86" s="297"/>
      <c r="ON86" s="297"/>
      <c r="OO86" s="297"/>
      <c r="OP86" s="297"/>
      <c r="OQ86" s="297"/>
      <c r="OR86" s="297"/>
      <c r="OS86" s="297"/>
      <c r="OT86" s="297"/>
      <c r="OU86" s="297"/>
      <c r="OV86" s="297"/>
      <c r="OW86" s="297"/>
      <c r="OX86" s="297"/>
      <c r="OY86" s="297"/>
      <c r="OZ86" s="297"/>
      <c r="PA86" s="297"/>
      <c r="PB86" s="297"/>
      <c r="PC86" s="297"/>
      <c r="PD86" s="297"/>
      <c r="PE86" s="297"/>
      <c r="PF86" s="297"/>
      <c r="PG86" s="297"/>
      <c r="PH86" s="297"/>
      <c r="PI86" s="297"/>
      <c r="PJ86" s="297"/>
      <c r="PK86" s="297"/>
      <c r="PL86" s="297"/>
      <c r="PM86" s="297"/>
      <c r="PN86" s="297"/>
      <c r="PO86" s="297"/>
      <c r="PP86" s="297"/>
      <c r="PQ86" s="297"/>
      <c r="PR86" s="297"/>
      <c r="PS86" s="297"/>
      <c r="PT86" s="297"/>
      <c r="PU86" s="297"/>
      <c r="PV86" s="297"/>
      <c r="PW86" s="297"/>
      <c r="PX86" s="297"/>
      <c r="PY86" s="297"/>
      <c r="PZ86" s="297"/>
      <c r="QA86" s="297"/>
      <c r="QB86" s="297"/>
      <c r="QC86" s="297"/>
      <c r="QD86" s="297"/>
      <c r="QE86" s="297"/>
      <c r="QF86" s="297"/>
      <c r="QG86" s="297"/>
      <c r="QH86" s="297"/>
      <c r="QI86" s="297"/>
      <c r="QJ86" s="297"/>
      <c r="QK86" s="297"/>
      <c r="QL86" s="297"/>
      <c r="QM86" s="297"/>
      <c r="QN86" s="297"/>
      <c r="QO86" s="297"/>
      <c r="QP86" s="297"/>
      <c r="QQ86" s="297"/>
      <c r="QR86" s="297"/>
      <c r="QS86" s="297"/>
      <c r="QT86" s="297"/>
      <c r="QU86" s="297"/>
      <c r="QV86" s="297"/>
      <c r="QW86" s="297"/>
      <c r="QX86" s="297"/>
      <c r="QY86" s="297"/>
      <c r="QZ86" s="297"/>
      <c r="RA86" s="297"/>
      <c r="RB86" s="297"/>
      <c r="RC86" s="297"/>
      <c r="RD86" s="297"/>
      <c r="RE86" s="297"/>
      <c r="RF86" s="297"/>
      <c r="RG86" s="297"/>
      <c r="RH86" s="297"/>
      <c r="RI86" s="297"/>
      <c r="RJ86" s="297"/>
      <c r="RK86" s="297"/>
      <c r="RL86" s="297"/>
      <c r="RM86" s="297"/>
      <c r="RN86" s="297"/>
      <c r="RO86" s="297"/>
      <c r="RP86" s="297"/>
      <c r="RQ86" s="297"/>
      <c r="RR86" s="297"/>
      <c r="RS86" s="297"/>
      <c r="RT86" s="297"/>
      <c r="RU86" s="297"/>
      <c r="RV86" s="297"/>
      <c r="RW86" s="297"/>
      <c r="RX86" s="297"/>
      <c r="RY86" s="297"/>
      <c r="RZ86" s="297"/>
      <c r="SA86" s="297"/>
      <c r="SB86" s="297"/>
      <c r="SC86" s="297"/>
      <c r="SD86" s="297"/>
      <c r="SE86" s="297"/>
      <c r="SF86" s="297"/>
      <c r="SG86" s="297"/>
      <c r="SH86" s="297"/>
      <c r="SI86" s="297"/>
      <c r="SJ86" s="297"/>
      <c r="SK86" s="297"/>
      <c r="SL86" s="297"/>
      <c r="SM86" s="297"/>
      <c r="SN86" s="297"/>
      <c r="SO86" s="297"/>
      <c r="SP86" s="297"/>
      <c r="SQ86" s="297"/>
      <c r="SR86" s="297"/>
    </row>
    <row r="87" spans="1:512" ht="14.1" customHeight="1" x14ac:dyDescent="0.2">
      <c r="A87" s="164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  <c r="DT87" s="22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  <c r="EM87" s="22"/>
      <c r="EN87" s="22"/>
      <c r="EO87" s="22"/>
      <c r="EP87" s="22"/>
      <c r="EQ87" s="22"/>
      <c r="ER87" s="22"/>
      <c r="ES87" s="22"/>
      <c r="ET87" s="22"/>
      <c r="EU87" s="22"/>
      <c r="EV87" s="22"/>
      <c r="EW87" s="22"/>
      <c r="EX87" s="22"/>
      <c r="EY87" s="22"/>
      <c r="EZ87" s="22"/>
      <c r="FA87" s="22"/>
      <c r="FB87" s="22"/>
      <c r="FC87" s="22"/>
      <c r="FD87" s="22"/>
      <c r="FE87" s="22"/>
      <c r="FF87" s="22"/>
      <c r="FG87" s="22"/>
      <c r="FH87" s="22"/>
      <c r="FI87" s="22"/>
      <c r="FJ87" s="22"/>
      <c r="FK87" s="22"/>
      <c r="FL87" s="22"/>
      <c r="FM87" s="22"/>
      <c r="FN87" s="22"/>
      <c r="FO87" s="22"/>
      <c r="FP87" s="22"/>
      <c r="FQ87" s="22"/>
      <c r="FR87" s="22"/>
      <c r="FS87" s="22"/>
      <c r="FT87" s="22"/>
      <c r="FU87" s="22"/>
      <c r="FV87" s="22"/>
      <c r="FW87" s="22"/>
      <c r="FX87" s="22"/>
      <c r="FY87" s="22"/>
      <c r="FZ87" s="22"/>
      <c r="GE87" s="297"/>
      <c r="GF87" s="297"/>
      <c r="GG87" s="297"/>
      <c r="GH87" s="297"/>
      <c r="GI87" s="297"/>
      <c r="GJ87" s="297"/>
      <c r="GK87" s="297"/>
      <c r="GM87" s="2"/>
      <c r="GN87" s="297"/>
      <c r="GO87" s="297"/>
      <c r="GP87" s="297"/>
      <c r="GQ87" s="297"/>
      <c r="GR87" s="297"/>
      <c r="GS87" s="297"/>
      <c r="GT87" s="297"/>
      <c r="GU87" s="297"/>
      <c r="GV87" s="297"/>
      <c r="GW87" s="297"/>
      <c r="GX87" s="297"/>
      <c r="GY87" s="297"/>
      <c r="GZ87" s="297"/>
      <c r="HA87" s="309"/>
      <c r="HB87" s="309"/>
      <c r="HC87" s="297"/>
      <c r="HD87" s="297"/>
      <c r="HE87" s="297"/>
      <c r="HF87" s="297"/>
      <c r="HG87" s="297"/>
      <c r="HH87" s="297"/>
      <c r="HI87" s="297"/>
      <c r="HJ87" s="297"/>
      <c r="HK87" s="297"/>
      <c r="HL87" s="297"/>
      <c r="HM87" s="297"/>
      <c r="HN87" s="297"/>
      <c r="HO87" s="297"/>
      <c r="HP87" s="297"/>
      <c r="HQ87" s="297"/>
      <c r="HR87" s="297"/>
      <c r="HS87" s="297"/>
      <c r="HT87" s="297"/>
      <c r="HU87" s="297"/>
      <c r="HV87" s="297"/>
      <c r="HW87" s="2"/>
      <c r="IC87" s="297"/>
      <c r="ID87" s="297"/>
      <c r="IE87" s="297"/>
      <c r="IF87" s="297"/>
      <c r="IG87" s="297"/>
      <c r="IH87" s="297"/>
      <c r="II87" s="297"/>
      <c r="IJ87" s="297"/>
      <c r="IK87" s="297"/>
      <c r="IL87" s="297"/>
      <c r="IM87" s="297"/>
      <c r="IN87" s="297"/>
      <c r="IO87" s="297"/>
      <c r="IP87" s="297"/>
      <c r="IQ87" s="297"/>
      <c r="IR87" s="297"/>
      <c r="IS87" s="297"/>
      <c r="IT87" s="297"/>
      <c r="IU87" s="297"/>
      <c r="IV87" s="297"/>
      <c r="IW87" s="297"/>
      <c r="IX87" s="297"/>
      <c r="IY87" s="297"/>
      <c r="IZ87" s="297"/>
      <c r="JA87" s="297"/>
      <c r="JB87" s="297"/>
      <c r="JC87" s="297"/>
      <c r="JD87" s="297"/>
      <c r="JE87" s="297"/>
      <c r="JF87" s="297"/>
      <c r="JG87" s="297"/>
      <c r="JH87" s="297"/>
      <c r="JI87" s="297"/>
      <c r="JJ87" s="297"/>
      <c r="JK87" s="297"/>
      <c r="JL87" s="297"/>
      <c r="JM87" s="297"/>
      <c r="JN87" s="297"/>
      <c r="JO87" s="297"/>
      <c r="JP87" s="297"/>
      <c r="JQ87" s="297"/>
      <c r="JR87" s="297"/>
      <c r="JS87" s="297"/>
      <c r="JT87" s="297"/>
      <c r="JU87" s="297"/>
      <c r="JV87" s="297"/>
      <c r="JW87" s="297"/>
      <c r="JX87" s="297"/>
      <c r="JY87" s="297"/>
      <c r="JZ87" s="297"/>
      <c r="KA87" s="297"/>
      <c r="KB87" s="297"/>
      <c r="KC87" s="297"/>
      <c r="KD87" s="297"/>
      <c r="KE87" s="297"/>
      <c r="KF87" s="297"/>
      <c r="KG87" s="297"/>
      <c r="KH87" s="297"/>
      <c r="KI87" s="297"/>
      <c r="KJ87" s="297"/>
      <c r="KK87" s="297"/>
      <c r="KL87" s="297"/>
      <c r="KM87" s="297"/>
      <c r="KN87" s="297"/>
      <c r="KO87" s="297"/>
      <c r="KP87" s="297"/>
      <c r="KQ87" s="297"/>
      <c r="KR87" s="297"/>
      <c r="KS87" s="297"/>
      <c r="KT87" s="297"/>
      <c r="KU87" s="297"/>
      <c r="KV87" s="297"/>
      <c r="KW87" s="297"/>
      <c r="KX87" s="297"/>
      <c r="KY87" s="297"/>
      <c r="KZ87" s="297"/>
      <c r="LA87" s="297"/>
      <c r="LB87" s="297"/>
      <c r="LC87" s="297"/>
      <c r="LD87" s="297"/>
      <c r="LE87" s="297"/>
      <c r="LF87" s="297"/>
      <c r="LG87" s="297"/>
      <c r="LH87" s="297"/>
      <c r="LI87" s="297"/>
      <c r="LJ87" s="297"/>
      <c r="LK87" s="297"/>
      <c r="LL87" s="297"/>
      <c r="LM87" s="297"/>
      <c r="LN87" s="297"/>
      <c r="LO87" s="297"/>
      <c r="LP87" s="297"/>
      <c r="LQ87" s="297"/>
      <c r="LR87" s="297"/>
      <c r="LS87" s="297"/>
      <c r="LT87" s="297"/>
      <c r="LU87" s="297"/>
      <c r="LV87" s="297"/>
      <c r="LW87" s="297"/>
      <c r="LX87" s="297"/>
      <c r="LY87" s="297"/>
      <c r="LZ87" s="297"/>
      <c r="MA87" s="297"/>
      <c r="MB87" s="297"/>
      <c r="MC87" s="297"/>
      <c r="MD87" s="297"/>
      <c r="ME87" s="297"/>
      <c r="MF87" s="297"/>
      <c r="MG87" s="297"/>
      <c r="MH87" s="297"/>
      <c r="MI87" s="297"/>
      <c r="MJ87" s="297"/>
      <c r="MK87" s="297"/>
      <c r="ML87" s="297"/>
      <c r="MM87" s="297"/>
      <c r="MN87" s="297"/>
      <c r="MO87" s="297"/>
      <c r="MP87" s="297"/>
      <c r="MQ87" s="297"/>
      <c r="MR87" s="297"/>
      <c r="MS87" s="297"/>
      <c r="MT87" s="297"/>
      <c r="MU87" s="297"/>
      <c r="MV87" s="297"/>
      <c r="MW87" s="297"/>
      <c r="MX87" s="297"/>
      <c r="MY87" s="297"/>
      <c r="MZ87" s="297"/>
      <c r="NA87" s="297"/>
      <c r="NB87" s="297"/>
      <c r="NC87" s="297"/>
      <c r="ND87" s="297"/>
      <c r="NE87" s="297"/>
      <c r="NF87" s="297"/>
      <c r="NG87" s="297"/>
      <c r="NH87" s="297"/>
      <c r="NI87" s="297"/>
      <c r="NJ87" s="297"/>
      <c r="NK87" s="297"/>
      <c r="NL87" s="297"/>
      <c r="NM87" s="297"/>
      <c r="NN87" s="297"/>
      <c r="NO87" s="297"/>
      <c r="NP87" s="297"/>
      <c r="NQ87" s="297"/>
      <c r="NR87" s="297"/>
      <c r="NS87" s="297"/>
      <c r="NT87" s="297"/>
      <c r="NU87" s="297"/>
      <c r="NV87" s="297"/>
      <c r="NW87" s="297"/>
      <c r="NX87" s="297"/>
      <c r="NY87" s="297"/>
      <c r="NZ87" s="297"/>
      <c r="OA87" s="297"/>
      <c r="OB87" s="297"/>
      <c r="OC87" s="297"/>
      <c r="OD87" s="297"/>
      <c r="OE87" s="297"/>
      <c r="OF87" s="297"/>
      <c r="OG87" s="297"/>
      <c r="OH87" s="297"/>
      <c r="OI87" s="297"/>
      <c r="OJ87" s="297"/>
      <c r="OK87" s="297"/>
      <c r="OL87" s="297"/>
      <c r="OM87" s="297"/>
      <c r="ON87" s="297"/>
      <c r="OO87" s="297"/>
      <c r="OP87" s="297"/>
      <c r="OQ87" s="297"/>
      <c r="OR87" s="297"/>
      <c r="OS87" s="297"/>
      <c r="OT87" s="297"/>
      <c r="OU87" s="297"/>
      <c r="OV87" s="297"/>
      <c r="OW87" s="297"/>
      <c r="OX87" s="297"/>
      <c r="OY87" s="297"/>
      <c r="OZ87" s="297"/>
      <c r="PA87" s="297"/>
      <c r="PB87" s="297"/>
      <c r="PC87" s="297"/>
      <c r="PD87" s="297"/>
      <c r="PE87" s="297"/>
      <c r="PF87" s="297"/>
      <c r="PG87" s="297"/>
      <c r="PH87" s="297"/>
      <c r="PI87" s="297"/>
      <c r="PJ87" s="297"/>
      <c r="PK87" s="297"/>
      <c r="PL87" s="297"/>
      <c r="PM87" s="297"/>
      <c r="PN87" s="297"/>
      <c r="PO87" s="297"/>
      <c r="PP87" s="297"/>
      <c r="PQ87" s="297"/>
      <c r="PR87" s="297"/>
      <c r="PS87" s="297"/>
      <c r="PT87" s="297"/>
      <c r="PU87" s="297"/>
      <c r="PV87" s="297"/>
      <c r="PW87" s="297"/>
      <c r="PX87" s="297"/>
      <c r="PY87" s="297"/>
      <c r="PZ87" s="297"/>
      <c r="QA87" s="297"/>
      <c r="QB87" s="297"/>
      <c r="QC87" s="297"/>
      <c r="QD87" s="297"/>
      <c r="QE87" s="297"/>
      <c r="QF87" s="297"/>
      <c r="QG87" s="297"/>
      <c r="QH87" s="297"/>
      <c r="QI87" s="297"/>
      <c r="QJ87" s="297"/>
      <c r="QK87" s="297"/>
      <c r="QL87" s="297"/>
      <c r="QM87" s="297"/>
      <c r="QN87" s="297"/>
      <c r="QO87" s="297"/>
      <c r="QP87" s="297"/>
      <c r="QQ87" s="297"/>
      <c r="QR87" s="297"/>
      <c r="QS87" s="297"/>
      <c r="QT87" s="297"/>
      <c r="QU87" s="297"/>
      <c r="QV87" s="297"/>
      <c r="QW87" s="297"/>
      <c r="QX87" s="297"/>
      <c r="QY87" s="297"/>
      <c r="QZ87" s="297"/>
      <c r="RA87" s="297"/>
      <c r="RB87" s="297"/>
      <c r="RC87" s="297"/>
      <c r="RD87" s="297"/>
      <c r="RE87" s="297"/>
      <c r="RF87" s="297"/>
      <c r="RG87" s="297"/>
      <c r="RH87" s="297"/>
      <c r="RI87" s="297"/>
      <c r="RJ87" s="297"/>
      <c r="RK87" s="297"/>
      <c r="RL87" s="297"/>
      <c r="RM87" s="297"/>
      <c r="RN87" s="297"/>
      <c r="RO87" s="297"/>
      <c r="RP87" s="297"/>
      <c r="RQ87" s="297"/>
      <c r="RR87" s="297"/>
      <c r="RS87" s="297"/>
      <c r="RT87" s="297"/>
      <c r="RU87" s="297"/>
      <c r="RV87" s="297"/>
      <c r="RW87" s="297"/>
      <c r="RX87" s="297"/>
      <c r="RY87" s="297"/>
      <c r="RZ87" s="297"/>
      <c r="SA87" s="297"/>
      <c r="SB87" s="297"/>
      <c r="SC87" s="297"/>
      <c r="SD87" s="297"/>
      <c r="SE87" s="297"/>
      <c r="SF87" s="297"/>
      <c r="SG87" s="297"/>
      <c r="SH87" s="297"/>
      <c r="SI87" s="297"/>
      <c r="SJ87" s="297"/>
      <c r="SK87" s="297"/>
      <c r="SL87" s="297"/>
      <c r="SM87" s="297"/>
      <c r="SN87" s="297"/>
      <c r="SO87" s="297"/>
      <c r="SP87" s="297"/>
      <c r="SQ87" s="297"/>
      <c r="SR87" s="297"/>
    </row>
    <row r="88" spans="1:512" ht="14.1" customHeight="1" x14ac:dyDescent="0.2">
      <c r="A88" s="164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  <c r="EM88" s="22"/>
      <c r="EN88" s="22"/>
      <c r="EO88" s="22"/>
      <c r="EP88" s="22"/>
      <c r="EQ88" s="22"/>
      <c r="ER88" s="22"/>
      <c r="ES88" s="22"/>
      <c r="ET88" s="22"/>
      <c r="EU88" s="22"/>
      <c r="EV88" s="22"/>
      <c r="EW88" s="22"/>
      <c r="EX88" s="22"/>
      <c r="EY88" s="22"/>
      <c r="EZ88" s="22"/>
      <c r="FA88" s="22"/>
      <c r="FB88" s="22"/>
      <c r="FC88" s="22"/>
      <c r="FD88" s="22"/>
      <c r="FE88" s="22"/>
      <c r="FF88" s="22"/>
      <c r="FG88" s="22"/>
      <c r="FH88" s="22"/>
      <c r="FI88" s="22"/>
      <c r="FJ88" s="22"/>
      <c r="FK88" s="22"/>
      <c r="FL88" s="22"/>
      <c r="FM88" s="22"/>
      <c r="FN88" s="22"/>
      <c r="FO88" s="22"/>
      <c r="FP88" s="22"/>
      <c r="FQ88" s="22"/>
      <c r="FR88" s="22"/>
      <c r="FS88" s="22"/>
      <c r="FT88" s="22"/>
      <c r="FU88" s="22"/>
      <c r="FV88" s="22"/>
      <c r="FW88" s="22"/>
      <c r="FX88" s="22"/>
      <c r="FY88" s="22"/>
      <c r="FZ88" s="22"/>
      <c r="GE88" s="297"/>
      <c r="GF88" s="297"/>
      <c r="GG88" s="297"/>
      <c r="GH88" s="297"/>
      <c r="GI88" s="297"/>
      <c r="GJ88" s="297"/>
      <c r="GK88" s="297"/>
      <c r="GM88" s="2"/>
      <c r="GN88" s="297"/>
      <c r="GO88" s="297"/>
      <c r="GP88" s="309"/>
      <c r="GQ88" s="309"/>
      <c r="GR88" s="309"/>
      <c r="GS88" s="309"/>
      <c r="GT88" s="122"/>
      <c r="GU88" s="122"/>
      <c r="GV88" s="122"/>
      <c r="GW88" s="309"/>
      <c r="GX88" s="273"/>
      <c r="GY88" s="297"/>
      <c r="GZ88" s="274"/>
      <c r="HA88" s="274"/>
      <c r="HB88" s="126"/>
      <c r="HC88" s="297"/>
      <c r="HD88" s="297"/>
      <c r="HE88" s="297"/>
      <c r="HF88" s="297"/>
      <c r="HG88" s="297"/>
      <c r="HH88" s="297"/>
      <c r="HI88" s="297"/>
      <c r="HJ88" s="297"/>
      <c r="HK88" s="297"/>
      <c r="HL88" s="297"/>
      <c r="HM88" s="297"/>
      <c r="HN88" s="297"/>
      <c r="HO88" s="297"/>
      <c r="HP88" s="297"/>
      <c r="HQ88" s="297"/>
      <c r="HR88" s="297"/>
      <c r="HS88" s="297"/>
      <c r="HT88" s="297"/>
      <c r="HU88" s="297"/>
      <c r="HV88" s="297"/>
      <c r="HW88" s="2"/>
      <c r="IC88" s="297"/>
      <c r="ID88" s="297"/>
      <c r="IE88" s="297"/>
      <c r="IF88" s="297"/>
      <c r="IG88" s="297"/>
      <c r="IH88" s="297"/>
      <c r="II88" s="297"/>
      <c r="IJ88" s="297"/>
      <c r="IK88" s="297"/>
      <c r="IL88" s="297"/>
      <c r="IM88" s="297"/>
      <c r="IN88" s="297"/>
      <c r="IO88" s="297"/>
      <c r="IP88" s="297"/>
      <c r="IQ88" s="297"/>
      <c r="IR88" s="297"/>
      <c r="IS88" s="297"/>
      <c r="IT88" s="297"/>
      <c r="IU88" s="297"/>
      <c r="IV88" s="297"/>
      <c r="IW88" s="297"/>
      <c r="IX88" s="297"/>
      <c r="IY88" s="297"/>
      <c r="IZ88" s="297"/>
      <c r="JA88" s="297"/>
      <c r="JB88" s="297"/>
      <c r="JC88" s="297"/>
      <c r="JD88" s="297"/>
      <c r="JE88" s="297"/>
      <c r="JF88" s="297"/>
      <c r="JG88" s="297"/>
      <c r="JH88" s="297"/>
      <c r="JI88" s="297"/>
      <c r="JJ88" s="297"/>
      <c r="JK88" s="297"/>
      <c r="JL88" s="297"/>
      <c r="JM88" s="297"/>
      <c r="JN88" s="297"/>
      <c r="JO88" s="297"/>
      <c r="JP88" s="297"/>
      <c r="JQ88" s="297"/>
      <c r="JR88" s="297"/>
      <c r="JS88" s="297"/>
      <c r="JT88" s="297"/>
      <c r="JU88" s="297"/>
      <c r="JV88" s="297"/>
      <c r="JW88" s="297"/>
      <c r="JX88" s="297"/>
      <c r="JY88" s="297"/>
      <c r="JZ88" s="297"/>
      <c r="KA88" s="297"/>
      <c r="KB88" s="297"/>
      <c r="KC88" s="297"/>
      <c r="KD88" s="297"/>
      <c r="KE88" s="297"/>
      <c r="KF88" s="297"/>
      <c r="KG88" s="297"/>
      <c r="KH88" s="297"/>
      <c r="KI88" s="297"/>
      <c r="KJ88" s="297"/>
      <c r="KK88" s="297"/>
      <c r="KL88" s="297"/>
      <c r="KM88" s="297"/>
      <c r="KN88" s="297"/>
      <c r="KO88" s="297"/>
      <c r="KP88" s="297"/>
      <c r="KQ88" s="297"/>
      <c r="KR88" s="297"/>
      <c r="KS88" s="297"/>
      <c r="KT88" s="297"/>
      <c r="KU88" s="297"/>
      <c r="KV88" s="297"/>
      <c r="KW88" s="297"/>
      <c r="KX88" s="297"/>
      <c r="KY88" s="297"/>
      <c r="KZ88" s="297"/>
      <c r="LA88" s="297"/>
      <c r="LB88" s="297"/>
      <c r="LC88" s="297"/>
      <c r="LD88" s="297"/>
      <c r="LE88" s="297"/>
      <c r="LF88" s="297"/>
      <c r="LG88" s="297"/>
      <c r="LH88" s="297"/>
      <c r="LI88" s="297"/>
      <c r="LJ88" s="297"/>
      <c r="LK88" s="297"/>
      <c r="LL88" s="297"/>
      <c r="LM88" s="297"/>
      <c r="LN88" s="297"/>
      <c r="LO88" s="297"/>
      <c r="LP88" s="297"/>
      <c r="LQ88" s="297"/>
      <c r="LR88" s="297"/>
      <c r="LS88" s="297"/>
      <c r="LT88" s="297"/>
      <c r="LU88" s="297"/>
      <c r="LV88" s="297"/>
      <c r="LW88" s="297"/>
      <c r="LX88" s="297"/>
      <c r="LY88" s="297"/>
      <c r="LZ88" s="297"/>
      <c r="MA88" s="297"/>
      <c r="MB88" s="297"/>
      <c r="MC88" s="297"/>
      <c r="MD88" s="297"/>
      <c r="ME88" s="297"/>
      <c r="MF88" s="297"/>
      <c r="MG88" s="297"/>
      <c r="MH88" s="297"/>
      <c r="MI88" s="297"/>
      <c r="MJ88" s="297"/>
      <c r="MK88" s="297"/>
      <c r="ML88" s="297"/>
      <c r="MM88" s="297"/>
      <c r="MN88" s="297"/>
      <c r="MO88" s="297"/>
      <c r="MP88" s="297"/>
      <c r="MQ88" s="297"/>
      <c r="MR88" s="297"/>
      <c r="MS88" s="297"/>
      <c r="MT88" s="297"/>
      <c r="MU88" s="297"/>
      <c r="MV88" s="297"/>
      <c r="MW88" s="297"/>
      <c r="MX88" s="297"/>
      <c r="MY88" s="297"/>
      <c r="MZ88" s="297"/>
      <c r="NA88" s="297"/>
      <c r="NB88" s="297"/>
      <c r="NC88" s="297"/>
      <c r="ND88" s="297"/>
      <c r="NE88" s="297"/>
      <c r="NF88" s="297"/>
      <c r="NG88" s="297"/>
      <c r="NH88" s="297"/>
      <c r="NI88" s="297"/>
      <c r="NJ88" s="297"/>
      <c r="NK88" s="297"/>
      <c r="NL88" s="297"/>
      <c r="NM88" s="297"/>
      <c r="NN88" s="297"/>
      <c r="NO88" s="297"/>
      <c r="NP88" s="297"/>
      <c r="NQ88" s="297"/>
      <c r="NR88" s="297"/>
      <c r="NS88" s="297"/>
      <c r="NT88" s="297"/>
      <c r="NU88" s="297"/>
      <c r="NV88" s="297"/>
      <c r="NW88" s="297"/>
      <c r="NX88" s="297"/>
      <c r="NY88" s="297"/>
      <c r="NZ88" s="297"/>
      <c r="OA88" s="297"/>
      <c r="OB88" s="297"/>
      <c r="OC88" s="297"/>
      <c r="OD88" s="297"/>
      <c r="OE88" s="297"/>
      <c r="OF88" s="297"/>
      <c r="OG88" s="297"/>
      <c r="OH88" s="297"/>
      <c r="OI88" s="297"/>
      <c r="OJ88" s="297"/>
      <c r="OK88" s="297"/>
      <c r="OL88" s="297"/>
      <c r="OM88" s="297"/>
      <c r="ON88" s="297"/>
      <c r="OO88" s="297"/>
      <c r="OP88" s="297"/>
      <c r="OQ88" s="297"/>
      <c r="OR88" s="297"/>
      <c r="OS88" s="297"/>
      <c r="OT88" s="297"/>
      <c r="OU88" s="297"/>
      <c r="OV88" s="297"/>
      <c r="OW88" s="297"/>
      <c r="OX88" s="297"/>
      <c r="OY88" s="297"/>
      <c r="OZ88" s="297"/>
      <c r="PA88" s="297"/>
      <c r="PB88" s="297"/>
      <c r="PC88" s="297"/>
      <c r="PD88" s="297"/>
      <c r="PE88" s="297"/>
      <c r="PF88" s="297"/>
      <c r="PG88" s="297"/>
      <c r="PH88" s="297"/>
      <c r="PI88" s="297"/>
      <c r="PJ88" s="297"/>
      <c r="PK88" s="297"/>
      <c r="PL88" s="297"/>
      <c r="PM88" s="297"/>
      <c r="PN88" s="297"/>
      <c r="PO88" s="297"/>
      <c r="PP88" s="297"/>
      <c r="PQ88" s="297"/>
      <c r="PR88" s="297"/>
      <c r="PS88" s="297"/>
      <c r="PT88" s="297"/>
      <c r="PU88" s="297"/>
      <c r="PV88" s="297"/>
      <c r="PW88" s="297"/>
      <c r="PX88" s="297"/>
      <c r="PY88" s="297"/>
      <c r="PZ88" s="297"/>
      <c r="QA88" s="297"/>
      <c r="QB88" s="297"/>
      <c r="QC88" s="297"/>
      <c r="QD88" s="297"/>
      <c r="QE88" s="297"/>
      <c r="QF88" s="297"/>
      <c r="QG88" s="297"/>
      <c r="QH88" s="297"/>
      <c r="QI88" s="297"/>
      <c r="QJ88" s="297"/>
      <c r="QK88" s="297"/>
      <c r="QL88" s="297"/>
      <c r="QM88" s="297"/>
      <c r="QN88" s="297"/>
      <c r="QO88" s="297"/>
      <c r="QP88" s="297"/>
      <c r="QQ88" s="297"/>
      <c r="QR88" s="297"/>
      <c r="QS88" s="297"/>
      <c r="QT88" s="297"/>
      <c r="QU88" s="297"/>
      <c r="QV88" s="297"/>
      <c r="QW88" s="297"/>
      <c r="QX88" s="297"/>
      <c r="QY88" s="297"/>
      <c r="QZ88" s="297"/>
      <c r="RA88" s="297"/>
      <c r="RB88" s="297"/>
      <c r="RC88" s="297"/>
      <c r="RD88" s="297"/>
      <c r="RE88" s="297"/>
      <c r="RF88" s="297"/>
      <c r="RG88" s="297"/>
      <c r="RH88" s="297"/>
      <c r="RI88" s="297"/>
      <c r="RJ88" s="297"/>
      <c r="RK88" s="297"/>
      <c r="RL88" s="297"/>
      <c r="RM88" s="297"/>
      <c r="RN88" s="297"/>
      <c r="RO88" s="297"/>
      <c r="RP88" s="297"/>
      <c r="RQ88" s="297"/>
      <c r="RR88" s="297"/>
      <c r="RS88" s="297"/>
      <c r="RT88" s="297"/>
      <c r="RU88" s="297"/>
      <c r="RV88" s="297"/>
      <c r="RW88" s="297"/>
      <c r="RX88" s="297"/>
      <c r="RY88" s="297"/>
      <c r="RZ88" s="297"/>
      <c r="SA88" s="297"/>
      <c r="SB88" s="297"/>
      <c r="SC88" s="297"/>
      <c r="SD88" s="297"/>
      <c r="SE88" s="297"/>
      <c r="SF88" s="297"/>
      <c r="SG88" s="297"/>
      <c r="SH88" s="297"/>
      <c r="SI88" s="297"/>
      <c r="SJ88" s="297"/>
      <c r="SK88" s="297"/>
      <c r="SL88" s="297"/>
      <c r="SM88" s="297"/>
      <c r="SN88" s="297"/>
      <c r="SO88" s="297"/>
      <c r="SP88" s="297"/>
      <c r="SQ88" s="297"/>
      <c r="SR88" s="297"/>
    </row>
    <row r="89" spans="1:512" ht="14.1" customHeight="1" x14ac:dyDescent="0.2">
      <c r="A89" s="164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  <c r="DT89" s="22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  <c r="EM89" s="22"/>
      <c r="EN89" s="22"/>
      <c r="EO89" s="22"/>
      <c r="EP89" s="22"/>
      <c r="EQ89" s="22"/>
      <c r="ER89" s="22"/>
      <c r="ES89" s="22"/>
      <c r="ET89" s="22"/>
      <c r="EU89" s="22"/>
      <c r="EV89" s="22"/>
      <c r="EW89" s="22"/>
      <c r="EX89" s="22"/>
      <c r="EY89" s="22"/>
      <c r="EZ89" s="22"/>
      <c r="FA89" s="22"/>
      <c r="FB89" s="22"/>
      <c r="FC89" s="22"/>
      <c r="FD89" s="22"/>
      <c r="FE89" s="22"/>
      <c r="FF89" s="22"/>
      <c r="FG89" s="22"/>
      <c r="FH89" s="22"/>
      <c r="FI89" s="22"/>
      <c r="FJ89" s="22"/>
      <c r="FK89" s="22"/>
      <c r="FL89" s="22"/>
      <c r="FM89" s="22"/>
      <c r="FN89" s="22"/>
      <c r="FO89" s="22"/>
      <c r="FP89" s="22"/>
      <c r="FQ89" s="22"/>
      <c r="FR89" s="22"/>
      <c r="FS89" s="22"/>
      <c r="FT89" s="22"/>
      <c r="FU89" s="22"/>
      <c r="FV89" s="22"/>
      <c r="FW89" s="22"/>
      <c r="FX89" s="22"/>
      <c r="FY89" s="22"/>
      <c r="FZ89" s="22"/>
      <c r="GE89" s="297"/>
      <c r="GF89" s="297"/>
      <c r="GG89" s="297"/>
      <c r="GH89" s="297"/>
      <c r="GI89" s="297"/>
      <c r="GJ89" s="297"/>
      <c r="GK89" s="297"/>
      <c r="GM89" s="2"/>
      <c r="GN89" s="297"/>
      <c r="GO89" s="297"/>
      <c r="GP89" s="297"/>
      <c r="GQ89" s="297"/>
      <c r="GR89" s="297"/>
      <c r="GS89" s="297"/>
      <c r="GT89" s="297"/>
      <c r="GU89" s="297"/>
      <c r="GV89" s="297"/>
      <c r="GW89" s="297"/>
      <c r="GX89" s="297"/>
      <c r="GY89" s="297"/>
      <c r="GZ89" s="297"/>
      <c r="HA89" s="309"/>
      <c r="HB89" s="309"/>
      <c r="HC89" s="297"/>
      <c r="HD89" s="297"/>
      <c r="HE89" s="297"/>
      <c r="HF89" s="309"/>
      <c r="HG89" s="309"/>
      <c r="HH89" s="309"/>
      <c r="HI89" s="309"/>
      <c r="HJ89" s="309"/>
      <c r="HK89" s="297"/>
      <c r="HL89" s="297"/>
      <c r="HM89" s="297"/>
      <c r="HN89" s="297"/>
      <c r="HO89" s="297"/>
      <c r="HP89" s="297"/>
      <c r="HQ89" s="297"/>
      <c r="HR89" s="297"/>
      <c r="HS89" s="297"/>
      <c r="HT89" s="297"/>
      <c r="HU89" s="297"/>
      <c r="HV89" s="297"/>
      <c r="HW89" s="2"/>
      <c r="IC89" s="297"/>
      <c r="ID89" s="297"/>
      <c r="IE89" s="297"/>
      <c r="IF89" s="297"/>
      <c r="IG89" s="297"/>
      <c r="IH89" s="297"/>
      <c r="II89" s="297"/>
      <c r="IJ89" s="297"/>
      <c r="IK89" s="297"/>
      <c r="IL89" s="297"/>
      <c r="IM89" s="297"/>
      <c r="IN89" s="297"/>
      <c r="IO89" s="297"/>
      <c r="IP89" s="297"/>
      <c r="IQ89" s="297"/>
      <c r="IR89" s="297"/>
      <c r="IS89" s="297"/>
      <c r="IT89" s="297"/>
      <c r="IU89" s="297"/>
      <c r="IV89" s="297"/>
      <c r="IW89" s="297"/>
      <c r="IX89" s="297"/>
      <c r="IY89" s="297"/>
      <c r="IZ89" s="297"/>
      <c r="JA89" s="297"/>
      <c r="JB89" s="297"/>
      <c r="JC89" s="297"/>
      <c r="JD89" s="297"/>
      <c r="JE89" s="297"/>
      <c r="JF89" s="297"/>
      <c r="JG89" s="297"/>
      <c r="JH89" s="297"/>
      <c r="JI89" s="297"/>
      <c r="JJ89" s="297"/>
      <c r="JK89" s="297"/>
      <c r="JL89" s="297"/>
      <c r="JM89" s="297"/>
      <c r="JN89" s="297"/>
      <c r="JO89" s="297"/>
      <c r="JP89" s="297"/>
      <c r="JQ89" s="297"/>
      <c r="JR89" s="297"/>
      <c r="JS89" s="297"/>
      <c r="JT89" s="297"/>
      <c r="JU89" s="297"/>
      <c r="JV89" s="297"/>
      <c r="JW89" s="297"/>
      <c r="JX89" s="297"/>
      <c r="JY89" s="297"/>
      <c r="JZ89" s="297"/>
      <c r="KA89" s="297"/>
      <c r="KB89" s="297"/>
      <c r="KC89" s="297"/>
      <c r="KD89" s="297"/>
      <c r="KE89" s="297"/>
      <c r="KF89" s="297"/>
      <c r="KG89" s="297"/>
      <c r="KH89" s="297"/>
      <c r="KI89" s="297"/>
      <c r="KJ89" s="297"/>
      <c r="KK89" s="297"/>
      <c r="KL89" s="297"/>
      <c r="KM89" s="297"/>
      <c r="KN89" s="297"/>
      <c r="KO89" s="297"/>
      <c r="KP89" s="297"/>
      <c r="KQ89" s="297"/>
      <c r="KR89" s="297"/>
      <c r="KS89" s="297"/>
      <c r="KT89" s="297"/>
      <c r="KU89" s="297"/>
      <c r="KV89" s="297"/>
      <c r="KW89" s="297"/>
      <c r="KX89" s="297"/>
      <c r="KY89" s="297"/>
      <c r="KZ89" s="297"/>
      <c r="LA89" s="297"/>
      <c r="LB89" s="297"/>
      <c r="LC89" s="297"/>
      <c r="LD89" s="297"/>
      <c r="LE89" s="297"/>
      <c r="LF89" s="297"/>
      <c r="LG89" s="297"/>
      <c r="LH89" s="297"/>
      <c r="LI89" s="297"/>
      <c r="LJ89" s="297"/>
      <c r="LK89" s="297"/>
      <c r="LL89" s="297"/>
      <c r="LM89" s="297"/>
      <c r="LN89" s="297"/>
      <c r="LO89" s="297"/>
      <c r="LP89" s="297"/>
      <c r="LQ89" s="297"/>
      <c r="LR89" s="297"/>
      <c r="LS89" s="297"/>
      <c r="LT89" s="297"/>
      <c r="LU89" s="297"/>
      <c r="LV89" s="297"/>
      <c r="LW89" s="297"/>
      <c r="LX89" s="297"/>
      <c r="LY89" s="297"/>
      <c r="LZ89" s="297"/>
      <c r="MA89" s="297"/>
      <c r="MB89" s="297"/>
      <c r="MC89" s="297"/>
      <c r="MD89" s="297"/>
      <c r="ME89" s="297"/>
      <c r="MF89" s="297"/>
      <c r="MG89" s="297"/>
      <c r="MH89" s="297"/>
      <c r="MI89" s="297"/>
      <c r="MJ89" s="297"/>
      <c r="MK89" s="297"/>
      <c r="ML89" s="297"/>
      <c r="MM89" s="297"/>
      <c r="MN89" s="297"/>
      <c r="MO89" s="297"/>
      <c r="MP89" s="297"/>
      <c r="MQ89" s="297"/>
      <c r="MR89" s="297"/>
      <c r="MS89" s="297"/>
      <c r="MT89" s="297"/>
      <c r="MU89" s="297"/>
      <c r="MV89" s="297"/>
      <c r="MW89" s="297"/>
      <c r="MX89" s="297"/>
      <c r="MY89" s="297"/>
      <c r="MZ89" s="297"/>
      <c r="NA89" s="297"/>
      <c r="NB89" s="297"/>
      <c r="NC89" s="297"/>
      <c r="ND89" s="297"/>
      <c r="NE89" s="297"/>
      <c r="NF89" s="297"/>
      <c r="NG89" s="297"/>
      <c r="NH89" s="297"/>
      <c r="NI89" s="297"/>
      <c r="NJ89" s="297"/>
      <c r="NK89" s="297"/>
      <c r="NL89" s="297"/>
      <c r="NM89" s="297"/>
      <c r="NN89" s="297"/>
      <c r="NO89" s="297"/>
      <c r="NP89" s="297"/>
      <c r="NQ89" s="297"/>
      <c r="NR89" s="297"/>
      <c r="NS89" s="297"/>
      <c r="NT89" s="297"/>
      <c r="NU89" s="297"/>
      <c r="NV89" s="297"/>
      <c r="NW89" s="297"/>
      <c r="NX89" s="297"/>
      <c r="NY89" s="297"/>
      <c r="NZ89" s="297"/>
      <c r="OA89" s="297"/>
      <c r="OB89" s="297"/>
      <c r="OC89" s="297"/>
      <c r="OD89" s="297"/>
      <c r="OE89" s="297"/>
      <c r="OF89" s="297"/>
      <c r="OG89" s="297"/>
      <c r="OH89" s="297"/>
      <c r="OI89" s="297"/>
      <c r="OJ89" s="297"/>
      <c r="OK89" s="297"/>
      <c r="OL89" s="297"/>
      <c r="OM89" s="297"/>
      <c r="ON89" s="297"/>
      <c r="OO89" s="297"/>
      <c r="OP89" s="297"/>
      <c r="OQ89" s="297"/>
      <c r="OR89" s="297"/>
      <c r="OS89" s="297"/>
      <c r="OT89" s="297"/>
      <c r="OU89" s="297"/>
      <c r="OV89" s="297"/>
      <c r="OW89" s="297"/>
      <c r="OX89" s="297"/>
      <c r="OY89" s="297"/>
      <c r="OZ89" s="297"/>
      <c r="PA89" s="297"/>
      <c r="PB89" s="297"/>
      <c r="PC89" s="297"/>
      <c r="PD89" s="297"/>
      <c r="PE89" s="297"/>
      <c r="PF89" s="297"/>
      <c r="PG89" s="297"/>
      <c r="PH89" s="297"/>
      <c r="PI89" s="297"/>
      <c r="PJ89" s="297"/>
      <c r="PK89" s="297"/>
      <c r="PL89" s="297"/>
      <c r="PM89" s="297"/>
      <c r="PN89" s="297"/>
      <c r="PO89" s="297"/>
      <c r="PP89" s="297"/>
      <c r="PQ89" s="297"/>
      <c r="PR89" s="297"/>
      <c r="PS89" s="297"/>
      <c r="PT89" s="297"/>
      <c r="PU89" s="297"/>
      <c r="PV89" s="297"/>
      <c r="PW89" s="297"/>
      <c r="PX89" s="297"/>
      <c r="PY89" s="297"/>
      <c r="PZ89" s="297"/>
      <c r="QA89" s="297"/>
      <c r="QB89" s="297"/>
      <c r="QC89" s="297"/>
      <c r="QD89" s="297"/>
      <c r="QE89" s="297"/>
      <c r="QF89" s="297"/>
      <c r="QG89" s="297"/>
      <c r="QH89" s="297"/>
      <c r="QI89" s="297"/>
      <c r="QJ89" s="297"/>
      <c r="QK89" s="297"/>
      <c r="QL89" s="297"/>
      <c r="QM89" s="297"/>
      <c r="QN89" s="297"/>
      <c r="QO89" s="297"/>
      <c r="QP89" s="297"/>
      <c r="QQ89" s="297"/>
      <c r="QR89" s="297"/>
      <c r="QS89" s="297"/>
      <c r="QT89" s="297"/>
      <c r="QU89" s="297"/>
      <c r="QV89" s="297"/>
      <c r="QW89" s="297"/>
      <c r="QX89" s="297"/>
      <c r="QY89" s="297"/>
      <c r="QZ89" s="297"/>
      <c r="RA89" s="297"/>
      <c r="RB89" s="297"/>
      <c r="RC89" s="297"/>
      <c r="RD89" s="297"/>
      <c r="RE89" s="297"/>
      <c r="RF89" s="297"/>
      <c r="RG89" s="297"/>
      <c r="RH89" s="297"/>
      <c r="RI89" s="297"/>
      <c r="RJ89" s="297"/>
      <c r="RK89" s="297"/>
      <c r="RL89" s="297"/>
      <c r="RM89" s="297"/>
      <c r="RN89" s="297"/>
      <c r="RO89" s="297"/>
      <c r="RP89" s="297"/>
      <c r="RQ89" s="297"/>
      <c r="RR89" s="297"/>
      <c r="RS89" s="297"/>
      <c r="RT89" s="297"/>
      <c r="RU89" s="297"/>
      <c r="RV89" s="297"/>
      <c r="RW89" s="297"/>
      <c r="RX89" s="297"/>
      <c r="RY89" s="297"/>
      <c r="RZ89" s="297"/>
      <c r="SA89" s="297"/>
      <c r="SB89" s="297"/>
      <c r="SC89" s="297"/>
      <c r="SD89" s="297"/>
      <c r="SE89" s="297"/>
      <c r="SF89" s="297"/>
      <c r="SG89" s="297"/>
      <c r="SH89" s="297"/>
      <c r="SI89" s="297"/>
      <c r="SJ89" s="297"/>
      <c r="SK89" s="297"/>
      <c r="SL89" s="297"/>
      <c r="SM89" s="297"/>
      <c r="SN89" s="297"/>
      <c r="SO89" s="297"/>
      <c r="SP89" s="297"/>
      <c r="SQ89" s="297"/>
      <c r="SR89" s="297"/>
    </row>
    <row r="90" spans="1:512" ht="14.1" customHeight="1" x14ac:dyDescent="0.2">
      <c r="A90" s="164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  <c r="DR90" s="22"/>
      <c r="DS90" s="22"/>
      <c r="DT90" s="22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  <c r="EM90" s="22"/>
      <c r="EN90" s="22"/>
      <c r="EO90" s="22"/>
      <c r="EP90" s="22"/>
      <c r="EQ90" s="22"/>
      <c r="ER90" s="22"/>
      <c r="ES90" s="22"/>
      <c r="ET90" s="22"/>
      <c r="EU90" s="22"/>
      <c r="EV90" s="22"/>
      <c r="EW90" s="22"/>
      <c r="EX90" s="22"/>
      <c r="EY90" s="22"/>
      <c r="EZ90" s="22"/>
      <c r="FA90" s="22"/>
      <c r="FB90" s="22"/>
      <c r="FC90" s="22"/>
      <c r="FD90" s="22"/>
      <c r="FE90" s="22"/>
      <c r="FF90" s="22"/>
      <c r="FG90" s="22"/>
      <c r="FH90" s="22"/>
      <c r="FI90" s="22"/>
      <c r="FJ90" s="22"/>
      <c r="FK90" s="22"/>
      <c r="FL90" s="22"/>
      <c r="FM90" s="22"/>
      <c r="FN90" s="22"/>
      <c r="FO90" s="22"/>
      <c r="FP90" s="22"/>
      <c r="FQ90" s="22"/>
      <c r="FR90" s="22"/>
      <c r="FS90" s="22"/>
      <c r="FT90" s="22"/>
      <c r="FU90" s="22"/>
      <c r="FV90" s="22"/>
      <c r="FW90" s="22"/>
      <c r="FX90" s="22"/>
      <c r="FY90" s="22"/>
      <c r="FZ90" s="22"/>
      <c r="GE90" s="297"/>
      <c r="GF90" s="297"/>
      <c r="GG90" s="297"/>
      <c r="GH90" s="297"/>
      <c r="GI90" s="297"/>
      <c r="GJ90" s="297"/>
      <c r="GK90" s="297"/>
      <c r="GM90" s="2"/>
      <c r="GN90" s="297"/>
      <c r="GO90" s="297"/>
      <c r="GP90" s="297"/>
      <c r="GQ90" s="297"/>
      <c r="GR90" s="297"/>
      <c r="GS90" s="297"/>
      <c r="GT90" s="297"/>
      <c r="GU90" s="297"/>
      <c r="GV90" s="297"/>
      <c r="GW90" s="297"/>
      <c r="GX90" s="297"/>
      <c r="GY90" s="297"/>
      <c r="GZ90" s="309"/>
      <c r="HA90" s="309"/>
      <c r="HB90" s="309"/>
      <c r="HC90" s="297"/>
      <c r="HD90" s="297"/>
      <c r="HE90" s="297"/>
      <c r="HF90" s="297"/>
      <c r="HG90" s="297"/>
      <c r="HH90" s="297"/>
      <c r="HI90" s="297"/>
      <c r="HJ90" s="297"/>
      <c r="HK90" s="297"/>
      <c r="HL90" s="297"/>
      <c r="HM90" s="297"/>
      <c r="HN90" s="297"/>
      <c r="HO90" s="297"/>
      <c r="HP90" s="297"/>
      <c r="HQ90" s="297"/>
      <c r="HR90" s="297"/>
      <c r="HS90" s="297"/>
      <c r="HT90" s="297"/>
      <c r="HU90" s="297"/>
      <c r="HV90" s="297"/>
      <c r="HW90" s="2"/>
      <c r="IC90" s="297"/>
      <c r="ID90" s="297"/>
      <c r="IE90" s="297"/>
      <c r="IF90" s="297"/>
      <c r="IG90" s="297"/>
      <c r="IH90" s="297"/>
      <c r="II90" s="297"/>
      <c r="IJ90" s="297"/>
      <c r="IK90" s="297"/>
      <c r="IL90" s="297"/>
      <c r="IM90" s="297"/>
      <c r="IN90" s="297"/>
      <c r="IO90" s="297"/>
      <c r="IP90" s="297"/>
      <c r="IQ90" s="297"/>
      <c r="IR90" s="297"/>
      <c r="IS90" s="297"/>
      <c r="IT90" s="297"/>
      <c r="IU90" s="297"/>
      <c r="IV90" s="297"/>
      <c r="IW90" s="297"/>
      <c r="IX90" s="297"/>
      <c r="IY90" s="297"/>
      <c r="IZ90" s="297"/>
      <c r="JA90" s="297"/>
      <c r="JB90" s="297"/>
      <c r="JC90" s="297"/>
      <c r="JD90" s="297"/>
      <c r="JE90" s="297"/>
      <c r="JF90" s="297"/>
      <c r="JG90" s="297"/>
      <c r="JH90" s="297"/>
      <c r="JI90" s="297"/>
      <c r="JJ90" s="297"/>
      <c r="JK90" s="297"/>
      <c r="JL90" s="297"/>
      <c r="JM90" s="297"/>
      <c r="JN90" s="297"/>
      <c r="JO90" s="297"/>
      <c r="JP90" s="297"/>
      <c r="JQ90" s="297"/>
      <c r="JR90" s="297"/>
      <c r="JS90" s="297"/>
      <c r="JT90" s="297"/>
      <c r="JU90" s="297"/>
      <c r="JV90" s="297"/>
      <c r="JW90" s="297"/>
      <c r="JX90" s="297"/>
      <c r="JY90" s="297"/>
      <c r="JZ90" s="297"/>
      <c r="KA90" s="297"/>
      <c r="KB90" s="297"/>
      <c r="KC90" s="297"/>
      <c r="KD90" s="297"/>
      <c r="KE90" s="297"/>
      <c r="KF90" s="297"/>
      <c r="KG90" s="297"/>
      <c r="KH90" s="297"/>
      <c r="KI90" s="297"/>
      <c r="KJ90" s="297"/>
      <c r="KK90" s="297"/>
      <c r="KL90" s="297"/>
      <c r="KM90" s="297"/>
      <c r="KN90" s="297"/>
      <c r="KO90" s="297"/>
      <c r="KP90" s="297"/>
      <c r="KQ90" s="297"/>
      <c r="KR90" s="297"/>
      <c r="KS90" s="297"/>
      <c r="KT90" s="297"/>
      <c r="KU90" s="297"/>
      <c r="KV90" s="297"/>
      <c r="KW90" s="297"/>
      <c r="KX90" s="297"/>
      <c r="KY90" s="297"/>
      <c r="KZ90" s="297"/>
      <c r="LA90" s="297"/>
      <c r="LB90" s="297"/>
      <c r="LC90" s="297"/>
      <c r="LD90" s="297"/>
      <c r="LE90" s="297"/>
      <c r="LF90" s="297"/>
      <c r="LG90" s="297"/>
      <c r="LH90" s="297"/>
      <c r="LI90" s="297"/>
      <c r="LJ90" s="297"/>
      <c r="LK90" s="297"/>
      <c r="LL90" s="297"/>
      <c r="LM90" s="297"/>
      <c r="LN90" s="297"/>
      <c r="LO90" s="297"/>
      <c r="LP90" s="297"/>
      <c r="LQ90" s="297"/>
      <c r="LR90" s="297"/>
      <c r="LS90" s="297"/>
      <c r="LT90" s="297"/>
      <c r="LU90" s="297"/>
      <c r="LV90" s="297"/>
      <c r="LW90" s="297"/>
      <c r="LX90" s="297"/>
      <c r="LY90" s="297"/>
      <c r="LZ90" s="297"/>
      <c r="MA90" s="297"/>
      <c r="MB90" s="297"/>
      <c r="MC90" s="297"/>
      <c r="MD90" s="297"/>
      <c r="ME90" s="297"/>
      <c r="MF90" s="297"/>
      <c r="MG90" s="297"/>
      <c r="MH90" s="297"/>
      <c r="MI90" s="297"/>
      <c r="MJ90" s="297"/>
      <c r="MK90" s="297"/>
      <c r="ML90" s="297"/>
      <c r="MM90" s="297"/>
      <c r="MN90" s="297"/>
      <c r="MO90" s="297"/>
      <c r="MP90" s="297"/>
      <c r="MQ90" s="297"/>
      <c r="MR90" s="297"/>
      <c r="MS90" s="297"/>
      <c r="MT90" s="297"/>
      <c r="MU90" s="297"/>
      <c r="MV90" s="297"/>
      <c r="MW90" s="297"/>
      <c r="MX90" s="297"/>
      <c r="MY90" s="297"/>
      <c r="MZ90" s="297"/>
      <c r="NA90" s="297"/>
      <c r="NB90" s="297"/>
      <c r="NC90" s="297"/>
      <c r="ND90" s="297"/>
      <c r="NE90" s="297"/>
      <c r="NF90" s="297"/>
      <c r="NG90" s="297"/>
      <c r="NH90" s="297"/>
      <c r="NI90" s="297"/>
      <c r="NJ90" s="297"/>
      <c r="NK90" s="297"/>
      <c r="NL90" s="297"/>
      <c r="NM90" s="297"/>
      <c r="NN90" s="297"/>
      <c r="NO90" s="297"/>
      <c r="NP90" s="297"/>
      <c r="NQ90" s="297"/>
      <c r="NR90" s="297"/>
      <c r="NS90" s="297"/>
      <c r="NT90" s="297"/>
      <c r="NU90" s="297"/>
      <c r="NV90" s="297"/>
      <c r="NW90" s="297"/>
      <c r="NX90" s="297"/>
      <c r="NY90" s="297"/>
      <c r="NZ90" s="297"/>
      <c r="OA90" s="297"/>
      <c r="OB90" s="297"/>
      <c r="OC90" s="297"/>
      <c r="OD90" s="297"/>
      <c r="OE90" s="297"/>
      <c r="OF90" s="297"/>
      <c r="OG90" s="297"/>
      <c r="OH90" s="297"/>
      <c r="OI90" s="297"/>
      <c r="OJ90" s="297"/>
      <c r="OK90" s="297"/>
      <c r="OL90" s="297"/>
      <c r="OM90" s="297"/>
      <c r="ON90" s="297"/>
      <c r="OO90" s="297"/>
      <c r="OP90" s="297"/>
      <c r="OQ90" s="297"/>
      <c r="OR90" s="297"/>
      <c r="OS90" s="297"/>
      <c r="OT90" s="297"/>
      <c r="OU90" s="297"/>
      <c r="OV90" s="297"/>
      <c r="OW90" s="297"/>
      <c r="OX90" s="297"/>
      <c r="OY90" s="297"/>
      <c r="OZ90" s="297"/>
      <c r="PA90" s="297"/>
      <c r="PB90" s="297"/>
      <c r="PC90" s="297"/>
      <c r="PD90" s="297"/>
      <c r="PE90" s="297"/>
      <c r="PF90" s="297"/>
      <c r="PG90" s="297"/>
      <c r="PH90" s="297"/>
      <c r="PI90" s="297"/>
      <c r="PJ90" s="297"/>
      <c r="PK90" s="297"/>
      <c r="PL90" s="297"/>
      <c r="PM90" s="297"/>
      <c r="PN90" s="297"/>
      <c r="PO90" s="297"/>
      <c r="PP90" s="297"/>
      <c r="PQ90" s="297"/>
      <c r="PR90" s="297"/>
      <c r="PS90" s="297"/>
      <c r="PT90" s="297"/>
      <c r="PU90" s="297"/>
      <c r="PV90" s="297"/>
      <c r="PW90" s="297"/>
      <c r="PX90" s="297"/>
      <c r="PY90" s="297"/>
      <c r="PZ90" s="297"/>
      <c r="QA90" s="297"/>
      <c r="QB90" s="297"/>
      <c r="QC90" s="297"/>
      <c r="QD90" s="297"/>
      <c r="QE90" s="297"/>
      <c r="QF90" s="297"/>
      <c r="QG90" s="297"/>
      <c r="QH90" s="297"/>
      <c r="QI90" s="297"/>
      <c r="QJ90" s="297"/>
      <c r="QK90" s="297"/>
      <c r="QL90" s="297"/>
      <c r="QM90" s="297"/>
      <c r="QN90" s="297"/>
      <c r="QO90" s="297"/>
      <c r="QP90" s="297"/>
      <c r="QQ90" s="297"/>
      <c r="QR90" s="297"/>
      <c r="QS90" s="297"/>
      <c r="QT90" s="297"/>
      <c r="QU90" s="297"/>
      <c r="QV90" s="297"/>
      <c r="QW90" s="297"/>
      <c r="QX90" s="297"/>
      <c r="QY90" s="297"/>
      <c r="QZ90" s="297"/>
      <c r="RA90" s="297"/>
      <c r="RB90" s="297"/>
      <c r="RC90" s="297"/>
      <c r="RD90" s="297"/>
      <c r="RE90" s="297"/>
      <c r="RF90" s="297"/>
      <c r="RG90" s="297"/>
      <c r="RH90" s="297"/>
      <c r="RI90" s="297"/>
      <c r="RJ90" s="297"/>
      <c r="RK90" s="297"/>
      <c r="RL90" s="297"/>
      <c r="RM90" s="297"/>
      <c r="RN90" s="297"/>
      <c r="RO90" s="297"/>
      <c r="RP90" s="297"/>
      <c r="RQ90" s="297"/>
      <c r="RR90" s="297"/>
      <c r="RS90" s="297"/>
      <c r="RT90" s="297"/>
      <c r="RU90" s="297"/>
      <c r="RV90" s="297"/>
      <c r="RW90" s="297"/>
      <c r="RX90" s="297"/>
      <c r="RY90" s="297"/>
      <c r="RZ90" s="297"/>
      <c r="SA90" s="297"/>
      <c r="SB90" s="297"/>
      <c r="SC90" s="297"/>
      <c r="SD90" s="297"/>
      <c r="SE90" s="297"/>
      <c r="SF90" s="297"/>
      <c r="SG90" s="297"/>
      <c r="SH90" s="297"/>
      <c r="SI90" s="297"/>
      <c r="SJ90" s="297"/>
      <c r="SK90" s="297"/>
      <c r="SL90" s="297"/>
      <c r="SM90" s="297"/>
      <c r="SN90" s="297"/>
      <c r="SO90" s="297"/>
      <c r="SP90" s="297"/>
      <c r="SQ90" s="297"/>
      <c r="SR90" s="297"/>
    </row>
    <row r="91" spans="1:512" ht="14.1" customHeight="1" x14ac:dyDescent="0.2">
      <c r="A91" s="164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  <c r="DQ91" s="22"/>
      <c r="DR91" s="22"/>
      <c r="DS91" s="22"/>
      <c r="DT91" s="22"/>
      <c r="DU91" s="22"/>
      <c r="DV91" s="22"/>
      <c r="DW91" s="22"/>
      <c r="DX91" s="22"/>
      <c r="DY91" s="22"/>
      <c r="DZ91" s="22"/>
      <c r="EA91" s="22"/>
      <c r="EB91" s="22"/>
      <c r="EC91" s="22"/>
      <c r="ED91" s="22"/>
      <c r="EE91" s="22"/>
      <c r="EF91" s="22"/>
      <c r="EG91" s="22"/>
      <c r="EH91" s="22"/>
      <c r="EI91" s="22"/>
      <c r="EJ91" s="22"/>
      <c r="EK91" s="22"/>
      <c r="EL91" s="22"/>
      <c r="EM91" s="22"/>
      <c r="EN91" s="22"/>
      <c r="EO91" s="22"/>
      <c r="EP91" s="22"/>
      <c r="EQ91" s="22"/>
      <c r="ER91" s="22"/>
      <c r="ES91" s="22"/>
      <c r="ET91" s="22"/>
      <c r="EU91" s="22"/>
      <c r="EV91" s="22"/>
      <c r="EW91" s="22"/>
      <c r="EX91" s="22"/>
      <c r="EY91" s="22"/>
      <c r="EZ91" s="22"/>
      <c r="FA91" s="22"/>
      <c r="FB91" s="22"/>
      <c r="FC91" s="22"/>
      <c r="FD91" s="22"/>
      <c r="FE91" s="22"/>
      <c r="FF91" s="22"/>
      <c r="FG91" s="22"/>
      <c r="FH91" s="22"/>
      <c r="FI91" s="22"/>
      <c r="FJ91" s="22"/>
      <c r="FK91" s="22"/>
      <c r="FL91" s="22"/>
      <c r="FM91" s="22"/>
      <c r="FN91" s="22"/>
      <c r="FO91" s="22"/>
      <c r="FP91" s="22"/>
      <c r="FQ91" s="22"/>
      <c r="FR91" s="22"/>
      <c r="FS91" s="22"/>
      <c r="FT91" s="22"/>
      <c r="FU91" s="22"/>
      <c r="FV91" s="22"/>
      <c r="FW91" s="22"/>
      <c r="FX91" s="22"/>
      <c r="FY91" s="22"/>
      <c r="FZ91" s="22"/>
      <c r="GE91" s="297"/>
      <c r="GF91" s="297"/>
      <c r="GG91" s="297"/>
      <c r="GH91" s="297"/>
      <c r="GI91" s="297"/>
      <c r="GJ91" s="297"/>
      <c r="GK91" s="297"/>
      <c r="GM91" s="2"/>
      <c r="GN91" s="297"/>
      <c r="GO91" s="297"/>
      <c r="GP91" s="297"/>
      <c r="GQ91" s="297"/>
      <c r="GR91" s="297"/>
      <c r="GS91" s="297"/>
      <c r="GT91" s="297"/>
      <c r="GU91" s="297"/>
      <c r="GV91" s="297"/>
      <c r="GW91" s="297"/>
      <c r="GX91" s="297"/>
      <c r="GY91" s="297"/>
      <c r="GZ91" s="309"/>
      <c r="HA91" s="309"/>
      <c r="HB91" s="309"/>
      <c r="HC91" s="297"/>
      <c r="HD91" s="297"/>
      <c r="HE91" s="297"/>
      <c r="HF91" s="297"/>
      <c r="HG91" s="297"/>
      <c r="HH91" s="297"/>
      <c r="HI91" s="297"/>
      <c r="HJ91" s="297"/>
      <c r="HK91" s="297"/>
      <c r="HL91" s="297"/>
      <c r="HM91" s="297"/>
      <c r="HN91" s="297"/>
      <c r="HO91" s="297"/>
      <c r="HP91" s="297"/>
      <c r="HQ91" s="297"/>
      <c r="HR91" s="297"/>
      <c r="HS91" s="297"/>
      <c r="HT91" s="297"/>
      <c r="HU91" s="297"/>
      <c r="HV91" s="297"/>
      <c r="HW91" s="2"/>
      <c r="IC91" s="297"/>
      <c r="ID91" s="297"/>
      <c r="IE91" s="297"/>
      <c r="IF91" s="297"/>
      <c r="IG91" s="297"/>
      <c r="IH91" s="297"/>
      <c r="II91" s="297"/>
      <c r="IJ91" s="297"/>
      <c r="IK91" s="297"/>
      <c r="IL91" s="297"/>
      <c r="IM91" s="297"/>
      <c r="IN91" s="297"/>
      <c r="IO91" s="297"/>
      <c r="IP91" s="297"/>
      <c r="IQ91" s="297"/>
      <c r="IR91" s="297"/>
      <c r="IS91" s="297"/>
      <c r="IT91" s="297"/>
      <c r="IU91" s="297"/>
      <c r="IV91" s="297"/>
      <c r="IW91" s="297"/>
      <c r="IX91" s="297"/>
      <c r="IY91" s="297"/>
      <c r="IZ91" s="297"/>
      <c r="JA91" s="297"/>
      <c r="JB91" s="297"/>
      <c r="JC91" s="297"/>
      <c r="JD91" s="297"/>
      <c r="JE91" s="297"/>
      <c r="JF91" s="297"/>
      <c r="JG91" s="297"/>
      <c r="JH91" s="297"/>
      <c r="JI91" s="297"/>
      <c r="JJ91" s="297"/>
      <c r="JK91" s="297"/>
      <c r="JL91" s="297"/>
      <c r="JM91" s="297"/>
      <c r="JN91" s="297"/>
      <c r="JO91" s="297"/>
      <c r="JP91" s="297"/>
      <c r="JQ91" s="297"/>
      <c r="JR91" s="297"/>
      <c r="JS91" s="297"/>
      <c r="JT91" s="297"/>
      <c r="JU91" s="297"/>
      <c r="JV91" s="297"/>
      <c r="JW91" s="297"/>
      <c r="JX91" s="297"/>
      <c r="JY91" s="297"/>
      <c r="JZ91" s="297"/>
      <c r="KA91" s="297"/>
      <c r="KB91" s="297"/>
      <c r="KC91" s="297"/>
      <c r="KD91" s="297"/>
      <c r="KE91" s="297"/>
      <c r="KF91" s="297"/>
      <c r="KG91" s="297"/>
      <c r="KH91" s="297"/>
      <c r="KI91" s="297"/>
      <c r="KJ91" s="297"/>
      <c r="KK91" s="297"/>
      <c r="KL91" s="297"/>
      <c r="KM91" s="297"/>
      <c r="KN91" s="297"/>
      <c r="KO91" s="297"/>
      <c r="KP91" s="297"/>
      <c r="KQ91" s="297"/>
      <c r="KR91" s="297"/>
      <c r="KS91" s="297"/>
      <c r="KT91" s="297"/>
      <c r="KU91" s="297"/>
      <c r="KV91" s="297"/>
      <c r="KW91" s="297"/>
      <c r="KX91" s="297"/>
      <c r="KY91" s="297"/>
      <c r="KZ91" s="297"/>
      <c r="LA91" s="297"/>
      <c r="LB91" s="297"/>
      <c r="LC91" s="297"/>
      <c r="LD91" s="297"/>
      <c r="LE91" s="297"/>
      <c r="LF91" s="297"/>
      <c r="LG91" s="297"/>
      <c r="LH91" s="297"/>
      <c r="LI91" s="297"/>
      <c r="LJ91" s="297"/>
      <c r="LK91" s="297"/>
      <c r="LL91" s="297"/>
      <c r="LM91" s="297"/>
      <c r="LN91" s="297"/>
      <c r="LO91" s="297"/>
      <c r="LP91" s="297"/>
      <c r="LQ91" s="297"/>
      <c r="LR91" s="297"/>
      <c r="LS91" s="297"/>
      <c r="LT91" s="297"/>
      <c r="LU91" s="297"/>
      <c r="LV91" s="297"/>
      <c r="LW91" s="297"/>
      <c r="LX91" s="297"/>
      <c r="LY91" s="297"/>
      <c r="LZ91" s="297"/>
      <c r="MA91" s="297"/>
      <c r="MB91" s="297"/>
      <c r="MC91" s="297"/>
      <c r="MD91" s="297"/>
      <c r="ME91" s="297"/>
      <c r="MF91" s="297"/>
      <c r="MG91" s="297"/>
      <c r="MH91" s="297"/>
      <c r="MI91" s="297"/>
      <c r="MJ91" s="297"/>
      <c r="MK91" s="297"/>
      <c r="ML91" s="297"/>
      <c r="MM91" s="297"/>
      <c r="MN91" s="297"/>
      <c r="MO91" s="297"/>
      <c r="MP91" s="297"/>
      <c r="MQ91" s="297"/>
      <c r="MR91" s="297"/>
      <c r="MS91" s="297"/>
      <c r="MT91" s="297"/>
      <c r="MU91" s="297"/>
      <c r="MV91" s="297"/>
      <c r="MW91" s="297"/>
      <c r="MX91" s="297"/>
      <c r="MY91" s="297"/>
      <c r="MZ91" s="297"/>
      <c r="NA91" s="297"/>
      <c r="NB91" s="297"/>
      <c r="NC91" s="297"/>
      <c r="ND91" s="297"/>
      <c r="NE91" s="297"/>
      <c r="NF91" s="297"/>
      <c r="NG91" s="297"/>
      <c r="NH91" s="297"/>
      <c r="NI91" s="297"/>
      <c r="NJ91" s="297"/>
      <c r="NK91" s="297"/>
      <c r="NL91" s="297"/>
      <c r="NM91" s="297"/>
      <c r="NN91" s="297"/>
      <c r="NO91" s="297"/>
      <c r="NP91" s="297"/>
      <c r="NQ91" s="297"/>
      <c r="NR91" s="297"/>
      <c r="NS91" s="297"/>
      <c r="NT91" s="297"/>
      <c r="NU91" s="297"/>
      <c r="NV91" s="297"/>
      <c r="NW91" s="297"/>
      <c r="NX91" s="297"/>
      <c r="NY91" s="297"/>
      <c r="NZ91" s="297"/>
      <c r="OA91" s="297"/>
      <c r="OB91" s="297"/>
      <c r="OC91" s="297"/>
      <c r="OD91" s="297"/>
      <c r="OE91" s="297"/>
      <c r="OF91" s="297"/>
      <c r="OG91" s="297"/>
      <c r="OH91" s="297"/>
      <c r="OI91" s="297"/>
      <c r="OJ91" s="297"/>
      <c r="OK91" s="297"/>
      <c r="OL91" s="297"/>
      <c r="OM91" s="297"/>
      <c r="ON91" s="297"/>
      <c r="OO91" s="297"/>
      <c r="OP91" s="297"/>
      <c r="OQ91" s="297"/>
      <c r="OR91" s="297"/>
      <c r="OS91" s="297"/>
      <c r="OT91" s="297"/>
      <c r="OU91" s="297"/>
      <c r="OV91" s="297"/>
      <c r="OW91" s="297"/>
      <c r="OX91" s="297"/>
      <c r="OY91" s="297"/>
      <c r="OZ91" s="297"/>
      <c r="PA91" s="297"/>
      <c r="PB91" s="297"/>
      <c r="PC91" s="297"/>
      <c r="PD91" s="297"/>
      <c r="PE91" s="297"/>
      <c r="PF91" s="297"/>
      <c r="PG91" s="297"/>
      <c r="PH91" s="297"/>
      <c r="PI91" s="297"/>
      <c r="PJ91" s="297"/>
      <c r="PK91" s="297"/>
      <c r="PL91" s="297"/>
      <c r="PM91" s="297"/>
      <c r="PN91" s="297"/>
      <c r="PO91" s="297"/>
      <c r="PP91" s="297"/>
      <c r="PQ91" s="297"/>
      <c r="PR91" s="297"/>
      <c r="PS91" s="297"/>
      <c r="PT91" s="297"/>
      <c r="PU91" s="297"/>
      <c r="PV91" s="297"/>
      <c r="PW91" s="297"/>
      <c r="PX91" s="297"/>
      <c r="PY91" s="297"/>
      <c r="PZ91" s="297"/>
      <c r="QA91" s="297"/>
      <c r="QB91" s="297"/>
      <c r="QC91" s="297"/>
      <c r="QD91" s="297"/>
      <c r="QE91" s="297"/>
      <c r="QF91" s="297"/>
      <c r="QG91" s="297"/>
      <c r="QH91" s="297"/>
      <c r="QI91" s="297"/>
      <c r="QJ91" s="297"/>
      <c r="QK91" s="297"/>
      <c r="QL91" s="297"/>
      <c r="QM91" s="297"/>
      <c r="QN91" s="297"/>
      <c r="QO91" s="297"/>
      <c r="QP91" s="297"/>
      <c r="QQ91" s="297"/>
      <c r="QR91" s="297"/>
      <c r="QS91" s="297"/>
      <c r="QT91" s="297"/>
      <c r="QU91" s="297"/>
      <c r="QV91" s="297"/>
      <c r="QW91" s="297"/>
      <c r="QX91" s="297"/>
      <c r="QY91" s="297"/>
      <c r="QZ91" s="297"/>
      <c r="RA91" s="297"/>
      <c r="RB91" s="297"/>
      <c r="RC91" s="297"/>
      <c r="RD91" s="297"/>
      <c r="RE91" s="297"/>
      <c r="RF91" s="297"/>
      <c r="RG91" s="297"/>
      <c r="RH91" s="297"/>
      <c r="RI91" s="297"/>
      <c r="RJ91" s="297"/>
      <c r="RK91" s="297"/>
      <c r="RL91" s="297"/>
      <c r="RM91" s="297"/>
      <c r="RN91" s="297"/>
      <c r="RO91" s="297"/>
      <c r="RP91" s="297"/>
      <c r="RQ91" s="297"/>
      <c r="RR91" s="297"/>
      <c r="RS91" s="297"/>
      <c r="RT91" s="297"/>
      <c r="RU91" s="297"/>
      <c r="RV91" s="297"/>
      <c r="RW91" s="297"/>
      <c r="RX91" s="297"/>
      <c r="RY91" s="297"/>
      <c r="RZ91" s="297"/>
      <c r="SA91" s="297"/>
      <c r="SB91" s="297"/>
      <c r="SC91" s="297"/>
      <c r="SD91" s="297"/>
      <c r="SE91" s="297"/>
      <c r="SF91" s="297"/>
      <c r="SG91" s="297"/>
      <c r="SH91" s="297"/>
      <c r="SI91" s="297"/>
      <c r="SJ91" s="297"/>
      <c r="SK91" s="297"/>
      <c r="SL91" s="297"/>
      <c r="SM91" s="297"/>
      <c r="SN91" s="297"/>
      <c r="SO91" s="297"/>
      <c r="SP91" s="297"/>
      <c r="SQ91" s="297"/>
      <c r="SR91" s="297"/>
    </row>
    <row r="92" spans="1:512" ht="14.1" customHeight="1" x14ac:dyDescent="0.2">
      <c r="A92" s="164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  <c r="DW92" s="22"/>
      <c r="DX92" s="22"/>
      <c r="DY92" s="22"/>
      <c r="DZ92" s="22"/>
      <c r="EA92" s="22"/>
      <c r="EB92" s="22"/>
      <c r="EC92" s="22"/>
      <c r="ED92" s="22"/>
      <c r="EE92" s="22"/>
      <c r="EF92" s="22"/>
      <c r="EG92" s="22"/>
      <c r="EH92" s="22"/>
      <c r="EI92" s="22"/>
      <c r="EJ92" s="22"/>
      <c r="EK92" s="22"/>
      <c r="EL92" s="22"/>
      <c r="EM92" s="22"/>
      <c r="EN92" s="22"/>
      <c r="EO92" s="22"/>
      <c r="EP92" s="22"/>
      <c r="EQ92" s="22"/>
      <c r="ER92" s="22"/>
      <c r="ES92" s="22"/>
      <c r="ET92" s="22"/>
      <c r="EU92" s="22"/>
      <c r="EV92" s="22"/>
      <c r="EW92" s="22"/>
      <c r="EX92" s="22"/>
      <c r="EY92" s="22"/>
      <c r="EZ92" s="22"/>
      <c r="FA92" s="22"/>
      <c r="FB92" s="22"/>
      <c r="FC92" s="22"/>
      <c r="FD92" s="22"/>
      <c r="FE92" s="22"/>
      <c r="FF92" s="22"/>
      <c r="FG92" s="22"/>
      <c r="FH92" s="22"/>
      <c r="FI92" s="22"/>
      <c r="FJ92" s="22"/>
      <c r="FK92" s="22"/>
      <c r="FL92" s="22"/>
      <c r="FM92" s="22"/>
      <c r="FN92" s="22"/>
      <c r="FO92" s="22"/>
      <c r="FP92" s="22"/>
      <c r="FQ92" s="22"/>
      <c r="FR92" s="22"/>
      <c r="FS92" s="22"/>
      <c r="FT92" s="22"/>
      <c r="FU92" s="22"/>
      <c r="FV92" s="22"/>
      <c r="FW92" s="22"/>
      <c r="FX92" s="22"/>
      <c r="FY92" s="22"/>
      <c r="FZ92" s="22"/>
      <c r="GE92" s="297"/>
      <c r="GF92" s="297"/>
      <c r="GG92" s="297"/>
      <c r="GH92" s="297"/>
      <c r="GI92" s="297"/>
      <c r="GJ92" s="297"/>
      <c r="GK92" s="297"/>
      <c r="GM92" s="2"/>
      <c r="GN92" s="297"/>
      <c r="GO92" s="297"/>
      <c r="GP92" s="297"/>
      <c r="GQ92" s="297"/>
      <c r="GR92" s="297"/>
      <c r="GS92" s="297"/>
      <c r="GT92" s="297"/>
      <c r="GU92" s="297"/>
      <c r="GV92" s="297"/>
      <c r="GW92" s="297"/>
      <c r="GX92" s="297"/>
      <c r="GY92" s="297"/>
      <c r="GZ92" s="297"/>
      <c r="HA92" s="297"/>
      <c r="HB92" s="297"/>
      <c r="HC92" s="297"/>
      <c r="HD92" s="297"/>
      <c r="HE92" s="297"/>
      <c r="HF92" s="297"/>
      <c r="HG92" s="297"/>
      <c r="HH92" s="297"/>
      <c r="HI92" s="297"/>
      <c r="HJ92" s="297"/>
      <c r="HK92" s="297"/>
      <c r="HL92" s="297"/>
      <c r="HM92" s="297"/>
      <c r="HN92" s="297"/>
      <c r="HO92" s="297"/>
      <c r="HP92" s="297"/>
      <c r="HQ92" s="297"/>
      <c r="HR92" s="297"/>
      <c r="HS92" s="297"/>
      <c r="HT92" s="297"/>
      <c r="HU92" s="297"/>
      <c r="HV92" s="297"/>
      <c r="HW92" s="2"/>
      <c r="IC92" s="297"/>
      <c r="ID92" s="297"/>
      <c r="IE92" s="297"/>
      <c r="IF92" s="297"/>
      <c r="IG92" s="297"/>
      <c r="IH92" s="297"/>
      <c r="II92" s="297"/>
      <c r="IJ92" s="297"/>
      <c r="IK92" s="297"/>
      <c r="IL92" s="297"/>
      <c r="IM92" s="297"/>
      <c r="IN92" s="297"/>
      <c r="IO92" s="297"/>
      <c r="IP92" s="297"/>
      <c r="IQ92" s="297"/>
      <c r="IR92" s="297"/>
      <c r="IS92" s="297"/>
      <c r="IT92" s="297"/>
      <c r="IU92" s="297"/>
      <c r="IV92" s="297"/>
      <c r="IW92" s="297"/>
      <c r="IX92" s="297"/>
      <c r="IY92" s="297"/>
      <c r="IZ92" s="297"/>
      <c r="JA92" s="297"/>
      <c r="JB92" s="297"/>
      <c r="JC92" s="297"/>
      <c r="JD92" s="297"/>
      <c r="JE92" s="297"/>
      <c r="JF92" s="297"/>
      <c r="JG92" s="297"/>
      <c r="JH92" s="297"/>
      <c r="JI92" s="297"/>
      <c r="JJ92" s="297"/>
      <c r="JK92" s="297"/>
      <c r="JL92" s="297"/>
      <c r="JM92" s="297"/>
      <c r="JN92" s="297"/>
      <c r="JO92" s="297"/>
      <c r="JP92" s="297"/>
      <c r="JQ92" s="297"/>
      <c r="JR92" s="297"/>
      <c r="JS92" s="297"/>
      <c r="JT92" s="297"/>
      <c r="JU92" s="297"/>
      <c r="JV92" s="297"/>
      <c r="JW92" s="297"/>
      <c r="JX92" s="297"/>
      <c r="JY92" s="297"/>
      <c r="JZ92" s="297"/>
      <c r="KA92" s="297"/>
      <c r="KB92" s="297"/>
      <c r="KC92" s="297"/>
      <c r="KD92" s="297"/>
      <c r="KE92" s="297"/>
      <c r="KF92" s="297"/>
      <c r="KG92" s="297"/>
      <c r="KH92" s="297"/>
      <c r="KI92" s="297"/>
      <c r="KJ92" s="297"/>
      <c r="KK92" s="297"/>
      <c r="KL92" s="297"/>
      <c r="KM92" s="297"/>
      <c r="KN92" s="297"/>
      <c r="KO92" s="297"/>
      <c r="KP92" s="297"/>
      <c r="KQ92" s="297"/>
      <c r="KR92" s="297"/>
      <c r="KS92" s="297"/>
      <c r="KT92" s="297"/>
      <c r="KU92" s="297"/>
      <c r="KV92" s="297"/>
      <c r="KW92" s="297"/>
      <c r="KX92" s="297"/>
      <c r="KY92" s="297"/>
      <c r="KZ92" s="297"/>
      <c r="LA92" s="297"/>
      <c r="LB92" s="297"/>
      <c r="LC92" s="297"/>
      <c r="LD92" s="297"/>
      <c r="LE92" s="297"/>
      <c r="LF92" s="297"/>
      <c r="LG92" s="297"/>
      <c r="LH92" s="297"/>
      <c r="LI92" s="297"/>
      <c r="LJ92" s="297"/>
      <c r="LK92" s="297"/>
      <c r="LL92" s="297"/>
      <c r="LM92" s="297"/>
      <c r="LN92" s="297"/>
      <c r="LO92" s="297"/>
      <c r="LP92" s="297"/>
      <c r="LQ92" s="297"/>
      <c r="LR92" s="297"/>
      <c r="LS92" s="297"/>
      <c r="LT92" s="297"/>
      <c r="LU92" s="297"/>
      <c r="LV92" s="297"/>
      <c r="LW92" s="297"/>
      <c r="LX92" s="297"/>
      <c r="LY92" s="297"/>
      <c r="LZ92" s="297"/>
      <c r="MA92" s="297"/>
      <c r="MB92" s="297"/>
      <c r="MC92" s="297"/>
      <c r="MD92" s="297"/>
      <c r="ME92" s="297"/>
      <c r="MF92" s="297"/>
      <c r="MG92" s="297"/>
      <c r="MH92" s="297"/>
      <c r="MI92" s="297"/>
      <c r="MJ92" s="297"/>
      <c r="MK92" s="297"/>
      <c r="ML92" s="297"/>
      <c r="MM92" s="297"/>
      <c r="MN92" s="297"/>
      <c r="MO92" s="297"/>
      <c r="MP92" s="297"/>
      <c r="MQ92" s="297"/>
      <c r="MR92" s="297"/>
      <c r="MS92" s="297"/>
      <c r="MT92" s="297"/>
      <c r="MU92" s="297"/>
      <c r="MV92" s="297"/>
      <c r="MW92" s="297"/>
      <c r="MX92" s="297"/>
      <c r="MY92" s="297"/>
      <c r="MZ92" s="297"/>
      <c r="NA92" s="297"/>
      <c r="NB92" s="297"/>
      <c r="NC92" s="297"/>
      <c r="ND92" s="297"/>
      <c r="NE92" s="297"/>
      <c r="NF92" s="297"/>
      <c r="NG92" s="297"/>
      <c r="NH92" s="297"/>
      <c r="NI92" s="297"/>
      <c r="NJ92" s="297"/>
      <c r="NK92" s="297"/>
      <c r="NL92" s="297"/>
      <c r="NM92" s="297"/>
      <c r="NN92" s="297"/>
      <c r="NO92" s="297"/>
      <c r="NP92" s="297"/>
      <c r="NQ92" s="297"/>
      <c r="NR92" s="297"/>
      <c r="NS92" s="297"/>
      <c r="NT92" s="297"/>
      <c r="NU92" s="297"/>
      <c r="NV92" s="297"/>
      <c r="NW92" s="297"/>
      <c r="NX92" s="297"/>
      <c r="NY92" s="297"/>
      <c r="NZ92" s="297"/>
      <c r="OA92" s="297"/>
      <c r="OB92" s="297"/>
      <c r="OC92" s="297"/>
      <c r="OD92" s="297"/>
      <c r="OE92" s="297"/>
      <c r="OF92" s="297"/>
      <c r="OG92" s="297"/>
      <c r="OH92" s="297"/>
      <c r="OI92" s="297"/>
      <c r="OJ92" s="297"/>
      <c r="OK92" s="297"/>
      <c r="OL92" s="297"/>
      <c r="OM92" s="297"/>
      <c r="ON92" s="297"/>
      <c r="OO92" s="297"/>
      <c r="OP92" s="297"/>
      <c r="OQ92" s="297"/>
      <c r="OR92" s="297"/>
      <c r="OS92" s="297"/>
      <c r="OT92" s="297"/>
      <c r="OU92" s="297"/>
      <c r="OV92" s="297"/>
      <c r="OW92" s="297"/>
      <c r="OX92" s="297"/>
      <c r="OY92" s="297"/>
      <c r="OZ92" s="297"/>
      <c r="PA92" s="297"/>
      <c r="PB92" s="297"/>
      <c r="PC92" s="297"/>
      <c r="PD92" s="297"/>
      <c r="PE92" s="297"/>
      <c r="PF92" s="297"/>
      <c r="PG92" s="297"/>
      <c r="PH92" s="297"/>
      <c r="PI92" s="297"/>
      <c r="PJ92" s="297"/>
      <c r="PK92" s="297"/>
      <c r="PL92" s="297"/>
      <c r="PM92" s="297"/>
      <c r="PN92" s="297"/>
      <c r="PO92" s="297"/>
      <c r="PP92" s="297"/>
      <c r="PQ92" s="297"/>
      <c r="PR92" s="297"/>
      <c r="PS92" s="297"/>
      <c r="PT92" s="297"/>
      <c r="PU92" s="297"/>
      <c r="PV92" s="297"/>
      <c r="PW92" s="297"/>
      <c r="PX92" s="297"/>
      <c r="PY92" s="297"/>
      <c r="PZ92" s="297"/>
      <c r="QA92" s="297"/>
      <c r="QB92" s="297"/>
      <c r="QC92" s="297"/>
      <c r="QD92" s="297"/>
      <c r="QE92" s="297"/>
      <c r="QF92" s="297"/>
      <c r="QG92" s="297"/>
      <c r="QH92" s="297"/>
      <c r="QI92" s="297"/>
      <c r="QJ92" s="297"/>
      <c r="QK92" s="297"/>
      <c r="QL92" s="297"/>
      <c r="QM92" s="297"/>
      <c r="QN92" s="297"/>
      <c r="QO92" s="297"/>
      <c r="QP92" s="297"/>
      <c r="QQ92" s="297"/>
      <c r="QR92" s="297"/>
      <c r="QS92" s="297"/>
      <c r="QT92" s="297"/>
      <c r="QU92" s="297"/>
      <c r="QV92" s="297"/>
      <c r="QW92" s="297"/>
      <c r="QX92" s="297"/>
      <c r="QY92" s="297"/>
      <c r="QZ92" s="297"/>
      <c r="RA92" s="297"/>
      <c r="RB92" s="297"/>
      <c r="RC92" s="297"/>
      <c r="RD92" s="297"/>
      <c r="RE92" s="297"/>
      <c r="RF92" s="297"/>
      <c r="RG92" s="297"/>
      <c r="RH92" s="297"/>
      <c r="RI92" s="297"/>
      <c r="RJ92" s="297"/>
      <c r="RK92" s="297"/>
      <c r="RL92" s="297"/>
      <c r="RM92" s="297"/>
      <c r="RN92" s="297"/>
      <c r="RO92" s="297"/>
      <c r="RP92" s="297"/>
      <c r="RQ92" s="297"/>
      <c r="RR92" s="297"/>
      <c r="RS92" s="297"/>
      <c r="RT92" s="297"/>
      <c r="RU92" s="297"/>
      <c r="RV92" s="297"/>
      <c r="RW92" s="297"/>
      <c r="RX92" s="297"/>
      <c r="RY92" s="297"/>
      <c r="RZ92" s="297"/>
      <c r="SA92" s="297"/>
      <c r="SB92" s="297"/>
      <c r="SC92" s="297"/>
      <c r="SD92" s="297"/>
      <c r="SE92" s="297"/>
      <c r="SF92" s="297"/>
      <c r="SG92" s="297"/>
      <c r="SH92" s="297"/>
      <c r="SI92" s="297"/>
      <c r="SJ92" s="297"/>
      <c r="SK92" s="297"/>
      <c r="SL92" s="297"/>
      <c r="SM92" s="297"/>
      <c r="SN92" s="297"/>
      <c r="SO92" s="297"/>
      <c r="SP92" s="297"/>
      <c r="SQ92" s="297"/>
      <c r="SR92" s="297"/>
    </row>
    <row r="93" spans="1:512" ht="14.1" customHeight="1" x14ac:dyDescent="0.2">
      <c r="A93" s="164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  <c r="DP93" s="22"/>
      <c r="DQ93" s="22"/>
      <c r="DR93" s="22"/>
      <c r="DS93" s="22"/>
      <c r="DT93" s="22"/>
      <c r="DU93" s="22"/>
      <c r="DV93" s="22"/>
      <c r="DW93" s="22"/>
      <c r="DX93" s="22"/>
      <c r="DY93" s="22"/>
      <c r="DZ93" s="22"/>
      <c r="EA93" s="22"/>
      <c r="EB93" s="22"/>
      <c r="EC93" s="22"/>
      <c r="ED93" s="22"/>
      <c r="EE93" s="22"/>
      <c r="EF93" s="22"/>
      <c r="EG93" s="22"/>
      <c r="EH93" s="22"/>
      <c r="EI93" s="22"/>
      <c r="EJ93" s="22"/>
      <c r="EK93" s="22"/>
      <c r="EL93" s="22"/>
      <c r="EM93" s="22"/>
      <c r="EN93" s="22"/>
      <c r="EO93" s="22"/>
      <c r="EP93" s="22"/>
      <c r="EQ93" s="22"/>
      <c r="ER93" s="22"/>
      <c r="ES93" s="22"/>
      <c r="ET93" s="22"/>
      <c r="EU93" s="22"/>
      <c r="EV93" s="22"/>
      <c r="EW93" s="22"/>
      <c r="EX93" s="22"/>
      <c r="EY93" s="22"/>
      <c r="EZ93" s="22"/>
      <c r="FA93" s="22"/>
      <c r="FB93" s="22"/>
      <c r="FC93" s="22"/>
      <c r="FD93" s="22"/>
      <c r="FE93" s="22"/>
      <c r="FF93" s="22"/>
      <c r="FG93" s="22"/>
      <c r="FH93" s="22"/>
      <c r="FI93" s="22"/>
      <c r="FJ93" s="22"/>
      <c r="FK93" s="22"/>
      <c r="FL93" s="22"/>
      <c r="FM93" s="22"/>
      <c r="FN93" s="22"/>
      <c r="FO93" s="22"/>
      <c r="FP93" s="22"/>
      <c r="FQ93" s="22"/>
      <c r="FR93" s="22"/>
      <c r="FS93" s="22"/>
      <c r="FT93" s="22"/>
      <c r="FU93" s="22"/>
      <c r="FV93" s="22"/>
      <c r="FW93" s="22"/>
      <c r="FX93" s="22"/>
      <c r="FY93" s="22"/>
      <c r="FZ93" s="22"/>
      <c r="GE93" s="297"/>
      <c r="GF93" s="297"/>
      <c r="GG93" s="297"/>
      <c r="GH93" s="297"/>
      <c r="GI93" s="297"/>
      <c r="GJ93" s="297"/>
      <c r="GK93" s="297"/>
      <c r="GM93" s="2"/>
      <c r="GN93" s="297"/>
      <c r="GO93" s="297"/>
      <c r="GP93" s="297"/>
      <c r="GQ93" s="297"/>
      <c r="GR93" s="297"/>
      <c r="GS93" s="297"/>
      <c r="GT93" s="297"/>
      <c r="GU93" s="297"/>
      <c r="GV93" s="297"/>
      <c r="GW93" s="297"/>
      <c r="GX93" s="297"/>
      <c r="GY93" s="297"/>
      <c r="GZ93" s="297"/>
      <c r="HA93" s="297"/>
      <c r="HB93" s="297"/>
      <c r="HC93" s="297"/>
      <c r="HD93" s="297"/>
      <c r="HE93" s="297"/>
      <c r="HF93" s="297"/>
      <c r="HG93" s="297"/>
      <c r="HH93" s="297"/>
      <c r="HI93" s="297"/>
      <c r="HJ93" s="297"/>
      <c r="HK93" s="297"/>
      <c r="HL93" s="297"/>
      <c r="HM93" s="297"/>
      <c r="HN93" s="297"/>
      <c r="HO93" s="297"/>
      <c r="HP93" s="297"/>
      <c r="HQ93" s="297"/>
      <c r="HR93" s="297"/>
      <c r="HS93" s="297"/>
      <c r="HT93" s="297"/>
      <c r="HU93" s="297"/>
      <c r="HV93" s="297"/>
      <c r="HW93" s="2"/>
      <c r="IC93" s="297"/>
      <c r="ID93" s="297"/>
      <c r="IE93" s="297"/>
      <c r="IF93" s="297"/>
      <c r="IG93" s="297"/>
      <c r="IH93" s="297"/>
      <c r="II93" s="297"/>
      <c r="IJ93" s="297"/>
      <c r="IK93" s="297"/>
      <c r="IL93" s="297"/>
      <c r="IM93" s="297"/>
      <c r="IN93" s="297"/>
      <c r="IO93" s="297"/>
      <c r="IP93" s="297"/>
      <c r="IQ93" s="297"/>
      <c r="IR93" s="297"/>
      <c r="IS93" s="297"/>
      <c r="IT93" s="297"/>
      <c r="IU93" s="297"/>
      <c r="IV93" s="297"/>
      <c r="IW93" s="297"/>
      <c r="IX93" s="297"/>
      <c r="IY93" s="297"/>
      <c r="IZ93" s="297"/>
      <c r="JA93" s="297"/>
      <c r="JB93" s="297"/>
      <c r="JC93" s="297"/>
      <c r="JD93" s="297"/>
      <c r="JE93" s="297"/>
      <c r="JF93" s="297"/>
      <c r="JG93" s="297"/>
      <c r="JH93" s="297"/>
      <c r="JI93" s="297"/>
      <c r="JJ93" s="297"/>
      <c r="JK93" s="297"/>
      <c r="JL93" s="297"/>
      <c r="JM93" s="297"/>
      <c r="JN93" s="297"/>
      <c r="JO93" s="297"/>
      <c r="JP93" s="297"/>
      <c r="JQ93" s="297"/>
      <c r="JR93" s="297"/>
      <c r="JS93" s="297"/>
      <c r="JT93" s="297"/>
      <c r="JU93" s="297"/>
      <c r="JV93" s="297"/>
      <c r="JW93" s="297"/>
      <c r="JX93" s="297"/>
      <c r="JY93" s="297"/>
      <c r="JZ93" s="297"/>
      <c r="KA93" s="297"/>
      <c r="KB93" s="297"/>
      <c r="KC93" s="297"/>
      <c r="KD93" s="297"/>
      <c r="KE93" s="297"/>
      <c r="KF93" s="297"/>
      <c r="KG93" s="297"/>
      <c r="KH93" s="297"/>
      <c r="KI93" s="297"/>
      <c r="KJ93" s="297"/>
      <c r="KK93" s="297"/>
      <c r="KL93" s="297"/>
      <c r="KM93" s="297"/>
      <c r="KN93" s="297"/>
      <c r="KO93" s="297"/>
      <c r="KP93" s="297"/>
      <c r="KQ93" s="297"/>
      <c r="KR93" s="297"/>
      <c r="KS93" s="297"/>
      <c r="KT93" s="297"/>
      <c r="KU93" s="297"/>
      <c r="KV93" s="297"/>
      <c r="KW93" s="297"/>
      <c r="KX93" s="297"/>
      <c r="KY93" s="297"/>
      <c r="KZ93" s="297"/>
      <c r="LA93" s="297"/>
      <c r="LB93" s="297"/>
      <c r="LC93" s="297"/>
      <c r="LD93" s="297"/>
      <c r="LE93" s="297"/>
      <c r="LF93" s="297"/>
      <c r="LG93" s="297"/>
      <c r="LH93" s="297"/>
      <c r="LI93" s="297"/>
      <c r="LJ93" s="297"/>
      <c r="LK93" s="297"/>
      <c r="LL93" s="297"/>
      <c r="LM93" s="297"/>
      <c r="LN93" s="297"/>
      <c r="LO93" s="297"/>
      <c r="LP93" s="297"/>
      <c r="LQ93" s="297"/>
      <c r="LR93" s="297"/>
      <c r="LS93" s="297"/>
      <c r="LT93" s="297"/>
      <c r="LU93" s="297"/>
      <c r="LV93" s="297"/>
      <c r="LW93" s="297"/>
      <c r="LX93" s="297"/>
      <c r="LY93" s="297"/>
      <c r="LZ93" s="297"/>
      <c r="MA93" s="297"/>
      <c r="MB93" s="297"/>
      <c r="MC93" s="297"/>
      <c r="MD93" s="297"/>
      <c r="ME93" s="297"/>
      <c r="MF93" s="297"/>
      <c r="MG93" s="297"/>
      <c r="MH93" s="297"/>
      <c r="MI93" s="297"/>
      <c r="MJ93" s="297"/>
      <c r="MK93" s="297"/>
      <c r="ML93" s="297"/>
      <c r="MM93" s="297"/>
      <c r="MN93" s="297"/>
      <c r="MO93" s="297"/>
      <c r="MP93" s="297"/>
      <c r="MQ93" s="297"/>
      <c r="MR93" s="297"/>
      <c r="MS93" s="297"/>
      <c r="MT93" s="297"/>
      <c r="MU93" s="297"/>
      <c r="MV93" s="297"/>
      <c r="MW93" s="297"/>
      <c r="MX93" s="297"/>
      <c r="MY93" s="297"/>
      <c r="MZ93" s="297"/>
      <c r="NA93" s="297"/>
      <c r="NB93" s="297"/>
      <c r="NC93" s="297"/>
      <c r="ND93" s="297"/>
      <c r="NE93" s="297"/>
      <c r="NF93" s="297"/>
      <c r="NG93" s="297"/>
      <c r="NH93" s="297"/>
      <c r="NI93" s="297"/>
      <c r="NJ93" s="297"/>
      <c r="NK93" s="297"/>
      <c r="NL93" s="297"/>
      <c r="NM93" s="297"/>
      <c r="NN93" s="297"/>
      <c r="NO93" s="297"/>
      <c r="NP93" s="297"/>
      <c r="NQ93" s="297"/>
      <c r="NR93" s="297"/>
      <c r="NS93" s="297"/>
      <c r="NT93" s="297"/>
      <c r="NU93" s="297"/>
      <c r="NV93" s="297"/>
      <c r="NW93" s="297"/>
      <c r="NX93" s="297"/>
      <c r="NY93" s="297"/>
      <c r="NZ93" s="297"/>
      <c r="OA93" s="297"/>
      <c r="OB93" s="297"/>
      <c r="OC93" s="297"/>
      <c r="OD93" s="297"/>
      <c r="OE93" s="297"/>
      <c r="OF93" s="297"/>
      <c r="OG93" s="297"/>
      <c r="OH93" s="297"/>
      <c r="OI93" s="297"/>
      <c r="OJ93" s="297"/>
      <c r="OK93" s="297"/>
      <c r="OL93" s="297"/>
      <c r="OM93" s="297"/>
      <c r="ON93" s="297"/>
      <c r="OO93" s="297"/>
      <c r="OP93" s="297"/>
      <c r="OQ93" s="297"/>
      <c r="OR93" s="297"/>
      <c r="OS93" s="297"/>
      <c r="OT93" s="297"/>
      <c r="OU93" s="297"/>
      <c r="OV93" s="297"/>
      <c r="OW93" s="297"/>
      <c r="OX93" s="297"/>
      <c r="OY93" s="297"/>
      <c r="OZ93" s="297"/>
      <c r="PA93" s="297"/>
      <c r="PB93" s="297"/>
      <c r="PC93" s="297"/>
      <c r="PD93" s="297"/>
      <c r="PE93" s="297"/>
      <c r="PF93" s="297"/>
      <c r="PG93" s="297"/>
      <c r="PH93" s="297"/>
      <c r="PI93" s="297"/>
      <c r="PJ93" s="297"/>
      <c r="PK93" s="297"/>
      <c r="PL93" s="297"/>
      <c r="PM93" s="297"/>
      <c r="PN93" s="297"/>
      <c r="PO93" s="297"/>
      <c r="PP93" s="297"/>
      <c r="PQ93" s="297"/>
      <c r="PR93" s="297"/>
      <c r="PS93" s="297"/>
      <c r="PT93" s="297"/>
      <c r="PU93" s="297"/>
      <c r="PV93" s="297"/>
      <c r="PW93" s="297"/>
      <c r="PX93" s="297"/>
      <c r="PY93" s="297"/>
      <c r="PZ93" s="297"/>
      <c r="QA93" s="297"/>
      <c r="QB93" s="297"/>
      <c r="QC93" s="297"/>
      <c r="QD93" s="297"/>
      <c r="QE93" s="297"/>
      <c r="QF93" s="297"/>
      <c r="QG93" s="297"/>
      <c r="QH93" s="297"/>
      <c r="QI93" s="297"/>
      <c r="QJ93" s="297"/>
      <c r="QK93" s="297"/>
      <c r="QL93" s="297"/>
      <c r="QM93" s="297"/>
      <c r="QN93" s="297"/>
      <c r="QO93" s="297"/>
      <c r="QP93" s="297"/>
      <c r="QQ93" s="297"/>
      <c r="QR93" s="297"/>
      <c r="QS93" s="297"/>
      <c r="QT93" s="297"/>
      <c r="QU93" s="297"/>
      <c r="QV93" s="297"/>
      <c r="QW93" s="297"/>
      <c r="QX93" s="297"/>
      <c r="QY93" s="297"/>
      <c r="QZ93" s="297"/>
      <c r="RA93" s="297"/>
      <c r="RB93" s="297"/>
      <c r="RC93" s="297"/>
      <c r="RD93" s="297"/>
      <c r="RE93" s="297"/>
      <c r="RF93" s="297"/>
      <c r="RG93" s="297"/>
      <c r="RH93" s="297"/>
      <c r="RI93" s="297"/>
      <c r="RJ93" s="297"/>
      <c r="RK93" s="297"/>
      <c r="RL93" s="297"/>
      <c r="RM93" s="297"/>
      <c r="RN93" s="297"/>
      <c r="RO93" s="297"/>
      <c r="RP93" s="297"/>
      <c r="RQ93" s="297"/>
      <c r="RR93" s="297"/>
      <c r="RS93" s="297"/>
      <c r="RT93" s="297"/>
      <c r="RU93" s="297"/>
      <c r="RV93" s="297"/>
      <c r="RW93" s="297"/>
      <c r="RX93" s="297"/>
      <c r="RY93" s="297"/>
      <c r="RZ93" s="297"/>
      <c r="SA93" s="297"/>
      <c r="SB93" s="297"/>
      <c r="SC93" s="297"/>
      <c r="SD93" s="297"/>
      <c r="SE93" s="297"/>
      <c r="SF93" s="297"/>
      <c r="SG93" s="297"/>
      <c r="SH93" s="297"/>
      <c r="SI93" s="297"/>
      <c r="SJ93" s="297"/>
      <c r="SK93" s="297"/>
      <c r="SL93" s="297"/>
      <c r="SM93" s="297"/>
      <c r="SN93" s="297"/>
      <c r="SO93" s="297"/>
      <c r="SP93" s="297"/>
      <c r="SQ93" s="297"/>
      <c r="SR93" s="297"/>
    </row>
    <row r="94" spans="1:512" ht="14.1" customHeight="1" x14ac:dyDescent="0.2">
      <c r="A94" s="164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  <c r="DQ94" s="22"/>
      <c r="DR94" s="22"/>
      <c r="DS94" s="22"/>
      <c r="DT94" s="22"/>
      <c r="DU94" s="22"/>
      <c r="DV94" s="22"/>
      <c r="DW94" s="22"/>
      <c r="DX94" s="22"/>
      <c r="DY94" s="22"/>
      <c r="DZ94" s="22"/>
      <c r="EA94" s="22"/>
      <c r="EB94" s="22"/>
      <c r="EC94" s="22"/>
      <c r="ED94" s="22"/>
      <c r="EE94" s="22"/>
      <c r="EF94" s="22"/>
      <c r="EG94" s="22"/>
      <c r="EH94" s="22"/>
      <c r="EI94" s="22"/>
      <c r="EJ94" s="22"/>
      <c r="EK94" s="22"/>
      <c r="EL94" s="22"/>
      <c r="EM94" s="22"/>
      <c r="EN94" s="22"/>
      <c r="EO94" s="22"/>
      <c r="EP94" s="22"/>
      <c r="EQ94" s="22"/>
      <c r="ER94" s="22"/>
      <c r="ES94" s="22"/>
      <c r="ET94" s="22"/>
      <c r="EU94" s="22"/>
      <c r="EV94" s="22"/>
      <c r="EW94" s="22"/>
      <c r="EX94" s="22"/>
      <c r="EY94" s="22"/>
      <c r="EZ94" s="22"/>
      <c r="FA94" s="22"/>
      <c r="FB94" s="22"/>
      <c r="FC94" s="22"/>
      <c r="FD94" s="22"/>
      <c r="FE94" s="22"/>
      <c r="FF94" s="22"/>
      <c r="FG94" s="22"/>
      <c r="FH94" s="22"/>
      <c r="FI94" s="22"/>
      <c r="FJ94" s="22"/>
      <c r="FK94" s="22"/>
      <c r="FL94" s="22"/>
      <c r="FM94" s="22"/>
      <c r="FN94" s="22"/>
      <c r="FO94" s="22"/>
      <c r="FP94" s="22"/>
      <c r="FQ94" s="22"/>
      <c r="FR94" s="22"/>
      <c r="FS94" s="22"/>
      <c r="FT94" s="22"/>
      <c r="FU94" s="22"/>
      <c r="FV94" s="22"/>
      <c r="FW94" s="22"/>
      <c r="FX94" s="22"/>
      <c r="FY94" s="22"/>
      <c r="FZ94" s="22"/>
      <c r="GE94" s="297"/>
      <c r="GF94" s="297"/>
      <c r="GG94" s="297"/>
      <c r="GH94" s="297"/>
      <c r="GI94" s="297"/>
      <c r="GJ94" s="297"/>
      <c r="GK94" s="297"/>
      <c r="GM94" s="2"/>
      <c r="GN94" s="297"/>
      <c r="GO94" s="297"/>
      <c r="GP94" s="297"/>
      <c r="GQ94" s="297"/>
      <c r="GR94" s="297"/>
      <c r="GS94" s="297"/>
      <c r="GT94" s="297"/>
      <c r="GU94" s="297"/>
      <c r="GV94" s="297"/>
      <c r="GW94" s="297"/>
      <c r="GX94" s="297"/>
      <c r="GY94" s="297"/>
      <c r="GZ94" s="297"/>
      <c r="HA94" s="297"/>
      <c r="HB94" s="297"/>
      <c r="HC94" s="297"/>
      <c r="HD94" s="297"/>
      <c r="HE94" s="297"/>
      <c r="HF94" s="297"/>
      <c r="HG94" s="297"/>
      <c r="HH94" s="297"/>
      <c r="HI94" s="297"/>
      <c r="HJ94" s="297"/>
      <c r="HK94" s="297"/>
      <c r="HL94" s="297"/>
      <c r="HM94" s="297"/>
      <c r="HN94" s="297"/>
      <c r="HO94" s="297"/>
      <c r="HP94" s="297"/>
      <c r="HQ94" s="297"/>
      <c r="HR94" s="297"/>
      <c r="HS94" s="297"/>
      <c r="HT94" s="297"/>
      <c r="HU94" s="297"/>
      <c r="HV94" s="297"/>
      <c r="HW94" s="2"/>
      <c r="IC94" s="297"/>
      <c r="ID94" s="297"/>
      <c r="IE94" s="297"/>
      <c r="IF94" s="297"/>
      <c r="IG94" s="297"/>
      <c r="IH94" s="297"/>
      <c r="II94" s="297"/>
      <c r="IJ94" s="297"/>
      <c r="IK94" s="297"/>
      <c r="IL94" s="297"/>
      <c r="IM94" s="297"/>
      <c r="IN94" s="297"/>
      <c r="IO94" s="297"/>
      <c r="IP94" s="297"/>
      <c r="IQ94" s="297"/>
      <c r="IR94" s="297"/>
      <c r="IS94" s="297"/>
      <c r="IT94" s="297"/>
      <c r="IU94" s="297"/>
      <c r="IV94" s="297"/>
      <c r="IW94" s="297"/>
      <c r="IX94" s="297"/>
      <c r="IY94" s="297"/>
      <c r="IZ94" s="297"/>
      <c r="JA94" s="297"/>
      <c r="JB94" s="297"/>
      <c r="JC94" s="297"/>
      <c r="JD94" s="297"/>
      <c r="JE94" s="297"/>
      <c r="JF94" s="297"/>
      <c r="JG94" s="297"/>
      <c r="JH94" s="297"/>
      <c r="JI94" s="297"/>
      <c r="JJ94" s="297"/>
      <c r="JK94" s="297"/>
      <c r="JL94" s="297"/>
      <c r="JM94" s="297"/>
      <c r="JN94" s="297"/>
      <c r="JO94" s="297"/>
      <c r="JP94" s="297"/>
      <c r="JQ94" s="297"/>
      <c r="JR94" s="297"/>
      <c r="JS94" s="297"/>
      <c r="JT94" s="297"/>
      <c r="JU94" s="297"/>
      <c r="JV94" s="297"/>
      <c r="JW94" s="297"/>
      <c r="JX94" s="297"/>
      <c r="JY94" s="297"/>
      <c r="JZ94" s="297"/>
      <c r="KA94" s="297"/>
      <c r="KB94" s="297"/>
      <c r="KC94" s="297"/>
      <c r="KD94" s="297"/>
      <c r="KE94" s="297"/>
      <c r="KF94" s="297"/>
      <c r="KG94" s="297"/>
      <c r="KH94" s="297"/>
      <c r="KI94" s="297"/>
      <c r="KJ94" s="297"/>
      <c r="KK94" s="297"/>
      <c r="KL94" s="297"/>
      <c r="KM94" s="297"/>
      <c r="KN94" s="297"/>
      <c r="KO94" s="297"/>
      <c r="KP94" s="297"/>
      <c r="KQ94" s="297"/>
      <c r="KR94" s="297"/>
      <c r="KS94" s="297"/>
      <c r="KT94" s="297"/>
      <c r="KU94" s="297"/>
      <c r="KV94" s="297"/>
      <c r="KW94" s="297"/>
      <c r="KX94" s="297"/>
      <c r="KY94" s="297"/>
      <c r="KZ94" s="297"/>
      <c r="LA94" s="297"/>
      <c r="LB94" s="297"/>
      <c r="LC94" s="297"/>
      <c r="LD94" s="297"/>
      <c r="LE94" s="297"/>
      <c r="LF94" s="297"/>
      <c r="LG94" s="297"/>
      <c r="LH94" s="297"/>
      <c r="LI94" s="297"/>
      <c r="LJ94" s="297"/>
      <c r="LK94" s="297"/>
      <c r="LL94" s="297"/>
      <c r="LM94" s="297"/>
      <c r="LN94" s="297"/>
      <c r="LO94" s="297"/>
      <c r="LP94" s="297"/>
      <c r="LQ94" s="297"/>
      <c r="LR94" s="297"/>
      <c r="LS94" s="297"/>
      <c r="LT94" s="297"/>
      <c r="LU94" s="297"/>
      <c r="LV94" s="297"/>
      <c r="LW94" s="297"/>
      <c r="LX94" s="297"/>
      <c r="LY94" s="297"/>
      <c r="LZ94" s="297"/>
      <c r="MA94" s="297"/>
      <c r="MB94" s="297"/>
      <c r="MC94" s="297"/>
      <c r="MD94" s="297"/>
      <c r="ME94" s="297"/>
      <c r="MF94" s="297"/>
      <c r="MG94" s="297"/>
      <c r="MH94" s="297"/>
      <c r="MI94" s="297"/>
      <c r="MJ94" s="297"/>
      <c r="MK94" s="297"/>
      <c r="ML94" s="297"/>
      <c r="MM94" s="297"/>
      <c r="MN94" s="297"/>
      <c r="MO94" s="297"/>
      <c r="MP94" s="297"/>
      <c r="MQ94" s="297"/>
      <c r="MR94" s="297"/>
      <c r="MS94" s="297"/>
      <c r="MT94" s="297"/>
      <c r="MU94" s="297"/>
      <c r="MV94" s="297"/>
      <c r="MW94" s="297"/>
      <c r="MX94" s="297"/>
      <c r="MY94" s="297"/>
      <c r="MZ94" s="297"/>
      <c r="NA94" s="297"/>
      <c r="NB94" s="297"/>
      <c r="NC94" s="297"/>
      <c r="ND94" s="297"/>
      <c r="NE94" s="297"/>
      <c r="NF94" s="297"/>
      <c r="NG94" s="297"/>
      <c r="NH94" s="297"/>
      <c r="NI94" s="297"/>
      <c r="NJ94" s="297"/>
      <c r="NK94" s="297"/>
      <c r="NL94" s="297"/>
      <c r="NM94" s="297"/>
      <c r="NN94" s="297"/>
      <c r="NO94" s="297"/>
      <c r="NP94" s="297"/>
      <c r="NQ94" s="297"/>
      <c r="NR94" s="297"/>
      <c r="NS94" s="297"/>
      <c r="NT94" s="297"/>
      <c r="NU94" s="297"/>
      <c r="NV94" s="297"/>
      <c r="NW94" s="297"/>
      <c r="NX94" s="297"/>
      <c r="NY94" s="297"/>
      <c r="NZ94" s="297"/>
      <c r="OA94" s="297"/>
      <c r="OB94" s="297"/>
      <c r="OC94" s="297"/>
      <c r="OD94" s="297"/>
      <c r="OE94" s="297"/>
      <c r="OF94" s="297"/>
      <c r="OG94" s="297"/>
      <c r="OH94" s="297"/>
      <c r="OI94" s="297"/>
      <c r="OJ94" s="297"/>
      <c r="OK94" s="297"/>
      <c r="OL94" s="297"/>
      <c r="OM94" s="297"/>
      <c r="ON94" s="297"/>
      <c r="OO94" s="297"/>
      <c r="OP94" s="297"/>
      <c r="OQ94" s="297"/>
      <c r="OR94" s="297"/>
      <c r="OS94" s="297"/>
      <c r="OT94" s="297"/>
      <c r="OU94" s="297"/>
      <c r="OV94" s="297"/>
      <c r="OW94" s="297"/>
      <c r="OX94" s="297"/>
      <c r="OY94" s="297"/>
      <c r="OZ94" s="297"/>
      <c r="PA94" s="297"/>
      <c r="PB94" s="297"/>
      <c r="PC94" s="297"/>
      <c r="PD94" s="297"/>
      <c r="PE94" s="297"/>
      <c r="PF94" s="297"/>
      <c r="PG94" s="297"/>
      <c r="PH94" s="297"/>
      <c r="PI94" s="297"/>
      <c r="PJ94" s="297"/>
      <c r="PK94" s="297"/>
      <c r="PL94" s="297"/>
      <c r="PM94" s="297"/>
      <c r="PN94" s="297"/>
      <c r="PO94" s="297"/>
      <c r="PP94" s="297"/>
      <c r="PQ94" s="297"/>
      <c r="PR94" s="297"/>
      <c r="PS94" s="297"/>
      <c r="PT94" s="297"/>
      <c r="PU94" s="297"/>
      <c r="PV94" s="297"/>
      <c r="PW94" s="297"/>
      <c r="PX94" s="297"/>
      <c r="PY94" s="297"/>
      <c r="PZ94" s="297"/>
      <c r="QA94" s="297"/>
      <c r="QB94" s="297"/>
      <c r="QC94" s="297"/>
      <c r="QD94" s="297"/>
      <c r="QE94" s="297"/>
      <c r="QF94" s="297"/>
      <c r="QG94" s="297"/>
      <c r="QH94" s="297"/>
      <c r="QI94" s="297"/>
      <c r="QJ94" s="297"/>
      <c r="QK94" s="297"/>
      <c r="QL94" s="297"/>
      <c r="QM94" s="297"/>
      <c r="QN94" s="297"/>
      <c r="QO94" s="297"/>
      <c r="QP94" s="297"/>
      <c r="QQ94" s="297"/>
      <c r="QR94" s="297"/>
      <c r="QS94" s="297"/>
      <c r="QT94" s="297"/>
      <c r="QU94" s="297"/>
      <c r="QV94" s="297"/>
      <c r="QW94" s="297"/>
      <c r="QX94" s="297"/>
      <c r="QY94" s="297"/>
      <c r="QZ94" s="297"/>
      <c r="RA94" s="297"/>
      <c r="RB94" s="297"/>
      <c r="RC94" s="297"/>
      <c r="RD94" s="297"/>
      <c r="RE94" s="297"/>
      <c r="RF94" s="297"/>
      <c r="RG94" s="297"/>
      <c r="RH94" s="297"/>
      <c r="RI94" s="297"/>
      <c r="RJ94" s="297"/>
      <c r="RK94" s="297"/>
      <c r="RL94" s="297"/>
      <c r="RM94" s="297"/>
      <c r="RN94" s="297"/>
      <c r="RO94" s="297"/>
      <c r="RP94" s="297"/>
      <c r="RQ94" s="297"/>
      <c r="RR94" s="297"/>
      <c r="RS94" s="297"/>
      <c r="RT94" s="297"/>
      <c r="RU94" s="297"/>
      <c r="RV94" s="297"/>
      <c r="RW94" s="297"/>
      <c r="RX94" s="297"/>
      <c r="RY94" s="297"/>
      <c r="RZ94" s="297"/>
      <c r="SA94" s="297"/>
      <c r="SB94" s="297"/>
      <c r="SC94" s="297"/>
      <c r="SD94" s="297"/>
      <c r="SE94" s="297"/>
      <c r="SF94" s="297"/>
      <c r="SG94" s="297"/>
      <c r="SH94" s="297"/>
      <c r="SI94" s="297"/>
      <c r="SJ94" s="297"/>
      <c r="SK94" s="297"/>
      <c r="SL94" s="297"/>
      <c r="SM94" s="297"/>
      <c r="SN94" s="297"/>
      <c r="SO94" s="297"/>
      <c r="SP94" s="297"/>
      <c r="SQ94" s="297"/>
      <c r="SR94" s="297"/>
    </row>
    <row r="95" spans="1:512" ht="14.1" customHeight="1" x14ac:dyDescent="0.2">
      <c r="A95" s="164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  <c r="DP95" s="22"/>
      <c r="DQ95" s="22"/>
      <c r="DR95" s="22"/>
      <c r="DS95" s="22"/>
      <c r="DT95" s="22"/>
      <c r="DU95" s="22"/>
      <c r="DV95" s="22"/>
      <c r="DW95" s="22"/>
      <c r="DX95" s="22"/>
      <c r="DY95" s="22"/>
      <c r="DZ95" s="22"/>
      <c r="EA95" s="22"/>
      <c r="EB95" s="22"/>
      <c r="EC95" s="22"/>
      <c r="ED95" s="22"/>
      <c r="EE95" s="22"/>
      <c r="EF95" s="22"/>
      <c r="EG95" s="22"/>
      <c r="EH95" s="22"/>
      <c r="EI95" s="22"/>
      <c r="EJ95" s="22"/>
      <c r="EK95" s="22"/>
      <c r="EL95" s="22"/>
      <c r="EM95" s="22"/>
      <c r="EN95" s="22"/>
      <c r="EO95" s="22"/>
      <c r="EP95" s="22"/>
      <c r="EQ95" s="22"/>
      <c r="ER95" s="22"/>
      <c r="ES95" s="22"/>
      <c r="ET95" s="22"/>
      <c r="EU95" s="22"/>
      <c r="EV95" s="22"/>
      <c r="EW95" s="22"/>
      <c r="EX95" s="22"/>
      <c r="EY95" s="22"/>
      <c r="EZ95" s="22"/>
      <c r="FA95" s="22"/>
      <c r="FB95" s="22"/>
      <c r="FC95" s="22"/>
      <c r="FD95" s="22"/>
      <c r="FE95" s="22"/>
      <c r="FF95" s="22"/>
      <c r="FG95" s="22"/>
      <c r="FH95" s="22"/>
      <c r="FI95" s="22"/>
      <c r="FJ95" s="22"/>
      <c r="FK95" s="22"/>
      <c r="FL95" s="22"/>
      <c r="FM95" s="22"/>
      <c r="FN95" s="22"/>
      <c r="FO95" s="22"/>
      <c r="FP95" s="22"/>
      <c r="FQ95" s="22"/>
      <c r="FR95" s="22"/>
      <c r="FS95" s="22"/>
      <c r="FT95" s="22"/>
      <c r="FU95" s="22"/>
      <c r="FV95" s="22"/>
      <c r="FW95" s="22"/>
      <c r="FX95" s="22"/>
      <c r="FY95" s="22"/>
      <c r="FZ95" s="22"/>
      <c r="GE95" s="297"/>
      <c r="GF95" s="297"/>
      <c r="GG95" s="297"/>
      <c r="GH95" s="297"/>
      <c r="GI95" s="297"/>
      <c r="GJ95" s="297"/>
      <c r="GK95" s="297"/>
      <c r="GM95" s="2"/>
      <c r="GN95" s="297"/>
      <c r="GO95" s="297"/>
      <c r="GP95" s="292"/>
      <c r="GQ95" s="297"/>
      <c r="GR95" s="297"/>
      <c r="GS95" s="297"/>
      <c r="GT95" s="297"/>
      <c r="GU95" s="297"/>
      <c r="GV95" s="297"/>
      <c r="GW95" s="297"/>
      <c r="GX95" s="297"/>
      <c r="GY95" s="297"/>
      <c r="GZ95" s="297"/>
      <c r="HA95" s="297"/>
      <c r="HB95" s="297"/>
      <c r="HC95" s="297"/>
      <c r="HD95" s="297"/>
      <c r="HE95" s="297"/>
      <c r="HF95" s="297"/>
      <c r="HG95" s="297"/>
      <c r="HH95" s="297"/>
      <c r="HI95" s="297"/>
      <c r="HJ95" s="297"/>
      <c r="HK95" s="297"/>
      <c r="HL95" s="297"/>
      <c r="HM95" s="297"/>
      <c r="HN95" s="297"/>
      <c r="HO95" s="297"/>
      <c r="HP95" s="297"/>
      <c r="HQ95" s="297"/>
      <c r="HR95" s="297"/>
      <c r="HS95" s="297"/>
      <c r="HT95" s="297"/>
      <c r="HU95" s="297"/>
      <c r="HV95" s="297"/>
      <c r="HW95" s="2"/>
      <c r="IC95" s="297"/>
      <c r="ID95" s="297"/>
      <c r="IE95" s="297"/>
      <c r="IF95" s="297"/>
      <c r="IG95" s="297"/>
      <c r="IH95" s="297"/>
      <c r="II95" s="297"/>
      <c r="IJ95" s="297"/>
      <c r="IK95" s="297"/>
      <c r="IL95" s="297"/>
      <c r="IM95" s="297"/>
      <c r="IN95" s="297"/>
      <c r="IO95" s="297"/>
      <c r="IP95" s="297"/>
      <c r="IQ95" s="297"/>
      <c r="IR95" s="297"/>
      <c r="IS95" s="297"/>
      <c r="IT95" s="297"/>
      <c r="IU95" s="297"/>
      <c r="IV95" s="297"/>
      <c r="IW95" s="297"/>
      <c r="IX95" s="297"/>
      <c r="IY95" s="297"/>
      <c r="IZ95" s="297"/>
      <c r="JA95" s="297"/>
      <c r="JB95" s="297"/>
      <c r="JC95" s="297"/>
      <c r="JD95" s="297"/>
      <c r="JE95" s="297"/>
      <c r="JF95" s="297"/>
      <c r="JG95" s="297"/>
      <c r="JH95" s="297"/>
      <c r="JI95" s="297"/>
      <c r="JJ95" s="297"/>
      <c r="JK95" s="297"/>
      <c r="JL95" s="297"/>
      <c r="JM95" s="297"/>
      <c r="JN95" s="297"/>
      <c r="JO95" s="297"/>
      <c r="JP95" s="297"/>
      <c r="JQ95" s="297"/>
      <c r="JR95" s="297"/>
      <c r="JS95" s="297"/>
      <c r="JT95" s="297"/>
      <c r="JU95" s="297"/>
      <c r="JV95" s="297"/>
      <c r="JW95" s="297"/>
      <c r="JX95" s="297"/>
      <c r="JY95" s="297"/>
      <c r="JZ95" s="297"/>
      <c r="KA95" s="297"/>
      <c r="KB95" s="297"/>
      <c r="KC95" s="297"/>
      <c r="KD95" s="297"/>
      <c r="KE95" s="297"/>
      <c r="KF95" s="297"/>
      <c r="KG95" s="297"/>
      <c r="KH95" s="297"/>
      <c r="KI95" s="297"/>
      <c r="KJ95" s="297"/>
      <c r="KK95" s="297"/>
      <c r="KL95" s="297"/>
      <c r="KM95" s="297"/>
      <c r="KN95" s="297"/>
      <c r="KO95" s="297"/>
      <c r="KP95" s="297"/>
      <c r="KQ95" s="297"/>
      <c r="KR95" s="297"/>
      <c r="KS95" s="297"/>
      <c r="KT95" s="297"/>
      <c r="KU95" s="297"/>
      <c r="KV95" s="297"/>
      <c r="KW95" s="297"/>
      <c r="KX95" s="297"/>
      <c r="KY95" s="297"/>
      <c r="KZ95" s="297"/>
      <c r="LA95" s="297"/>
      <c r="LB95" s="297"/>
      <c r="LC95" s="297"/>
      <c r="LD95" s="297"/>
      <c r="LE95" s="297"/>
      <c r="LF95" s="297"/>
      <c r="LG95" s="297"/>
      <c r="LH95" s="297"/>
      <c r="LI95" s="297"/>
      <c r="LJ95" s="297"/>
      <c r="LK95" s="297"/>
      <c r="LL95" s="297"/>
      <c r="LM95" s="297"/>
      <c r="LN95" s="297"/>
      <c r="LO95" s="297"/>
      <c r="LP95" s="297"/>
      <c r="LQ95" s="297"/>
      <c r="LR95" s="297"/>
      <c r="LS95" s="297"/>
      <c r="LT95" s="297"/>
      <c r="LU95" s="297"/>
      <c r="LV95" s="297"/>
      <c r="LW95" s="297"/>
      <c r="LX95" s="297"/>
      <c r="LY95" s="297"/>
      <c r="LZ95" s="297"/>
      <c r="MA95" s="297"/>
      <c r="MB95" s="297"/>
      <c r="MC95" s="297"/>
      <c r="MD95" s="297"/>
      <c r="ME95" s="297"/>
      <c r="MF95" s="297"/>
      <c r="MG95" s="297"/>
      <c r="MH95" s="297"/>
      <c r="MI95" s="297"/>
      <c r="MJ95" s="297"/>
      <c r="MK95" s="297"/>
      <c r="ML95" s="297"/>
      <c r="MM95" s="297"/>
      <c r="MN95" s="297"/>
      <c r="MO95" s="297"/>
      <c r="MP95" s="297"/>
      <c r="MQ95" s="297"/>
      <c r="MR95" s="297"/>
      <c r="MS95" s="297"/>
      <c r="MT95" s="297"/>
      <c r="MU95" s="297"/>
      <c r="MV95" s="297"/>
      <c r="MW95" s="297"/>
      <c r="MX95" s="297"/>
      <c r="MY95" s="297"/>
      <c r="MZ95" s="297"/>
      <c r="NA95" s="297"/>
      <c r="NB95" s="297"/>
      <c r="NC95" s="297"/>
      <c r="ND95" s="297"/>
      <c r="NE95" s="297"/>
      <c r="NF95" s="297"/>
      <c r="NG95" s="297"/>
      <c r="NH95" s="297"/>
      <c r="NI95" s="297"/>
      <c r="NJ95" s="297"/>
      <c r="NK95" s="297"/>
      <c r="NL95" s="297"/>
      <c r="NM95" s="297"/>
      <c r="NN95" s="297"/>
      <c r="NO95" s="297"/>
      <c r="NP95" s="297"/>
      <c r="NQ95" s="297"/>
      <c r="NR95" s="297"/>
      <c r="NS95" s="297"/>
      <c r="NT95" s="297"/>
      <c r="NU95" s="297"/>
      <c r="NV95" s="297"/>
      <c r="NW95" s="297"/>
      <c r="NX95" s="297"/>
      <c r="NY95" s="297"/>
      <c r="NZ95" s="297"/>
      <c r="OA95" s="297"/>
      <c r="OB95" s="297"/>
      <c r="OC95" s="297"/>
      <c r="OD95" s="297"/>
      <c r="OE95" s="297"/>
      <c r="OF95" s="297"/>
      <c r="OG95" s="297"/>
      <c r="OH95" s="297"/>
      <c r="OI95" s="297"/>
      <c r="OJ95" s="297"/>
      <c r="OK95" s="297"/>
      <c r="OL95" s="297"/>
      <c r="OM95" s="297"/>
      <c r="ON95" s="297"/>
      <c r="OO95" s="297"/>
      <c r="OP95" s="297"/>
      <c r="OQ95" s="297"/>
      <c r="OR95" s="297"/>
      <c r="OS95" s="297"/>
      <c r="OT95" s="297"/>
      <c r="OU95" s="297"/>
      <c r="OV95" s="297"/>
      <c r="OW95" s="297"/>
      <c r="OX95" s="297"/>
      <c r="OY95" s="297"/>
      <c r="OZ95" s="297"/>
      <c r="PA95" s="297"/>
      <c r="PB95" s="297"/>
      <c r="PC95" s="297"/>
      <c r="PD95" s="297"/>
      <c r="PE95" s="297"/>
      <c r="PF95" s="297"/>
      <c r="PG95" s="297"/>
      <c r="PH95" s="297"/>
      <c r="PI95" s="297"/>
      <c r="PJ95" s="297"/>
      <c r="PK95" s="297"/>
      <c r="PL95" s="297"/>
      <c r="PM95" s="297"/>
      <c r="PN95" s="297"/>
      <c r="PO95" s="297"/>
      <c r="PP95" s="297"/>
      <c r="PQ95" s="297"/>
      <c r="PR95" s="297"/>
      <c r="PS95" s="297"/>
      <c r="PT95" s="297"/>
      <c r="PU95" s="297"/>
      <c r="PV95" s="297"/>
      <c r="PW95" s="297"/>
      <c r="PX95" s="297"/>
      <c r="PY95" s="297"/>
      <c r="PZ95" s="297"/>
      <c r="QA95" s="297"/>
      <c r="QB95" s="297"/>
      <c r="QC95" s="297"/>
      <c r="QD95" s="297"/>
      <c r="QE95" s="297"/>
      <c r="QF95" s="297"/>
      <c r="QG95" s="297"/>
      <c r="QH95" s="297"/>
      <c r="QI95" s="297"/>
      <c r="QJ95" s="297"/>
      <c r="QK95" s="297"/>
      <c r="QL95" s="297"/>
      <c r="QM95" s="297"/>
      <c r="QN95" s="297"/>
      <c r="QO95" s="297"/>
      <c r="QP95" s="297"/>
      <c r="QQ95" s="297"/>
      <c r="QR95" s="297"/>
      <c r="QS95" s="297"/>
      <c r="QT95" s="297"/>
      <c r="QU95" s="297"/>
      <c r="QV95" s="297"/>
      <c r="QW95" s="297"/>
      <c r="QX95" s="297"/>
      <c r="QY95" s="297"/>
      <c r="QZ95" s="297"/>
      <c r="RA95" s="297"/>
      <c r="RB95" s="297"/>
      <c r="RC95" s="297"/>
      <c r="RD95" s="297"/>
      <c r="RE95" s="297"/>
      <c r="RF95" s="297"/>
      <c r="RG95" s="297"/>
      <c r="RH95" s="297"/>
      <c r="RI95" s="297"/>
      <c r="RJ95" s="297"/>
      <c r="RK95" s="297"/>
      <c r="RL95" s="297"/>
      <c r="RM95" s="297"/>
      <c r="RN95" s="297"/>
      <c r="RO95" s="297"/>
      <c r="RP95" s="297"/>
      <c r="RQ95" s="297"/>
      <c r="RR95" s="297"/>
      <c r="RS95" s="297"/>
      <c r="RT95" s="297"/>
      <c r="RU95" s="297"/>
      <c r="RV95" s="297"/>
      <c r="RW95" s="297"/>
      <c r="RX95" s="297"/>
      <c r="RY95" s="297"/>
      <c r="RZ95" s="297"/>
      <c r="SA95" s="297"/>
      <c r="SB95" s="297"/>
      <c r="SC95" s="297"/>
      <c r="SD95" s="297"/>
      <c r="SE95" s="297"/>
      <c r="SF95" s="297"/>
      <c r="SG95" s="297"/>
      <c r="SH95" s="297"/>
      <c r="SI95" s="297"/>
      <c r="SJ95" s="297"/>
      <c r="SK95" s="297"/>
      <c r="SL95" s="297"/>
      <c r="SM95" s="297"/>
      <c r="SN95" s="297"/>
      <c r="SO95" s="297"/>
      <c r="SP95" s="297"/>
      <c r="SQ95" s="297"/>
      <c r="SR95" s="297"/>
    </row>
    <row r="96" spans="1:512" ht="14.1" customHeight="1" x14ac:dyDescent="0.2">
      <c r="A96" s="164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  <c r="DP96" s="22"/>
      <c r="DQ96" s="22"/>
      <c r="DR96" s="22"/>
      <c r="DS96" s="22"/>
      <c r="DT96" s="22"/>
      <c r="DU96" s="22"/>
      <c r="DV96" s="22"/>
      <c r="DW96" s="22"/>
      <c r="DX96" s="22"/>
      <c r="DY96" s="22"/>
      <c r="DZ96" s="22"/>
      <c r="EA96" s="22"/>
      <c r="EB96" s="22"/>
      <c r="EC96" s="22"/>
      <c r="ED96" s="22"/>
      <c r="EE96" s="22"/>
      <c r="EF96" s="22"/>
      <c r="EG96" s="22"/>
      <c r="EH96" s="22"/>
      <c r="EI96" s="22"/>
      <c r="EJ96" s="22"/>
      <c r="EK96" s="22"/>
      <c r="EL96" s="22"/>
      <c r="EM96" s="22"/>
      <c r="EN96" s="22"/>
      <c r="EO96" s="22"/>
      <c r="EP96" s="22"/>
      <c r="EQ96" s="22"/>
      <c r="ER96" s="22"/>
      <c r="ES96" s="22"/>
      <c r="ET96" s="22"/>
      <c r="EU96" s="22"/>
      <c r="EV96" s="22"/>
      <c r="EW96" s="22"/>
      <c r="EX96" s="22"/>
      <c r="EY96" s="22"/>
      <c r="EZ96" s="22"/>
      <c r="FA96" s="22"/>
      <c r="FB96" s="22"/>
      <c r="FC96" s="22"/>
      <c r="FD96" s="22"/>
      <c r="FE96" s="22"/>
      <c r="FF96" s="22"/>
      <c r="FG96" s="22"/>
      <c r="FH96" s="22"/>
      <c r="FI96" s="22"/>
      <c r="FJ96" s="22"/>
      <c r="FK96" s="22"/>
      <c r="FL96" s="22"/>
      <c r="FM96" s="22"/>
      <c r="FN96" s="22"/>
      <c r="FO96" s="22"/>
      <c r="FP96" s="22"/>
      <c r="FQ96" s="22"/>
      <c r="FR96" s="22"/>
      <c r="FS96" s="22"/>
      <c r="FT96" s="22"/>
      <c r="FU96" s="22"/>
      <c r="FV96" s="22"/>
      <c r="FW96" s="22"/>
      <c r="FX96" s="22"/>
      <c r="FY96" s="22"/>
      <c r="FZ96" s="22"/>
      <c r="GE96" s="297"/>
      <c r="GF96" s="297"/>
      <c r="GG96" s="297"/>
      <c r="GH96" s="297"/>
      <c r="GI96" s="297"/>
      <c r="GJ96" s="297"/>
      <c r="GK96" s="297"/>
      <c r="GM96" s="2"/>
      <c r="GN96" s="297"/>
      <c r="GO96" s="297"/>
      <c r="GP96" s="297"/>
      <c r="GQ96" s="297"/>
      <c r="GR96" s="297"/>
      <c r="GS96" s="297"/>
      <c r="GT96" s="297"/>
      <c r="GU96" s="297"/>
      <c r="GV96" s="297"/>
      <c r="GW96" s="297"/>
      <c r="GX96" s="297"/>
      <c r="GY96" s="297"/>
      <c r="GZ96" s="297"/>
      <c r="HA96" s="297"/>
      <c r="HB96" s="297"/>
      <c r="HC96" s="297"/>
      <c r="HD96" s="297"/>
      <c r="HE96" s="297"/>
      <c r="HF96" s="297"/>
      <c r="HG96" s="297"/>
      <c r="HH96" s="297"/>
      <c r="HI96" s="297"/>
      <c r="HJ96" s="297"/>
      <c r="HK96" s="297"/>
      <c r="HL96" s="297"/>
      <c r="HM96" s="297"/>
      <c r="HN96" s="297"/>
      <c r="HO96" s="297"/>
      <c r="HP96" s="297"/>
      <c r="HQ96" s="297"/>
      <c r="HR96" s="297"/>
      <c r="HS96" s="297"/>
      <c r="HT96" s="297"/>
      <c r="HU96" s="297"/>
      <c r="HV96" s="297"/>
      <c r="HW96" s="2"/>
      <c r="IC96" s="297"/>
      <c r="ID96" s="297"/>
      <c r="IE96" s="297"/>
      <c r="IF96" s="297"/>
      <c r="IG96" s="297"/>
      <c r="IH96" s="297"/>
      <c r="II96" s="297"/>
      <c r="IJ96" s="297"/>
      <c r="IK96" s="297"/>
      <c r="IL96" s="297"/>
      <c r="IM96" s="297"/>
      <c r="IN96" s="297"/>
      <c r="IO96" s="297"/>
      <c r="IP96" s="297"/>
      <c r="IQ96" s="297"/>
      <c r="IR96" s="297"/>
      <c r="IS96" s="297"/>
      <c r="IT96" s="297"/>
      <c r="IU96" s="297"/>
      <c r="IV96" s="297"/>
      <c r="IW96" s="297"/>
      <c r="IX96" s="297"/>
      <c r="IY96" s="297"/>
      <c r="IZ96" s="297"/>
      <c r="JA96" s="297"/>
      <c r="JB96" s="297"/>
      <c r="JC96" s="297"/>
      <c r="JD96" s="297"/>
      <c r="JE96" s="297"/>
      <c r="JF96" s="297"/>
      <c r="JG96" s="297"/>
      <c r="JH96" s="297"/>
      <c r="JI96" s="297"/>
      <c r="JJ96" s="297"/>
      <c r="JK96" s="297"/>
      <c r="JL96" s="297"/>
      <c r="JM96" s="297"/>
      <c r="JN96" s="297"/>
      <c r="JO96" s="297"/>
      <c r="JP96" s="297"/>
      <c r="JQ96" s="297"/>
      <c r="JR96" s="297"/>
      <c r="JS96" s="297"/>
      <c r="JT96" s="297"/>
      <c r="JU96" s="297"/>
      <c r="JV96" s="297"/>
      <c r="JW96" s="297"/>
      <c r="JX96" s="297"/>
      <c r="JY96" s="297"/>
      <c r="JZ96" s="297"/>
      <c r="KA96" s="297"/>
      <c r="KB96" s="297"/>
      <c r="KC96" s="297"/>
      <c r="KD96" s="297"/>
      <c r="KE96" s="297"/>
      <c r="KF96" s="297"/>
      <c r="KG96" s="297"/>
      <c r="KH96" s="297"/>
      <c r="KI96" s="297"/>
      <c r="KJ96" s="297"/>
      <c r="KK96" s="297"/>
      <c r="KL96" s="297"/>
      <c r="KM96" s="297"/>
      <c r="KN96" s="297"/>
      <c r="KO96" s="297"/>
      <c r="KP96" s="297"/>
      <c r="KQ96" s="297"/>
      <c r="KR96" s="297"/>
      <c r="KS96" s="297"/>
      <c r="KT96" s="297"/>
      <c r="KU96" s="297"/>
      <c r="KV96" s="297"/>
      <c r="KW96" s="297"/>
      <c r="KX96" s="297"/>
      <c r="KY96" s="297"/>
      <c r="KZ96" s="297"/>
      <c r="LA96" s="297"/>
      <c r="LB96" s="297"/>
      <c r="LC96" s="297"/>
      <c r="LD96" s="297"/>
      <c r="LE96" s="297"/>
      <c r="LF96" s="297"/>
      <c r="LG96" s="297"/>
      <c r="LH96" s="297"/>
      <c r="LI96" s="297"/>
      <c r="LJ96" s="297"/>
      <c r="LK96" s="297"/>
      <c r="LL96" s="297"/>
      <c r="LM96" s="297"/>
      <c r="LN96" s="297"/>
      <c r="LO96" s="297"/>
      <c r="LP96" s="297"/>
      <c r="LQ96" s="297"/>
      <c r="LR96" s="297"/>
      <c r="LS96" s="297"/>
      <c r="LT96" s="297"/>
      <c r="LU96" s="297"/>
      <c r="LV96" s="297"/>
      <c r="LW96" s="297"/>
      <c r="LX96" s="297"/>
      <c r="LY96" s="297"/>
      <c r="LZ96" s="297"/>
      <c r="MA96" s="297"/>
      <c r="MB96" s="297"/>
      <c r="MC96" s="297"/>
      <c r="MD96" s="297"/>
      <c r="ME96" s="297"/>
      <c r="MF96" s="297"/>
      <c r="MG96" s="297"/>
      <c r="MH96" s="297"/>
      <c r="MI96" s="297"/>
      <c r="MJ96" s="297"/>
      <c r="MK96" s="297"/>
      <c r="ML96" s="297"/>
      <c r="MM96" s="297"/>
      <c r="MN96" s="297"/>
      <c r="MO96" s="297"/>
      <c r="MP96" s="297"/>
      <c r="MQ96" s="297"/>
      <c r="MR96" s="297"/>
      <c r="MS96" s="297"/>
      <c r="MT96" s="297"/>
      <c r="MU96" s="297"/>
      <c r="MV96" s="297"/>
      <c r="MW96" s="297"/>
      <c r="MX96" s="297"/>
      <c r="MY96" s="297"/>
      <c r="MZ96" s="297"/>
      <c r="NA96" s="297"/>
      <c r="NB96" s="297"/>
      <c r="NC96" s="297"/>
      <c r="ND96" s="297"/>
      <c r="NE96" s="297"/>
      <c r="NF96" s="297"/>
      <c r="NG96" s="297"/>
      <c r="NH96" s="297"/>
      <c r="NI96" s="297"/>
      <c r="NJ96" s="297"/>
      <c r="NK96" s="297"/>
      <c r="NL96" s="297"/>
      <c r="NM96" s="297"/>
      <c r="NN96" s="297"/>
      <c r="NO96" s="297"/>
      <c r="NP96" s="297"/>
      <c r="NQ96" s="297"/>
      <c r="NR96" s="297"/>
      <c r="NS96" s="297"/>
      <c r="NT96" s="297"/>
      <c r="NU96" s="297"/>
      <c r="NV96" s="297"/>
      <c r="NW96" s="297"/>
      <c r="NX96" s="297"/>
      <c r="NY96" s="297"/>
      <c r="NZ96" s="297"/>
      <c r="OA96" s="297"/>
      <c r="OB96" s="297"/>
      <c r="OC96" s="297"/>
      <c r="OD96" s="297"/>
      <c r="OE96" s="297"/>
      <c r="OF96" s="297"/>
      <c r="OG96" s="297"/>
      <c r="OH96" s="297"/>
      <c r="OI96" s="297"/>
      <c r="OJ96" s="297"/>
      <c r="OK96" s="297"/>
      <c r="OL96" s="297"/>
      <c r="OM96" s="297"/>
      <c r="ON96" s="297"/>
      <c r="OO96" s="297"/>
      <c r="OP96" s="297"/>
      <c r="OQ96" s="297"/>
      <c r="OR96" s="297"/>
      <c r="OS96" s="297"/>
      <c r="OT96" s="297"/>
      <c r="OU96" s="297"/>
      <c r="OV96" s="297"/>
      <c r="OW96" s="297"/>
      <c r="OX96" s="297"/>
      <c r="OY96" s="297"/>
      <c r="OZ96" s="297"/>
      <c r="PA96" s="297"/>
      <c r="PB96" s="297"/>
      <c r="PC96" s="297"/>
      <c r="PD96" s="297"/>
      <c r="PE96" s="297"/>
      <c r="PF96" s="297"/>
      <c r="PG96" s="297"/>
      <c r="PH96" s="297"/>
      <c r="PI96" s="297"/>
      <c r="PJ96" s="297"/>
      <c r="PK96" s="297"/>
      <c r="PL96" s="297"/>
      <c r="PM96" s="297"/>
      <c r="PN96" s="297"/>
      <c r="PO96" s="297"/>
      <c r="PP96" s="297"/>
      <c r="PQ96" s="297"/>
      <c r="PR96" s="297"/>
      <c r="PS96" s="297"/>
      <c r="PT96" s="297"/>
      <c r="PU96" s="297"/>
      <c r="PV96" s="297"/>
      <c r="PW96" s="297"/>
      <c r="PX96" s="297"/>
      <c r="PY96" s="297"/>
      <c r="PZ96" s="297"/>
      <c r="QA96" s="297"/>
      <c r="QB96" s="297"/>
      <c r="QC96" s="297"/>
      <c r="QD96" s="297"/>
      <c r="QE96" s="297"/>
      <c r="QF96" s="297"/>
      <c r="QG96" s="297"/>
      <c r="QH96" s="297"/>
      <c r="QI96" s="297"/>
      <c r="QJ96" s="297"/>
      <c r="QK96" s="297"/>
      <c r="QL96" s="297"/>
      <c r="QM96" s="297"/>
      <c r="QN96" s="297"/>
      <c r="QO96" s="297"/>
      <c r="QP96" s="297"/>
      <c r="QQ96" s="297"/>
      <c r="QR96" s="297"/>
      <c r="QS96" s="297"/>
      <c r="QT96" s="297"/>
      <c r="QU96" s="297"/>
      <c r="QV96" s="297"/>
      <c r="QW96" s="297"/>
      <c r="QX96" s="297"/>
      <c r="QY96" s="297"/>
      <c r="QZ96" s="297"/>
      <c r="RA96" s="297"/>
      <c r="RB96" s="297"/>
      <c r="RC96" s="297"/>
      <c r="RD96" s="297"/>
      <c r="RE96" s="297"/>
      <c r="RF96" s="297"/>
      <c r="RG96" s="297"/>
      <c r="RH96" s="297"/>
      <c r="RI96" s="297"/>
      <c r="RJ96" s="297"/>
      <c r="RK96" s="297"/>
      <c r="RL96" s="297"/>
      <c r="RM96" s="297"/>
      <c r="RN96" s="297"/>
      <c r="RO96" s="297"/>
      <c r="RP96" s="297"/>
      <c r="RQ96" s="297"/>
      <c r="RR96" s="297"/>
      <c r="RS96" s="297"/>
      <c r="RT96" s="297"/>
      <c r="RU96" s="297"/>
      <c r="RV96" s="297"/>
      <c r="RW96" s="297"/>
      <c r="RX96" s="297"/>
      <c r="RY96" s="297"/>
      <c r="RZ96" s="297"/>
      <c r="SA96" s="297"/>
      <c r="SB96" s="297"/>
      <c r="SC96" s="297"/>
      <c r="SD96" s="297"/>
      <c r="SE96" s="297"/>
      <c r="SF96" s="297"/>
      <c r="SG96" s="297"/>
      <c r="SH96" s="297"/>
      <c r="SI96" s="297"/>
      <c r="SJ96" s="297"/>
      <c r="SK96" s="297"/>
      <c r="SL96" s="297"/>
      <c r="SM96" s="297"/>
      <c r="SN96" s="297"/>
      <c r="SO96" s="297"/>
      <c r="SP96" s="297"/>
      <c r="SQ96" s="297"/>
      <c r="SR96" s="297"/>
    </row>
    <row r="97" spans="1:512" ht="14.1" customHeight="1" x14ac:dyDescent="0.2">
      <c r="A97" s="164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  <c r="DP97" s="22"/>
      <c r="DQ97" s="22"/>
      <c r="DR97" s="22"/>
      <c r="DS97" s="22"/>
      <c r="DT97" s="22"/>
      <c r="DU97" s="22"/>
      <c r="DV97" s="22"/>
      <c r="DW97" s="22"/>
      <c r="DX97" s="22"/>
      <c r="DY97" s="22"/>
      <c r="DZ97" s="22"/>
      <c r="EA97" s="22"/>
      <c r="EB97" s="22"/>
      <c r="EC97" s="22"/>
      <c r="ED97" s="22"/>
      <c r="EE97" s="22"/>
      <c r="EF97" s="22"/>
      <c r="EG97" s="22"/>
      <c r="EH97" s="22"/>
      <c r="EI97" s="22"/>
      <c r="EJ97" s="22"/>
      <c r="EK97" s="22"/>
      <c r="EL97" s="22"/>
      <c r="EM97" s="22"/>
      <c r="EN97" s="22"/>
      <c r="EO97" s="22"/>
      <c r="EP97" s="22"/>
      <c r="EQ97" s="22"/>
      <c r="ER97" s="22"/>
      <c r="ES97" s="22"/>
      <c r="ET97" s="22"/>
      <c r="EU97" s="22"/>
      <c r="EV97" s="22"/>
      <c r="EW97" s="22"/>
      <c r="EX97" s="22"/>
      <c r="EY97" s="22"/>
      <c r="EZ97" s="22"/>
      <c r="FA97" s="22"/>
      <c r="FB97" s="22"/>
      <c r="FC97" s="22"/>
      <c r="FD97" s="22"/>
      <c r="FE97" s="22"/>
      <c r="FF97" s="22"/>
      <c r="FG97" s="22"/>
      <c r="FH97" s="22"/>
      <c r="FI97" s="22"/>
      <c r="FJ97" s="22"/>
      <c r="FK97" s="22"/>
      <c r="FL97" s="22"/>
      <c r="FM97" s="22"/>
      <c r="FN97" s="22"/>
      <c r="FO97" s="22"/>
      <c r="FP97" s="22"/>
      <c r="FQ97" s="22"/>
      <c r="FR97" s="22"/>
      <c r="FS97" s="22"/>
      <c r="FT97" s="22"/>
      <c r="FU97" s="22"/>
      <c r="FV97" s="22"/>
      <c r="FW97" s="22"/>
      <c r="FX97" s="22"/>
      <c r="FY97" s="22"/>
      <c r="FZ97" s="22"/>
      <c r="GE97" s="297"/>
      <c r="GF97" s="297"/>
      <c r="GG97" s="297"/>
      <c r="GH97" s="297"/>
      <c r="GI97" s="297"/>
      <c r="GJ97" s="297"/>
      <c r="GK97" s="297"/>
      <c r="GM97" s="2"/>
      <c r="GN97" s="297"/>
      <c r="GO97" s="297"/>
      <c r="GP97" s="297"/>
      <c r="GQ97" s="297"/>
      <c r="GR97" s="297"/>
      <c r="GS97" s="297"/>
      <c r="GT97" s="297"/>
      <c r="GU97" s="297"/>
      <c r="GV97" s="297"/>
      <c r="GW97" s="297"/>
      <c r="GX97" s="297"/>
      <c r="GY97" s="297"/>
      <c r="GZ97" s="297"/>
      <c r="HA97" s="297"/>
      <c r="HB97" s="297"/>
      <c r="HC97" s="297"/>
      <c r="HD97" s="297"/>
      <c r="HE97" s="297"/>
      <c r="HF97" s="297"/>
      <c r="HG97" s="297"/>
      <c r="HH97" s="297"/>
      <c r="HI97" s="297"/>
      <c r="HJ97" s="297"/>
      <c r="HK97" s="297"/>
      <c r="HL97" s="297"/>
      <c r="HM97" s="297"/>
      <c r="HN97" s="297"/>
      <c r="HO97" s="297"/>
      <c r="HP97" s="297"/>
      <c r="HQ97" s="297"/>
      <c r="HR97" s="297"/>
      <c r="HS97" s="297"/>
      <c r="HT97" s="297"/>
      <c r="HU97" s="297"/>
      <c r="HV97" s="297"/>
      <c r="HW97" s="2"/>
      <c r="IC97" s="297"/>
      <c r="ID97" s="297"/>
      <c r="IE97" s="297"/>
      <c r="IF97" s="297"/>
      <c r="IG97" s="297"/>
      <c r="IH97" s="297"/>
      <c r="II97" s="297"/>
      <c r="IJ97" s="297"/>
      <c r="IK97" s="297"/>
      <c r="IL97" s="297"/>
      <c r="IM97" s="297"/>
      <c r="IN97" s="297"/>
      <c r="IO97" s="297"/>
      <c r="IP97" s="297"/>
      <c r="IQ97" s="297"/>
      <c r="IR97" s="297"/>
      <c r="IS97" s="297"/>
      <c r="IT97" s="297"/>
      <c r="IU97" s="297"/>
      <c r="IV97" s="297"/>
      <c r="IW97" s="297"/>
      <c r="IX97" s="297"/>
      <c r="IY97" s="297"/>
      <c r="IZ97" s="297"/>
      <c r="JA97" s="297"/>
      <c r="JB97" s="297"/>
      <c r="JC97" s="297"/>
      <c r="JD97" s="297"/>
      <c r="JE97" s="297"/>
      <c r="JF97" s="297"/>
      <c r="JG97" s="297"/>
      <c r="JH97" s="297"/>
      <c r="JI97" s="297"/>
      <c r="JJ97" s="297"/>
      <c r="JK97" s="297"/>
      <c r="JL97" s="297"/>
      <c r="JM97" s="297"/>
      <c r="JN97" s="297"/>
      <c r="JO97" s="297"/>
      <c r="JP97" s="297"/>
      <c r="JQ97" s="297"/>
      <c r="JR97" s="297"/>
      <c r="JS97" s="297"/>
      <c r="JT97" s="297"/>
      <c r="JU97" s="297"/>
      <c r="JV97" s="297"/>
      <c r="JW97" s="297"/>
      <c r="JX97" s="297"/>
      <c r="JY97" s="297"/>
      <c r="JZ97" s="297"/>
      <c r="KA97" s="297"/>
      <c r="KB97" s="297"/>
      <c r="KC97" s="297"/>
      <c r="KD97" s="297"/>
      <c r="KE97" s="297"/>
      <c r="KF97" s="297"/>
      <c r="KG97" s="297"/>
      <c r="KH97" s="297"/>
      <c r="KI97" s="297"/>
      <c r="KJ97" s="297"/>
      <c r="KK97" s="297"/>
      <c r="KL97" s="297"/>
      <c r="KM97" s="297"/>
      <c r="KN97" s="297"/>
      <c r="KO97" s="297"/>
      <c r="KP97" s="297"/>
      <c r="KQ97" s="297"/>
      <c r="KR97" s="297"/>
      <c r="KS97" s="297"/>
      <c r="KT97" s="297"/>
      <c r="KU97" s="297"/>
      <c r="KV97" s="297"/>
      <c r="KW97" s="297"/>
      <c r="KX97" s="297"/>
      <c r="KY97" s="297"/>
      <c r="KZ97" s="297"/>
      <c r="LA97" s="297"/>
      <c r="LB97" s="297"/>
      <c r="LC97" s="297"/>
      <c r="LD97" s="297"/>
      <c r="LE97" s="297"/>
      <c r="LF97" s="297"/>
      <c r="LG97" s="297"/>
      <c r="LH97" s="297"/>
      <c r="LI97" s="297"/>
      <c r="LJ97" s="297"/>
      <c r="LK97" s="297"/>
      <c r="LL97" s="297"/>
      <c r="LM97" s="297"/>
      <c r="LN97" s="297"/>
      <c r="LO97" s="297"/>
      <c r="LP97" s="297"/>
      <c r="LQ97" s="297"/>
      <c r="LR97" s="297"/>
      <c r="LS97" s="297"/>
      <c r="LT97" s="297"/>
      <c r="LU97" s="297"/>
      <c r="LV97" s="297"/>
      <c r="LW97" s="297"/>
      <c r="LX97" s="297"/>
      <c r="LY97" s="297"/>
      <c r="LZ97" s="297"/>
      <c r="MA97" s="297"/>
      <c r="MB97" s="297"/>
      <c r="MC97" s="297"/>
      <c r="MD97" s="297"/>
      <c r="ME97" s="297"/>
      <c r="MF97" s="297"/>
      <c r="MG97" s="297"/>
      <c r="MH97" s="297"/>
      <c r="MI97" s="297"/>
      <c r="MJ97" s="297"/>
      <c r="MK97" s="297"/>
      <c r="ML97" s="297"/>
      <c r="MM97" s="297"/>
      <c r="MN97" s="297"/>
      <c r="MO97" s="297"/>
      <c r="MP97" s="297"/>
      <c r="MQ97" s="297"/>
      <c r="MR97" s="297"/>
      <c r="MS97" s="297"/>
      <c r="MT97" s="297"/>
      <c r="MU97" s="297"/>
      <c r="MV97" s="297"/>
      <c r="MW97" s="297"/>
      <c r="MX97" s="297"/>
      <c r="MY97" s="297"/>
      <c r="MZ97" s="297"/>
      <c r="NA97" s="297"/>
      <c r="NB97" s="297"/>
      <c r="NC97" s="297"/>
      <c r="ND97" s="297"/>
      <c r="NE97" s="297"/>
      <c r="NF97" s="297"/>
      <c r="NG97" s="297"/>
      <c r="NH97" s="297"/>
      <c r="NI97" s="297"/>
      <c r="NJ97" s="297"/>
      <c r="NK97" s="297"/>
      <c r="NL97" s="297"/>
      <c r="NM97" s="297"/>
      <c r="NN97" s="297"/>
      <c r="NO97" s="297"/>
      <c r="NP97" s="297"/>
      <c r="NQ97" s="297"/>
      <c r="NR97" s="297"/>
      <c r="NS97" s="297"/>
      <c r="NT97" s="297"/>
      <c r="NU97" s="297"/>
      <c r="NV97" s="297"/>
      <c r="NW97" s="297"/>
      <c r="NX97" s="297"/>
      <c r="NY97" s="297"/>
      <c r="NZ97" s="297"/>
      <c r="OA97" s="297"/>
      <c r="OB97" s="297"/>
      <c r="OC97" s="297"/>
      <c r="OD97" s="297"/>
      <c r="OE97" s="297"/>
      <c r="OF97" s="297"/>
      <c r="OG97" s="297"/>
      <c r="OH97" s="297"/>
      <c r="OI97" s="297"/>
      <c r="OJ97" s="297"/>
      <c r="OK97" s="297"/>
      <c r="OL97" s="297"/>
      <c r="OM97" s="297"/>
      <c r="ON97" s="297"/>
      <c r="OO97" s="297"/>
      <c r="OP97" s="297"/>
      <c r="OQ97" s="297"/>
      <c r="OR97" s="297"/>
      <c r="OS97" s="297"/>
      <c r="OT97" s="297"/>
      <c r="OU97" s="297"/>
      <c r="OV97" s="297"/>
      <c r="OW97" s="297"/>
      <c r="OX97" s="297"/>
      <c r="OY97" s="297"/>
      <c r="OZ97" s="297"/>
      <c r="PA97" s="297"/>
      <c r="PB97" s="297"/>
      <c r="PC97" s="297"/>
      <c r="PD97" s="297"/>
      <c r="PE97" s="297"/>
      <c r="PF97" s="297"/>
      <c r="PG97" s="297"/>
      <c r="PH97" s="297"/>
      <c r="PI97" s="297"/>
      <c r="PJ97" s="297"/>
      <c r="PK97" s="297"/>
      <c r="PL97" s="297"/>
      <c r="PM97" s="297"/>
      <c r="PN97" s="297"/>
      <c r="PO97" s="297"/>
      <c r="PP97" s="297"/>
      <c r="PQ97" s="297"/>
      <c r="PR97" s="297"/>
      <c r="PS97" s="297"/>
      <c r="PT97" s="297"/>
      <c r="PU97" s="297"/>
      <c r="PV97" s="297"/>
      <c r="PW97" s="297"/>
      <c r="PX97" s="297"/>
      <c r="PY97" s="297"/>
      <c r="PZ97" s="297"/>
      <c r="QA97" s="297"/>
      <c r="QB97" s="297"/>
      <c r="QC97" s="297"/>
      <c r="QD97" s="297"/>
      <c r="QE97" s="297"/>
      <c r="QF97" s="297"/>
      <c r="QG97" s="297"/>
      <c r="QH97" s="297"/>
      <c r="QI97" s="297"/>
      <c r="QJ97" s="297"/>
      <c r="QK97" s="297"/>
      <c r="QL97" s="297"/>
      <c r="QM97" s="297"/>
      <c r="QN97" s="297"/>
      <c r="QO97" s="297"/>
      <c r="QP97" s="297"/>
      <c r="QQ97" s="297"/>
      <c r="QR97" s="297"/>
      <c r="QS97" s="297"/>
      <c r="QT97" s="297"/>
      <c r="QU97" s="297"/>
      <c r="QV97" s="297"/>
      <c r="QW97" s="297"/>
      <c r="QX97" s="297"/>
      <c r="QY97" s="297"/>
      <c r="QZ97" s="297"/>
      <c r="RA97" s="297"/>
      <c r="RB97" s="297"/>
      <c r="RC97" s="297"/>
      <c r="RD97" s="297"/>
      <c r="RE97" s="297"/>
      <c r="RF97" s="297"/>
      <c r="RG97" s="297"/>
      <c r="RH97" s="297"/>
      <c r="RI97" s="297"/>
      <c r="RJ97" s="297"/>
      <c r="RK97" s="297"/>
      <c r="RL97" s="297"/>
      <c r="RM97" s="297"/>
      <c r="RN97" s="297"/>
      <c r="RO97" s="297"/>
      <c r="RP97" s="297"/>
      <c r="RQ97" s="297"/>
      <c r="RR97" s="297"/>
      <c r="RS97" s="297"/>
      <c r="RT97" s="297"/>
      <c r="RU97" s="297"/>
      <c r="RV97" s="297"/>
      <c r="RW97" s="297"/>
      <c r="RX97" s="297"/>
      <c r="RY97" s="297"/>
      <c r="RZ97" s="297"/>
      <c r="SA97" s="297"/>
      <c r="SB97" s="297"/>
      <c r="SC97" s="297"/>
      <c r="SD97" s="297"/>
      <c r="SE97" s="297"/>
      <c r="SF97" s="297"/>
      <c r="SG97" s="297"/>
      <c r="SH97" s="297"/>
      <c r="SI97" s="297"/>
      <c r="SJ97" s="297"/>
      <c r="SK97" s="297"/>
      <c r="SL97" s="297"/>
      <c r="SM97" s="297"/>
      <c r="SN97" s="297"/>
      <c r="SO97" s="297"/>
      <c r="SP97" s="297"/>
      <c r="SQ97" s="297"/>
      <c r="SR97" s="297"/>
    </row>
    <row r="98" spans="1:512" ht="14.1" customHeight="1" x14ac:dyDescent="0.2">
      <c r="A98" s="164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  <c r="DP98" s="22"/>
      <c r="DQ98" s="22"/>
      <c r="DR98" s="22"/>
      <c r="DS98" s="22"/>
      <c r="DT98" s="22"/>
      <c r="DU98" s="22"/>
      <c r="DV98" s="22"/>
      <c r="DW98" s="22"/>
      <c r="DX98" s="22"/>
      <c r="DY98" s="22"/>
      <c r="DZ98" s="22"/>
      <c r="EA98" s="22"/>
      <c r="EB98" s="22"/>
      <c r="EC98" s="22"/>
      <c r="ED98" s="22"/>
      <c r="EE98" s="22"/>
      <c r="EF98" s="22"/>
      <c r="EG98" s="22"/>
      <c r="EH98" s="22"/>
      <c r="EI98" s="22"/>
      <c r="EJ98" s="22"/>
      <c r="EK98" s="22"/>
      <c r="EL98" s="22"/>
      <c r="EM98" s="22"/>
      <c r="EN98" s="22"/>
      <c r="EO98" s="22"/>
      <c r="EP98" s="22"/>
      <c r="EQ98" s="22"/>
      <c r="ER98" s="22"/>
      <c r="ES98" s="22"/>
      <c r="ET98" s="22"/>
      <c r="EU98" s="22"/>
      <c r="EV98" s="22"/>
      <c r="EW98" s="22"/>
      <c r="EX98" s="22"/>
      <c r="EY98" s="22"/>
      <c r="EZ98" s="22"/>
      <c r="FA98" s="22"/>
      <c r="FB98" s="22"/>
      <c r="FC98" s="22"/>
      <c r="FD98" s="22"/>
      <c r="FE98" s="22"/>
      <c r="FF98" s="22"/>
      <c r="FG98" s="22"/>
      <c r="FH98" s="22"/>
      <c r="FI98" s="22"/>
      <c r="FJ98" s="22"/>
      <c r="FK98" s="22"/>
      <c r="FL98" s="22"/>
      <c r="FM98" s="22"/>
      <c r="FN98" s="22"/>
      <c r="FO98" s="22"/>
      <c r="FP98" s="22"/>
      <c r="FQ98" s="22"/>
      <c r="FR98" s="22"/>
      <c r="FS98" s="22"/>
      <c r="FT98" s="22"/>
      <c r="FU98" s="22"/>
      <c r="FV98" s="22"/>
      <c r="FW98" s="22"/>
      <c r="FX98" s="22"/>
      <c r="FY98" s="22"/>
      <c r="FZ98" s="22"/>
      <c r="GE98" s="297"/>
      <c r="GF98" s="297"/>
      <c r="GG98" s="297"/>
      <c r="GH98" s="297"/>
      <c r="GI98" s="297"/>
      <c r="GJ98" s="297"/>
      <c r="GK98" s="297"/>
      <c r="GM98" s="2"/>
      <c r="GN98" s="297"/>
      <c r="GO98" s="297"/>
      <c r="GP98" s="297"/>
      <c r="GQ98" s="297"/>
      <c r="GR98" s="297"/>
      <c r="GS98" s="297"/>
      <c r="GT98" s="297"/>
      <c r="GU98" s="297"/>
      <c r="GV98" s="297"/>
      <c r="GW98" s="297"/>
      <c r="GX98" s="297"/>
      <c r="GY98" s="297"/>
      <c r="GZ98" s="297"/>
      <c r="HA98" s="297"/>
      <c r="HB98" s="297"/>
      <c r="HC98" s="297"/>
      <c r="HD98" s="297"/>
      <c r="HE98" s="297"/>
      <c r="HF98" s="297"/>
      <c r="HG98" s="297"/>
      <c r="HH98" s="297"/>
      <c r="HI98" s="297"/>
      <c r="HJ98" s="297"/>
      <c r="HK98" s="297"/>
      <c r="HL98" s="297"/>
      <c r="HM98" s="297"/>
      <c r="HN98" s="297"/>
      <c r="HO98" s="297"/>
      <c r="HP98" s="297"/>
      <c r="HQ98" s="297"/>
      <c r="HR98" s="297"/>
      <c r="HS98" s="297"/>
      <c r="HT98" s="297"/>
      <c r="HU98" s="297"/>
      <c r="HV98" s="297"/>
      <c r="HW98" s="2"/>
      <c r="IC98" s="297"/>
      <c r="ID98" s="297"/>
      <c r="IE98" s="297"/>
      <c r="IF98" s="297"/>
      <c r="IG98" s="297"/>
      <c r="IH98" s="297"/>
      <c r="II98" s="297"/>
      <c r="IJ98" s="297"/>
      <c r="IK98" s="297"/>
      <c r="IL98" s="297"/>
      <c r="IM98" s="297"/>
      <c r="IN98" s="297"/>
      <c r="IO98" s="297"/>
      <c r="IP98" s="297"/>
      <c r="IQ98" s="297"/>
      <c r="IR98" s="297"/>
      <c r="IS98" s="297"/>
      <c r="IT98" s="297"/>
      <c r="IU98" s="297"/>
      <c r="IV98" s="297"/>
      <c r="IW98" s="297"/>
      <c r="IX98" s="297"/>
      <c r="IY98" s="297"/>
      <c r="IZ98" s="297"/>
      <c r="JA98" s="297"/>
      <c r="JB98" s="297"/>
      <c r="JC98" s="297"/>
      <c r="JD98" s="297"/>
      <c r="JE98" s="297"/>
      <c r="JF98" s="297"/>
      <c r="JG98" s="297"/>
      <c r="JH98" s="297"/>
      <c r="JI98" s="297"/>
      <c r="JJ98" s="297"/>
      <c r="JK98" s="297"/>
      <c r="JL98" s="297"/>
      <c r="JM98" s="297"/>
      <c r="JN98" s="297"/>
      <c r="JO98" s="297"/>
      <c r="JP98" s="297"/>
      <c r="JQ98" s="297"/>
      <c r="JR98" s="297"/>
      <c r="JS98" s="297"/>
      <c r="JT98" s="297"/>
      <c r="JU98" s="297"/>
      <c r="JV98" s="297"/>
      <c r="JW98" s="297"/>
      <c r="JX98" s="297"/>
      <c r="JY98" s="297"/>
      <c r="JZ98" s="297"/>
      <c r="KA98" s="297"/>
      <c r="KB98" s="297"/>
      <c r="KC98" s="297"/>
      <c r="KD98" s="297"/>
      <c r="KE98" s="297"/>
      <c r="KF98" s="297"/>
      <c r="KG98" s="297"/>
      <c r="KH98" s="297"/>
      <c r="KI98" s="297"/>
      <c r="KJ98" s="297"/>
      <c r="KK98" s="297"/>
      <c r="KL98" s="297"/>
      <c r="KM98" s="297"/>
      <c r="KN98" s="297"/>
      <c r="KO98" s="297"/>
      <c r="KP98" s="297"/>
      <c r="KQ98" s="297"/>
      <c r="KR98" s="297"/>
      <c r="KS98" s="297"/>
      <c r="KT98" s="297"/>
      <c r="KU98" s="297"/>
      <c r="KV98" s="297"/>
      <c r="KW98" s="297"/>
      <c r="KX98" s="297"/>
      <c r="KY98" s="297"/>
      <c r="KZ98" s="297"/>
      <c r="LA98" s="297"/>
      <c r="LB98" s="297"/>
      <c r="LC98" s="297"/>
      <c r="LD98" s="297"/>
      <c r="LE98" s="297"/>
      <c r="LF98" s="297"/>
      <c r="LG98" s="297"/>
      <c r="LH98" s="297"/>
      <c r="LI98" s="297"/>
      <c r="LJ98" s="297"/>
      <c r="LK98" s="297"/>
      <c r="LL98" s="297"/>
      <c r="LM98" s="297"/>
      <c r="LN98" s="297"/>
      <c r="LO98" s="297"/>
      <c r="LP98" s="297"/>
      <c r="LQ98" s="297"/>
      <c r="LR98" s="297"/>
      <c r="LS98" s="297"/>
      <c r="LT98" s="297"/>
      <c r="LU98" s="297"/>
      <c r="LV98" s="297"/>
      <c r="LW98" s="297"/>
      <c r="LX98" s="297"/>
      <c r="LY98" s="297"/>
      <c r="LZ98" s="297"/>
      <c r="MA98" s="297"/>
      <c r="MB98" s="297"/>
      <c r="MC98" s="297"/>
      <c r="MD98" s="297"/>
      <c r="ME98" s="297"/>
      <c r="MF98" s="297"/>
      <c r="MG98" s="297"/>
      <c r="MH98" s="297"/>
      <c r="MI98" s="297"/>
      <c r="MJ98" s="297"/>
      <c r="MK98" s="297"/>
      <c r="ML98" s="297"/>
      <c r="MM98" s="297"/>
      <c r="MN98" s="297"/>
      <c r="MO98" s="297"/>
      <c r="MP98" s="297"/>
      <c r="MQ98" s="297"/>
      <c r="MR98" s="297"/>
      <c r="MS98" s="297"/>
      <c r="MT98" s="297"/>
      <c r="MU98" s="297"/>
      <c r="MV98" s="297"/>
      <c r="MW98" s="297"/>
      <c r="MX98" s="297"/>
      <c r="MY98" s="297"/>
      <c r="MZ98" s="297"/>
      <c r="NA98" s="297"/>
      <c r="NB98" s="297"/>
      <c r="NC98" s="297"/>
      <c r="ND98" s="297"/>
      <c r="NE98" s="297"/>
      <c r="NF98" s="297"/>
      <c r="NG98" s="297"/>
      <c r="NH98" s="297"/>
      <c r="NI98" s="297"/>
      <c r="NJ98" s="297"/>
      <c r="NK98" s="297"/>
      <c r="NL98" s="297"/>
      <c r="NM98" s="297"/>
      <c r="NN98" s="297"/>
      <c r="NO98" s="297"/>
      <c r="NP98" s="297"/>
      <c r="NQ98" s="297"/>
      <c r="NR98" s="297"/>
      <c r="NS98" s="297"/>
      <c r="NT98" s="297"/>
      <c r="NU98" s="297"/>
      <c r="NV98" s="297"/>
      <c r="NW98" s="297"/>
      <c r="NX98" s="297"/>
      <c r="NY98" s="297"/>
      <c r="NZ98" s="297"/>
      <c r="OA98" s="297"/>
      <c r="OB98" s="297"/>
      <c r="OC98" s="297"/>
      <c r="OD98" s="297"/>
      <c r="OE98" s="297"/>
      <c r="OF98" s="297"/>
      <c r="OG98" s="297"/>
      <c r="OH98" s="297"/>
      <c r="OI98" s="297"/>
      <c r="OJ98" s="297"/>
      <c r="OK98" s="297"/>
      <c r="OL98" s="297"/>
      <c r="OM98" s="297"/>
      <c r="ON98" s="297"/>
      <c r="OO98" s="297"/>
      <c r="OP98" s="297"/>
      <c r="OQ98" s="297"/>
      <c r="OR98" s="297"/>
      <c r="OS98" s="297"/>
      <c r="OT98" s="297"/>
      <c r="OU98" s="297"/>
      <c r="OV98" s="297"/>
      <c r="OW98" s="297"/>
      <c r="OX98" s="297"/>
      <c r="OY98" s="297"/>
      <c r="OZ98" s="297"/>
      <c r="PA98" s="297"/>
      <c r="PB98" s="297"/>
      <c r="PC98" s="297"/>
      <c r="PD98" s="297"/>
      <c r="PE98" s="297"/>
      <c r="PF98" s="297"/>
      <c r="PG98" s="297"/>
      <c r="PH98" s="297"/>
      <c r="PI98" s="297"/>
      <c r="PJ98" s="297"/>
      <c r="PK98" s="297"/>
      <c r="PL98" s="297"/>
      <c r="PM98" s="297"/>
      <c r="PN98" s="297"/>
      <c r="PO98" s="297"/>
      <c r="PP98" s="297"/>
      <c r="PQ98" s="297"/>
      <c r="PR98" s="297"/>
      <c r="PS98" s="297"/>
      <c r="PT98" s="297"/>
      <c r="PU98" s="297"/>
      <c r="PV98" s="297"/>
      <c r="PW98" s="297"/>
      <c r="PX98" s="297"/>
      <c r="PY98" s="297"/>
      <c r="PZ98" s="297"/>
      <c r="QA98" s="297"/>
      <c r="QB98" s="297"/>
      <c r="QC98" s="297"/>
      <c r="QD98" s="297"/>
      <c r="QE98" s="297"/>
      <c r="QF98" s="297"/>
      <c r="QG98" s="297"/>
      <c r="QH98" s="297"/>
      <c r="QI98" s="297"/>
      <c r="QJ98" s="297"/>
      <c r="QK98" s="297"/>
      <c r="QL98" s="297"/>
      <c r="QM98" s="297"/>
      <c r="QN98" s="297"/>
      <c r="QO98" s="297"/>
      <c r="QP98" s="297"/>
      <c r="QQ98" s="297"/>
      <c r="QR98" s="297"/>
      <c r="QS98" s="297"/>
      <c r="QT98" s="297"/>
      <c r="QU98" s="297"/>
      <c r="QV98" s="297"/>
      <c r="QW98" s="297"/>
      <c r="QX98" s="297"/>
      <c r="QY98" s="297"/>
      <c r="QZ98" s="297"/>
      <c r="RA98" s="297"/>
      <c r="RB98" s="297"/>
      <c r="RC98" s="297"/>
      <c r="RD98" s="297"/>
      <c r="RE98" s="297"/>
      <c r="RF98" s="297"/>
      <c r="RG98" s="297"/>
      <c r="RH98" s="297"/>
      <c r="RI98" s="297"/>
      <c r="RJ98" s="297"/>
      <c r="RK98" s="297"/>
      <c r="RL98" s="297"/>
      <c r="RM98" s="297"/>
      <c r="RN98" s="297"/>
      <c r="RO98" s="297"/>
      <c r="RP98" s="297"/>
      <c r="RQ98" s="297"/>
      <c r="RR98" s="297"/>
      <c r="RS98" s="297"/>
      <c r="RT98" s="297"/>
      <c r="RU98" s="297"/>
      <c r="RV98" s="297"/>
      <c r="RW98" s="297"/>
      <c r="RX98" s="297"/>
      <c r="RY98" s="297"/>
      <c r="RZ98" s="297"/>
      <c r="SA98" s="297"/>
      <c r="SB98" s="297"/>
      <c r="SC98" s="297"/>
      <c r="SD98" s="297"/>
      <c r="SE98" s="297"/>
      <c r="SF98" s="297"/>
      <c r="SG98" s="297"/>
      <c r="SH98" s="297"/>
      <c r="SI98" s="297"/>
      <c r="SJ98" s="297"/>
      <c r="SK98" s="297"/>
      <c r="SL98" s="297"/>
      <c r="SM98" s="297"/>
      <c r="SN98" s="297"/>
      <c r="SO98" s="297"/>
      <c r="SP98" s="297"/>
      <c r="SQ98" s="297"/>
      <c r="SR98" s="297"/>
    </row>
    <row r="99" spans="1:512" ht="14.1" customHeight="1" x14ac:dyDescent="0.2">
      <c r="A99" s="164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  <c r="DQ99" s="22"/>
      <c r="DR99" s="22"/>
      <c r="DS99" s="22"/>
      <c r="DT99" s="22"/>
      <c r="DU99" s="22"/>
      <c r="DV99" s="22"/>
      <c r="DW99" s="22"/>
      <c r="DX99" s="22"/>
      <c r="DY99" s="22"/>
      <c r="DZ99" s="22"/>
      <c r="EA99" s="22"/>
      <c r="EB99" s="22"/>
      <c r="EC99" s="22"/>
      <c r="ED99" s="22"/>
      <c r="EE99" s="22"/>
      <c r="EF99" s="22"/>
      <c r="EG99" s="22"/>
      <c r="EH99" s="22"/>
      <c r="EI99" s="22"/>
      <c r="EJ99" s="22"/>
      <c r="EK99" s="22"/>
      <c r="EL99" s="22"/>
      <c r="EM99" s="22"/>
      <c r="EN99" s="22"/>
      <c r="EO99" s="22"/>
      <c r="EP99" s="22"/>
      <c r="EQ99" s="22"/>
      <c r="ER99" s="22"/>
      <c r="ES99" s="22"/>
      <c r="ET99" s="22"/>
      <c r="EU99" s="22"/>
      <c r="EV99" s="22"/>
      <c r="EW99" s="22"/>
      <c r="EX99" s="22"/>
      <c r="EY99" s="22"/>
      <c r="EZ99" s="22"/>
      <c r="FA99" s="22"/>
      <c r="FB99" s="22"/>
      <c r="FC99" s="22"/>
      <c r="FD99" s="22"/>
      <c r="FE99" s="22"/>
      <c r="FF99" s="22"/>
      <c r="FG99" s="22"/>
      <c r="FH99" s="22"/>
      <c r="FI99" s="22"/>
      <c r="FJ99" s="22"/>
      <c r="FK99" s="22"/>
      <c r="FL99" s="22"/>
      <c r="FM99" s="22"/>
      <c r="FN99" s="22"/>
      <c r="FO99" s="22"/>
      <c r="FP99" s="22"/>
      <c r="FQ99" s="22"/>
      <c r="FR99" s="22"/>
      <c r="FS99" s="22"/>
      <c r="FT99" s="22"/>
      <c r="FU99" s="22"/>
      <c r="FV99" s="22"/>
      <c r="FW99" s="22"/>
      <c r="FX99" s="22"/>
      <c r="FY99" s="22"/>
      <c r="FZ99" s="22"/>
      <c r="GE99" s="297"/>
      <c r="GF99" s="297"/>
      <c r="GG99" s="297"/>
      <c r="GH99" s="297"/>
      <c r="GI99" s="297"/>
      <c r="GJ99" s="297"/>
      <c r="GK99" s="297"/>
      <c r="GM99" s="2"/>
      <c r="GN99" s="297"/>
      <c r="GO99" s="297"/>
      <c r="GP99" s="297"/>
      <c r="GQ99" s="297"/>
      <c r="GR99" s="297"/>
      <c r="GS99" s="297"/>
      <c r="GT99" s="297"/>
      <c r="GU99" s="297"/>
      <c r="GV99" s="297"/>
      <c r="GW99" s="297"/>
      <c r="GX99" s="297"/>
      <c r="GY99" s="297"/>
      <c r="GZ99" s="297"/>
      <c r="HA99" s="297"/>
      <c r="HB99" s="297"/>
      <c r="HC99" s="297"/>
      <c r="HD99" s="297"/>
      <c r="HE99" s="297"/>
      <c r="HF99" s="297"/>
      <c r="HG99" s="297"/>
      <c r="HH99" s="297"/>
      <c r="HI99" s="297"/>
      <c r="HJ99" s="297"/>
      <c r="HK99" s="297"/>
      <c r="HL99" s="297"/>
      <c r="HM99" s="297"/>
      <c r="HN99" s="297"/>
      <c r="HO99" s="297"/>
      <c r="HP99" s="297"/>
      <c r="HQ99" s="297"/>
      <c r="HR99" s="297"/>
      <c r="HS99" s="297"/>
      <c r="HT99" s="297"/>
      <c r="HU99" s="297"/>
      <c r="HV99" s="297"/>
      <c r="HW99" s="2"/>
      <c r="IC99" s="297"/>
      <c r="ID99" s="297"/>
      <c r="IE99" s="297"/>
      <c r="IF99" s="297"/>
      <c r="IG99" s="297"/>
      <c r="IH99" s="297"/>
      <c r="II99" s="297"/>
      <c r="IJ99" s="297"/>
      <c r="IK99" s="297"/>
      <c r="IL99" s="297"/>
      <c r="IM99" s="297"/>
      <c r="IN99" s="297"/>
      <c r="IO99" s="297"/>
      <c r="IP99" s="297"/>
      <c r="IQ99" s="297"/>
      <c r="IR99" s="297"/>
      <c r="IS99" s="297"/>
      <c r="IT99" s="297"/>
      <c r="IU99" s="297"/>
      <c r="IV99" s="297"/>
      <c r="IW99" s="297"/>
      <c r="IX99" s="297"/>
      <c r="IY99" s="297"/>
      <c r="IZ99" s="297"/>
      <c r="JA99" s="297"/>
      <c r="JB99" s="297"/>
      <c r="JC99" s="297"/>
      <c r="JD99" s="297"/>
      <c r="JE99" s="297"/>
      <c r="JF99" s="297"/>
      <c r="JG99" s="297"/>
      <c r="JH99" s="297"/>
      <c r="JI99" s="297"/>
      <c r="JJ99" s="297"/>
      <c r="JK99" s="297"/>
      <c r="JL99" s="297"/>
      <c r="JM99" s="297"/>
      <c r="JN99" s="297"/>
      <c r="JO99" s="297"/>
      <c r="JP99" s="297"/>
      <c r="JQ99" s="297"/>
      <c r="JR99" s="297"/>
      <c r="JS99" s="297"/>
      <c r="JT99" s="297"/>
      <c r="JU99" s="297"/>
      <c r="JV99" s="297"/>
      <c r="JW99" s="297"/>
      <c r="JX99" s="297"/>
      <c r="JY99" s="297"/>
      <c r="JZ99" s="297"/>
      <c r="KA99" s="297"/>
      <c r="KB99" s="297"/>
      <c r="KC99" s="297"/>
      <c r="KD99" s="297"/>
      <c r="KE99" s="297"/>
      <c r="KF99" s="297"/>
      <c r="KG99" s="297"/>
      <c r="KH99" s="297"/>
      <c r="KI99" s="297"/>
      <c r="KJ99" s="297"/>
      <c r="KK99" s="297"/>
      <c r="KL99" s="297"/>
      <c r="KM99" s="297"/>
      <c r="KN99" s="297"/>
      <c r="KO99" s="297"/>
      <c r="KP99" s="297"/>
      <c r="KQ99" s="297"/>
      <c r="KR99" s="297"/>
      <c r="KS99" s="297"/>
      <c r="KT99" s="297"/>
      <c r="KU99" s="297"/>
      <c r="KV99" s="297"/>
      <c r="KW99" s="297"/>
      <c r="KX99" s="297"/>
      <c r="KY99" s="297"/>
      <c r="KZ99" s="297"/>
      <c r="LA99" s="297"/>
      <c r="LB99" s="297"/>
      <c r="LC99" s="297"/>
      <c r="LD99" s="297"/>
      <c r="LE99" s="297"/>
      <c r="LF99" s="297"/>
      <c r="LG99" s="297"/>
      <c r="LH99" s="297"/>
      <c r="LI99" s="297"/>
      <c r="LJ99" s="297"/>
      <c r="LK99" s="297"/>
      <c r="LL99" s="297"/>
      <c r="LM99" s="297"/>
      <c r="LN99" s="297"/>
      <c r="LO99" s="297"/>
      <c r="LP99" s="297"/>
      <c r="LQ99" s="297"/>
      <c r="LR99" s="297"/>
      <c r="LS99" s="297"/>
      <c r="LT99" s="297"/>
      <c r="LU99" s="297"/>
      <c r="LV99" s="297"/>
      <c r="LW99" s="297"/>
      <c r="LX99" s="297"/>
      <c r="LY99" s="297"/>
      <c r="LZ99" s="297"/>
      <c r="MA99" s="297"/>
      <c r="MB99" s="297"/>
      <c r="MC99" s="297"/>
      <c r="MD99" s="297"/>
      <c r="ME99" s="297"/>
      <c r="MF99" s="297"/>
      <c r="MG99" s="297"/>
      <c r="MH99" s="297"/>
      <c r="MI99" s="297"/>
      <c r="MJ99" s="297"/>
      <c r="MK99" s="297"/>
      <c r="ML99" s="297"/>
      <c r="MM99" s="297"/>
      <c r="MN99" s="297"/>
      <c r="MO99" s="297"/>
      <c r="MP99" s="297"/>
      <c r="MQ99" s="297"/>
      <c r="MR99" s="297"/>
      <c r="MS99" s="297"/>
      <c r="MT99" s="297"/>
      <c r="MU99" s="297"/>
      <c r="MV99" s="297"/>
      <c r="MW99" s="297"/>
      <c r="MX99" s="297"/>
      <c r="MY99" s="297"/>
      <c r="MZ99" s="297"/>
      <c r="NA99" s="297"/>
      <c r="NB99" s="297"/>
      <c r="NC99" s="297"/>
      <c r="ND99" s="297"/>
      <c r="NE99" s="297"/>
      <c r="NF99" s="297"/>
      <c r="NG99" s="297"/>
      <c r="NH99" s="297"/>
      <c r="NI99" s="297"/>
      <c r="NJ99" s="297"/>
      <c r="NK99" s="297"/>
      <c r="NL99" s="297"/>
      <c r="NM99" s="297"/>
      <c r="NN99" s="297"/>
      <c r="NO99" s="297"/>
      <c r="NP99" s="297"/>
      <c r="NQ99" s="297"/>
      <c r="NR99" s="297"/>
      <c r="NS99" s="297"/>
      <c r="NT99" s="297"/>
      <c r="NU99" s="297"/>
      <c r="NV99" s="297"/>
      <c r="NW99" s="297"/>
      <c r="NX99" s="297"/>
      <c r="NY99" s="297"/>
      <c r="NZ99" s="297"/>
      <c r="OA99" s="297"/>
      <c r="OB99" s="297"/>
      <c r="OC99" s="297"/>
      <c r="OD99" s="297"/>
      <c r="OE99" s="297"/>
      <c r="OF99" s="297"/>
      <c r="OG99" s="297"/>
      <c r="OH99" s="297"/>
      <c r="OI99" s="297"/>
      <c r="OJ99" s="297"/>
      <c r="OK99" s="297"/>
      <c r="OL99" s="297"/>
      <c r="OM99" s="297"/>
      <c r="ON99" s="297"/>
      <c r="OO99" s="297"/>
      <c r="OP99" s="297"/>
      <c r="OQ99" s="297"/>
      <c r="OR99" s="297"/>
      <c r="OS99" s="297"/>
      <c r="OT99" s="297"/>
      <c r="OU99" s="297"/>
      <c r="OV99" s="297"/>
      <c r="OW99" s="297"/>
      <c r="OX99" s="297"/>
      <c r="OY99" s="297"/>
      <c r="OZ99" s="297"/>
      <c r="PA99" s="297"/>
      <c r="PB99" s="297"/>
      <c r="PC99" s="297"/>
      <c r="PD99" s="297"/>
      <c r="PE99" s="297"/>
      <c r="PF99" s="297"/>
      <c r="PG99" s="297"/>
      <c r="PH99" s="297"/>
      <c r="PI99" s="297"/>
      <c r="PJ99" s="297"/>
      <c r="PK99" s="297"/>
      <c r="PL99" s="297"/>
      <c r="PM99" s="297"/>
      <c r="PN99" s="297"/>
      <c r="PO99" s="297"/>
      <c r="PP99" s="297"/>
      <c r="PQ99" s="297"/>
      <c r="PR99" s="297"/>
      <c r="PS99" s="297"/>
      <c r="PT99" s="297"/>
      <c r="PU99" s="297"/>
      <c r="PV99" s="297"/>
      <c r="PW99" s="297"/>
      <c r="PX99" s="297"/>
      <c r="PY99" s="297"/>
      <c r="PZ99" s="297"/>
      <c r="QA99" s="297"/>
      <c r="QB99" s="297"/>
      <c r="QC99" s="297"/>
      <c r="QD99" s="297"/>
      <c r="QE99" s="297"/>
      <c r="QF99" s="297"/>
      <c r="QG99" s="297"/>
      <c r="QH99" s="297"/>
      <c r="QI99" s="297"/>
      <c r="QJ99" s="297"/>
      <c r="QK99" s="297"/>
      <c r="QL99" s="297"/>
      <c r="QM99" s="297"/>
      <c r="QN99" s="297"/>
      <c r="QO99" s="297"/>
      <c r="QP99" s="297"/>
      <c r="QQ99" s="297"/>
      <c r="QR99" s="297"/>
      <c r="QS99" s="297"/>
      <c r="QT99" s="297"/>
      <c r="QU99" s="297"/>
      <c r="QV99" s="297"/>
      <c r="QW99" s="297"/>
      <c r="QX99" s="297"/>
      <c r="QY99" s="297"/>
      <c r="QZ99" s="297"/>
      <c r="RA99" s="297"/>
      <c r="RB99" s="297"/>
      <c r="RC99" s="297"/>
      <c r="RD99" s="297"/>
      <c r="RE99" s="297"/>
      <c r="RF99" s="297"/>
      <c r="RG99" s="297"/>
      <c r="RH99" s="297"/>
      <c r="RI99" s="297"/>
      <c r="RJ99" s="297"/>
      <c r="RK99" s="297"/>
      <c r="RL99" s="297"/>
      <c r="RM99" s="297"/>
      <c r="RN99" s="297"/>
      <c r="RO99" s="297"/>
      <c r="RP99" s="297"/>
      <c r="RQ99" s="297"/>
      <c r="RR99" s="297"/>
      <c r="RS99" s="297"/>
      <c r="RT99" s="297"/>
      <c r="RU99" s="297"/>
      <c r="RV99" s="297"/>
      <c r="RW99" s="297"/>
      <c r="RX99" s="297"/>
      <c r="RY99" s="297"/>
      <c r="RZ99" s="297"/>
      <c r="SA99" s="297"/>
      <c r="SB99" s="297"/>
      <c r="SC99" s="297"/>
      <c r="SD99" s="297"/>
      <c r="SE99" s="297"/>
      <c r="SF99" s="297"/>
      <c r="SG99" s="297"/>
      <c r="SH99" s="297"/>
      <c r="SI99" s="297"/>
      <c r="SJ99" s="297"/>
      <c r="SK99" s="297"/>
      <c r="SL99" s="297"/>
      <c r="SM99" s="297"/>
      <c r="SN99" s="297"/>
      <c r="SO99" s="297"/>
      <c r="SP99" s="297"/>
      <c r="SQ99" s="297"/>
      <c r="SR99" s="297"/>
    </row>
    <row r="100" spans="1:512" ht="14.1" customHeight="1" x14ac:dyDescent="0.2">
      <c r="A100" s="164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  <c r="DP100" s="22"/>
      <c r="DQ100" s="22"/>
      <c r="DR100" s="22"/>
      <c r="DS100" s="22"/>
      <c r="DT100" s="22"/>
      <c r="DU100" s="22"/>
      <c r="DV100" s="22"/>
      <c r="DW100" s="22"/>
      <c r="DX100" s="22"/>
      <c r="DY100" s="22"/>
      <c r="DZ100" s="22"/>
      <c r="EA100" s="22"/>
      <c r="EB100" s="22"/>
      <c r="EC100" s="22"/>
      <c r="ED100" s="22"/>
      <c r="EE100" s="22"/>
      <c r="EF100" s="22"/>
      <c r="EG100" s="22"/>
      <c r="EH100" s="22"/>
      <c r="EI100" s="22"/>
      <c r="EJ100" s="22"/>
      <c r="EK100" s="22"/>
      <c r="EL100" s="22"/>
      <c r="EM100" s="22"/>
      <c r="EN100" s="22"/>
      <c r="EO100" s="22"/>
      <c r="EP100" s="22"/>
      <c r="EQ100" s="22"/>
      <c r="ER100" s="22"/>
      <c r="ES100" s="22"/>
      <c r="ET100" s="22"/>
      <c r="EU100" s="22"/>
      <c r="EV100" s="22"/>
      <c r="EW100" s="22"/>
      <c r="EX100" s="22"/>
      <c r="EY100" s="22"/>
      <c r="EZ100" s="22"/>
      <c r="FA100" s="22"/>
      <c r="FB100" s="22"/>
      <c r="FC100" s="22"/>
      <c r="FD100" s="22"/>
      <c r="FE100" s="22"/>
      <c r="FF100" s="22"/>
      <c r="FG100" s="22"/>
      <c r="FH100" s="22"/>
      <c r="FI100" s="22"/>
      <c r="FJ100" s="22"/>
      <c r="FK100" s="22"/>
      <c r="FL100" s="22"/>
      <c r="FM100" s="22"/>
      <c r="FN100" s="22"/>
      <c r="FO100" s="22"/>
      <c r="FP100" s="22"/>
      <c r="FQ100" s="22"/>
      <c r="FR100" s="22"/>
      <c r="FS100" s="22"/>
      <c r="FT100" s="22"/>
      <c r="FU100" s="22"/>
      <c r="FV100" s="22"/>
      <c r="FW100" s="22"/>
      <c r="FX100" s="22"/>
      <c r="FY100" s="22"/>
      <c r="FZ100" s="22"/>
      <c r="GE100" s="297"/>
      <c r="GF100" s="297"/>
      <c r="GG100" s="297"/>
      <c r="GH100" s="297"/>
      <c r="GI100" s="297"/>
      <c r="GJ100" s="297"/>
      <c r="GK100" s="297"/>
      <c r="GL100" s="297"/>
      <c r="GM100" s="297"/>
      <c r="GN100" s="297"/>
      <c r="GO100" s="297"/>
      <c r="GP100" s="297"/>
      <c r="GQ100" s="297"/>
      <c r="GR100" s="297"/>
      <c r="GS100" s="297"/>
      <c r="GT100" s="297"/>
      <c r="GU100" s="297"/>
      <c r="GV100" s="297"/>
      <c r="GW100" s="297"/>
      <c r="GX100" s="297"/>
      <c r="GY100" s="297"/>
      <c r="GZ100" s="297"/>
      <c r="HA100" s="297"/>
      <c r="HB100" s="297"/>
      <c r="HC100" s="297"/>
      <c r="HD100" s="297"/>
      <c r="HE100" s="297"/>
      <c r="HF100" s="297"/>
      <c r="HG100" s="297"/>
      <c r="HH100" s="297"/>
      <c r="HI100" s="297"/>
      <c r="HJ100" s="297"/>
      <c r="HK100" s="297"/>
      <c r="HL100" s="297"/>
      <c r="HM100" s="297"/>
      <c r="HN100" s="297"/>
      <c r="HO100" s="297"/>
      <c r="HP100" s="297"/>
      <c r="HQ100" s="297"/>
      <c r="HR100" s="297"/>
      <c r="HS100" s="297"/>
      <c r="HT100" s="297"/>
      <c r="HU100" s="297"/>
      <c r="HV100" s="297"/>
      <c r="HW100" s="297"/>
      <c r="HX100" s="297"/>
      <c r="HY100" s="297"/>
      <c r="HZ100" s="297"/>
      <c r="IA100" s="297"/>
      <c r="IB100" s="297"/>
      <c r="IC100" s="297"/>
      <c r="ID100" s="297"/>
      <c r="IE100" s="297"/>
      <c r="IF100" s="297"/>
      <c r="IG100" s="297"/>
      <c r="IH100" s="297"/>
      <c r="II100" s="297"/>
      <c r="IJ100" s="297"/>
      <c r="IK100" s="297"/>
      <c r="IL100" s="297"/>
      <c r="IM100" s="297"/>
      <c r="IN100" s="297"/>
      <c r="IO100" s="297"/>
      <c r="IP100" s="297"/>
      <c r="IQ100" s="297"/>
      <c r="IR100" s="297"/>
      <c r="IS100" s="297"/>
      <c r="IT100" s="297"/>
      <c r="IU100" s="297"/>
      <c r="IV100" s="297"/>
      <c r="IW100" s="297"/>
      <c r="IX100" s="297"/>
      <c r="IY100" s="297"/>
      <c r="IZ100" s="297"/>
      <c r="JA100" s="297"/>
      <c r="JB100" s="297"/>
      <c r="JC100" s="297"/>
      <c r="JD100" s="297"/>
      <c r="JE100" s="297"/>
      <c r="JF100" s="297"/>
      <c r="JG100" s="297"/>
      <c r="JH100" s="297"/>
      <c r="JI100" s="297"/>
      <c r="JJ100" s="297"/>
      <c r="JK100" s="297"/>
      <c r="JL100" s="297"/>
      <c r="JM100" s="297"/>
      <c r="JN100" s="297"/>
      <c r="JO100" s="297"/>
      <c r="JP100" s="297"/>
      <c r="JQ100" s="297"/>
      <c r="JR100" s="297"/>
      <c r="JS100" s="297"/>
      <c r="JT100" s="297"/>
      <c r="JU100" s="297"/>
      <c r="JV100" s="297"/>
      <c r="JW100" s="297"/>
      <c r="JX100" s="297"/>
      <c r="JY100" s="297"/>
      <c r="JZ100" s="297"/>
      <c r="KA100" s="297"/>
      <c r="KB100" s="297"/>
      <c r="KC100" s="297"/>
      <c r="KD100" s="297"/>
      <c r="KE100" s="297"/>
      <c r="KF100" s="297"/>
      <c r="KG100" s="297"/>
      <c r="KH100" s="297"/>
      <c r="KI100" s="297"/>
      <c r="KJ100" s="297"/>
      <c r="KK100" s="297"/>
      <c r="KL100" s="297"/>
      <c r="KM100" s="297"/>
      <c r="KN100" s="297"/>
      <c r="KO100" s="297"/>
      <c r="KP100" s="297"/>
      <c r="KQ100" s="297"/>
      <c r="KR100" s="297"/>
      <c r="KS100" s="297"/>
      <c r="KT100" s="297"/>
      <c r="KU100" s="297"/>
      <c r="KV100" s="297"/>
      <c r="KW100" s="297"/>
      <c r="KX100" s="297"/>
      <c r="KY100" s="297"/>
      <c r="KZ100" s="297"/>
      <c r="LA100" s="297"/>
      <c r="LB100" s="297"/>
      <c r="LC100" s="297"/>
      <c r="LD100" s="297"/>
      <c r="LE100" s="297"/>
      <c r="LF100" s="297"/>
      <c r="LG100" s="297"/>
      <c r="LH100" s="297"/>
      <c r="LI100" s="297"/>
      <c r="LJ100" s="297"/>
      <c r="LK100" s="297"/>
      <c r="LL100" s="297"/>
      <c r="LM100" s="297"/>
      <c r="LN100" s="297"/>
      <c r="LO100" s="297"/>
      <c r="LP100" s="297"/>
      <c r="LQ100" s="297"/>
      <c r="LR100" s="297"/>
      <c r="LS100" s="297"/>
      <c r="LT100" s="297"/>
      <c r="LU100" s="297"/>
      <c r="LV100" s="297"/>
      <c r="LW100" s="297"/>
      <c r="LX100" s="297"/>
      <c r="LY100" s="297"/>
      <c r="LZ100" s="297"/>
      <c r="MA100" s="297"/>
      <c r="MB100" s="297"/>
      <c r="MC100" s="297"/>
      <c r="MD100" s="297"/>
      <c r="ME100" s="297"/>
      <c r="MF100" s="297"/>
      <c r="MG100" s="297"/>
      <c r="MH100" s="297"/>
      <c r="MI100" s="297"/>
      <c r="MJ100" s="297"/>
      <c r="MK100" s="297"/>
      <c r="ML100" s="297"/>
      <c r="MM100" s="297"/>
      <c r="MN100" s="297"/>
      <c r="MO100" s="297"/>
      <c r="MP100" s="297"/>
      <c r="MQ100" s="297"/>
      <c r="MR100" s="297"/>
      <c r="MS100" s="297"/>
      <c r="MT100" s="297"/>
      <c r="MU100" s="297"/>
      <c r="MV100" s="297"/>
      <c r="MW100" s="297"/>
      <c r="MX100" s="297"/>
      <c r="MY100" s="297"/>
      <c r="MZ100" s="297"/>
      <c r="NA100" s="297"/>
      <c r="NB100" s="297"/>
      <c r="NC100" s="297"/>
      <c r="ND100" s="297"/>
      <c r="NE100" s="297"/>
      <c r="NF100" s="297"/>
      <c r="NG100" s="297"/>
      <c r="NH100" s="297"/>
      <c r="NI100" s="297"/>
      <c r="NJ100" s="297"/>
      <c r="NK100" s="297"/>
      <c r="NL100" s="297"/>
      <c r="NM100" s="297"/>
      <c r="NN100" s="297"/>
      <c r="NO100" s="297"/>
      <c r="NP100" s="297"/>
      <c r="NQ100" s="297"/>
      <c r="NR100" s="297"/>
      <c r="NS100" s="297"/>
      <c r="NT100" s="297"/>
      <c r="NU100" s="297"/>
      <c r="NV100" s="297"/>
      <c r="NW100" s="297"/>
      <c r="NX100" s="297"/>
      <c r="NY100" s="297"/>
      <c r="NZ100" s="297"/>
      <c r="OA100" s="297"/>
      <c r="OB100" s="297"/>
      <c r="OC100" s="297"/>
      <c r="OD100" s="297"/>
      <c r="OE100" s="297"/>
      <c r="OF100" s="297"/>
      <c r="OG100" s="297"/>
      <c r="OH100" s="297"/>
      <c r="OI100" s="297"/>
      <c r="OJ100" s="297"/>
      <c r="OK100" s="297"/>
      <c r="OL100" s="297"/>
      <c r="OM100" s="297"/>
      <c r="ON100" s="297"/>
      <c r="OO100" s="297"/>
      <c r="OP100" s="297"/>
      <c r="OQ100" s="297"/>
      <c r="OR100" s="297"/>
      <c r="OS100" s="297"/>
      <c r="OT100" s="297"/>
      <c r="OU100" s="297"/>
      <c r="OV100" s="297"/>
      <c r="OW100" s="297"/>
      <c r="OX100" s="297"/>
      <c r="OY100" s="297"/>
      <c r="OZ100" s="297"/>
      <c r="PA100" s="297"/>
      <c r="PB100" s="297"/>
      <c r="PC100" s="297"/>
      <c r="PD100" s="297"/>
      <c r="PE100" s="297"/>
      <c r="PF100" s="297"/>
      <c r="PG100" s="297"/>
      <c r="PH100" s="297"/>
      <c r="PI100" s="297"/>
      <c r="PJ100" s="297"/>
      <c r="PK100" s="297"/>
      <c r="PL100" s="297"/>
      <c r="PM100" s="297"/>
      <c r="PN100" s="297"/>
      <c r="PO100" s="297"/>
      <c r="PP100" s="297"/>
      <c r="PQ100" s="297"/>
      <c r="PR100" s="297"/>
      <c r="PS100" s="297"/>
      <c r="PT100" s="297"/>
      <c r="PU100" s="297"/>
      <c r="PV100" s="297"/>
      <c r="PW100" s="297"/>
      <c r="PX100" s="297"/>
      <c r="PY100" s="297"/>
      <c r="PZ100" s="297"/>
      <c r="QA100" s="297"/>
      <c r="QB100" s="297"/>
      <c r="QC100" s="297"/>
      <c r="QD100" s="297"/>
      <c r="QE100" s="297"/>
      <c r="QF100" s="297"/>
      <c r="QG100" s="297"/>
      <c r="QH100" s="297"/>
      <c r="QI100" s="297"/>
      <c r="QJ100" s="297"/>
      <c r="QK100" s="297"/>
      <c r="QL100" s="297"/>
      <c r="QM100" s="297"/>
      <c r="QN100" s="297"/>
      <c r="QO100" s="297"/>
      <c r="QP100" s="297"/>
      <c r="QQ100" s="297"/>
      <c r="QR100" s="297"/>
      <c r="QS100" s="297"/>
      <c r="QT100" s="297"/>
      <c r="QU100" s="297"/>
      <c r="QV100" s="297"/>
      <c r="QW100" s="297"/>
      <c r="QX100" s="297"/>
      <c r="QY100" s="297"/>
      <c r="QZ100" s="297"/>
      <c r="RA100" s="297"/>
      <c r="RB100" s="297"/>
      <c r="RC100" s="297"/>
      <c r="RD100" s="297"/>
      <c r="RE100" s="297"/>
      <c r="RF100" s="297"/>
      <c r="RG100" s="297"/>
      <c r="RH100" s="297"/>
      <c r="RI100" s="297"/>
      <c r="RJ100" s="297"/>
      <c r="RK100" s="297"/>
      <c r="RL100" s="297"/>
      <c r="RM100" s="297"/>
      <c r="RN100" s="297"/>
      <c r="RO100" s="297"/>
      <c r="RP100" s="297"/>
      <c r="RQ100" s="297"/>
      <c r="RR100" s="297"/>
      <c r="RS100" s="297"/>
      <c r="RT100" s="297"/>
      <c r="RU100" s="297"/>
      <c r="RV100" s="297"/>
      <c r="RW100" s="297"/>
      <c r="RX100" s="297"/>
      <c r="RY100" s="297"/>
      <c r="RZ100" s="297"/>
      <c r="SA100" s="297"/>
      <c r="SB100" s="297"/>
      <c r="SC100" s="297"/>
      <c r="SD100" s="297"/>
      <c r="SE100" s="297"/>
      <c r="SF100" s="297"/>
      <c r="SG100" s="297"/>
      <c r="SH100" s="297"/>
      <c r="SI100" s="297"/>
      <c r="SJ100" s="297"/>
      <c r="SK100" s="297"/>
      <c r="SL100" s="297"/>
      <c r="SM100" s="297"/>
      <c r="SN100" s="297"/>
      <c r="SO100" s="297"/>
      <c r="SP100" s="297"/>
      <c r="SQ100" s="297"/>
      <c r="SR100" s="297"/>
    </row>
    <row r="101" spans="1:512" ht="14.1" customHeight="1" x14ac:dyDescent="0.2">
      <c r="A101" s="164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  <c r="DP101" s="22"/>
      <c r="DQ101" s="22"/>
      <c r="DR101" s="22"/>
      <c r="DS101" s="22"/>
      <c r="DT101" s="22"/>
      <c r="DU101" s="22"/>
      <c r="DV101" s="22"/>
      <c r="DW101" s="22"/>
      <c r="DX101" s="22"/>
      <c r="DY101" s="22"/>
      <c r="DZ101" s="22"/>
      <c r="EA101" s="22"/>
      <c r="EB101" s="22"/>
      <c r="EC101" s="22"/>
      <c r="ED101" s="22"/>
      <c r="EE101" s="22"/>
      <c r="EF101" s="22"/>
      <c r="EG101" s="22"/>
      <c r="EH101" s="22"/>
      <c r="EI101" s="22"/>
      <c r="EJ101" s="22"/>
      <c r="EK101" s="22"/>
      <c r="EL101" s="22"/>
      <c r="EM101" s="22"/>
      <c r="EN101" s="22"/>
      <c r="EO101" s="22"/>
      <c r="EP101" s="22"/>
      <c r="EQ101" s="22"/>
      <c r="ER101" s="22"/>
      <c r="ES101" s="22"/>
      <c r="ET101" s="22"/>
      <c r="EU101" s="22"/>
      <c r="EV101" s="22"/>
      <c r="EW101" s="22"/>
      <c r="EX101" s="22"/>
      <c r="EY101" s="22"/>
      <c r="EZ101" s="22"/>
      <c r="FA101" s="22"/>
      <c r="FB101" s="22"/>
      <c r="FC101" s="22"/>
      <c r="FD101" s="22"/>
      <c r="FE101" s="22"/>
      <c r="FF101" s="22"/>
      <c r="FG101" s="22"/>
      <c r="FH101" s="22"/>
      <c r="FI101" s="22"/>
      <c r="FJ101" s="22"/>
      <c r="FK101" s="22"/>
      <c r="FL101" s="22"/>
      <c r="FM101" s="22"/>
      <c r="FN101" s="22"/>
      <c r="FO101" s="22"/>
      <c r="FP101" s="22"/>
      <c r="FQ101" s="22"/>
      <c r="FR101" s="22"/>
      <c r="FS101" s="22"/>
      <c r="FT101" s="22"/>
      <c r="FU101" s="22"/>
      <c r="FV101" s="22"/>
      <c r="FW101" s="22"/>
      <c r="FX101" s="22"/>
      <c r="FY101" s="22"/>
      <c r="FZ101" s="22"/>
      <c r="GE101" s="297"/>
      <c r="GF101" s="297"/>
      <c r="GG101" s="297"/>
      <c r="GH101" s="297"/>
      <c r="GI101" s="297"/>
      <c r="GJ101" s="297"/>
      <c r="GK101" s="297"/>
      <c r="GL101" s="297"/>
      <c r="GM101" s="297"/>
      <c r="GN101" s="297"/>
      <c r="GO101" s="297"/>
      <c r="GP101" s="297"/>
      <c r="GQ101" s="297"/>
      <c r="GR101" s="297"/>
      <c r="GS101" s="297"/>
      <c r="GT101" s="297"/>
      <c r="GU101" s="297"/>
      <c r="GV101" s="297"/>
      <c r="GW101" s="297"/>
      <c r="GX101" s="297"/>
      <c r="GY101" s="297"/>
      <c r="GZ101" s="297"/>
      <c r="HA101" s="297"/>
      <c r="HB101" s="297"/>
      <c r="HC101" s="297"/>
      <c r="HD101" s="297"/>
      <c r="HE101" s="297"/>
      <c r="HF101" s="297"/>
      <c r="HG101" s="297"/>
      <c r="HH101" s="297"/>
      <c r="HI101" s="297"/>
      <c r="HJ101" s="297"/>
      <c r="HK101" s="297"/>
      <c r="HL101" s="297"/>
      <c r="HM101" s="297"/>
      <c r="HN101" s="297"/>
      <c r="HO101" s="297"/>
      <c r="HP101" s="297"/>
      <c r="HQ101" s="297"/>
      <c r="HR101" s="297"/>
      <c r="HS101" s="297"/>
      <c r="HT101" s="297"/>
      <c r="HU101" s="297"/>
      <c r="HV101" s="297"/>
      <c r="HW101" s="297"/>
      <c r="HX101" s="297"/>
      <c r="HY101" s="297"/>
      <c r="HZ101" s="297"/>
      <c r="IA101" s="297"/>
      <c r="IB101" s="297"/>
      <c r="IC101" s="297"/>
      <c r="ID101" s="297"/>
      <c r="IE101" s="297"/>
      <c r="IF101" s="297"/>
      <c r="IG101" s="297"/>
      <c r="IH101" s="297"/>
      <c r="II101" s="297"/>
      <c r="IJ101" s="297"/>
      <c r="IK101" s="297"/>
      <c r="IL101" s="297"/>
      <c r="IM101" s="297"/>
      <c r="IN101" s="297"/>
      <c r="IO101" s="297"/>
      <c r="IP101" s="297"/>
      <c r="IQ101" s="297"/>
      <c r="IR101" s="297"/>
      <c r="IS101" s="297"/>
      <c r="IT101" s="297"/>
      <c r="IU101" s="297"/>
      <c r="IV101" s="297"/>
      <c r="IW101" s="297"/>
      <c r="IX101" s="297"/>
      <c r="IY101" s="297"/>
      <c r="IZ101" s="297"/>
      <c r="JA101" s="297"/>
      <c r="JB101" s="297"/>
      <c r="JC101" s="297"/>
      <c r="JD101" s="297"/>
      <c r="JE101" s="297"/>
      <c r="JF101" s="297"/>
      <c r="JG101" s="297"/>
      <c r="JH101" s="297"/>
      <c r="JI101" s="297"/>
      <c r="JJ101" s="297"/>
      <c r="JK101" s="297"/>
      <c r="JL101" s="297"/>
      <c r="JM101" s="297"/>
      <c r="JN101" s="297"/>
      <c r="JO101" s="297"/>
      <c r="JP101" s="297"/>
      <c r="JQ101" s="297"/>
      <c r="JR101" s="297"/>
      <c r="JS101" s="297"/>
      <c r="JT101" s="297"/>
      <c r="JU101" s="297"/>
      <c r="JV101" s="297"/>
      <c r="JW101" s="297"/>
      <c r="JX101" s="297"/>
      <c r="JY101" s="297"/>
      <c r="JZ101" s="297"/>
      <c r="KA101" s="297"/>
      <c r="KB101" s="297"/>
      <c r="KC101" s="297"/>
      <c r="KD101" s="297"/>
      <c r="KE101" s="297"/>
      <c r="KF101" s="297"/>
      <c r="KG101" s="297"/>
      <c r="KH101" s="297"/>
      <c r="KI101" s="297"/>
      <c r="KJ101" s="297"/>
      <c r="KK101" s="297"/>
      <c r="KL101" s="297"/>
      <c r="KM101" s="297"/>
      <c r="KN101" s="297"/>
      <c r="KO101" s="297"/>
      <c r="KP101" s="297"/>
      <c r="KQ101" s="297"/>
      <c r="KR101" s="297"/>
      <c r="KS101" s="297"/>
      <c r="KT101" s="297"/>
      <c r="KU101" s="297"/>
      <c r="KV101" s="297"/>
      <c r="KW101" s="297"/>
      <c r="KX101" s="297"/>
      <c r="KY101" s="297"/>
      <c r="KZ101" s="297"/>
      <c r="LA101" s="297"/>
      <c r="LB101" s="297"/>
      <c r="LC101" s="297"/>
      <c r="LD101" s="297"/>
      <c r="LE101" s="297"/>
      <c r="LF101" s="297"/>
      <c r="LG101" s="297"/>
      <c r="LH101" s="297"/>
      <c r="LI101" s="297"/>
      <c r="LJ101" s="297"/>
      <c r="LK101" s="297"/>
      <c r="LL101" s="297"/>
      <c r="LM101" s="297"/>
      <c r="LN101" s="297"/>
      <c r="LO101" s="297"/>
      <c r="LP101" s="297"/>
      <c r="LQ101" s="297"/>
      <c r="LR101" s="297"/>
      <c r="LS101" s="297"/>
      <c r="LT101" s="297"/>
      <c r="LU101" s="297"/>
      <c r="LV101" s="297"/>
      <c r="LW101" s="297"/>
      <c r="LX101" s="297"/>
      <c r="LY101" s="297"/>
      <c r="LZ101" s="297"/>
      <c r="MA101" s="297"/>
      <c r="MB101" s="297"/>
      <c r="MC101" s="297"/>
      <c r="MD101" s="297"/>
      <c r="ME101" s="297"/>
      <c r="MF101" s="297"/>
      <c r="MG101" s="297"/>
      <c r="MH101" s="297"/>
      <c r="MI101" s="297"/>
      <c r="MJ101" s="297"/>
      <c r="MK101" s="297"/>
      <c r="ML101" s="297"/>
      <c r="MM101" s="297"/>
      <c r="MN101" s="297"/>
      <c r="MO101" s="297"/>
      <c r="MP101" s="297"/>
      <c r="MQ101" s="297"/>
      <c r="MR101" s="297"/>
      <c r="MS101" s="297"/>
      <c r="MT101" s="297"/>
      <c r="MU101" s="297"/>
      <c r="MV101" s="297"/>
      <c r="MW101" s="297"/>
      <c r="MX101" s="297"/>
      <c r="MY101" s="297"/>
      <c r="MZ101" s="297"/>
      <c r="NA101" s="297"/>
      <c r="NB101" s="297"/>
      <c r="NC101" s="297"/>
      <c r="ND101" s="297"/>
      <c r="NE101" s="297"/>
      <c r="NF101" s="297"/>
      <c r="NG101" s="297"/>
      <c r="NH101" s="297"/>
      <c r="NI101" s="297"/>
      <c r="NJ101" s="297"/>
      <c r="NK101" s="297"/>
      <c r="NL101" s="297"/>
      <c r="NM101" s="297"/>
      <c r="NN101" s="297"/>
      <c r="NO101" s="297"/>
      <c r="NP101" s="297"/>
      <c r="NQ101" s="297"/>
      <c r="NR101" s="297"/>
      <c r="NS101" s="297"/>
      <c r="NT101" s="297"/>
      <c r="NU101" s="297"/>
      <c r="NV101" s="297"/>
      <c r="NW101" s="297"/>
      <c r="NX101" s="297"/>
      <c r="NY101" s="297"/>
      <c r="NZ101" s="297"/>
      <c r="OA101" s="297"/>
      <c r="OB101" s="297"/>
      <c r="OC101" s="297"/>
      <c r="OD101" s="297"/>
      <c r="OE101" s="297"/>
      <c r="OF101" s="297"/>
      <c r="OG101" s="297"/>
      <c r="OH101" s="297"/>
      <c r="OI101" s="297"/>
      <c r="OJ101" s="297"/>
      <c r="OK101" s="297"/>
      <c r="OL101" s="297"/>
      <c r="OM101" s="297"/>
      <c r="ON101" s="297"/>
      <c r="OO101" s="297"/>
      <c r="OP101" s="297"/>
      <c r="OQ101" s="297"/>
      <c r="OR101" s="297"/>
      <c r="OS101" s="297"/>
      <c r="OT101" s="297"/>
      <c r="OU101" s="297"/>
      <c r="OV101" s="297"/>
      <c r="OW101" s="297"/>
      <c r="OX101" s="297"/>
      <c r="OY101" s="297"/>
      <c r="OZ101" s="297"/>
      <c r="PA101" s="297"/>
      <c r="PB101" s="297"/>
      <c r="PC101" s="297"/>
      <c r="PD101" s="297"/>
      <c r="PE101" s="297"/>
      <c r="PF101" s="297"/>
      <c r="PG101" s="297"/>
      <c r="PH101" s="297"/>
      <c r="PI101" s="297"/>
      <c r="PJ101" s="297"/>
      <c r="PK101" s="297"/>
      <c r="PL101" s="297"/>
      <c r="PM101" s="297"/>
      <c r="PN101" s="297"/>
      <c r="PO101" s="297"/>
      <c r="PP101" s="297"/>
      <c r="PQ101" s="297"/>
      <c r="PR101" s="297"/>
      <c r="PS101" s="297"/>
      <c r="PT101" s="297"/>
      <c r="PU101" s="297"/>
      <c r="PV101" s="297"/>
      <c r="PW101" s="297"/>
      <c r="PX101" s="297"/>
      <c r="PY101" s="297"/>
      <c r="PZ101" s="297"/>
      <c r="QA101" s="297"/>
      <c r="QB101" s="297"/>
      <c r="QC101" s="297"/>
      <c r="QD101" s="297"/>
      <c r="QE101" s="297"/>
      <c r="QF101" s="297"/>
      <c r="QG101" s="297"/>
      <c r="QH101" s="297"/>
      <c r="QI101" s="297"/>
      <c r="QJ101" s="297"/>
      <c r="QK101" s="297"/>
      <c r="QL101" s="297"/>
      <c r="QM101" s="297"/>
      <c r="QN101" s="297"/>
      <c r="QO101" s="297"/>
      <c r="QP101" s="297"/>
      <c r="QQ101" s="297"/>
      <c r="QR101" s="297"/>
      <c r="QS101" s="297"/>
      <c r="QT101" s="297"/>
      <c r="QU101" s="297"/>
      <c r="QV101" s="297"/>
      <c r="QW101" s="297"/>
      <c r="QX101" s="297"/>
      <c r="QY101" s="297"/>
      <c r="QZ101" s="297"/>
      <c r="RA101" s="297"/>
      <c r="RB101" s="297"/>
      <c r="RC101" s="297"/>
      <c r="RD101" s="297"/>
      <c r="RE101" s="297"/>
      <c r="RF101" s="297"/>
      <c r="RG101" s="297"/>
      <c r="RH101" s="297"/>
      <c r="RI101" s="297"/>
      <c r="RJ101" s="297"/>
      <c r="RK101" s="297"/>
      <c r="RL101" s="297"/>
      <c r="RM101" s="297"/>
      <c r="RN101" s="297"/>
      <c r="RO101" s="297"/>
      <c r="RP101" s="297"/>
      <c r="RQ101" s="297"/>
      <c r="RR101" s="297"/>
      <c r="RS101" s="297"/>
      <c r="RT101" s="297"/>
      <c r="RU101" s="297"/>
      <c r="RV101" s="297"/>
      <c r="RW101" s="297"/>
      <c r="RX101" s="297"/>
      <c r="RY101" s="297"/>
      <c r="RZ101" s="297"/>
      <c r="SA101" s="297"/>
      <c r="SB101" s="297"/>
      <c r="SC101" s="297"/>
      <c r="SD101" s="297"/>
      <c r="SE101" s="297"/>
      <c r="SF101" s="297"/>
      <c r="SG101" s="297"/>
      <c r="SH101" s="297"/>
      <c r="SI101" s="297"/>
      <c r="SJ101" s="297"/>
      <c r="SK101" s="297"/>
      <c r="SL101" s="297"/>
      <c r="SM101" s="297"/>
      <c r="SN101" s="297"/>
      <c r="SO101" s="297"/>
      <c r="SP101" s="297"/>
      <c r="SQ101" s="297"/>
      <c r="SR101" s="297"/>
    </row>
    <row r="102" spans="1:512" ht="14.1" customHeight="1" x14ac:dyDescent="0.2">
      <c r="A102" s="164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  <c r="DP102" s="22"/>
      <c r="DQ102" s="22"/>
      <c r="DR102" s="22"/>
      <c r="DS102" s="22"/>
      <c r="DT102" s="22"/>
      <c r="DU102" s="22"/>
      <c r="DV102" s="22"/>
      <c r="DW102" s="22"/>
      <c r="DX102" s="22"/>
      <c r="DY102" s="22"/>
      <c r="DZ102" s="22"/>
      <c r="EA102" s="22"/>
      <c r="EB102" s="22"/>
      <c r="EC102" s="22"/>
      <c r="ED102" s="22"/>
      <c r="EE102" s="22"/>
      <c r="EF102" s="22"/>
      <c r="EG102" s="22"/>
      <c r="EH102" s="22"/>
      <c r="EI102" s="22"/>
      <c r="EJ102" s="22"/>
      <c r="EK102" s="22"/>
      <c r="EL102" s="22"/>
      <c r="EM102" s="22"/>
      <c r="EN102" s="22"/>
      <c r="EO102" s="22"/>
      <c r="EP102" s="22"/>
      <c r="EQ102" s="22"/>
      <c r="ER102" s="22"/>
      <c r="ES102" s="22"/>
      <c r="ET102" s="22"/>
      <c r="EU102" s="22"/>
      <c r="EV102" s="22"/>
      <c r="EW102" s="22"/>
      <c r="EX102" s="22"/>
      <c r="EY102" s="22"/>
      <c r="EZ102" s="22"/>
      <c r="FA102" s="22"/>
      <c r="FB102" s="22"/>
      <c r="FC102" s="22"/>
      <c r="FD102" s="22"/>
      <c r="FE102" s="22"/>
      <c r="FF102" s="22"/>
      <c r="FG102" s="22"/>
      <c r="FH102" s="22"/>
      <c r="FI102" s="22"/>
      <c r="FJ102" s="22"/>
      <c r="FK102" s="22"/>
      <c r="FL102" s="22"/>
      <c r="FM102" s="22"/>
      <c r="FN102" s="22"/>
      <c r="FO102" s="22"/>
      <c r="FP102" s="22"/>
      <c r="FQ102" s="22"/>
      <c r="FR102" s="22"/>
      <c r="FS102" s="22"/>
      <c r="FT102" s="22"/>
      <c r="FU102" s="22"/>
      <c r="FV102" s="22"/>
      <c r="FW102" s="22"/>
      <c r="FX102" s="22"/>
      <c r="FY102" s="22"/>
      <c r="FZ102" s="22"/>
      <c r="GE102" s="297"/>
      <c r="GF102" s="297"/>
      <c r="GG102" s="297"/>
      <c r="GH102" s="297"/>
      <c r="GI102" s="297"/>
      <c r="GJ102" s="297"/>
      <c r="GK102" s="297"/>
      <c r="GL102" s="297"/>
      <c r="GM102" s="297"/>
      <c r="GN102" s="297"/>
      <c r="GO102" s="297"/>
      <c r="GP102" s="297"/>
      <c r="GQ102" s="297"/>
      <c r="GR102" s="297"/>
      <c r="GS102" s="297"/>
      <c r="GT102" s="297"/>
      <c r="GU102" s="297"/>
      <c r="GV102" s="297"/>
      <c r="GW102" s="297"/>
      <c r="GX102" s="297"/>
      <c r="GY102" s="297"/>
      <c r="GZ102" s="297"/>
      <c r="HA102" s="297"/>
      <c r="HB102" s="297"/>
      <c r="HC102" s="297"/>
      <c r="HD102" s="297"/>
      <c r="HE102" s="297"/>
      <c r="HF102" s="297"/>
      <c r="HG102" s="297"/>
      <c r="HH102" s="297"/>
      <c r="HI102" s="297"/>
      <c r="HJ102" s="297"/>
      <c r="HK102" s="297"/>
      <c r="HL102" s="297"/>
      <c r="HM102" s="297"/>
      <c r="HN102" s="297"/>
      <c r="HO102" s="297"/>
      <c r="HP102" s="297"/>
      <c r="HQ102" s="297"/>
      <c r="HR102" s="297"/>
      <c r="HS102" s="297"/>
      <c r="HT102" s="297"/>
      <c r="HU102" s="297"/>
      <c r="HV102" s="297"/>
      <c r="HW102" s="297"/>
      <c r="HX102" s="297"/>
      <c r="HY102" s="297"/>
      <c r="HZ102" s="297"/>
      <c r="IA102" s="297"/>
      <c r="IB102" s="297"/>
      <c r="IC102" s="297"/>
      <c r="ID102" s="297"/>
      <c r="IE102" s="297"/>
      <c r="IF102" s="297"/>
      <c r="IG102" s="297"/>
      <c r="IH102" s="297"/>
      <c r="II102" s="297"/>
      <c r="IJ102" s="297"/>
      <c r="IK102" s="297"/>
      <c r="IL102" s="297"/>
      <c r="IM102" s="297"/>
      <c r="IN102" s="297"/>
      <c r="IO102" s="297"/>
      <c r="IP102" s="297"/>
      <c r="IQ102" s="297"/>
      <c r="IR102" s="297"/>
      <c r="IS102" s="297"/>
      <c r="IT102" s="297"/>
      <c r="IU102" s="297"/>
      <c r="IV102" s="297"/>
      <c r="IW102" s="297"/>
      <c r="IX102" s="297"/>
      <c r="IY102" s="297"/>
      <c r="IZ102" s="297"/>
      <c r="JA102" s="297"/>
      <c r="JB102" s="297"/>
      <c r="JC102" s="297"/>
      <c r="JD102" s="297"/>
      <c r="JE102" s="297"/>
      <c r="JF102" s="297"/>
      <c r="JG102" s="297"/>
      <c r="JH102" s="297"/>
      <c r="JI102" s="297"/>
      <c r="JJ102" s="297"/>
      <c r="JK102" s="297"/>
      <c r="JL102" s="297"/>
      <c r="JM102" s="297"/>
      <c r="JN102" s="297"/>
      <c r="JO102" s="297"/>
      <c r="JP102" s="297"/>
      <c r="JQ102" s="297"/>
      <c r="JR102" s="297"/>
      <c r="JS102" s="297"/>
      <c r="JT102" s="297"/>
      <c r="JU102" s="297"/>
      <c r="JV102" s="297"/>
      <c r="JW102" s="297"/>
      <c r="JX102" s="297"/>
      <c r="JY102" s="297"/>
      <c r="JZ102" s="297"/>
      <c r="KA102" s="297"/>
      <c r="KB102" s="297"/>
      <c r="KC102" s="297"/>
      <c r="KD102" s="297"/>
      <c r="KE102" s="297"/>
      <c r="KF102" s="297"/>
      <c r="KG102" s="297"/>
      <c r="KH102" s="297"/>
      <c r="KI102" s="297"/>
      <c r="KJ102" s="297"/>
      <c r="KK102" s="297"/>
      <c r="KL102" s="297"/>
      <c r="KM102" s="297"/>
      <c r="KN102" s="297"/>
      <c r="KO102" s="297"/>
      <c r="KP102" s="297"/>
      <c r="KQ102" s="297"/>
      <c r="KR102" s="297"/>
      <c r="KS102" s="297"/>
      <c r="KT102" s="297"/>
      <c r="KU102" s="297"/>
      <c r="KV102" s="297"/>
      <c r="KW102" s="297"/>
      <c r="KX102" s="297"/>
      <c r="KY102" s="297"/>
      <c r="KZ102" s="297"/>
      <c r="LA102" s="297"/>
      <c r="LB102" s="297"/>
      <c r="LC102" s="297"/>
      <c r="LD102" s="297"/>
      <c r="LE102" s="297"/>
      <c r="LF102" s="297"/>
      <c r="LG102" s="297"/>
      <c r="LH102" s="297"/>
      <c r="LI102" s="297"/>
      <c r="LJ102" s="297"/>
      <c r="LK102" s="297"/>
      <c r="LL102" s="297"/>
      <c r="LM102" s="297"/>
      <c r="LN102" s="297"/>
      <c r="LO102" s="297"/>
      <c r="LP102" s="297"/>
      <c r="LQ102" s="297"/>
      <c r="LR102" s="297"/>
      <c r="LS102" s="297"/>
      <c r="LT102" s="297"/>
      <c r="LU102" s="297"/>
      <c r="LV102" s="297"/>
      <c r="LW102" s="297"/>
      <c r="LX102" s="297"/>
      <c r="LY102" s="297"/>
      <c r="LZ102" s="297"/>
      <c r="MA102" s="297"/>
      <c r="MB102" s="297"/>
      <c r="MC102" s="297"/>
      <c r="MD102" s="297"/>
      <c r="ME102" s="297"/>
      <c r="MF102" s="297"/>
      <c r="MG102" s="297"/>
      <c r="MH102" s="297"/>
      <c r="MI102" s="297"/>
      <c r="MJ102" s="297"/>
      <c r="MK102" s="297"/>
      <c r="ML102" s="297"/>
      <c r="MM102" s="297"/>
      <c r="MN102" s="297"/>
      <c r="MO102" s="297"/>
      <c r="MP102" s="297"/>
      <c r="MQ102" s="297"/>
      <c r="MR102" s="297"/>
      <c r="MS102" s="297"/>
      <c r="MT102" s="297"/>
      <c r="MU102" s="297"/>
      <c r="MV102" s="297"/>
      <c r="MW102" s="297"/>
      <c r="MX102" s="297"/>
      <c r="MY102" s="297"/>
      <c r="MZ102" s="297"/>
      <c r="NA102" s="297"/>
      <c r="NB102" s="297"/>
      <c r="NC102" s="297"/>
      <c r="ND102" s="297"/>
      <c r="NE102" s="297"/>
      <c r="NF102" s="297"/>
      <c r="NG102" s="297"/>
      <c r="NH102" s="297"/>
      <c r="NI102" s="297"/>
      <c r="NJ102" s="297"/>
      <c r="NK102" s="297"/>
      <c r="NL102" s="297"/>
      <c r="NM102" s="297"/>
      <c r="NN102" s="297"/>
      <c r="NO102" s="297"/>
      <c r="NP102" s="297"/>
      <c r="NQ102" s="297"/>
      <c r="NR102" s="297"/>
      <c r="NS102" s="297"/>
      <c r="NT102" s="297"/>
      <c r="NU102" s="297"/>
      <c r="NV102" s="297"/>
      <c r="NW102" s="297"/>
      <c r="NX102" s="297"/>
      <c r="NY102" s="297"/>
      <c r="NZ102" s="297"/>
      <c r="OA102" s="297"/>
      <c r="OB102" s="297"/>
      <c r="OC102" s="297"/>
      <c r="OD102" s="297"/>
      <c r="OE102" s="297"/>
      <c r="OF102" s="297"/>
      <c r="OG102" s="297"/>
      <c r="OH102" s="297"/>
      <c r="OI102" s="297"/>
      <c r="OJ102" s="297"/>
      <c r="OK102" s="297"/>
      <c r="OL102" s="297"/>
      <c r="OM102" s="297"/>
      <c r="ON102" s="297"/>
      <c r="OO102" s="297"/>
      <c r="OP102" s="297"/>
      <c r="OQ102" s="297"/>
      <c r="OR102" s="297"/>
      <c r="OS102" s="297"/>
      <c r="OT102" s="297"/>
      <c r="OU102" s="297"/>
      <c r="OV102" s="297"/>
      <c r="OW102" s="297"/>
      <c r="OX102" s="297"/>
      <c r="OY102" s="297"/>
      <c r="OZ102" s="297"/>
      <c r="PA102" s="297"/>
      <c r="PB102" s="297"/>
      <c r="PC102" s="297"/>
      <c r="PD102" s="297"/>
      <c r="PE102" s="297"/>
      <c r="PF102" s="297"/>
      <c r="PG102" s="297"/>
      <c r="PH102" s="297"/>
      <c r="PI102" s="297"/>
      <c r="PJ102" s="297"/>
      <c r="PK102" s="297"/>
      <c r="PL102" s="297"/>
      <c r="PM102" s="297"/>
      <c r="PN102" s="297"/>
      <c r="PO102" s="297"/>
      <c r="PP102" s="297"/>
      <c r="PQ102" s="297"/>
      <c r="PR102" s="297"/>
      <c r="PS102" s="297"/>
      <c r="PT102" s="297"/>
      <c r="PU102" s="297"/>
      <c r="PV102" s="297"/>
      <c r="PW102" s="297"/>
      <c r="PX102" s="297"/>
      <c r="PY102" s="297"/>
      <c r="PZ102" s="297"/>
      <c r="QA102" s="297"/>
      <c r="QB102" s="297"/>
      <c r="QC102" s="297"/>
      <c r="QD102" s="297"/>
      <c r="QE102" s="297"/>
      <c r="QF102" s="297"/>
      <c r="QG102" s="297"/>
      <c r="QH102" s="297"/>
      <c r="QI102" s="297"/>
      <c r="QJ102" s="297"/>
      <c r="QK102" s="297"/>
      <c r="QL102" s="297"/>
      <c r="QM102" s="297"/>
      <c r="QN102" s="297"/>
      <c r="QO102" s="297"/>
      <c r="QP102" s="297"/>
      <c r="QQ102" s="297"/>
      <c r="QR102" s="297"/>
      <c r="QS102" s="297"/>
      <c r="QT102" s="297"/>
      <c r="QU102" s="297"/>
      <c r="QV102" s="297"/>
      <c r="QW102" s="297"/>
      <c r="QX102" s="297"/>
      <c r="QY102" s="297"/>
      <c r="QZ102" s="297"/>
      <c r="RA102" s="297"/>
      <c r="RB102" s="297"/>
      <c r="RC102" s="297"/>
      <c r="RD102" s="297"/>
      <c r="RE102" s="297"/>
      <c r="RF102" s="297"/>
      <c r="RG102" s="297"/>
      <c r="RH102" s="297"/>
      <c r="RI102" s="297"/>
      <c r="RJ102" s="297"/>
      <c r="RK102" s="297"/>
      <c r="RL102" s="297"/>
      <c r="RM102" s="297"/>
      <c r="RN102" s="297"/>
      <c r="RO102" s="297"/>
      <c r="RP102" s="297"/>
      <c r="RQ102" s="297"/>
      <c r="RR102" s="297"/>
      <c r="RS102" s="297"/>
      <c r="RT102" s="297"/>
      <c r="RU102" s="297"/>
      <c r="RV102" s="297"/>
      <c r="RW102" s="297"/>
      <c r="RX102" s="297"/>
      <c r="RY102" s="297"/>
      <c r="RZ102" s="297"/>
      <c r="SA102" s="297"/>
      <c r="SB102" s="297"/>
      <c r="SC102" s="297"/>
      <c r="SD102" s="297"/>
      <c r="SE102" s="297"/>
      <c r="SF102" s="297"/>
      <c r="SG102" s="297"/>
      <c r="SH102" s="297"/>
      <c r="SI102" s="297"/>
      <c r="SJ102" s="297"/>
      <c r="SK102" s="297"/>
      <c r="SL102" s="297"/>
      <c r="SM102" s="297"/>
      <c r="SN102" s="297"/>
      <c r="SO102" s="297"/>
      <c r="SP102" s="297"/>
      <c r="SQ102" s="297"/>
      <c r="SR102" s="297"/>
    </row>
    <row r="103" spans="1:512" ht="14.1" customHeight="1" x14ac:dyDescent="0.2">
      <c r="A103" s="164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  <c r="DP103" s="22"/>
      <c r="DQ103" s="22"/>
      <c r="DR103" s="22"/>
      <c r="DS103" s="22"/>
      <c r="DT103" s="22"/>
      <c r="DU103" s="22"/>
      <c r="DV103" s="22"/>
      <c r="DW103" s="22"/>
      <c r="DX103" s="22"/>
      <c r="DY103" s="22"/>
      <c r="DZ103" s="22"/>
      <c r="EA103" s="22"/>
      <c r="EB103" s="22"/>
      <c r="EC103" s="22"/>
      <c r="ED103" s="22"/>
      <c r="EE103" s="22"/>
      <c r="EF103" s="22"/>
      <c r="EG103" s="22"/>
      <c r="EH103" s="22"/>
      <c r="EI103" s="22"/>
      <c r="EJ103" s="22"/>
      <c r="EK103" s="22"/>
      <c r="EL103" s="22"/>
      <c r="EM103" s="22"/>
      <c r="EN103" s="22"/>
      <c r="EO103" s="22"/>
      <c r="EP103" s="22"/>
      <c r="EQ103" s="22"/>
      <c r="ER103" s="22"/>
      <c r="ES103" s="22"/>
      <c r="ET103" s="22"/>
      <c r="EU103" s="22"/>
      <c r="EV103" s="22"/>
      <c r="EW103" s="22"/>
      <c r="EX103" s="22"/>
      <c r="EY103" s="22"/>
      <c r="EZ103" s="22"/>
      <c r="FA103" s="22"/>
      <c r="FB103" s="22"/>
      <c r="FC103" s="22"/>
      <c r="FD103" s="22"/>
      <c r="FE103" s="22"/>
      <c r="FF103" s="22"/>
      <c r="FG103" s="22"/>
      <c r="FH103" s="22"/>
      <c r="FI103" s="22"/>
      <c r="FJ103" s="22"/>
      <c r="FK103" s="22"/>
      <c r="FL103" s="22"/>
      <c r="FM103" s="22"/>
      <c r="FN103" s="22"/>
      <c r="FO103" s="22"/>
      <c r="FP103" s="22"/>
      <c r="FQ103" s="22"/>
      <c r="FR103" s="22"/>
      <c r="FS103" s="22"/>
      <c r="FT103" s="22"/>
      <c r="FU103" s="22"/>
      <c r="FV103" s="22"/>
      <c r="FW103" s="22"/>
      <c r="FX103" s="22"/>
      <c r="FY103" s="22"/>
      <c r="FZ103" s="22"/>
    </row>
    <row r="104" spans="1:512" ht="14.1" customHeight="1" x14ac:dyDescent="0.2">
      <c r="A104" s="164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  <c r="DP104" s="22"/>
      <c r="DQ104" s="22"/>
      <c r="DR104" s="22"/>
      <c r="DS104" s="22"/>
      <c r="DT104" s="22"/>
      <c r="DU104" s="22"/>
      <c r="DV104" s="22"/>
      <c r="DW104" s="22"/>
      <c r="DX104" s="22"/>
      <c r="DY104" s="22"/>
      <c r="DZ104" s="22"/>
      <c r="EA104" s="22"/>
      <c r="EB104" s="22"/>
      <c r="EC104" s="22"/>
      <c r="ED104" s="22"/>
      <c r="EE104" s="22"/>
      <c r="EF104" s="22"/>
      <c r="EG104" s="22"/>
      <c r="EH104" s="22"/>
      <c r="EI104" s="22"/>
      <c r="EJ104" s="22"/>
      <c r="EK104" s="22"/>
      <c r="EL104" s="22"/>
      <c r="EM104" s="22"/>
      <c r="EN104" s="22"/>
      <c r="EO104" s="22"/>
      <c r="EP104" s="22"/>
      <c r="EQ104" s="22"/>
      <c r="ER104" s="22"/>
      <c r="ES104" s="22"/>
      <c r="ET104" s="22"/>
      <c r="EU104" s="22"/>
      <c r="EV104" s="22"/>
      <c r="EW104" s="22"/>
      <c r="EX104" s="22"/>
      <c r="EY104" s="22"/>
      <c r="EZ104" s="22"/>
      <c r="FA104" s="22"/>
      <c r="FB104" s="22"/>
      <c r="FC104" s="22"/>
      <c r="FD104" s="22"/>
      <c r="FE104" s="22"/>
      <c r="FF104" s="22"/>
      <c r="FG104" s="22"/>
      <c r="FH104" s="22"/>
      <c r="FI104" s="22"/>
      <c r="FJ104" s="22"/>
      <c r="FK104" s="22"/>
      <c r="FL104" s="22"/>
      <c r="FM104" s="22"/>
      <c r="FN104" s="22"/>
      <c r="FO104" s="22"/>
      <c r="FP104" s="22"/>
      <c r="FQ104" s="22"/>
      <c r="FR104" s="22"/>
      <c r="FS104" s="22"/>
      <c r="FT104" s="22"/>
      <c r="FU104" s="22"/>
      <c r="FV104" s="22"/>
      <c r="FW104" s="22"/>
      <c r="FX104" s="22"/>
      <c r="FY104" s="22"/>
      <c r="FZ104" s="22"/>
    </row>
    <row r="105" spans="1:512" ht="14.1" customHeight="1" x14ac:dyDescent="0.2">
      <c r="A105" s="164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  <c r="DP105" s="22"/>
      <c r="DQ105" s="22"/>
      <c r="DR105" s="22"/>
      <c r="DS105" s="22"/>
      <c r="DT105" s="22"/>
      <c r="DU105" s="22"/>
      <c r="DV105" s="22"/>
      <c r="DW105" s="22"/>
      <c r="DX105" s="22"/>
      <c r="DY105" s="22"/>
      <c r="DZ105" s="22"/>
      <c r="EA105" s="22"/>
      <c r="EB105" s="22"/>
      <c r="EC105" s="22"/>
      <c r="ED105" s="22"/>
      <c r="EE105" s="22"/>
      <c r="EF105" s="22"/>
      <c r="EG105" s="22"/>
      <c r="EH105" s="22"/>
      <c r="EI105" s="22"/>
      <c r="EJ105" s="22"/>
      <c r="EK105" s="22"/>
      <c r="EL105" s="22"/>
      <c r="EM105" s="22"/>
      <c r="EN105" s="22"/>
      <c r="EO105" s="22"/>
      <c r="EP105" s="22"/>
      <c r="EQ105" s="22"/>
      <c r="ER105" s="22"/>
      <c r="ES105" s="22"/>
      <c r="ET105" s="22"/>
      <c r="EU105" s="22"/>
      <c r="EV105" s="22"/>
      <c r="EW105" s="22"/>
      <c r="EX105" s="22"/>
      <c r="EY105" s="22"/>
      <c r="EZ105" s="22"/>
      <c r="FA105" s="22"/>
      <c r="FB105" s="22"/>
      <c r="FC105" s="22"/>
      <c r="FD105" s="22"/>
      <c r="FE105" s="22"/>
      <c r="FF105" s="22"/>
      <c r="FG105" s="22"/>
      <c r="FH105" s="22"/>
      <c r="FI105" s="22"/>
      <c r="FJ105" s="22"/>
      <c r="FK105" s="22"/>
      <c r="FL105" s="22"/>
      <c r="FM105" s="22"/>
      <c r="FN105" s="22"/>
      <c r="FO105" s="22"/>
      <c r="FP105" s="22"/>
      <c r="FQ105" s="22"/>
      <c r="FR105" s="22"/>
      <c r="FS105" s="22"/>
      <c r="FT105" s="22"/>
      <c r="FU105" s="22"/>
      <c r="FV105" s="22"/>
      <c r="FW105" s="22"/>
      <c r="FX105" s="22"/>
      <c r="FY105" s="22"/>
      <c r="FZ105" s="22"/>
    </row>
    <row r="106" spans="1:512" ht="14.1" customHeight="1" x14ac:dyDescent="0.2">
      <c r="A106" s="164"/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  <c r="L106" s="164"/>
      <c r="M106" s="164"/>
      <c r="N106" s="164"/>
      <c r="O106" s="164"/>
      <c r="P106" s="164"/>
      <c r="Q106" s="164"/>
      <c r="R106" s="164"/>
      <c r="S106" s="164"/>
      <c r="T106" s="164"/>
      <c r="U106" s="164"/>
      <c r="V106" s="164"/>
      <c r="W106" s="164"/>
      <c r="X106" s="164"/>
      <c r="Y106" s="164"/>
      <c r="Z106" s="164"/>
      <c r="AA106" s="164"/>
      <c r="AB106" s="164"/>
      <c r="AC106" s="164"/>
      <c r="AD106" s="164"/>
      <c r="AE106" s="164"/>
      <c r="AF106" s="164"/>
      <c r="AG106" s="164"/>
      <c r="AH106" s="164"/>
      <c r="AI106" s="164"/>
      <c r="AJ106" s="164"/>
      <c r="AK106" s="164"/>
      <c r="AL106" s="164"/>
      <c r="AM106" s="164"/>
      <c r="AN106" s="164"/>
      <c r="AO106" s="164"/>
      <c r="AP106" s="164"/>
      <c r="AQ106" s="164"/>
      <c r="AR106" s="164"/>
      <c r="AS106" s="164"/>
      <c r="AT106" s="164"/>
      <c r="AU106" s="164"/>
      <c r="AV106" s="164"/>
      <c r="AW106" s="164"/>
      <c r="AX106" s="164"/>
      <c r="AY106" s="164"/>
      <c r="AZ106" s="164"/>
      <c r="BA106" s="164"/>
      <c r="BB106" s="164"/>
      <c r="BC106" s="164"/>
      <c r="BD106" s="164"/>
      <c r="BE106" s="164"/>
      <c r="BF106" s="164"/>
      <c r="BG106" s="164"/>
      <c r="BH106" s="164"/>
      <c r="BI106" s="164"/>
      <c r="BJ106" s="164"/>
      <c r="BK106" s="164"/>
      <c r="BL106" s="164"/>
      <c r="BM106" s="164"/>
      <c r="BN106" s="164"/>
      <c r="BO106" s="164"/>
      <c r="BP106" s="164"/>
      <c r="BQ106" s="164"/>
      <c r="BR106" s="164"/>
      <c r="BS106" s="164"/>
      <c r="BT106" s="164"/>
      <c r="BU106" s="164"/>
      <c r="BV106" s="164"/>
      <c r="BW106" s="164"/>
      <c r="BX106" s="164"/>
      <c r="BY106" s="164"/>
      <c r="BZ106" s="164"/>
      <c r="CA106" s="164"/>
      <c r="CB106" s="164"/>
      <c r="CC106" s="164"/>
      <c r="CD106" s="164"/>
      <c r="CE106" s="164"/>
      <c r="CF106" s="164"/>
      <c r="CG106" s="164"/>
      <c r="CH106" s="164"/>
      <c r="CI106" s="164"/>
      <c r="CJ106" s="164"/>
      <c r="CK106" s="164"/>
      <c r="CL106" s="164"/>
      <c r="CM106" s="164"/>
      <c r="CN106" s="164"/>
      <c r="CO106" s="164"/>
      <c r="CP106" s="164"/>
      <c r="CQ106" s="164"/>
      <c r="CR106" s="164"/>
      <c r="CS106" s="164"/>
      <c r="CT106" s="164"/>
      <c r="CU106" s="164"/>
      <c r="CV106" s="164"/>
      <c r="CW106" s="164"/>
      <c r="CX106" s="164"/>
      <c r="CY106" s="164"/>
      <c r="CZ106" s="164"/>
      <c r="DA106" s="164"/>
      <c r="DB106" s="164"/>
      <c r="DC106" s="164"/>
      <c r="DD106" s="164"/>
      <c r="DE106" s="164"/>
      <c r="DF106" s="164"/>
      <c r="DG106" s="164"/>
      <c r="DH106" s="164"/>
      <c r="DI106" s="164"/>
      <c r="DJ106" s="164"/>
      <c r="DK106" s="164"/>
      <c r="DL106" s="164"/>
      <c r="DM106" s="164"/>
      <c r="DN106" s="164"/>
      <c r="DO106" s="164"/>
      <c r="DP106" s="164"/>
      <c r="DQ106" s="164"/>
      <c r="DR106" s="164"/>
      <c r="DS106" s="164"/>
      <c r="DT106" s="164"/>
      <c r="DU106" s="164"/>
      <c r="DV106" s="164"/>
      <c r="DW106" s="164"/>
      <c r="DX106" s="164"/>
      <c r="DY106" s="164"/>
      <c r="DZ106" s="164"/>
      <c r="EA106" s="164"/>
      <c r="EB106" s="164"/>
      <c r="EC106" s="164"/>
      <c r="ED106" s="164"/>
      <c r="EE106" s="164"/>
      <c r="EF106" s="164"/>
      <c r="EG106" s="164"/>
      <c r="EH106" s="164"/>
      <c r="EI106" s="164"/>
      <c r="EJ106" s="164"/>
      <c r="EK106" s="164"/>
      <c r="EL106" s="164"/>
      <c r="EM106" s="164"/>
      <c r="EN106" s="164"/>
      <c r="EO106" s="164"/>
      <c r="EP106" s="164"/>
      <c r="EQ106" s="164"/>
      <c r="ER106" s="164"/>
      <c r="ES106" s="164"/>
      <c r="ET106" s="164"/>
      <c r="EU106" s="164"/>
      <c r="EV106" s="164"/>
      <c r="EW106" s="164"/>
      <c r="EX106" s="164"/>
      <c r="EY106" s="164"/>
      <c r="EZ106" s="164"/>
      <c r="FA106" s="164"/>
      <c r="FB106" s="164"/>
      <c r="FC106" s="164"/>
      <c r="FD106" s="164"/>
      <c r="FE106" s="164"/>
      <c r="FF106" s="164"/>
      <c r="FG106" s="164"/>
      <c r="FH106" s="164"/>
      <c r="FI106" s="164"/>
      <c r="FJ106" s="164"/>
      <c r="FK106" s="164"/>
      <c r="FL106" s="164"/>
      <c r="FM106" s="164"/>
      <c r="FN106" s="164"/>
      <c r="FO106" s="164"/>
      <c r="FP106" s="164"/>
      <c r="FQ106" s="164"/>
      <c r="FR106" s="164"/>
      <c r="FS106" s="164"/>
      <c r="FT106" s="164"/>
      <c r="FU106" s="164"/>
      <c r="FV106" s="164"/>
      <c r="FW106" s="164"/>
      <c r="FX106" s="164"/>
      <c r="FY106" s="164"/>
      <c r="FZ106" s="164"/>
      <c r="GA106" s="297"/>
    </row>
    <row r="107" spans="1:512" ht="14.1" customHeight="1" x14ac:dyDescent="0.2">
      <c r="A107" s="164"/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  <c r="L107" s="164"/>
      <c r="M107" s="164"/>
      <c r="N107" s="164"/>
      <c r="O107" s="164"/>
      <c r="P107" s="164"/>
      <c r="Q107" s="164"/>
      <c r="R107" s="164"/>
      <c r="S107" s="164"/>
      <c r="T107" s="164"/>
      <c r="U107" s="164"/>
      <c r="V107" s="164"/>
      <c r="W107" s="164"/>
      <c r="X107" s="164"/>
      <c r="Y107" s="164"/>
      <c r="Z107" s="164"/>
      <c r="AA107" s="164"/>
      <c r="AB107" s="164"/>
      <c r="AC107" s="164"/>
      <c r="AD107" s="164"/>
      <c r="AE107" s="164"/>
      <c r="AF107" s="164"/>
      <c r="AG107" s="164"/>
      <c r="AH107" s="164"/>
      <c r="AI107" s="164"/>
      <c r="AJ107" s="164"/>
      <c r="AK107" s="164"/>
      <c r="AL107" s="164"/>
      <c r="AM107" s="164"/>
      <c r="AN107" s="164"/>
      <c r="AO107" s="164"/>
      <c r="AP107" s="164"/>
      <c r="AQ107" s="164"/>
      <c r="AR107" s="164"/>
      <c r="AS107" s="164"/>
      <c r="AT107" s="164"/>
      <c r="AU107" s="164"/>
      <c r="AV107" s="164"/>
      <c r="AW107" s="164"/>
      <c r="AX107" s="164"/>
      <c r="AY107" s="164"/>
      <c r="AZ107" s="164"/>
      <c r="BA107" s="164"/>
      <c r="BB107" s="164"/>
      <c r="BC107" s="164"/>
      <c r="BD107" s="164"/>
      <c r="BE107" s="164"/>
      <c r="BF107" s="164"/>
      <c r="BG107" s="164"/>
      <c r="BH107" s="164"/>
      <c r="BI107" s="164"/>
      <c r="BJ107" s="164"/>
      <c r="BK107" s="164"/>
      <c r="BL107" s="164"/>
      <c r="BM107" s="164"/>
      <c r="BN107" s="164"/>
      <c r="BO107" s="164"/>
      <c r="BP107" s="164"/>
      <c r="BQ107" s="164"/>
      <c r="BR107" s="164"/>
      <c r="BS107" s="164"/>
      <c r="BT107" s="164"/>
      <c r="BU107" s="164"/>
      <c r="BV107" s="164"/>
      <c r="BW107" s="164"/>
      <c r="BX107" s="164"/>
      <c r="BY107" s="164"/>
      <c r="BZ107" s="164"/>
      <c r="CA107" s="164"/>
      <c r="CB107" s="164"/>
      <c r="CC107" s="164"/>
      <c r="CD107" s="164"/>
      <c r="CE107" s="164"/>
      <c r="CF107" s="164"/>
      <c r="CG107" s="164"/>
      <c r="CH107" s="164"/>
      <c r="CI107" s="164"/>
      <c r="CJ107" s="164"/>
      <c r="CK107" s="164"/>
      <c r="CL107" s="164"/>
      <c r="CM107" s="164"/>
      <c r="CN107" s="164"/>
      <c r="CO107" s="164"/>
      <c r="CP107" s="164"/>
      <c r="CQ107" s="164"/>
      <c r="CR107" s="164"/>
      <c r="CS107" s="164"/>
      <c r="CT107" s="164"/>
      <c r="CU107" s="164"/>
      <c r="CV107" s="164"/>
      <c r="CW107" s="164"/>
      <c r="CX107" s="164"/>
      <c r="CY107" s="164"/>
      <c r="CZ107" s="164"/>
      <c r="DA107" s="164"/>
      <c r="DB107" s="164"/>
      <c r="DC107" s="164"/>
      <c r="DD107" s="164"/>
      <c r="DE107" s="164"/>
      <c r="DF107" s="164"/>
      <c r="DG107" s="164"/>
      <c r="DH107" s="164"/>
      <c r="DI107" s="164"/>
      <c r="DJ107" s="164"/>
      <c r="DK107" s="164"/>
      <c r="DL107" s="164"/>
      <c r="DM107" s="164"/>
      <c r="DN107" s="164"/>
      <c r="DO107" s="164"/>
      <c r="DP107" s="164"/>
      <c r="DQ107" s="164"/>
      <c r="DR107" s="164"/>
      <c r="DS107" s="164"/>
      <c r="DT107" s="164"/>
      <c r="DU107" s="164"/>
      <c r="DV107" s="164"/>
      <c r="DW107" s="164"/>
      <c r="DX107" s="164"/>
      <c r="DY107" s="164"/>
      <c r="DZ107" s="164"/>
      <c r="EA107" s="164"/>
      <c r="EB107" s="164"/>
      <c r="EC107" s="164"/>
      <c r="ED107" s="164"/>
      <c r="EE107" s="164"/>
      <c r="EF107" s="164"/>
      <c r="EG107" s="164"/>
      <c r="EH107" s="164"/>
      <c r="EI107" s="164"/>
      <c r="EJ107" s="164"/>
      <c r="EK107" s="164"/>
      <c r="EL107" s="164"/>
      <c r="EM107" s="164"/>
      <c r="EN107" s="164"/>
      <c r="EO107" s="164"/>
      <c r="EP107" s="164"/>
      <c r="EQ107" s="164"/>
      <c r="ER107" s="164"/>
      <c r="ES107" s="164"/>
      <c r="ET107" s="164"/>
      <c r="EU107" s="164"/>
      <c r="EV107" s="164"/>
      <c r="EW107" s="164"/>
      <c r="EX107" s="164"/>
      <c r="EY107" s="164"/>
      <c r="EZ107" s="164"/>
      <c r="FA107" s="164"/>
      <c r="FB107" s="164"/>
      <c r="FC107" s="164"/>
      <c r="FD107" s="164"/>
      <c r="FE107" s="164"/>
      <c r="FF107" s="164"/>
      <c r="FG107" s="164"/>
      <c r="FH107" s="164"/>
      <c r="FI107" s="164"/>
      <c r="FJ107" s="164"/>
      <c r="FK107" s="164"/>
      <c r="FL107" s="164"/>
      <c r="FM107" s="164"/>
      <c r="FN107" s="164"/>
      <c r="FO107" s="164"/>
      <c r="FP107" s="164"/>
      <c r="FQ107" s="164"/>
      <c r="FR107" s="164"/>
      <c r="FS107" s="164"/>
      <c r="FT107" s="164"/>
      <c r="FU107" s="164"/>
      <c r="FV107" s="164"/>
      <c r="FW107" s="164"/>
      <c r="FX107" s="164"/>
      <c r="FY107" s="164"/>
      <c r="FZ107" s="164"/>
      <c r="GA107" s="297"/>
    </row>
    <row r="108" spans="1:512" ht="14.1" customHeight="1" x14ac:dyDescent="0.2">
      <c r="A108" s="164"/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  <c r="L108" s="164"/>
      <c r="M108" s="164"/>
      <c r="N108" s="164"/>
      <c r="O108" s="164"/>
      <c r="P108" s="164"/>
      <c r="Q108" s="164"/>
      <c r="R108" s="164"/>
      <c r="S108" s="164"/>
      <c r="T108" s="164"/>
      <c r="U108" s="164"/>
      <c r="V108" s="164"/>
      <c r="W108" s="164"/>
      <c r="X108" s="164"/>
      <c r="Y108" s="164"/>
      <c r="Z108" s="175"/>
      <c r="AA108" s="164"/>
      <c r="AB108" s="164"/>
      <c r="AC108" s="176"/>
      <c r="AD108" s="140"/>
      <c r="AE108" s="140"/>
      <c r="AF108" s="140"/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  <c r="AV108" s="140"/>
      <c r="AW108" s="140"/>
      <c r="AX108" s="140"/>
      <c r="AY108" s="140"/>
      <c r="AZ108" s="140"/>
      <c r="BA108" s="140"/>
      <c r="BB108" s="140"/>
      <c r="BC108" s="140"/>
      <c r="BD108" s="140"/>
      <c r="BE108" s="140"/>
      <c r="BF108" s="140"/>
      <c r="BG108" s="140"/>
      <c r="BH108" s="140"/>
      <c r="BI108" s="140"/>
      <c r="BJ108" s="140"/>
      <c r="BK108" s="140"/>
      <c r="BL108" s="140"/>
      <c r="BM108" s="140"/>
      <c r="BN108" s="140"/>
      <c r="BO108" s="140"/>
      <c r="BP108" s="140"/>
      <c r="BQ108" s="140"/>
      <c r="BR108" s="140"/>
      <c r="BS108" s="140"/>
      <c r="BT108" s="140"/>
      <c r="BU108" s="140"/>
      <c r="BV108" s="140"/>
      <c r="BW108" s="140"/>
      <c r="BX108" s="140"/>
      <c r="BY108" s="140"/>
      <c r="BZ108" s="140"/>
      <c r="CA108" s="140"/>
      <c r="CB108" s="140"/>
      <c r="CC108" s="140"/>
      <c r="CD108" s="140"/>
      <c r="CE108" s="140"/>
      <c r="CF108" s="140"/>
      <c r="CG108" s="140"/>
      <c r="CH108" s="140"/>
      <c r="CI108" s="140"/>
      <c r="CJ108" s="140"/>
      <c r="CK108" s="140"/>
      <c r="CL108" s="140"/>
      <c r="CM108" s="140"/>
      <c r="CN108" s="140"/>
      <c r="CO108" s="140"/>
      <c r="CP108" s="140"/>
      <c r="CQ108" s="140"/>
      <c r="CR108" s="140"/>
      <c r="CS108" s="140"/>
      <c r="CT108" s="140"/>
      <c r="CU108" s="140"/>
      <c r="CV108" s="140"/>
      <c r="CW108" s="140"/>
      <c r="CX108" s="140"/>
      <c r="CY108" s="140"/>
      <c r="CZ108" s="140"/>
      <c r="DA108" s="140"/>
      <c r="DB108" s="140"/>
      <c r="DC108" s="140"/>
      <c r="DD108" s="140"/>
      <c r="DE108" s="140"/>
      <c r="DF108" s="140"/>
      <c r="DG108" s="140"/>
      <c r="DH108" s="140"/>
      <c r="DI108" s="140"/>
      <c r="DJ108" s="140"/>
      <c r="DK108" s="140"/>
      <c r="DL108" s="140"/>
      <c r="DM108" s="140"/>
      <c r="DN108" s="140"/>
      <c r="DO108" s="140"/>
      <c r="DP108" s="140"/>
      <c r="DQ108" s="140"/>
      <c r="DR108" s="140"/>
      <c r="DS108" s="140"/>
      <c r="DT108" s="140"/>
      <c r="DU108" s="140"/>
      <c r="DV108" s="140"/>
      <c r="DW108" s="140"/>
      <c r="DX108" s="140"/>
      <c r="DY108" s="140"/>
      <c r="DZ108" s="140"/>
      <c r="EA108" s="140"/>
      <c r="EB108" s="140"/>
      <c r="EC108" s="140"/>
      <c r="ED108" s="140"/>
      <c r="EE108" s="140"/>
      <c r="EF108" s="140"/>
      <c r="EG108" s="140"/>
      <c r="EH108" s="140"/>
      <c r="EI108" s="140"/>
      <c r="EJ108" s="140"/>
      <c r="EK108" s="140"/>
      <c r="EL108" s="140"/>
      <c r="EM108" s="140"/>
      <c r="EN108" s="140"/>
      <c r="EO108" s="140"/>
      <c r="EP108" s="140"/>
      <c r="EQ108" s="140"/>
      <c r="ER108" s="140"/>
      <c r="ES108" s="140"/>
      <c r="ET108" s="140"/>
      <c r="EU108" s="140"/>
      <c r="EV108" s="140"/>
      <c r="EW108" s="140"/>
      <c r="EX108" s="140"/>
      <c r="EY108" s="140"/>
      <c r="EZ108" s="140"/>
      <c r="FA108" s="140"/>
      <c r="FB108" s="140"/>
      <c r="FC108" s="140"/>
      <c r="FD108" s="140"/>
      <c r="FE108" s="140"/>
      <c r="FF108" s="140"/>
      <c r="FG108" s="140"/>
      <c r="FH108" s="140"/>
      <c r="FI108" s="140"/>
      <c r="FJ108" s="140"/>
      <c r="FK108" s="140"/>
      <c r="FL108" s="140"/>
      <c r="FM108" s="140"/>
      <c r="FN108" s="140"/>
      <c r="FO108" s="140"/>
      <c r="FP108" s="140"/>
      <c r="FQ108" s="140"/>
      <c r="FR108" s="140"/>
      <c r="FS108" s="140"/>
      <c r="FT108" s="140"/>
      <c r="FU108" s="140"/>
      <c r="FV108" s="140"/>
      <c r="FW108" s="140"/>
      <c r="FX108" s="140"/>
      <c r="FY108" s="140"/>
      <c r="FZ108" s="140"/>
      <c r="GA108" s="16"/>
    </row>
    <row r="109" spans="1:512" ht="14.1" customHeight="1" x14ac:dyDescent="0.2">
      <c r="A109" s="164"/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  <c r="L109" s="164"/>
      <c r="M109" s="164"/>
      <c r="N109" s="164"/>
      <c r="O109" s="164"/>
      <c r="P109" s="164"/>
      <c r="Q109" s="164"/>
      <c r="R109" s="164"/>
      <c r="S109" s="164"/>
      <c r="T109" s="164"/>
      <c r="U109" s="164"/>
      <c r="V109" s="164"/>
      <c r="W109" s="164"/>
      <c r="X109" s="164"/>
      <c r="Y109" s="164"/>
      <c r="Z109" s="175"/>
      <c r="AA109" s="164"/>
      <c r="AB109" s="164"/>
      <c r="AC109" s="176"/>
      <c r="AD109" s="140"/>
      <c r="AE109" s="140"/>
      <c r="AF109" s="140"/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  <c r="AV109" s="140"/>
      <c r="AW109" s="140"/>
      <c r="AX109" s="140"/>
      <c r="AY109" s="140"/>
      <c r="AZ109" s="140"/>
      <c r="BA109" s="140"/>
      <c r="BB109" s="140"/>
      <c r="BC109" s="140"/>
      <c r="BD109" s="140"/>
      <c r="BE109" s="140"/>
      <c r="BF109" s="140"/>
      <c r="BG109" s="140"/>
      <c r="BH109" s="140"/>
      <c r="BI109" s="140"/>
      <c r="BJ109" s="140"/>
      <c r="BK109" s="140"/>
      <c r="BL109" s="140"/>
      <c r="BM109" s="140"/>
      <c r="BN109" s="140"/>
      <c r="BO109" s="140"/>
      <c r="BP109" s="140"/>
      <c r="BQ109" s="140"/>
      <c r="BR109" s="140"/>
      <c r="BS109" s="140"/>
      <c r="BT109" s="140"/>
      <c r="BU109" s="140"/>
      <c r="BV109" s="140"/>
      <c r="BW109" s="140"/>
      <c r="BX109" s="140"/>
      <c r="BY109" s="140"/>
      <c r="BZ109" s="140"/>
      <c r="CA109" s="140"/>
      <c r="CB109" s="140"/>
      <c r="CC109" s="140"/>
      <c r="CD109" s="140"/>
      <c r="CE109" s="140"/>
      <c r="CF109" s="140"/>
      <c r="CG109" s="140"/>
      <c r="CH109" s="140"/>
      <c r="CI109" s="140"/>
      <c r="CJ109" s="140"/>
      <c r="CK109" s="140"/>
      <c r="CL109" s="140"/>
      <c r="CM109" s="140"/>
      <c r="CN109" s="140"/>
      <c r="CO109" s="140"/>
      <c r="CP109" s="140"/>
      <c r="CQ109" s="140"/>
      <c r="CR109" s="140"/>
      <c r="CS109" s="140"/>
      <c r="CT109" s="140"/>
      <c r="CU109" s="140"/>
      <c r="CV109" s="140"/>
      <c r="CW109" s="140"/>
      <c r="CX109" s="140"/>
      <c r="CY109" s="140"/>
      <c r="CZ109" s="140"/>
      <c r="DA109" s="140"/>
      <c r="DB109" s="140"/>
      <c r="DC109" s="140"/>
      <c r="DD109" s="140"/>
      <c r="DE109" s="140"/>
      <c r="DF109" s="140"/>
      <c r="DG109" s="140"/>
      <c r="DH109" s="140"/>
      <c r="DI109" s="140"/>
      <c r="DJ109" s="140"/>
      <c r="DK109" s="140"/>
      <c r="DL109" s="140"/>
      <c r="DM109" s="140"/>
      <c r="DN109" s="140"/>
      <c r="DO109" s="140"/>
      <c r="DP109" s="140"/>
      <c r="DQ109" s="140"/>
      <c r="DR109" s="140"/>
      <c r="DS109" s="140"/>
      <c r="DT109" s="140"/>
      <c r="DU109" s="140"/>
      <c r="DV109" s="140"/>
      <c r="DW109" s="140"/>
      <c r="DX109" s="140"/>
      <c r="DY109" s="140"/>
      <c r="DZ109" s="140"/>
      <c r="EA109" s="140"/>
      <c r="EB109" s="140"/>
      <c r="EC109" s="140"/>
      <c r="ED109" s="140"/>
      <c r="EE109" s="140"/>
      <c r="EF109" s="140"/>
      <c r="EG109" s="140"/>
      <c r="EH109" s="140"/>
      <c r="EI109" s="140"/>
      <c r="EJ109" s="140"/>
      <c r="EK109" s="140"/>
      <c r="EL109" s="140"/>
      <c r="EM109" s="140"/>
      <c r="EN109" s="140"/>
      <c r="EO109" s="140"/>
      <c r="EP109" s="140"/>
      <c r="EQ109" s="140"/>
      <c r="ER109" s="140"/>
      <c r="ES109" s="140"/>
      <c r="ET109" s="140"/>
      <c r="EU109" s="140"/>
      <c r="EV109" s="140"/>
      <c r="EW109" s="140"/>
      <c r="EX109" s="140"/>
      <c r="EY109" s="140"/>
      <c r="EZ109" s="140"/>
      <c r="FA109" s="140"/>
      <c r="FB109" s="140"/>
      <c r="FC109" s="140"/>
      <c r="FD109" s="140"/>
      <c r="FE109" s="140"/>
      <c r="FF109" s="140"/>
      <c r="FG109" s="140"/>
      <c r="FH109" s="140"/>
      <c r="FI109" s="140"/>
      <c r="FJ109" s="140"/>
      <c r="FK109" s="140"/>
      <c r="FL109" s="140"/>
      <c r="FM109" s="140"/>
      <c r="FN109" s="140"/>
      <c r="FO109" s="140"/>
      <c r="FP109" s="140"/>
      <c r="FQ109" s="140"/>
      <c r="FR109" s="140"/>
      <c r="FS109" s="140"/>
      <c r="FT109" s="140"/>
      <c r="FU109" s="140"/>
      <c r="FV109" s="140"/>
      <c r="FW109" s="140"/>
      <c r="FX109" s="140"/>
      <c r="FY109" s="140"/>
      <c r="FZ109" s="140"/>
      <c r="GA109" s="16"/>
    </row>
    <row r="110" spans="1:512" ht="14.1" customHeight="1" x14ac:dyDescent="0.2">
      <c r="A110" s="164"/>
      <c r="B110" s="177"/>
      <c r="C110" s="177"/>
      <c r="D110" s="177"/>
      <c r="E110" s="177"/>
      <c r="F110" s="177"/>
      <c r="G110" s="177"/>
      <c r="H110" s="177"/>
      <c r="I110" s="177"/>
      <c r="J110" s="177"/>
      <c r="K110" s="177"/>
      <c r="L110" s="177"/>
      <c r="M110" s="177"/>
      <c r="N110" s="177"/>
      <c r="O110" s="177"/>
      <c r="P110" s="177"/>
      <c r="Q110" s="177"/>
      <c r="R110" s="177"/>
      <c r="S110" s="177"/>
      <c r="T110" s="177"/>
      <c r="U110" s="177"/>
      <c r="V110" s="177"/>
      <c r="W110" s="177"/>
      <c r="X110" s="177"/>
      <c r="Y110" s="177"/>
      <c r="Z110" s="177"/>
      <c r="AA110" s="177"/>
      <c r="AB110" s="177"/>
      <c r="AC110" s="177"/>
      <c r="AD110" s="177"/>
      <c r="AE110" s="177"/>
      <c r="AF110" s="177"/>
      <c r="AG110" s="177"/>
      <c r="AH110" s="177"/>
      <c r="AI110" s="177"/>
      <c r="AJ110" s="177"/>
      <c r="AK110" s="177"/>
      <c r="AL110" s="177"/>
      <c r="AM110" s="177"/>
      <c r="AN110" s="177"/>
      <c r="AO110" s="177"/>
      <c r="AP110" s="177"/>
      <c r="AQ110" s="177"/>
      <c r="AR110" s="177"/>
      <c r="AS110" s="177"/>
      <c r="AT110" s="177"/>
      <c r="AU110" s="177"/>
      <c r="AV110" s="177"/>
      <c r="AW110" s="177"/>
      <c r="AX110" s="177"/>
      <c r="AY110" s="177"/>
      <c r="AZ110" s="177"/>
      <c r="BA110" s="177"/>
      <c r="BB110" s="177"/>
      <c r="BC110" s="177"/>
      <c r="BD110" s="177"/>
      <c r="BE110" s="177"/>
      <c r="BF110" s="177"/>
      <c r="BG110" s="177"/>
      <c r="BH110" s="177"/>
      <c r="BI110" s="177"/>
      <c r="BJ110" s="177"/>
      <c r="BK110" s="177"/>
      <c r="BL110" s="177"/>
      <c r="BM110" s="177"/>
      <c r="BN110" s="177"/>
      <c r="BO110" s="177"/>
      <c r="BP110" s="177"/>
      <c r="BQ110" s="177"/>
      <c r="BR110" s="177"/>
      <c r="BS110" s="177"/>
      <c r="BT110" s="177"/>
      <c r="BU110" s="177"/>
      <c r="BV110" s="177"/>
      <c r="BW110" s="177"/>
      <c r="BX110" s="177"/>
      <c r="BY110" s="177"/>
      <c r="BZ110" s="177"/>
      <c r="CA110" s="177"/>
      <c r="CB110" s="177"/>
      <c r="CC110" s="177"/>
      <c r="CD110" s="177"/>
      <c r="CE110" s="177"/>
      <c r="CF110" s="177"/>
      <c r="CG110" s="177"/>
      <c r="CH110" s="177"/>
      <c r="CI110" s="177"/>
      <c r="CJ110" s="177"/>
      <c r="CK110" s="177"/>
      <c r="CL110" s="177"/>
      <c r="CM110" s="177"/>
      <c r="CN110" s="177"/>
      <c r="CO110" s="177"/>
      <c r="CP110" s="177"/>
      <c r="CQ110" s="177"/>
      <c r="CR110" s="177"/>
      <c r="CS110" s="177"/>
      <c r="CT110" s="177"/>
      <c r="CU110" s="177"/>
      <c r="CV110" s="177"/>
      <c r="CW110" s="177"/>
      <c r="CX110" s="177"/>
      <c r="CY110" s="177"/>
      <c r="CZ110" s="177"/>
      <c r="DA110" s="177"/>
      <c r="DB110" s="177"/>
      <c r="DC110" s="177"/>
      <c r="DD110" s="177"/>
      <c r="DE110" s="177"/>
      <c r="DF110" s="177"/>
      <c r="DG110" s="177"/>
      <c r="DH110" s="177"/>
      <c r="DI110" s="177"/>
      <c r="DJ110" s="177"/>
      <c r="DK110" s="177"/>
      <c r="DL110" s="177"/>
      <c r="DM110" s="177"/>
      <c r="DN110" s="177"/>
      <c r="DO110" s="177"/>
      <c r="DP110" s="177"/>
      <c r="DQ110" s="177"/>
      <c r="DR110" s="177"/>
      <c r="DS110" s="177"/>
      <c r="DT110" s="177"/>
      <c r="DU110" s="177"/>
      <c r="DV110" s="177"/>
      <c r="DW110" s="177"/>
      <c r="DX110" s="177"/>
      <c r="DY110" s="177"/>
      <c r="DZ110" s="177"/>
      <c r="EA110" s="177"/>
      <c r="EB110" s="177"/>
      <c r="EC110" s="177"/>
      <c r="ED110" s="177"/>
      <c r="EE110" s="177"/>
      <c r="EF110" s="177"/>
      <c r="EG110" s="177"/>
      <c r="EH110" s="177"/>
      <c r="EI110" s="177"/>
      <c r="EJ110" s="177"/>
      <c r="EK110" s="177"/>
      <c r="EL110" s="177"/>
      <c r="EM110" s="177"/>
      <c r="EN110" s="177"/>
      <c r="EO110" s="177"/>
      <c r="EP110" s="177"/>
      <c r="EQ110" s="177"/>
      <c r="ER110" s="177"/>
      <c r="ES110" s="177"/>
      <c r="ET110" s="177"/>
      <c r="EU110" s="177"/>
      <c r="EV110" s="177"/>
      <c r="EW110" s="177"/>
      <c r="EX110" s="177"/>
      <c r="EY110" s="177"/>
      <c r="EZ110" s="177"/>
      <c r="FA110" s="177"/>
      <c r="FB110" s="177"/>
      <c r="FC110" s="177"/>
      <c r="FD110" s="177"/>
      <c r="FE110" s="177"/>
      <c r="FF110" s="177"/>
      <c r="FG110" s="177"/>
      <c r="FH110" s="177"/>
      <c r="FI110" s="177"/>
      <c r="FJ110" s="177"/>
      <c r="FK110" s="177"/>
      <c r="FL110" s="177"/>
      <c r="FM110" s="177"/>
      <c r="FN110" s="177"/>
      <c r="FO110" s="177"/>
      <c r="FP110" s="177"/>
      <c r="FQ110" s="177"/>
      <c r="FR110" s="177"/>
      <c r="FS110" s="177"/>
      <c r="FT110" s="177"/>
      <c r="FU110" s="177"/>
      <c r="FV110" s="177"/>
      <c r="FW110" s="177"/>
      <c r="FX110" s="177"/>
      <c r="FY110" s="177"/>
      <c r="FZ110" s="177"/>
      <c r="GA110" s="84"/>
    </row>
    <row r="111" spans="1:512" ht="14.1" customHeight="1" x14ac:dyDescent="0.2">
      <c r="A111" s="164"/>
      <c r="B111" s="177"/>
      <c r="C111" s="177"/>
      <c r="D111" s="177"/>
      <c r="E111" s="177"/>
      <c r="F111" s="177"/>
      <c r="G111" s="177"/>
      <c r="H111" s="177"/>
      <c r="I111" s="177"/>
      <c r="J111" s="177"/>
      <c r="K111" s="177"/>
      <c r="L111" s="177"/>
      <c r="M111" s="177"/>
      <c r="N111" s="177"/>
      <c r="O111" s="177"/>
      <c r="P111" s="177"/>
      <c r="Q111" s="177"/>
      <c r="R111" s="177"/>
      <c r="S111" s="177"/>
      <c r="T111" s="177"/>
      <c r="U111" s="177"/>
      <c r="V111" s="177"/>
      <c r="W111" s="177"/>
      <c r="X111" s="177"/>
      <c r="Y111" s="177"/>
      <c r="Z111" s="177"/>
      <c r="AA111" s="177"/>
      <c r="AB111" s="177"/>
      <c r="AC111" s="177"/>
      <c r="AD111" s="177"/>
      <c r="AE111" s="177"/>
      <c r="AF111" s="177"/>
      <c r="AG111" s="177"/>
      <c r="AH111" s="177"/>
      <c r="AI111" s="177"/>
      <c r="AJ111" s="177"/>
      <c r="AK111" s="177"/>
      <c r="AL111" s="177"/>
      <c r="AM111" s="177"/>
      <c r="AN111" s="177"/>
      <c r="AO111" s="177"/>
      <c r="AP111" s="177"/>
      <c r="AQ111" s="177"/>
      <c r="AR111" s="177"/>
      <c r="AS111" s="177"/>
      <c r="AT111" s="177"/>
      <c r="AU111" s="177"/>
      <c r="AV111" s="177"/>
      <c r="AW111" s="177"/>
      <c r="AX111" s="177"/>
      <c r="AY111" s="177"/>
      <c r="AZ111" s="177"/>
      <c r="BA111" s="177"/>
      <c r="BB111" s="177"/>
      <c r="BC111" s="177"/>
      <c r="BD111" s="177"/>
      <c r="BE111" s="177"/>
      <c r="BF111" s="177"/>
      <c r="BG111" s="177"/>
      <c r="BH111" s="177"/>
      <c r="BI111" s="177"/>
      <c r="BJ111" s="177"/>
      <c r="BK111" s="177"/>
      <c r="BL111" s="177"/>
      <c r="BM111" s="177"/>
      <c r="BN111" s="177"/>
      <c r="BO111" s="177"/>
      <c r="BP111" s="177"/>
      <c r="BQ111" s="177"/>
      <c r="BR111" s="177"/>
      <c r="BS111" s="177"/>
      <c r="BT111" s="177"/>
      <c r="BU111" s="177"/>
      <c r="BV111" s="177"/>
      <c r="BW111" s="177"/>
      <c r="BX111" s="177"/>
      <c r="BY111" s="177"/>
      <c r="BZ111" s="177"/>
      <c r="CA111" s="177"/>
      <c r="CB111" s="177"/>
      <c r="CC111" s="177"/>
      <c r="CD111" s="177"/>
      <c r="CE111" s="177"/>
      <c r="CF111" s="177"/>
      <c r="CG111" s="177"/>
      <c r="CH111" s="177"/>
      <c r="CI111" s="177"/>
      <c r="CJ111" s="177"/>
      <c r="CK111" s="177"/>
      <c r="CL111" s="177"/>
      <c r="CM111" s="177"/>
      <c r="CN111" s="177"/>
      <c r="CO111" s="177"/>
      <c r="CP111" s="177"/>
      <c r="CQ111" s="177"/>
      <c r="CR111" s="177"/>
      <c r="CS111" s="177"/>
      <c r="CT111" s="177"/>
      <c r="CU111" s="177"/>
      <c r="CV111" s="177"/>
      <c r="CW111" s="177"/>
      <c r="CX111" s="177"/>
      <c r="CY111" s="177"/>
      <c r="CZ111" s="177"/>
      <c r="DA111" s="177"/>
      <c r="DB111" s="177"/>
      <c r="DC111" s="177"/>
      <c r="DD111" s="177"/>
      <c r="DE111" s="177"/>
      <c r="DF111" s="177"/>
      <c r="DG111" s="177"/>
      <c r="DH111" s="177"/>
      <c r="DI111" s="177"/>
      <c r="DJ111" s="177"/>
      <c r="DK111" s="177"/>
      <c r="DL111" s="177"/>
      <c r="DM111" s="177"/>
      <c r="DN111" s="177"/>
      <c r="DO111" s="177"/>
      <c r="DP111" s="177"/>
      <c r="DQ111" s="177"/>
      <c r="DR111" s="177"/>
      <c r="DS111" s="177"/>
      <c r="DT111" s="177"/>
      <c r="DU111" s="177"/>
      <c r="DV111" s="177"/>
      <c r="DW111" s="177"/>
      <c r="DX111" s="177"/>
      <c r="DY111" s="177"/>
      <c r="DZ111" s="177"/>
      <c r="EA111" s="177"/>
      <c r="EB111" s="177"/>
      <c r="EC111" s="177"/>
      <c r="ED111" s="177"/>
      <c r="EE111" s="177"/>
      <c r="EF111" s="177"/>
      <c r="EG111" s="177"/>
      <c r="EH111" s="177"/>
      <c r="EI111" s="177"/>
      <c r="EJ111" s="177"/>
      <c r="EK111" s="177"/>
      <c r="EL111" s="177"/>
      <c r="EM111" s="177"/>
      <c r="EN111" s="177"/>
      <c r="EO111" s="177"/>
      <c r="EP111" s="177"/>
      <c r="EQ111" s="177"/>
      <c r="ER111" s="177"/>
      <c r="ES111" s="177"/>
      <c r="ET111" s="177"/>
      <c r="EU111" s="177"/>
      <c r="EV111" s="177"/>
      <c r="EW111" s="177"/>
      <c r="EX111" s="177"/>
      <c r="EY111" s="177"/>
      <c r="EZ111" s="177"/>
      <c r="FA111" s="177"/>
      <c r="FB111" s="177"/>
      <c r="FC111" s="177"/>
      <c r="FD111" s="177"/>
      <c r="FE111" s="177"/>
      <c r="FF111" s="177"/>
      <c r="FG111" s="177"/>
      <c r="FH111" s="177"/>
      <c r="FI111" s="177"/>
      <c r="FJ111" s="177"/>
      <c r="FK111" s="177"/>
      <c r="FL111" s="177"/>
      <c r="FM111" s="177"/>
      <c r="FN111" s="177"/>
      <c r="FO111" s="177"/>
      <c r="FP111" s="177"/>
      <c r="FQ111" s="177"/>
      <c r="FR111" s="177"/>
      <c r="FS111" s="177"/>
      <c r="FT111" s="177"/>
      <c r="FU111" s="177"/>
      <c r="FV111" s="177"/>
      <c r="FW111" s="177"/>
      <c r="FX111" s="177"/>
      <c r="FY111" s="177"/>
      <c r="FZ111" s="177"/>
      <c r="GA111" s="84"/>
    </row>
    <row r="112" spans="1:512" ht="14.1" customHeight="1" x14ac:dyDescent="0.2">
      <c r="A112" s="164"/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  <c r="L112" s="164"/>
      <c r="M112" s="164"/>
      <c r="N112" s="164"/>
      <c r="O112" s="164"/>
      <c r="P112" s="164"/>
      <c r="Q112" s="164"/>
      <c r="R112" s="164"/>
      <c r="S112" s="164"/>
      <c r="T112" s="164"/>
      <c r="U112" s="164"/>
      <c r="V112" s="164"/>
      <c r="W112" s="164"/>
      <c r="X112" s="164"/>
      <c r="Y112" s="164"/>
      <c r="Z112" s="164"/>
      <c r="AA112" s="164"/>
      <c r="AB112" s="164"/>
      <c r="AC112" s="164"/>
      <c r="AD112" s="164"/>
      <c r="AE112" s="164"/>
      <c r="AF112" s="164"/>
      <c r="AG112" s="164"/>
      <c r="AH112" s="164"/>
      <c r="AI112" s="164"/>
      <c r="AJ112" s="164"/>
      <c r="AK112" s="164"/>
      <c r="AL112" s="164"/>
      <c r="AM112" s="164"/>
      <c r="AN112" s="164"/>
      <c r="AO112" s="164"/>
      <c r="AP112" s="164"/>
      <c r="AQ112" s="164"/>
      <c r="AR112" s="164"/>
      <c r="AS112" s="164"/>
      <c r="AT112" s="164"/>
      <c r="AU112" s="164"/>
      <c r="AV112" s="164"/>
      <c r="AW112" s="164"/>
      <c r="AX112" s="164"/>
      <c r="AY112" s="164"/>
      <c r="AZ112" s="164"/>
      <c r="BA112" s="164"/>
      <c r="BB112" s="164"/>
      <c r="BC112" s="164"/>
      <c r="BD112" s="164"/>
      <c r="BE112" s="164"/>
      <c r="BF112" s="164"/>
      <c r="BG112" s="164"/>
      <c r="BH112" s="164"/>
      <c r="BI112" s="164"/>
      <c r="BJ112" s="164"/>
      <c r="BK112" s="164"/>
      <c r="BL112" s="164"/>
      <c r="BM112" s="164"/>
      <c r="BN112" s="164"/>
      <c r="BO112" s="164"/>
      <c r="BP112" s="164"/>
      <c r="BQ112" s="164"/>
      <c r="BR112" s="164"/>
      <c r="BS112" s="164"/>
      <c r="BT112" s="164"/>
      <c r="BU112" s="164"/>
      <c r="BV112" s="164"/>
      <c r="BW112" s="164"/>
      <c r="BX112" s="164"/>
      <c r="BY112" s="164"/>
      <c r="BZ112" s="164"/>
      <c r="CA112" s="164"/>
      <c r="CB112" s="164"/>
      <c r="CC112" s="164"/>
      <c r="CD112" s="164"/>
      <c r="CE112" s="164"/>
      <c r="CF112" s="164"/>
      <c r="CG112" s="164"/>
      <c r="CH112" s="164"/>
      <c r="CI112" s="164"/>
      <c r="CJ112" s="164"/>
      <c r="CK112" s="164"/>
      <c r="CL112" s="164"/>
      <c r="CM112" s="164"/>
      <c r="CN112" s="164"/>
      <c r="CO112" s="164"/>
      <c r="CP112" s="164"/>
      <c r="CQ112" s="164"/>
      <c r="CR112" s="164"/>
      <c r="CS112" s="164"/>
      <c r="CT112" s="164"/>
      <c r="CU112" s="164"/>
      <c r="CV112" s="164"/>
      <c r="CW112" s="164"/>
      <c r="CX112" s="164"/>
      <c r="CY112" s="164"/>
      <c r="CZ112" s="164"/>
      <c r="DA112" s="164"/>
      <c r="DB112" s="164"/>
      <c r="DC112" s="164"/>
      <c r="DD112" s="164"/>
      <c r="DE112" s="164"/>
      <c r="DF112" s="164"/>
      <c r="DG112" s="164"/>
      <c r="DH112" s="164"/>
      <c r="DI112" s="164"/>
      <c r="DJ112" s="164"/>
      <c r="DK112" s="164"/>
      <c r="DL112" s="164"/>
      <c r="DM112" s="164"/>
      <c r="DN112" s="164"/>
      <c r="DO112" s="164"/>
      <c r="DP112" s="164"/>
      <c r="DQ112" s="164"/>
      <c r="DR112" s="164"/>
      <c r="DS112" s="164"/>
      <c r="DT112" s="164"/>
      <c r="DU112" s="164"/>
      <c r="DV112" s="164"/>
      <c r="DW112" s="164"/>
      <c r="DX112" s="164"/>
      <c r="DY112" s="164"/>
      <c r="DZ112" s="164"/>
      <c r="EA112" s="164"/>
      <c r="EB112" s="164"/>
      <c r="EC112" s="164"/>
      <c r="ED112" s="164"/>
      <c r="EE112" s="164"/>
      <c r="EF112" s="164"/>
      <c r="EG112" s="164"/>
      <c r="EH112" s="164"/>
      <c r="EI112" s="164"/>
      <c r="EJ112" s="164"/>
      <c r="EK112" s="164"/>
      <c r="EL112" s="164"/>
      <c r="EM112" s="164"/>
      <c r="EN112" s="164"/>
      <c r="EO112" s="164"/>
      <c r="EP112" s="164"/>
      <c r="EQ112" s="164"/>
      <c r="ER112" s="164"/>
      <c r="ES112" s="164"/>
      <c r="ET112" s="164"/>
      <c r="EU112" s="164"/>
      <c r="EV112" s="164"/>
      <c r="EW112" s="164"/>
      <c r="EX112" s="164"/>
      <c r="EY112" s="164"/>
      <c r="EZ112" s="164"/>
      <c r="FA112" s="164"/>
      <c r="FB112" s="164"/>
      <c r="FC112" s="164"/>
      <c r="FD112" s="164"/>
      <c r="FE112" s="164"/>
      <c r="FF112" s="164"/>
      <c r="FG112" s="164"/>
      <c r="FH112" s="164"/>
      <c r="FI112" s="164"/>
      <c r="FJ112" s="164"/>
      <c r="FK112" s="164"/>
      <c r="FL112" s="164"/>
      <c r="FM112" s="164"/>
      <c r="FN112" s="164"/>
      <c r="FO112" s="164"/>
      <c r="FP112" s="164"/>
      <c r="FQ112" s="164"/>
      <c r="FR112" s="164"/>
      <c r="FS112" s="164"/>
      <c r="FT112" s="164"/>
      <c r="FU112" s="164"/>
      <c r="FV112" s="164"/>
      <c r="FW112" s="164"/>
      <c r="FX112" s="164"/>
      <c r="FY112" s="164"/>
      <c r="FZ112" s="164"/>
      <c r="GA112" s="297"/>
    </row>
    <row r="113" spans="1:183" ht="14.1" customHeight="1" x14ac:dyDescent="0.2">
      <c r="A113" s="164"/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  <c r="L113" s="164"/>
      <c r="M113" s="164"/>
      <c r="N113" s="164"/>
      <c r="O113" s="164"/>
      <c r="P113" s="164"/>
      <c r="Q113" s="164"/>
      <c r="R113" s="164"/>
      <c r="S113" s="164"/>
      <c r="T113" s="164"/>
      <c r="U113" s="164"/>
      <c r="V113" s="164"/>
      <c r="W113" s="164"/>
      <c r="X113" s="164"/>
      <c r="Y113" s="164"/>
      <c r="Z113" s="164"/>
      <c r="AA113" s="164"/>
      <c r="AB113" s="164"/>
      <c r="AC113" s="164"/>
      <c r="AD113" s="164"/>
      <c r="AE113" s="164"/>
      <c r="AF113" s="164"/>
      <c r="AG113" s="164"/>
      <c r="AH113" s="164"/>
      <c r="AI113" s="164"/>
      <c r="AJ113" s="164"/>
      <c r="AK113" s="164"/>
      <c r="AL113" s="164"/>
      <c r="AM113" s="164"/>
      <c r="AN113" s="164"/>
      <c r="AO113" s="164"/>
      <c r="AP113" s="164"/>
      <c r="AQ113" s="164"/>
      <c r="AR113" s="164"/>
      <c r="AS113" s="164"/>
      <c r="AT113" s="164"/>
      <c r="AU113" s="164"/>
      <c r="AV113" s="164"/>
      <c r="AW113" s="164"/>
      <c r="AX113" s="164"/>
      <c r="AY113" s="164"/>
      <c r="AZ113" s="164"/>
      <c r="BA113" s="164"/>
      <c r="BB113" s="164"/>
      <c r="BC113" s="164"/>
      <c r="BD113" s="164"/>
      <c r="BE113" s="164"/>
      <c r="BF113" s="164"/>
      <c r="BG113" s="164"/>
      <c r="BH113" s="164"/>
      <c r="BI113" s="164"/>
      <c r="BJ113" s="164"/>
      <c r="BK113" s="164"/>
      <c r="BL113" s="164"/>
      <c r="BM113" s="164"/>
      <c r="BN113" s="164"/>
      <c r="BO113" s="164"/>
      <c r="BP113" s="164"/>
      <c r="BQ113" s="164"/>
      <c r="BR113" s="164"/>
      <c r="BS113" s="164"/>
      <c r="BT113" s="164"/>
      <c r="BU113" s="164"/>
      <c r="BV113" s="164"/>
      <c r="BW113" s="164"/>
      <c r="BX113" s="164"/>
      <c r="BY113" s="164"/>
      <c r="BZ113" s="164"/>
      <c r="CA113" s="164"/>
      <c r="CB113" s="164"/>
      <c r="CC113" s="164"/>
      <c r="CD113" s="164"/>
      <c r="CE113" s="164"/>
      <c r="CF113" s="164"/>
      <c r="CG113" s="164"/>
      <c r="CH113" s="164"/>
      <c r="CI113" s="164"/>
      <c r="CJ113" s="164"/>
      <c r="CK113" s="164"/>
      <c r="CL113" s="164"/>
      <c r="CM113" s="164"/>
      <c r="CN113" s="164"/>
      <c r="CO113" s="164"/>
      <c r="CP113" s="164"/>
      <c r="CQ113" s="164"/>
      <c r="CR113" s="164"/>
      <c r="CS113" s="164"/>
      <c r="CT113" s="164"/>
      <c r="CU113" s="164"/>
      <c r="CV113" s="164"/>
      <c r="CW113" s="164"/>
      <c r="CX113" s="164"/>
      <c r="CY113" s="164"/>
      <c r="CZ113" s="164"/>
      <c r="DA113" s="164"/>
      <c r="DB113" s="164"/>
      <c r="DC113" s="164"/>
      <c r="DD113" s="164"/>
      <c r="DE113" s="164"/>
      <c r="DF113" s="164"/>
      <c r="DG113" s="164"/>
      <c r="DH113" s="164"/>
      <c r="DI113" s="164"/>
      <c r="DJ113" s="164"/>
      <c r="DK113" s="164"/>
      <c r="DL113" s="164"/>
      <c r="DM113" s="164"/>
      <c r="DN113" s="164"/>
      <c r="DO113" s="164"/>
      <c r="DP113" s="164"/>
      <c r="DQ113" s="164"/>
      <c r="DR113" s="164"/>
      <c r="DS113" s="164"/>
      <c r="DT113" s="164"/>
      <c r="DU113" s="164"/>
      <c r="DV113" s="164"/>
      <c r="DW113" s="164"/>
      <c r="DX113" s="164"/>
      <c r="DY113" s="164"/>
      <c r="DZ113" s="164"/>
      <c r="EA113" s="164"/>
      <c r="EB113" s="164"/>
      <c r="EC113" s="164"/>
      <c r="ED113" s="164"/>
      <c r="EE113" s="164"/>
      <c r="EF113" s="164"/>
      <c r="EG113" s="164"/>
      <c r="EH113" s="164"/>
      <c r="EI113" s="164"/>
      <c r="EJ113" s="164"/>
      <c r="EK113" s="164"/>
      <c r="EL113" s="164"/>
      <c r="EM113" s="164"/>
      <c r="EN113" s="164"/>
      <c r="EO113" s="164"/>
      <c r="EP113" s="164"/>
      <c r="EQ113" s="164"/>
      <c r="ER113" s="164"/>
      <c r="ES113" s="164"/>
      <c r="ET113" s="164"/>
      <c r="EU113" s="164"/>
      <c r="EV113" s="164"/>
      <c r="EW113" s="164"/>
      <c r="EX113" s="164"/>
      <c r="EY113" s="164"/>
      <c r="EZ113" s="164"/>
      <c r="FA113" s="164"/>
      <c r="FB113" s="164"/>
      <c r="FC113" s="164"/>
      <c r="FD113" s="164"/>
      <c r="FE113" s="164"/>
      <c r="FF113" s="164"/>
      <c r="FG113" s="164"/>
      <c r="FH113" s="164"/>
      <c r="FI113" s="164"/>
      <c r="FJ113" s="164"/>
      <c r="FK113" s="164"/>
      <c r="FL113" s="164"/>
      <c r="FM113" s="164"/>
      <c r="FN113" s="164"/>
      <c r="FO113" s="164"/>
      <c r="FP113" s="164"/>
      <c r="FQ113" s="164"/>
      <c r="FR113" s="164"/>
      <c r="FS113" s="164"/>
      <c r="FT113" s="164"/>
      <c r="FU113" s="164"/>
      <c r="FV113" s="164"/>
      <c r="FW113" s="164"/>
      <c r="FX113" s="164"/>
      <c r="FY113" s="164"/>
      <c r="FZ113" s="164"/>
      <c r="GA113" s="297"/>
    </row>
    <row r="114" spans="1:183" ht="14.1" customHeight="1" x14ac:dyDescent="0.2">
      <c r="A114" s="164"/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  <c r="L114" s="164"/>
      <c r="M114" s="164"/>
      <c r="N114" s="164"/>
      <c r="O114" s="164"/>
      <c r="P114" s="164"/>
      <c r="Q114" s="164"/>
      <c r="R114" s="164"/>
      <c r="S114" s="164"/>
      <c r="T114" s="164"/>
      <c r="U114" s="164"/>
      <c r="V114" s="164"/>
      <c r="W114" s="164"/>
      <c r="X114" s="164"/>
      <c r="Y114" s="164"/>
      <c r="Z114" s="164"/>
      <c r="AA114" s="164"/>
      <c r="AB114" s="164"/>
      <c r="AC114" s="164"/>
      <c r="AD114" s="164"/>
      <c r="AE114" s="164"/>
      <c r="AF114" s="164"/>
      <c r="AG114" s="164"/>
      <c r="AH114" s="164"/>
      <c r="AI114" s="164"/>
      <c r="AJ114" s="164"/>
      <c r="AK114" s="164"/>
      <c r="AL114" s="164"/>
      <c r="AM114" s="164"/>
      <c r="AN114" s="164"/>
      <c r="AO114" s="164"/>
      <c r="AP114" s="164"/>
      <c r="AQ114" s="164"/>
      <c r="AR114" s="164"/>
      <c r="AS114" s="164"/>
      <c r="AT114" s="164"/>
      <c r="AU114" s="164"/>
      <c r="AV114" s="164"/>
      <c r="AW114" s="164"/>
      <c r="AX114" s="164"/>
      <c r="AY114" s="164"/>
      <c r="AZ114" s="164"/>
      <c r="BA114" s="164"/>
      <c r="BB114" s="164"/>
      <c r="BC114" s="164"/>
      <c r="BD114" s="164"/>
      <c r="BE114" s="164"/>
      <c r="BF114" s="164"/>
      <c r="BG114" s="164"/>
      <c r="BH114" s="164"/>
      <c r="BI114" s="164"/>
      <c r="BJ114" s="164"/>
      <c r="BK114" s="164"/>
      <c r="BL114" s="164"/>
      <c r="BM114" s="164"/>
      <c r="BN114" s="164"/>
      <c r="BO114" s="164"/>
      <c r="BP114" s="164"/>
      <c r="BQ114" s="164"/>
      <c r="BR114" s="164"/>
      <c r="BS114" s="164"/>
      <c r="BT114" s="164"/>
      <c r="BU114" s="164"/>
      <c r="BV114" s="164"/>
      <c r="BW114" s="164"/>
      <c r="BX114" s="164"/>
      <c r="BY114" s="164"/>
      <c r="BZ114" s="164"/>
      <c r="CA114" s="164"/>
      <c r="CB114" s="164"/>
      <c r="CC114" s="164"/>
      <c r="CD114" s="164"/>
      <c r="CE114" s="164"/>
      <c r="CF114" s="164"/>
      <c r="CG114" s="164"/>
      <c r="CH114" s="164"/>
      <c r="CI114" s="164"/>
      <c r="CJ114" s="164"/>
      <c r="CK114" s="164"/>
      <c r="CL114" s="164"/>
      <c r="CM114" s="164"/>
      <c r="CN114" s="164"/>
      <c r="CO114" s="164"/>
      <c r="CP114" s="164"/>
      <c r="CQ114" s="164"/>
      <c r="CR114" s="164"/>
      <c r="CS114" s="164"/>
      <c r="CT114" s="164"/>
      <c r="CU114" s="164"/>
      <c r="CV114" s="164"/>
      <c r="CW114" s="164"/>
      <c r="CX114" s="164"/>
      <c r="CY114" s="164"/>
      <c r="CZ114" s="164"/>
      <c r="DA114" s="164"/>
      <c r="DB114" s="164"/>
      <c r="DC114" s="164"/>
      <c r="DD114" s="164"/>
      <c r="DE114" s="164"/>
      <c r="DF114" s="164"/>
      <c r="DG114" s="164"/>
      <c r="DH114" s="164"/>
      <c r="DI114" s="164"/>
      <c r="DJ114" s="164"/>
      <c r="DK114" s="164"/>
      <c r="DL114" s="164"/>
      <c r="DM114" s="164"/>
      <c r="DN114" s="164"/>
      <c r="DO114" s="164"/>
      <c r="DP114" s="164"/>
      <c r="DQ114" s="164"/>
      <c r="DR114" s="164"/>
      <c r="DS114" s="164"/>
      <c r="DT114" s="164"/>
      <c r="DU114" s="164"/>
      <c r="DV114" s="164"/>
      <c r="DW114" s="164"/>
      <c r="DX114" s="164"/>
      <c r="DY114" s="164"/>
      <c r="DZ114" s="164"/>
      <c r="EA114" s="164"/>
      <c r="EB114" s="164"/>
      <c r="EC114" s="164"/>
      <c r="ED114" s="164"/>
      <c r="EE114" s="164"/>
      <c r="EF114" s="164"/>
      <c r="EG114" s="164"/>
      <c r="EH114" s="164"/>
      <c r="EI114" s="164"/>
      <c r="EJ114" s="164"/>
      <c r="EK114" s="164"/>
      <c r="EL114" s="164"/>
      <c r="EM114" s="164"/>
      <c r="EN114" s="164"/>
      <c r="EO114" s="164"/>
      <c r="EP114" s="164"/>
      <c r="EQ114" s="164"/>
      <c r="ER114" s="164"/>
      <c r="ES114" s="164"/>
      <c r="ET114" s="164"/>
      <c r="EU114" s="164"/>
      <c r="EV114" s="164"/>
      <c r="EW114" s="164"/>
      <c r="EX114" s="164"/>
      <c r="EY114" s="164"/>
      <c r="EZ114" s="164"/>
      <c r="FA114" s="164"/>
      <c r="FB114" s="164"/>
      <c r="FC114" s="164"/>
      <c r="FD114" s="164"/>
      <c r="FE114" s="164"/>
      <c r="FF114" s="164"/>
      <c r="FG114" s="164"/>
      <c r="FH114" s="164"/>
      <c r="FI114" s="164"/>
      <c r="FJ114" s="164"/>
      <c r="FK114" s="164"/>
      <c r="FL114" s="164"/>
      <c r="FM114" s="164"/>
      <c r="FN114" s="164"/>
      <c r="FO114" s="164"/>
      <c r="FP114" s="164"/>
      <c r="FQ114" s="164"/>
      <c r="FR114" s="164"/>
      <c r="FS114" s="164"/>
      <c r="FT114" s="164"/>
      <c r="FU114" s="164"/>
      <c r="FV114" s="164"/>
      <c r="FW114" s="164"/>
      <c r="FX114" s="164"/>
      <c r="FY114" s="164"/>
      <c r="FZ114" s="164"/>
      <c r="GA114" s="297"/>
    </row>
    <row r="115" spans="1:183" ht="14.1" customHeight="1" x14ac:dyDescent="0.2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  <c r="CT115" s="22"/>
      <c r="CU115" s="22"/>
      <c r="CV115" s="22"/>
      <c r="CW115" s="22"/>
      <c r="CX115" s="22"/>
      <c r="CY115" s="22"/>
      <c r="CZ115" s="22"/>
      <c r="DA115" s="22"/>
      <c r="DB115" s="22"/>
      <c r="DC115" s="22"/>
      <c r="DD115" s="22"/>
      <c r="DE115" s="22"/>
      <c r="DF115" s="22"/>
      <c r="DG115" s="22"/>
      <c r="DH115" s="22"/>
      <c r="DI115" s="22"/>
      <c r="DJ115" s="22"/>
      <c r="DK115" s="22"/>
      <c r="DL115" s="22"/>
      <c r="DM115" s="22"/>
      <c r="DN115" s="22"/>
      <c r="DO115" s="22"/>
      <c r="DP115" s="22"/>
      <c r="DQ115" s="22"/>
      <c r="DR115" s="22"/>
      <c r="DS115" s="22"/>
      <c r="DT115" s="22"/>
      <c r="DU115" s="22"/>
      <c r="DV115" s="22"/>
      <c r="DW115" s="22"/>
      <c r="DX115" s="22"/>
      <c r="DY115" s="22"/>
      <c r="DZ115" s="22"/>
      <c r="EA115" s="22"/>
      <c r="EB115" s="22"/>
      <c r="EC115" s="22"/>
      <c r="ED115" s="22"/>
      <c r="EE115" s="22"/>
      <c r="EF115" s="22"/>
      <c r="EG115" s="22"/>
      <c r="EH115" s="22"/>
      <c r="EI115" s="22"/>
      <c r="EJ115" s="22"/>
      <c r="EK115" s="22"/>
      <c r="EL115" s="22"/>
      <c r="EM115" s="22"/>
      <c r="EN115" s="22"/>
      <c r="EO115" s="22"/>
      <c r="EP115" s="22"/>
      <c r="EQ115" s="22"/>
      <c r="ER115" s="22"/>
      <c r="ES115" s="22"/>
      <c r="ET115" s="22"/>
      <c r="EU115" s="22"/>
      <c r="EV115" s="22"/>
      <c r="EW115" s="22"/>
      <c r="EX115" s="22"/>
      <c r="EY115" s="22"/>
      <c r="EZ115" s="22"/>
      <c r="FA115" s="22"/>
      <c r="FB115" s="22"/>
      <c r="FC115" s="22"/>
      <c r="FD115" s="22"/>
      <c r="FE115" s="22"/>
      <c r="FF115" s="22"/>
      <c r="FG115" s="22"/>
      <c r="FH115" s="22"/>
      <c r="FI115" s="22"/>
      <c r="FJ115" s="22"/>
      <c r="FK115" s="22"/>
      <c r="FL115" s="22"/>
      <c r="FM115" s="22"/>
      <c r="FN115" s="22"/>
      <c r="FO115" s="22"/>
      <c r="FP115" s="22"/>
      <c r="FQ115" s="22"/>
      <c r="FR115" s="22"/>
      <c r="FS115" s="22"/>
      <c r="FT115" s="22"/>
      <c r="FU115" s="22"/>
      <c r="FV115" s="22"/>
      <c r="FW115" s="22"/>
      <c r="FX115" s="22"/>
      <c r="FY115" s="22"/>
      <c r="FZ115" s="22"/>
    </row>
    <row r="116" spans="1:183" ht="14.1" customHeight="1" x14ac:dyDescent="0.2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  <c r="CG116" s="22"/>
      <c r="CH116" s="22"/>
      <c r="CI116" s="22"/>
      <c r="CJ116" s="22"/>
      <c r="CK116" s="22"/>
      <c r="CL116" s="22"/>
      <c r="CM116" s="22"/>
      <c r="CN116" s="22"/>
      <c r="CO116" s="22"/>
      <c r="CP116" s="22"/>
      <c r="CQ116" s="22"/>
      <c r="CR116" s="22"/>
      <c r="CS116" s="22"/>
      <c r="CT116" s="22"/>
      <c r="CU116" s="22"/>
      <c r="CV116" s="22"/>
      <c r="CW116" s="22"/>
      <c r="CX116" s="22"/>
      <c r="CY116" s="22"/>
      <c r="CZ116" s="22"/>
      <c r="DA116" s="22"/>
      <c r="DB116" s="22"/>
      <c r="DC116" s="22"/>
      <c r="DD116" s="22"/>
      <c r="DE116" s="22"/>
      <c r="DF116" s="22"/>
      <c r="DG116" s="22"/>
      <c r="DH116" s="22"/>
      <c r="DI116" s="22"/>
      <c r="DJ116" s="22"/>
      <c r="DK116" s="22"/>
      <c r="DL116" s="22"/>
      <c r="DM116" s="22"/>
      <c r="DN116" s="22"/>
      <c r="DO116" s="22"/>
      <c r="DP116" s="22"/>
      <c r="DQ116" s="22"/>
      <c r="DR116" s="22"/>
      <c r="DS116" s="22"/>
      <c r="DT116" s="22"/>
      <c r="DU116" s="22"/>
      <c r="DV116" s="22"/>
      <c r="DW116" s="22"/>
      <c r="DX116" s="22"/>
      <c r="DY116" s="22"/>
      <c r="DZ116" s="22"/>
      <c r="EA116" s="22"/>
      <c r="EB116" s="22"/>
      <c r="EC116" s="22"/>
      <c r="ED116" s="22"/>
      <c r="EE116" s="22"/>
      <c r="EF116" s="22"/>
      <c r="EG116" s="22"/>
      <c r="EH116" s="22"/>
      <c r="EI116" s="22"/>
      <c r="EJ116" s="22"/>
      <c r="EK116" s="22"/>
      <c r="EL116" s="22"/>
      <c r="EM116" s="22"/>
      <c r="EN116" s="22"/>
      <c r="EO116" s="22"/>
      <c r="EP116" s="22"/>
      <c r="EQ116" s="22"/>
      <c r="ER116" s="22"/>
      <c r="ES116" s="22"/>
      <c r="ET116" s="22"/>
      <c r="EU116" s="22"/>
      <c r="EV116" s="22"/>
      <c r="EW116" s="22"/>
      <c r="EX116" s="22"/>
      <c r="EY116" s="22"/>
      <c r="EZ116" s="22"/>
      <c r="FA116" s="22"/>
      <c r="FB116" s="22"/>
      <c r="FC116" s="22"/>
      <c r="FD116" s="22"/>
      <c r="FE116" s="22"/>
      <c r="FF116" s="22"/>
      <c r="FG116" s="22"/>
      <c r="FH116" s="22"/>
      <c r="FI116" s="22"/>
      <c r="FJ116" s="22"/>
      <c r="FK116" s="22"/>
      <c r="FL116" s="22"/>
      <c r="FM116" s="22"/>
      <c r="FN116" s="22"/>
      <c r="FO116" s="22"/>
      <c r="FP116" s="22"/>
      <c r="FQ116" s="22"/>
      <c r="FR116" s="22"/>
      <c r="FS116" s="22"/>
      <c r="FT116" s="22"/>
      <c r="FU116" s="22"/>
      <c r="FV116" s="22"/>
      <c r="FW116" s="22"/>
      <c r="FX116" s="22"/>
      <c r="FY116" s="22"/>
      <c r="FZ116" s="22"/>
    </row>
    <row r="117" spans="1:183" ht="14.1" customHeight="1" x14ac:dyDescent="0.2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  <c r="BT117" s="22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  <c r="CG117" s="22"/>
      <c r="CH117" s="22"/>
      <c r="CI117" s="22"/>
      <c r="CJ117" s="22"/>
      <c r="CK117" s="22"/>
      <c r="CL117" s="22"/>
      <c r="CM117" s="22"/>
      <c r="CN117" s="22"/>
      <c r="CO117" s="22"/>
      <c r="CP117" s="22"/>
      <c r="CQ117" s="22"/>
      <c r="CR117" s="22"/>
      <c r="CS117" s="22"/>
      <c r="CT117" s="22"/>
      <c r="CU117" s="22"/>
      <c r="CV117" s="22"/>
      <c r="CW117" s="22"/>
      <c r="CX117" s="22"/>
      <c r="CY117" s="22"/>
      <c r="CZ117" s="22"/>
      <c r="DA117" s="22"/>
      <c r="DB117" s="22"/>
      <c r="DC117" s="22"/>
      <c r="DD117" s="22"/>
      <c r="DE117" s="22"/>
      <c r="DF117" s="22"/>
      <c r="DG117" s="22"/>
      <c r="DH117" s="22"/>
      <c r="DI117" s="22"/>
      <c r="DJ117" s="22"/>
      <c r="DK117" s="22"/>
      <c r="DL117" s="22"/>
      <c r="DM117" s="22"/>
      <c r="DN117" s="22"/>
      <c r="DO117" s="22"/>
      <c r="DP117" s="22"/>
      <c r="DQ117" s="22"/>
      <c r="DR117" s="22"/>
      <c r="DS117" s="22"/>
      <c r="DT117" s="22"/>
      <c r="DU117" s="22"/>
      <c r="DV117" s="22"/>
      <c r="DW117" s="22"/>
      <c r="DX117" s="22"/>
      <c r="DY117" s="22"/>
      <c r="DZ117" s="22"/>
      <c r="EA117" s="22"/>
      <c r="EB117" s="22"/>
      <c r="EC117" s="22"/>
      <c r="ED117" s="22"/>
      <c r="EE117" s="22"/>
      <c r="EF117" s="22"/>
      <c r="EG117" s="22"/>
      <c r="EH117" s="22"/>
      <c r="EI117" s="22"/>
      <c r="EJ117" s="22"/>
      <c r="EK117" s="22"/>
      <c r="EL117" s="22"/>
      <c r="EM117" s="22"/>
      <c r="EN117" s="22"/>
      <c r="EO117" s="22"/>
      <c r="EP117" s="22"/>
      <c r="EQ117" s="22"/>
      <c r="ER117" s="22"/>
      <c r="ES117" s="22"/>
      <c r="ET117" s="22"/>
      <c r="EU117" s="22"/>
      <c r="EV117" s="22"/>
      <c r="EW117" s="22"/>
      <c r="EX117" s="22"/>
      <c r="EY117" s="22"/>
      <c r="EZ117" s="22"/>
      <c r="FA117" s="22"/>
      <c r="FB117" s="22"/>
      <c r="FC117" s="22"/>
      <c r="FD117" s="22"/>
      <c r="FE117" s="22"/>
      <c r="FF117" s="22"/>
      <c r="FG117" s="22"/>
      <c r="FH117" s="22"/>
      <c r="FI117" s="22"/>
      <c r="FJ117" s="22"/>
      <c r="FK117" s="22"/>
      <c r="FL117" s="22"/>
      <c r="FM117" s="22"/>
      <c r="FN117" s="22"/>
      <c r="FO117" s="22"/>
      <c r="FP117" s="22"/>
      <c r="FQ117" s="22"/>
      <c r="FR117" s="22"/>
      <c r="FS117" s="22"/>
      <c r="FT117" s="22"/>
      <c r="FU117" s="22"/>
      <c r="FV117" s="22"/>
      <c r="FW117" s="22"/>
      <c r="FX117" s="22"/>
      <c r="FY117" s="22"/>
      <c r="FZ117" s="22"/>
    </row>
    <row r="118" spans="1:183" ht="14.1" customHeight="1" x14ac:dyDescent="0.2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  <c r="BY118" s="22"/>
      <c r="BZ118" s="22"/>
      <c r="CA118" s="22"/>
      <c r="CB118" s="22"/>
      <c r="CC118" s="22"/>
      <c r="CD118" s="22"/>
      <c r="CE118" s="22"/>
      <c r="CF118" s="22"/>
      <c r="CG118" s="22"/>
      <c r="CH118" s="22"/>
      <c r="CI118" s="22"/>
      <c r="CJ118" s="22"/>
      <c r="CK118" s="22"/>
      <c r="CL118" s="22"/>
      <c r="CM118" s="22"/>
      <c r="CN118" s="22"/>
      <c r="CO118" s="22"/>
      <c r="CP118" s="22"/>
      <c r="CQ118" s="22"/>
      <c r="CR118" s="22"/>
      <c r="CS118" s="22"/>
      <c r="CT118" s="22"/>
      <c r="CU118" s="22"/>
      <c r="CV118" s="22"/>
      <c r="CW118" s="22"/>
      <c r="CX118" s="22"/>
      <c r="CY118" s="22"/>
      <c r="CZ118" s="22"/>
      <c r="DA118" s="22"/>
      <c r="DB118" s="22"/>
      <c r="DC118" s="22"/>
      <c r="DD118" s="22"/>
      <c r="DE118" s="22"/>
      <c r="DF118" s="22"/>
      <c r="DG118" s="22"/>
      <c r="DH118" s="22"/>
      <c r="DI118" s="22"/>
      <c r="DJ118" s="22"/>
      <c r="DK118" s="22"/>
      <c r="DL118" s="22"/>
      <c r="DM118" s="22"/>
      <c r="DN118" s="22"/>
      <c r="DO118" s="22"/>
      <c r="DP118" s="22"/>
      <c r="DQ118" s="22"/>
      <c r="DR118" s="22"/>
      <c r="DS118" s="22"/>
      <c r="DT118" s="22"/>
      <c r="DU118" s="22"/>
      <c r="DV118" s="22"/>
      <c r="DW118" s="22"/>
      <c r="DX118" s="22"/>
      <c r="DY118" s="22"/>
      <c r="DZ118" s="22"/>
      <c r="EA118" s="22"/>
      <c r="EB118" s="22"/>
      <c r="EC118" s="22"/>
      <c r="ED118" s="22"/>
      <c r="EE118" s="22"/>
      <c r="EF118" s="22"/>
      <c r="EG118" s="22"/>
      <c r="EH118" s="22"/>
      <c r="EI118" s="22"/>
      <c r="EJ118" s="22"/>
      <c r="EK118" s="22"/>
      <c r="EL118" s="22"/>
      <c r="EM118" s="22"/>
      <c r="EN118" s="22"/>
      <c r="EO118" s="22"/>
      <c r="EP118" s="22"/>
      <c r="EQ118" s="22"/>
      <c r="ER118" s="22"/>
      <c r="ES118" s="22"/>
      <c r="ET118" s="22"/>
      <c r="EU118" s="22"/>
      <c r="EV118" s="22"/>
      <c r="EW118" s="22"/>
      <c r="EX118" s="22"/>
      <c r="EY118" s="22"/>
      <c r="EZ118" s="22"/>
      <c r="FA118" s="22"/>
      <c r="FB118" s="22"/>
      <c r="FC118" s="22"/>
      <c r="FD118" s="22"/>
      <c r="FE118" s="22"/>
      <c r="FF118" s="22"/>
      <c r="FG118" s="22"/>
      <c r="FH118" s="22"/>
      <c r="FI118" s="22"/>
      <c r="FJ118" s="22"/>
      <c r="FK118" s="22"/>
      <c r="FL118" s="22"/>
      <c r="FM118" s="22"/>
      <c r="FN118" s="22"/>
      <c r="FO118" s="22"/>
      <c r="FP118" s="22"/>
      <c r="FQ118" s="22"/>
      <c r="FR118" s="22"/>
      <c r="FS118" s="22"/>
      <c r="FT118" s="22"/>
      <c r="FU118" s="22"/>
      <c r="FV118" s="22"/>
      <c r="FW118" s="22"/>
      <c r="FX118" s="22"/>
      <c r="FY118" s="22"/>
      <c r="FZ118" s="22"/>
    </row>
    <row r="119" spans="1:183" ht="14.1" customHeight="1" x14ac:dyDescent="0.2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  <c r="AT119" s="22"/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  <c r="BY119" s="22"/>
      <c r="BZ119" s="22"/>
      <c r="CA119" s="22"/>
      <c r="CB119" s="22"/>
      <c r="CC119" s="22"/>
      <c r="CD119" s="22"/>
      <c r="CE119" s="22"/>
      <c r="CF119" s="22"/>
      <c r="CG119" s="22"/>
      <c r="CH119" s="22"/>
      <c r="CI119" s="22"/>
      <c r="CJ119" s="22"/>
      <c r="CK119" s="22"/>
      <c r="CL119" s="22"/>
      <c r="CM119" s="22"/>
      <c r="CN119" s="22"/>
      <c r="CO119" s="22"/>
      <c r="CP119" s="22"/>
      <c r="CQ119" s="22"/>
      <c r="CR119" s="22"/>
      <c r="CS119" s="22"/>
      <c r="CT119" s="22"/>
      <c r="CU119" s="22"/>
      <c r="CV119" s="22"/>
      <c r="CW119" s="22"/>
      <c r="CX119" s="22"/>
      <c r="CY119" s="22"/>
      <c r="CZ119" s="22"/>
      <c r="DA119" s="22"/>
      <c r="DB119" s="22"/>
      <c r="DC119" s="22"/>
      <c r="DD119" s="22"/>
      <c r="DE119" s="22"/>
      <c r="DF119" s="22"/>
      <c r="DG119" s="22"/>
      <c r="DH119" s="22"/>
      <c r="DI119" s="22"/>
      <c r="DJ119" s="22"/>
      <c r="DK119" s="22"/>
      <c r="DL119" s="22"/>
      <c r="DM119" s="22"/>
      <c r="DN119" s="22"/>
      <c r="DO119" s="22"/>
      <c r="DP119" s="22"/>
      <c r="DQ119" s="22"/>
      <c r="DR119" s="22"/>
      <c r="DS119" s="22"/>
      <c r="DT119" s="22"/>
      <c r="DU119" s="22"/>
      <c r="DV119" s="22"/>
      <c r="DW119" s="22"/>
      <c r="DX119" s="22"/>
      <c r="DY119" s="22"/>
      <c r="DZ119" s="22"/>
      <c r="EA119" s="22"/>
      <c r="EB119" s="22"/>
      <c r="EC119" s="22"/>
      <c r="ED119" s="22"/>
      <c r="EE119" s="22"/>
      <c r="EF119" s="22"/>
      <c r="EG119" s="22"/>
      <c r="EH119" s="22"/>
      <c r="EI119" s="22"/>
      <c r="EJ119" s="22"/>
      <c r="EK119" s="22"/>
      <c r="EL119" s="22"/>
      <c r="EM119" s="22"/>
      <c r="EN119" s="22"/>
      <c r="EO119" s="22"/>
      <c r="EP119" s="22"/>
      <c r="EQ119" s="22"/>
      <c r="ER119" s="22"/>
      <c r="ES119" s="22"/>
      <c r="ET119" s="22"/>
      <c r="EU119" s="22"/>
      <c r="EV119" s="22"/>
      <c r="EW119" s="22"/>
      <c r="EX119" s="22"/>
      <c r="EY119" s="22"/>
      <c r="EZ119" s="22"/>
      <c r="FA119" s="22"/>
      <c r="FB119" s="22"/>
      <c r="FC119" s="22"/>
      <c r="FD119" s="22"/>
      <c r="FE119" s="22"/>
      <c r="FF119" s="22"/>
      <c r="FG119" s="22"/>
      <c r="FH119" s="22"/>
      <c r="FI119" s="22"/>
      <c r="FJ119" s="22"/>
      <c r="FK119" s="22"/>
      <c r="FL119" s="22"/>
      <c r="FM119" s="22"/>
      <c r="FN119" s="22"/>
      <c r="FO119" s="22"/>
      <c r="FP119" s="22"/>
      <c r="FQ119" s="22"/>
      <c r="FR119" s="22"/>
      <c r="FS119" s="22"/>
      <c r="FT119" s="22"/>
      <c r="FU119" s="22"/>
      <c r="FV119" s="22"/>
      <c r="FW119" s="22"/>
      <c r="FX119" s="22"/>
      <c r="FY119" s="22"/>
      <c r="FZ119" s="22"/>
    </row>
    <row r="120" spans="1:183" ht="14.1" customHeight="1" x14ac:dyDescent="0.2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22"/>
      <c r="CO120" s="22"/>
      <c r="CP120" s="22"/>
      <c r="CQ120" s="22"/>
      <c r="CR120" s="22"/>
      <c r="CS120" s="22"/>
      <c r="CT120" s="22"/>
      <c r="CU120" s="22"/>
      <c r="CV120" s="22"/>
      <c r="CW120" s="22"/>
      <c r="CX120" s="22"/>
      <c r="CY120" s="22"/>
      <c r="CZ120" s="22"/>
      <c r="DA120" s="22"/>
      <c r="DB120" s="22"/>
      <c r="DC120" s="22"/>
      <c r="DD120" s="22"/>
      <c r="DE120" s="22"/>
      <c r="DF120" s="22"/>
      <c r="DG120" s="22"/>
      <c r="DH120" s="22"/>
      <c r="DI120" s="22"/>
      <c r="DJ120" s="22"/>
      <c r="DK120" s="22"/>
      <c r="DL120" s="22"/>
      <c r="DM120" s="22"/>
      <c r="DN120" s="22"/>
      <c r="DO120" s="22"/>
      <c r="DP120" s="22"/>
      <c r="DQ120" s="22"/>
      <c r="DR120" s="22"/>
      <c r="DS120" s="22"/>
      <c r="DT120" s="22"/>
      <c r="DU120" s="22"/>
      <c r="DV120" s="22"/>
      <c r="DW120" s="22"/>
      <c r="DX120" s="22"/>
      <c r="DY120" s="22"/>
      <c r="DZ120" s="22"/>
      <c r="EA120" s="22"/>
      <c r="EB120" s="22"/>
      <c r="EC120" s="22"/>
      <c r="ED120" s="22"/>
      <c r="EE120" s="22"/>
      <c r="EF120" s="22"/>
      <c r="EG120" s="22"/>
      <c r="EH120" s="22"/>
      <c r="EI120" s="22"/>
      <c r="EJ120" s="22"/>
      <c r="EK120" s="22"/>
      <c r="EL120" s="22"/>
      <c r="EM120" s="22"/>
      <c r="EN120" s="22"/>
      <c r="EO120" s="22"/>
      <c r="EP120" s="22"/>
      <c r="EQ120" s="22"/>
      <c r="ER120" s="22"/>
      <c r="ES120" s="22"/>
      <c r="ET120" s="22"/>
      <c r="EU120" s="22"/>
      <c r="EV120" s="22"/>
      <c r="EW120" s="22"/>
      <c r="EX120" s="22"/>
      <c r="EY120" s="22"/>
      <c r="EZ120" s="22"/>
      <c r="FA120" s="22"/>
      <c r="FB120" s="22"/>
      <c r="FC120" s="22"/>
      <c r="FD120" s="22"/>
      <c r="FE120" s="22"/>
      <c r="FF120" s="22"/>
      <c r="FG120" s="22"/>
      <c r="FH120" s="22"/>
      <c r="FI120" s="22"/>
      <c r="FJ120" s="22"/>
      <c r="FK120" s="22"/>
      <c r="FL120" s="22"/>
      <c r="FM120" s="22"/>
      <c r="FN120" s="22"/>
      <c r="FO120" s="22"/>
      <c r="FP120" s="22"/>
      <c r="FQ120" s="22"/>
      <c r="FR120" s="22"/>
      <c r="FS120" s="22"/>
      <c r="FT120" s="22"/>
      <c r="FU120" s="22"/>
      <c r="FV120" s="22"/>
      <c r="FW120" s="22"/>
      <c r="FX120" s="22"/>
      <c r="FY120" s="22"/>
      <c r="FZ120" s="22"/>
    </row>
    <row r="121" spans="1:183" ht="14.1" customHeight="1" x14ac:dyDescent="0.2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/>
      <c r="AN121" s="22"/>
      <c r="AO121" s="22"/>
      <c r="AP121" s="22"/>
      <c r="AQ121" s="22"/>
      <c r="AR121" s="22"/>
      <c r="AS121" s="22"/>
      <c r="AT121" s="22"/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  <c r="CE121" s="22"/>
      <c r="CF121" s="22"/>
      <c r="CG121" s="22"/>
      <c r="CH121" s="22"/>
      <c r="CI121" s="22"/>
      <c r="CJ121" s="22"/>
      <c r="CK121" s="22"/>
      <c r="CL121" s="22"/>
      <c r="CM121" s="22"/>
      <c r="CN121" s="22"/>
      <c r="CO121" s="22"/>
      <c r="CP121" s="22"/>
      <c r="CQ121" s="22"/>
      <c r="CR121" s="22"/>
      <c r="CS121" s="22"/>
      <c r="CT121" s="22"/>
      <c r="CU121" s="22"/>
      <c r="CV121" s="22"/>
      <c r="CW121" s="22"/>
      <c r="CX121" s="22"/>
      <c r="CY121" s="22"/>
      <c r="CZ121" s="22"/>
      <c r="DA121" s="22"/>
      <c r="DB121" s="22"/>
      <c r="DC121" s="22"/>
      <c r="DD121" s="22"/>
      <c r="DE121" s="22"/>
      <c r="DF121" s="22"/>
      <c r="DG121" s="22"/>
      <c r="DH121" s="22"/>
      <c r="DI121" s="22"/>
      <c r="DJ121" s="22"/>
      <c r="DK121" s="22"/>
      <c r="DL121" s="22"/>
      <c r="DM121" s="22"/>
      <c r="DN121" s="22"/>
      <c r="DO121" s="22"/>
      <c r="DP121" s="22"/>
      <c r="DQ121" s="22"/>
      <c r="DR121" s="22"/>
      <c r="DS121" s="22"/>
      <c r="DT121" s="22"/>
      <c r="DU121" s="22"/>
      <c r="DV121" s="22"/>
      <c r="DW121" s="22"/>
      <c r="DX121" s="22"/>
      <c r="DY121" s="22"/>
      <c r="DZ121" s="22"/>
      <c r="EA121" s="22"/>
      <c r="EB121" s="22"/>
      <c r="EC121" s="22"/>
      <c r="ED121" s="22"/>
      <c r="EE121" s="22"/>
      <c r="EF121" s="22"/>
      <c r="EG121" s="22"/>
      <c r="EH121" s="22"/>
      <c r="EI121" s="22"/>
      <c r="EJ121" s="22"/>
      <c r="EK121" s="22"/>
      <c r="EL121" s="22"/>
      <c r="EM121" s="22"/>
      <c r="EN121" s="22"/>
      <c r="EO121" s="22"/>
      <c r="EP121" s="22"/>
      <c r="EQ121" s="22"/>
      <c r="ER121" s="22"/>
      <c r="ES121" s="22"/>
      <c r="ET121" s="22"/>
      <c r="EU121" s="22"/>
      <c r="EV121" s="22"/>
      <c r="EW121" s="22"/>
      <c r="EX121" s="22"/>
      <c r="EY121" s="22"/>
      <c r="EZ121" s="22"/>
      <c r="FA121" s="22"/>
      <c r="FB121" s="22"/>
      <c r="FC121" s="22"/>
      <c r="FD121" s="22"/>
      <c r="FE121" s="22"/>
      <c r="FF121" s="22"/>
      <c r="FG121" s="22"/>
      <c r="FH121" s="22"/>
      <c r="FI121" s="22"/>
      <c r="FJ121" s="22"/>
      <c r="FK121" s="22"/>
      <c r="FL121" s="22"/>
      <c r="FM121" s="22"/>
      <c r="FN121" s="22"/>
      <c r="FO121" s="22"/>
      <c r="FP121" s="22"/>
      <c r="FQ121" s="22"/>
      <c r="FR121" s="22"/>
      <c r="FS121" s="22"/>
      <c r="FT121" s="22"/>
      <c r="FU121" s="22"/>
      <c r="FV121" s="22"/>
      <c r="FW121" s="22"/>
      <c r="FX121" s="22"/>
      <c r="FY121" s="22"/>
      <c r="FZ121" s="22"/>
    </row>
    <row r="122" spans="1:183" ht="14.1" customHeight="1" x14ac:dyDescent="0.2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  <c r="BZ122" s="22"/>
      <c r="CA122" s="22"/>
      <c r="CB122" s="22"/>
      <c r="CC122" s="22"/>
      <c r="CD122" s="22"/>
      <c r="CE122" s="22"/>
      <c r="CF122" s="22"/>
      <c r="CG122" s="22"/>
      <c r="CH122" s="22"/>
      <c r="CI122" s="22"/>
      <c r="CJ122" s="22"/>
      <c r="CK122" s="22"/>
      <c r="CL122" s="22"/>
      <c r="CM122" s="22"/>
      <c r="CN122" s="22"/>
      <c r="CO122" s="22"/>
      <c r="CP122" s="22"/>
      <c r="CQ122" s="22"/>
      <c r="CR122" s="22"/>
      <c r="CS122" s="22"/>
      <c r="CT122" s="22"/>
      <c r="CU122" s="22"/>
      <c r="CV122" s="22"/>
      <c r="CW122" s="22"/>
      <c r="CX122" s="22"/>
      <c r="CY122" s="22"/>
      <c r="CZ122" s="22"/>
      <c r="DA122" s="22"/>
      <c r="DB122" s="22"/>
      <c r="DC122" s="22"/>
      <c r="DD122" s="22"/>
      <c r="DE122" s="22"/>
      <c r="DF122" s="22"/>
      <c r="DG122" s="22"/>
      <c r="DH122" s="22"/>
      <c r="DI122" s="22"/>
      <c r="DJ122" s="22"/>
      <c r="DK122" s="22"/>
      <c r="DL122" s="22"/>
      <c r="DM122" s="22"/>
      <c r="DN122" s="22"/>
      <c r="DO122" s="22"/>
      <c r="DP122" s="22"/>
      <c r="DQ122" s="22"/>
      <c r="DR122" s="22"/>
      <c r="DS122" s="22"/>
      <c r="DT122" s="22"/>
      <c r="DU122" s="22"/>
      <c r="DV122" s="22"/>
      <c r="DW122" s="22"/>
      <c r="DX122" s="22"/>
      <c r="DY122" s="22"/>
      <c r="DZ122" s="22"/>
      <c r="EA122" s="22"/>
      <c r="EB122" s="22"/>
      <c r="EC122" s="22"/>
      <c r="ED122" s="22"/>
      <c r="EE122" s="22"/>
      <c r="EF122" s="22"/>
      <c r="EG122" s="22"/>
      <c r="EH122" s="22"/>
      <c r="EI122" s="22"/>
      <c r="EJ122" s="22"/>
      <c r="EK122" s="22"/>
      <c r="EL122" s="22"/>
      <c r="EM122" s="22"/>
      <c r="EN122" s="22"/>
      <c r="EO122" s="22"/>
      <c r="EP122" s="22"/>
      <c r="EQ122" s="22"/>
      <c r="ER122" s="22"/>
      <c r="ES122" s="22"/>
      <c r="ET122" s="22"/>
      <c r="EU122" s="22"/>
      <c r="EV122" s="22"/>
      <c r="EW122" s="22"/>
      <c r="EX122" s="22"/>
      <c r="EY122" s="22"/>
      <c r="EZ122" s="22"/>
      <c r="FA122" s="22"/>
      <c r="FB122" s="22"/>
      <c r="FC122" s="22"/>
      <c r="FD122" s="22"/>
      <c r="FE122" s="22"/>
      <c r="FF122" s="22"/>
      <c r="FG122" s="22"/>
      <c r="FH122" s="22"/>
      <c r="FI122" s="22"/>
      <c r="FJ122" s="22"/>
      <c r="FK122" s="22"/>
      <c r="FL122" s="22"/>
      <c r="FM122" s="22"/>
      <c r="FN122" s="22"/>
      <c r="FO122" s="22"/>
      <c r="FP122" s="22"/>
      <c r="FQ122" s="22"/>
      <c r="FR122" s="22"/>
      <c r="FS122" s="22"/>
      <c r="FT122" s="22"/>
      <c r="FU122" s="22"/>
      <c r="FV122" s="22"/>
      <c r="FW122" s="22"/>
      <c r="FX122" s="22"/>
      <c r="FY122" s="22"/>
      <c r="FZ122" s="22"/>
    </row>
    <row r="123" spans="1:183" ht="14.1" customHeight="1" x14ac:dyDescent="0.2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  <c r="CE123" s="22"/>
      <c r="CF123" s="22"/>
      <c r="CG123" s="22"/>
      <c r="CH123" s="22"/>
      <c r="CI123" s="22"/>
      <c r="CJ123" s="22"/>
      <c r="CK123" s="22"/>
      <c r="CL123" s="22"/>
      <c r="CM123" s="22"/>
      <c r="CN123" s="22"/>
      <c r="CO123" s="22"/>
      <c r="CP123" s="22"/>
      <c r="CQ123" s="22"/>
      <c r="CR123" s="22"/>
      <c r="CS123" s="22"/>
      <c r="CT123" s="22"/>
      <c r="CU123" s="22"/>
      <c r="CV123" s="22"/>
      <c r="CW123" s="22"/>
      <c r="CX123" s="22"/>
      <c r="CY123" s="22"/>
      <c r="CZ123" s="22"/>
      <c r="DA123" s="22"/>
      <c r="DB123" s="22"/>
      <c r="DC123" s="22"/>
      <c r="DD123" s="22"/>
      <c r="DE123" s="22"/>
      <c r="DF123" s="22"/>
      <c r="DG123" s="22"/>
      <c r="DH123" s="22"/>
      <c r="DI123" s="22"/>
      <c r="DJ123" s="22"/>
      <c r="DK123" s="22"/>
      <c r="DL123" s="22"/>
      <c r="DM123" s="22"/>
      <c r="DN123" s="22"/>
      <c r="DO123" s="22"/>
      <c r="DP123" s="22"/>
      <c r="DQ123" s="22"/>
      <c r="DR123" s="22"/>
      <c r="DS123" s="22"/>
      <c r="DT123" s="22"/>
      <c r="DU123" s="22"/>
      <c r="DV123" s="22"/>
      <c r="DW123" s="22"/>
      <c r="DX123" s="22"/>
      <c r="DY123" s="22"/>
      <c r="DZ123" s="22"/>
      <c r="EA123" s="22"/>
      <c r="EB123" s="22"/>
      <c r="EC123" s="22"/>
      <c r="ED123" s="22"/>
      <c r="EE123" s="22"/>
      <c r="EF123" s="22"/>
      <c r="EG123" s="22"/>
      <c r="EH123" s="22"/>
      <c r="EI123" s="22"/>
      <c r="EJ123" s="22"/>
      <c r="EK123" s="22"/>
      <c r="EL123" s="22"/>
      <c r="EM123" s="22"/>
      <c r="EN123" s="22"/>
      <c r="EO123" s="22"/>
      <c r="EP123" s="22"/>
      <c r="EQ123" s="22"/>
      <c r="ER123" s="22"/>
      <c r="ES123" s="22"/>
      <c r="ET123" s="22"/>
      <c r="EU123" s="22"/>
      <c r="EV123" s="22"/>
      <c r="EW123" s="22"/>
      <c r="EX123" s="22"/>
      <c r="EY123" s="22"/>
      <c r="EZ123" s="22"/>
      <c r="FA123" s="22"/>
      <c r="FB123" s="22"/>
      <c r="FC123" s="22"/>
      <c r="FD123" s="22"/>
      <c r="FE123" s="22"/>
      <c r="FF123" s="22"/>
      <c r="FG123" s="22"/>
      <c r="FH123" s="22"/>
      <c r="FI123" s="22"/>
      <c r="FJ123" s="22"/>
      <c r="FK123" s="22"/>
      <c r="FL123" s="22"/>
      <c r="FM123" s="22"/>
      <c r="FN123" s="22"/>
      <c r="FO123" s="22"/>
      <c r="FP123" s="22"/>
      <c r="FQ123" s="22"/>
      <c r="FR123" s="22"/>
      <c r="FS123" s="22"/>
      <c r="FT123" s="22"/>
      <c r="FU123" s="22"/>
      <c r="FV123" s="22"/>
      <c r="FW123" s="22"/>
      <c r="FX123" s="22"/>
      <c r="FY123" s="22"/>
      <c r="FZ123" s="22"/>
    </row>
    <row r="124" spans="1:183" ht="14.1" customHeight="1" x14ac:dyDescent="0.2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  <c r="BT124" s="22"/>
      <c r="BU124" s="22"/>
      <c r="BV124" s="22"/>
      <c r="BW124" s="22"/>
      <c r="BX124" s="22"/>
      <c r="BY124" s="22"/>
      <c r="BZ124" s="22"/>
      <c r="CA124" s="22"/>
      <c r="CB124" s="22"/>
      <c r="CC124" s="22"/>
      <c r="CD124" s="22"/>
      <c r="CE124" s="22"/>
      <c r="CF124" s="22"/>
      <c r="CG124" s="22"/>
      <c r="CH124" s="22"/>
      <c r="CI124" s="22"/>
      <c r="CJ124" s="22"/>
      <c r="CK124" s="22"/>
      <c r="CL124" s="22"/>
      <c r="CM124" s="22"/>
      <c r="CN124" s="22"/>
      <c r="CO124" s="22"/>
      <c r="CP124" s="22"/>
      <c r="CQ124" s="22"/>
      <c r="CR124" s="22"/>
      <c r="CS124" s="22"/>
      <c r="CT124" s="22"/>
      <c r="CU124" s="22"/>
      <c r="CV124" s="22"/>
      <c r="CW124" s="22"/>
      <c r="CX124" s="22"/>
      <c r="CY124" s="22"/>
      <c r="CZ124" s="22"/>
      <c r="DA124" s="22"/>
      <c r="DB124" s="22"/>
      <c r="DC124" s="22"/>
      <c r="DD124" s="22"/>
      <c r="DE124" s="22"/>
      <c r="DF124" s="22"/>
      <c r="DG124" s="22"/>
      <c r="DH124" s="22"/>
      <c r="DI124" s="22"/>
      <c r="DJ124" s="22"/>
      <c r="DK124" s="22"/>
      <c r="DL124" s="22"/>
      <c r="DM124" s="22"/>
      <c r="DN124" s="22"/>
      <c r="DO124" s="22"/>
      <c r="DP124" s="22"/>
      <c r="DQ124" s="22"/>
      <c r="DR124" s="22"/>
      <c r="DS124" s="22"/>
      <c r="DT124" s="22"/>
      <c r="DU124" s="22"/>
      <c r="DV124" s="22"/>
      <c r="DW124" s="22"/>
      <c r="DX124" s="22"/>
      <c r="DY124" s="22"/>
      <c r="DZ124" s="22"/>
      <c r="EA124" s="22"/>
      <c r="EB124" s="22"/>
      <c r="EC124" s="22"/>
      <c r="ED124" s="22"/>
      <c r="EE124" s="22"/>
      <c r="EF124" s="22"/>
      <c r="EG124" s="22"/>
      <c r="EH124" s="22"/>
      <c r="EI124" s="22"/>
      <c r="EJ124" s="22"/>
      <c r="EK124" s="22"/>
      <c r="EL124" s="22"/>
      <c r="EM124" s="22"/>
      <c r="EN124" s="22"/>
      <c r="EO124" s="22"/>
      <c r="EP124" s="22"/>
      <c r="EQ124" s="22"/>
      <c r="ER124" s="22"/>
      <c r="ES124" s="22"/>
      <c r="ET124" s="22"/>
      <c r="EU124" s="22"/>
      <c r="EV124" s="22"/>
      <c r="EW124" s="22"/>
      <c r="EX124" s="22"/>
      <c r="EY124" s="22"/>
      <c r="EZ124" s="22"/>
      <c r="FA124" s="22"/>
      <c r="FB124" s="22"/>
      <c r="FC124" s="22"/>
      <c r="FD124" s="22"/>
      <c r="FE124" s="22"/>
      <c r="FF124" s="22"/>
      <c r="FG124" s="22"/>
      <c r="FH124" s="22"/>
      <c r="FI124" s="22"/>
      <c r="FJ124" s="22"/>
      <c r="FK124" s="22"/>
      <c r="FL124" s="22"/>
      <c r="FM124" s="22"/>
      <c r="FN124" s="22"/>
      <c r="FO124" s="22"/>
      <c r="FP124" s="22"/>
      <c r="FQ124" s="22"/>
      <c r="FR124" s="22"/>
      <c r="FS124" s="22"/>
      <c r="FT124" s="22"/>
      <c r="FU124" s="22"/>
      <c r="FV124" s="22"/>
      <c r="FW124" s="22"/>
      <c r="FX124" s="22"/>
      <c r="FY124" s="22"/>
      <c r="FZ124" s="22"/>
    </row>
    <row r="125" spans="1:183" ht="14.1" customHeight="1" x14ac:dyDescent="0.2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  <c r="CE125" s="22"/>
      <c r="CF125" s="22"/>
      <c r="CG125" s="22"/>
      <c r="CH125" s="22"/>
      <c r="CI125" s="22"/>
      <c r="CJ125" s="22"/>
      <c r="CK125" s="22"/>
      <c r="CL125" s="22"/>
      <c r="CM125" s="22"/>
      <c r="CN125" s="22"/>
      <c r="CO125" s="22"/>
      <c r="CP125" s="22"/>
      <c r="CQ125" s="22"/>
      <c r="CR125" s="22"/>
      <c r="CS125" s="22"/>
      <c r="CT125" s="22"/>
      <c r="CU125" s="22"/>
      <c r="CV125" s="22"/>
      <c r="CW125" s="22"/>
      <c r="CX125" s="22"/>
      <c r="CY125" s="22"/>
      <c r="CZ125" s="22"/>
      <c r="DA125" s="22"/>
      <c r="DB125" s="22"/>
      <c r="DC125" s="22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22"/>
      <c r="DP125" s="22"/>
      <c r="DQ125" s="22"/>
      <c r="DR125" s="22"/>
      <c r="DS125" s="22"/>
      <c r="DT125" s="22"/>
      <c r="DU125" s="22"/>
      <c r="DV125" s="22"/>
      <c r="DW125" s="22"/>
      <c r="DX125" s="22"/>
      <c r="DY125" s="22"/>
      <c r="DZ125" s="22"/>
      <c r="EA125" s="22"/>
      <c r="EB125" s="22"/>
      <c r="EC125" s="22"/>
      <c r="ED125" s="22"/>
      <c r="EE125" s="22"/>
      <c r="EF125" s="22"/>
      <c r="EG125" s="22"/>
      <c r="EH125" s="22"/>
      <c r="EI125" s="22"/>
      <c r="EJ125" s="22"/>
      <c r="EK125" s="22"/>
      <c r="EL125" s="22"/>
      <c r="EM125" s="22"/>
      <c r="EN125" s="22"/>
      <c r="EO125" s="22"/>
      <c r="EP125" s="22"/>
      <c r="EQ125" s="22"/>
      <c r="ER125" s="22"/>
      <c r="ES125" s="22"/>
      <c r="ET125" s="22"/>
      <c r="EU125" s="22"/>
      <c r="EV125" s="22"/>
      <c r="EW125" s="22"/>
      <c r="EX125" s="22"/>
      <c r="EY125" s="22"/>
      <c r="EZ125" s="22"/>
      <c r="FA125" s="22"/>
      <c r="FB125" s="22"/>
      <c r="FC125" s="22"/>
      <c r="FD125" s="22"/>
      <c r="FE125" s="22"/>
      <c r="FF125" s="22"/>
      <c r="FG125" s="22"/>
      <c r="FH125" s="22"/>
      <c r="FI125" s="22"/>
      <c r="FJ125" s="22"/>
      <c r="FK125" s="22"/>
      <c r="FL125" s="22"/>
      <c r="FM125" s="22"/>
      <c r="FN125" s="22"/>
      <c r="FO125" s="22"/>
      <c r="FP125" s="22"/>
      <c r="FQ125" s="22"/>
      <c r="FR125" s="22"/>
      <c r="FS125" s="22"/>
      <c r="FT125" s="22"/>
      <c r="FU125" s="22"/>
      <c r="FV125" s="22"/>
      <c r="FW125" s="22"/>
      <c r="FX125" s="22"/>
      <c r="FY125" s="22"/>
      <c r="FZ125" s="22"/>
    </row>
    <row r="126" spans="1:183" ht="14.1" customHeight="1" x14ac:dyDescent="0.2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  <c r="BT126" s="22"/>
      <c r="BU126" s="22"/>
      <c r="BV126" s="22"/>
      <c r="BW126" s="22"/>
      <c r="BX126" s="22"/>
      <c r="BY126" s="22"/>
      <c r="BZ126" s="22"/>
      <c r="CA126" s="22"/>
      <c r="CB126" s="22"/>
      <c r="CC126" s="22"/>
      <c r="CD126" s="22"/>
      <c r="CE126" s="22"/>
      <c r="CF126" s="22"/>
      <c r="CG126" s="22"/>
      <c r="CH126" s="22"/>
      <c r="CI126" s="22"/>
      <c r="CJ126" s="22"/>
      <c r="CK126" s="22"/>
      <c r="CL126" s="22"/>
      <c r="CM126" s="22"/>
      <c r="CN126" s="22"/>
      <c r="CO126" s="22"/>
      <c r="CP126" s="22"/>
      <c r="CQ126" s="22"/>
      <c r="CR126" s="22"/>
      <c r="CS126" s="22"/>
      <c r="CT126" s="22"/>
      <c r="CU126" s="22"/>
      <c r="CV126" s="22"/>
      <c r="CW126" s="22"/>
      <c r="CX126" s="22"/>
      <c r="CY126" s="22"/>
      <c r="CZ126" s="22"/>
      <c r="DA126" s="22"/>
      <c r="DB126" s="22"/>
      <c r="DC126" s="22"/>
      <c r="DD126" s="22"/>
      <c r="DE126" s="22"/>
      <c r="DF126" s="22"/>
      <c r="DG126" s="22"/>
      <c r="DH126" s="22"/>
      <c r="DI126" s="22"/>
      <c r="DJ126" s="22"/>
      <c r="DK126" s="22"/>
      <c r="DL126" s="22"/>
      <c r="DM126" s="22"/>
      <c r="DN126" s="22"/>
      <c r="DO126" s="22"/>
      <c r="DP126" s="22"/>
      <c r="DQ126" s="22"/>
      <c r="DR126" s="22"/>
      <c r="DS126" s="22"/>
      <c r="DT126" s="22"/>
      <c r="DU126" s="22"/>
      <c r="DV126" s="22"/>
      <c r="DW126" s="22"/>
      <c r="DX126" s="22"/>
      <c r="DY126" s="22"/>
      <c r="DZ126" s="22"/>
      <c r="EA126" s="22"/>
      <c r="EB126" s="22"/>
      <c r="EC126" s="22"/>
      <c r="ED126" s="22"/>
      <c r="EE126" s="22"/>
      <c r="EF126" s="22"/>
      <c r="EG126" s="22"/>
      <c r="EH126" s="22"/>
      <c r="EI126" s="22"/>
      <c r="EJ126" s="22"/>
      <c r="EK126" s="22"/>
      <c r="EL126" s="22"/>
      <c r="EM126" s="22"/>
      <c r="EN126" s="22"/>
      <c r="EO126" s="22"/>
      <c r="EP126" s="22"/>
      <c r="EQ126" s="22"/>
      <c r="ER126" s="22"/>
      <c r="ES126" s="22"/>
      <c r="ET126" s="22"/>
      <c r="EU126" s="22"/>
      <c r="EV126" s="22"/>
      <c r="EW126" s="22"/>
      <c r="EX126" s="22"/>
      <c r="EY126" s="22"/>
      <c r="EZ126" s="22"/>
      <c r="FA126" s="22"/>
      <c r="FB126" s="22"/>
      <c r="FC126" s="22"/>
      <c r="FD126" s="22"/>
      <c r="FE126" s="22"/>
      <c r="FF126" s="22"/>
      <c r="FG126" s="22"/>
      <c r="FH126" s="22"/>
      <c r="FI126" s="22"/>
      <c r="FJ126" s="22"/>
      <c r="FK126" s="22"/>
      <c r="FL126" s="22"/>
      <c r="FM126" s="22"/>
      <c r="FN126" s="22"/>
      <c r="FO126" s="22"/>
      <c r="FP126" s="22"/>
      <c r="FQ126" s="22"/>
      <c r="FR126" s="22"/>
      <c r="FS126" s="22"/>
      <c r="FT126" s="22"/>
      <c r="FU126" s="22"/>
      <c r="FV126" s="22"/>
      <c r="FW126" s="22"/>
      <c r="FX126" s="22"/>
      <c r="FY126" s="22"/>
      <c r="FZ126" s="22"/>
    </row>
    <row r="127" spans="1:183" ht="14.1" customHeight="1" x14ac:dyDescent="0.2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  <c r="AT127" s="22"/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  <c r="BT127" s="22"/>
      <c r="BU127" s="22"/>
      <c r="BV127" s="22"/>
      <c r="BW127" s="22"/>
      <c r="BX127" s="22"/>
      <c r="BY127" s="22"/>
      <c r="BZ127" s="22"/>
      <c r="CA127" s="22"/>
      <c r="CB127" s="22"/>
      <c r="CC127" s="22"/>
      <c r="CD127" s="22"/>
      <c r="CE127" s="22"/>
      <c r="CF127" s="22"/>
      <c r="CG127" s="22"/>
      <c r="CH127" s="22"/>
      <c r="CI127" s="22"/>
      <c r="CJ127" s="22"/>
      <c r="CK127" s="22"/>
      <c r="CL127" s="22"/>
      <c r="CM127" s="22"/>
      <c r="CN127" s="22"/>
      <c r="CO127" s="22"/>
      <c r="CP127" s="22"/>
      <c r="CQ127" s="22"/>
      <c r="CR127" s="22"/>
      <c r="CS127" s="22"/>
      <c r="CT127" s="22"/>
      <c r="CU127" s="22"/>
      <c r="CV127" s="22"/>
      <c r="CW127" s="22"/>
      <c r="CX127" s="22"/>
      <c r="CY127" s="22"/>
      <c r="CZ127" s="22"/>
      <c r="DA127" s="22"/>
      <c r="DB127" s="22"/>
      <c r="DC127" s="22"/>
      <c r="DD127" s="22"/>
      <c r="DE127" s="22"/>
      <c r="DF127" s="22"/>
      <c r="DG127" s="22"/>
      <c r="DH127" s="22"/>
      <c r="DI127" s="22"/>
      <c r="DJ127" s="22"/>
      <c r="DK127" s="22"/>
      <c r="DL127" s="22"/>
      <c r="DM127" s="22"/>
      <c r="DN127" s="22"/>
      <c r="DO127" s="22"/>
      <c r="DP127" s="22"/>
      <c r="DQ127" s="22"/>
      <c r="DR127" s="22"/>
      <c r="DS127" s="22"/>
      <c r="DT127" s="22"/>
      <c r="DU127" s="22"/>
      <c r="DV127" s="22"/>
      <c r="DW127" s="22"/>
      <c r="DX127" s="22"/>
      <c r="DY127" s="22"/>
      <c r="DZ127" s="22"/>
      <c r="EA127" s="22"/>
      <c r="EB127" s="22"/>
      <c r="EC127" s="22"/>
      <c r="ED127" s="22"/>
      <c r="EE127" s="22"/>
      <c r="EF127" s="22"/>
      <c r="EG127" s="22"/>
      <c r="EH127" s="22"/>
      <c r="EI127" s="22"/>
      <c r="EJ127" s="22"/>
      <c r="EK127" s="22"/>
      <c r="EL127" s="22"/>
      <c r="EM127" s="22"/>
      <c r="EN127" s="22"/>
      <c r="EO127" s="22"/>
      <c r="EP127" s="22"/>
      <c r="EQ127" s="22"/>
      <c r="ER127" s="22"/>
      <c r="ES127" s="22"/>
      <c r="ET127" s="22"/>
      <c r="EU127" s="22"/>
      <c r="EV127" s="22"/>
      <c r="EW127" s="22"/>
      <c r="EX127" s="22"/>
      <c r="EY127" s="22"/>
      <c r="EZ127" s="22"/>
      <c r="FA127" s="22"/>
      <c r="FB127" s="22"/>
      <c r="FC127" s="22"/>
      <c r="FD127" s="22"/>
      <c r="FE127" s="22"/>
      <c r="FF127" s="22"/>
      <c r="FG127" s="22"/>
      <c r="FH127" s="22"/>
      <c r="FI127" s="22"/>
      <c r="FJ127" s="22"/>
      <c r="FK127" s="22"/>
      <c r="FL127" s="22"/>
      <c r="FM127" s="22"/>
      <c r="FN127" s="22"/>
      <c r="FO127" s="22"/>
      <c r="FP127" s="22"/>
      <c r="FQ127" s="22"/>
      <c r="FR127" s="22"/>
      <c r="FS127" s="22"/>
      <c r="FT127" s="22"/>
      <c r="FU127" s="22"/>
      <c r="FV127" s="22"/>
      <c r="FW127" s="22"/>
      <c r="FX127" s="22"/>
      <c r="FY127" s="22"/>
      <c r="FZ127" s="22"/>
    </row>
    <row r="128" spans="1:183" ht="14.1" customHeight="1" x14ac:dyDescent="0.2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  <c r="AT128" s="22"/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  <c r="BT128" s="22"/>
      <c r="BU128" s="22"/>
      <c r="BV128" s="22"/>
      <c r="BW128" s="22"/>
      <c r="BX128" s="22"/>
      <c r="BY128" s="22"/>
      <c r="BZ128" s="22"/>
      <c r="CA128" s="22"/>
      <c r="CB128" s="22"/>
      <c r="CC128" s="22"/>
      <c r="CD128" s="22"/>
      <c r="CE128" s="22"/>
      <c r="CF128" s="22"/>
      <c r="CG128" s="22"/>
      <c r="CH128" s="22"/>
      <c r="CI128" s="22"/>
      <c r="CJ128" s="22"/>
      <c r="CK128" s="22"/>
      <c r="CL128" s="22"/>
      <c r="CM128" s="22"/>
      <c r="CN128" s="22"/>
      <c r="CO128" s="22"/>
      <c r="CP128" s="22"/>
      <c r="CQ128" s="22"/>
      <c r="CR128" s="22"/>
      <c r="CS128" s="22"/>
      <c r="CT128" s="22"/>
      <c r="CU128" s="22"/>
      <c r="CV128" s="22"/>
      <c r="CW128" s="22"/>
      <c r="CX128" s="22"/>
      <c r="CY128" s="22"/>
      <c r="CZ128" s="22"/>
      <c r="DA128" s="22"/>
      <c r="DB128" s="22"/>
      <c r="DC128" s="22"/>
      <c r="DD128" s="22"/>
      <c r="DE128" s="22"/>
      <c r="DF128" s="22"/>
      <c r="DG128" s="22"/>
      <c r="DH128" s="22"/>
      <c r="DI128" s="22"/>
      <c r="DJ128" s="22"/>
      <c r="DK128" s="22"/>
      <c r="DL128" s="22"/>
      <c r="DM128" s="22"/>
      <c r="DN128" s="22"/>
      <c r="DO128" s="22"/>
      <c r="DP128" s="22"/>
      <c r="DQ128" s="22"/>
      <c r="DR128" s="22"/>
      <c r="DS128" s="22"/>
      <c r="DT128" s="22"/>
      <c r="DU128" s="22"/>
      <c r="DV128" s="22"/>
      <c r="DW128" s="22"/>
      <c r="DX128" s="22"/>
      <c r="DY128" s="22"/>
      <c r="DZ128" s="22"/>
      <c r="EA128" s="22"/>
      <c r="EB128" s="22"/>
      <c r="EC128" s="22"/>
      <c r="ED128" s="22"/>
      <c r="EE128" s="22"/>
      <c r="EF128" s="22"/>
      <c r="EG128" s="22"/>
      <c r="EH128" s="22"/>
      <c r="EI128" s="22"/>
      <c r="EJ128" s="22"/>
      <c r="EK128" s="22"/>
      <c r="EL128" s="22"/>
      <c r="EM128" s="22"/>
      <c r="EN128" s="22"/>
      <c r="EO128" s="22"/>
      <c r="EP128" s="22"/>
      <c r="EQ128" s="22"/>
      <c r="ER128" s="22"/>
      <c r="ES128" s="22"/>
      <c r="ET128" s="22"/>
      <c r="EU128" s="22"/>
      <c r="EV128" s="22"/>
      <c r="EW128" s="22"/>
      <c r="EX128" s="22"/>
      <c r="EY128" s="22"/>
      <c r="EZ128" s="22"/>
      <c r="FA128" s="22"/>
      <c r="FB128" s="22"/>
      <c r="FC128" s="22"/>
      <c r="FD128" s="22"/>
      <c r="FE128" s="22"/>
      <c r="FF128" s="22"/>
      <c r="FG128" s="22"/>
      <c r="FH128" s="22"/>
      <c r="FI128" s="22"/>
      <c r="FJ128" s="22"/>
      <c r="FK128" s="22"/>
      <c r="FL128" s="22"/>
      <c r="FM128" s="22"/>
      <c r="FN128" s="22"/>
      <c r="FO128" s="22"/>
      <c r="FP128" s="22"/>
      <c r="FQ128" s="22"/>
      <c r="FR128" s="22"/>
      <c r="FS128" s="22"/>
      <c r="FT128" s="22"/>
      <c r="FU128" s="22"/>
      <c r="FV128" s="22"/>
      <c r="FW128" s="22"/>
      <c r="FX128" s="22"/>
      <c r="FY128" s="22"/>
      <c r="FZ128" s="22"/>
    </row>
    <row r="129" spans="1:182" ht="14.1" customHeight="1" x14ac:dyDescent="0.2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  <c r="BT129" s="22"/>
      <c r="BU129" s="22"/>
      <c r="BV129" s="22"/>
      <c r="BW129" s="22"/>
      <c r="BX129" s="22"/>
      <c r="BY129" s="22"/>
      <c r="BZ129" s="22"/>
      <c r="CA129" s="22"/>
      <c r="CB129" s="22"/>
      <c r="CC129" s="22"/>
      <c r="CD129" s="22"/>
      <c r="CE129" s="22"/>
      <c r="CF129" s="22"/>
      <c r="CG129" s="22"/>
      <c r="CH129" s="22"/>
      <c r="CI129" s="22"/>
      <c r="CJ129" s="22"/>
      <c r="CK129" s="22"/>
      <c r="CL129" s="22"/>
      <c r="CM129" s="22"/>
      <c r="CN129" s="22"/>
      <c r="CO129" s="22"/>
      <c r="CP129" s="22"/>
      <c r="CQ129" s="22"/>
      <c r="CR129" s="22"/>
      <c r="CS129" s="22"/>
      <c r="CT129" s="22"/>
      <c r="CU129" s="22"/>
      <c r="CV129" s="22"/>
      <c r="CW129" s="22"/>
      <c r="CX129" s="22"/>
      <c r="CY129" s="22"/>
      <c r="CZ129" s="22"/>
      <c r="DA129" s="22"/>
      <c r="DB129" s="22"/>
      <c r="DC129" s="22"/>
      <c r="DD129" s="22"/>
      <c r="DE129" s="22"/>
      <c r="DF129" s="22"/>
      <c r="DG129" s="22"/>
      <c r="DH129" s="22"/>
      <c r="DI129" s="22"/>
      <c r="DJ129" s="22"/>
      <c r="DK129" s="22"/>
      <c r="DL129" s="22"/>
      <c r="DM129" s="22"/>
      <c r="DN129" s="22"/>
      <c r="DO129" s="22"/>
      <c r="DP129" s="22"/>
      <c r="DQ129" s="22"/>
      <c r="DR129" s="22"/>
      <c r="DS129" s="22"/>
      <c r="DT129" s="22"/>
      <c r="DU129" s="22"/>
      <c r="DV129" s="22"/>
      <c r="DW129" s="22"/>
      <c r="DX129" s="22"/>
      <c r="DY129" s="22"/>
      <c r="DZ129" s="22"/>
      <c r="EA129" s="22"/>
      <c r="EB129" s="22"/>
      <c r="EC129" s="22"/>
      <c r="ED129" s="22"/>
      <c r="EE129" s="22"/>
      <c r="EF129" s="22"/>
      <c r="EG129" s="22"/>
      <c r="EH129" s="22"/>
      <c r="EI129" s="22"/>
      <c r="EJ129" s="22"/>
      <c r="EK129" s="22"/>
      <c r="EL129" s="22"/>
      <c r="EM129" s="22"/>
      <c r="EN129" s="22"/>
      <c r="EO129" s="22"/>
      <c r="EP129" s="22"/>
      <c r="EQ129" s="22"/>
      <c r="ER129" s="22"/>
      <c r="ES129" s="22"/>
      <c r="ET129" s="22"/>
      <c r="EU129" s="22"/>
      <c r="EV129" s="22"/>
      <c r="EW129" s="22"/>
      <c r="EX129" s="22"/>
      <c r="EY129" s="22"/>
      <c r="EZ129" s="22"/>
      <c r="FA129" s="22"/>
      <c r="FB129" s="22"/>
      <c r="FC129" s="22"/>
      <c r="FD129" s="22"/>
      <c r="FE129" s="22"/>
      <c r="FF129" s="22"/>
      <c r="FG129" s="22"/>
      <c r="FH129" s="22"/>
      <c r="FI129" s="22"/>
      <c r="FJ129" s="22"/>
      <c r="FK129" s="22"/>
      <c r="FL129" s="22"/>
      <c r="FM129" s="22"/>
      <c r="FN129" s="22"/>
      <c r="FO129" s="22"/>
      <c r="FP129" s="22"/>
      <c r="FQ129" s="22"/>
      <c r="FR129" s="22"/>
      <c r="FS129" s="22"/>
      <c r="FT129" s="22"/>
      <c r="FU129" s="22"/>
      <c r="FV129" s="22"/>
      <c r="FW129" s="22"/>
      <c r="FX129" s="22"/>
      <c r="FY129" s="22"/>
      <c r="FZ129" s="22"/>
    </row>
    <row r="130" spans="1:182" ht="14.1" customHeight="1" x14ac:dyDescent="0.2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  <c r="AT130" s="22"/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22"/>
      <c r="BQ130" s="22"/>
      <c r="BR130" s="22"/>
      <c r="BS130" s="22"/>
      <c r="BT130" s="22"/>
      <c r="BU130" s="22"/>
      <c r="BV130" s="22"/>
      <c r="BW130" s="22"/>
      <c r="BX130" s="22"/>
      <c r="BY130" s="22"/>
      <c r="BZ130" s="22"/>
      <c r="CA130" s="22"/>
      <c r="CB130" s="22"/>
      <c r="CC130" s="22"/>
      <c r="CD130" s="22"/>
      <c r="CE130" s="22"/>
      <c r="CF130" s="22"/>
      <c r="CG130" s="22"/>
      <c r="CH130" s="22"/>
      <c r="CI130" s="22"/>
      <c r="CJ130" s="22"/>
      <c r="CK130" s="22"/>
      <c r="CL130" s="22"/>
      <c r="CM130" s="22"/>
      <c r="CN130" s="22"/>
      <c r="CO130" s="22"/>
      <c r="CP130" s="22"/>
      <c r="CQ130" s="22"/>
      <c r="CR130" s="22"/>
      <c r="CS130" s="22"/>
      <c r="CT130" s="22"/>
      <c r="CU130" s="22"/>
      <c r="CV130" s="22"/>
      <c r="CW130" s="22"/>
      <c r="CX130" s="22"/>
      <c r="CY130" s="22"/>
      <c r="CZ130" s="22"/>
      <c r="DA130" s="22"/>
      <c r="DB130" s="22"/>
      <c r="DC130" s="22"/>
      <c r="DD130" s="22"/>
      <c r="DE130" s="22"/>
      <c r="DF130" s="22"/>
      <c r="DG130" s="22"/>
      <c r="DH130" s="22"/>
      <c r="DI130" s="22"/>
      <c r="DJ130" s="22"/>
      <c r="DK130" s="22"/>
      <c r="DL130" s="22"/>
      <c r="DM130" s="22"/>
      <c r="DN130" s="22"/>
      <c r="DO130" s="22"/>
      <c r="DP130" s="22"/>
      <c r="DQ130" s="22"/>
      <c r="DR130" s="22"/>
      <c r="DS130" s="22"/>
      <c r="DT130" s="22"/>
      <c r="DU130" s="22"/>
      <c r="DV130" s="22"/>
      <c r="DW130" s="22"/>
      <c r="DX130" s="22"/>
      <c r="DY130" s="22"/>
      <c r="DZ130" s="22"/>
      <c r="EA130" s="22"/>
      <c r="EB130" s="22"/>
      <c r="EC130" s="22"/>
      <c r="ED130" s="22"/>
      <c r="EE130" s="22"/>
      <c r="EF130" s="22"/>
      <c r="EG130" s="22"/>
      <c r="EH130" s="22"/>
      <c r="EI130" s="22"/>
      <c r="EJ130" s="22"/>
      <c r="EK130" s="22"/>
      <c r="EL130" s="22"/>
      <c r="EM130" s="22"/>
      <c r="EN130" s="22"/>
      <c r="EO130" s="22"/>
      <c r="EP130" s="22"/>
      <c r="EQ130" s="22"/>
      <c r="ER130" s="22"/>
      <c r="ES130" s="22"/>
      <c r="ET130" s="22"/>
      <c r="EU130" s="22"/>
      <c r="EV130" s="22"/>
      <c r="EW130" s="22"/>
      <c r="EX130" s="22"/>
      <c r="EY130" s="22"/>
      <c r="EZ130" s="22"/>
      <c r="FA130" s="22"/>
      <c r="FB130" s="22"/>
      <c r="FC130" s="22"/>
      <c r="FD130" s="22"/>
      <c r="FE130" s="22"/>
      <c r="FF130" s="22"/>
      <c r="FG130" s="22"/>
      <c r="FH130" s="22"/>
      <c r="FI130" s="22"/>
      <c r="FJ130" s="22"/>
      <c r="FK130" s="22"/>
      <c r="FL130" s="22"/>
      <c r="FM130" s="22"/>
      <c r="FN130" s="22"/>
      <c r="FO130" s="22"/>
      <c r="FP130" s="22"/>
      <c r="FQ130" s="22"/>
      <c r="FR130" s="22"/>
      <c r="FS130" s="22"/>
      <c r="FT130" s="22"/>
      <c r="FU130" s="22"/>
      <c r="FV130" s="22"/>
      <c r="FW130" s="22"/>
      <c r="FX130" s="22"/>
      <c r="FY130" s="22"/>
      <c r="FZ130" s="22"/>
    </row>
    <row r="131" spans="1:182" ht="14.1" customHeight="1" x14ac:dyDescent="0.2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  <c r="AT131" s="22"/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  <c r="BI131" s="22"/>
      <c r="BJ131" s="22"/>
      <c r="BK131" s="22"/>
      <c r="BL131" s="22"/>
      <c r="BM131" s="22"/>
      <c r="BN131" s="22"/>
      <c r="BO131" s="22"/>
      <c r="BP131" s="22"/>
      <c r="BQ131" s="22"/>
      <c r="BR131" s="22"/>
      <c r="BS131" s="22"/>
      <c r="BT131" s="22"/>
      <c r="BU131" s="22"/>
      <c r="BV131" s="22"/>
      <c r="BW131" s="22"/>
      <c r="BX131" s="22"/>
      <c r="BY131" s="22"/>
      <c r="BZ131" s="22"/>
      <c r="CA131" s="22"/>
      <c r="CB131" s="22"/>
      <c r="CC131" s="22"/>
      <c r="CD131" s="22"/>
      <c r="CE131" s="22"/>
      <c r="CF131" s="22"/>
      <c r="CG131" s="22"/>
      <c r="CH131" s="22"/>
      <c r="CI131" s="22"/>
      <c r="CJ131" s="22"/>
      <c r="CK131" s="22"/>
      <c r="CL131" s="22"/>
      <c r="CM131" s="22"/>
      <c r="CN131" s="22"/>
      <c r="CO131" s="22"/>
      <c r="CP131" s="22"/>
      <c r="CQ131" s="22"/>
      <c r="CR131" s="22"/>
      <c r="CS131" s="22"/>
      <c r="CT131" s="22"/>
      <c r="CU131" s="22"/>
      <c r="CV131" s="22"/>
      <c r="CW131" s="22"/>
      <c r="CX131" s="22"/>
      <c r="CY131" s="22"/>
      <c r="CZ131" s="22"/>
      <c r="DA131" s="22"/>
      <c r="DB131" s="22"/>
      <c r="DC131" s="22"/>
      <c r="DD131" s="22"/>
      <c r="DE131" s="22"/>
      <c r="DF131" s="22"/>
      <c r="DG131" s="22"/>
      <c r="DH131" s="22"/>
      <c r="DI131" s="22"/>
      <c r="DJ131" s="22"/>
      <c r="DK131" s="22"/>
      <c r="DL131" s="22"/>
      <c r="DM131" s="22"/>
      <c r="DN131" s="22"/>
      <c r="DO131" s="22"/>
      <c r="DP131" s="22"/>
      <c r="DQ131" s="22"/>
      <c r="DR131" s="22"/>
      <c r="DS131" s="22"/>
      <c r="DT131" s="22"/>
      <c r="DU131" s="22"/>
      <c r="DV131" s="22"/>
      <c r="DW131" s="22"/>
      <c r="DX131" s="22"/>
      <c r="DY131" s="22"/>
      <c r="DZ131" s="22"/>
      <c r="EA131" s="22"/>
      <c r="EB131" s="22"/>
      <c r="EC131" s="22"/>
      <c r="ED131" s="22"/>
      <c r="EE131" s="22"/>
      <c r="EF131" s="22"/>
      <c r="EG131" s="22"/>
      <c r="EH131" s="22"/>
      <c r="EI131" s="22"/>
      <c r="EJ131" s="22"/>
      <c r="EK131" s="22"/>
      <c r="EL131" s="22"/>
      <c r="EM131" s="22"/>
      <c r="EN131" s="22"/>
      <c r="EO131" s="22"/>
      <c r="EP131" s="22"/>
      <c r="EQ131" s="22"/>
      <c r="ER131" s="22"/>
      <c r="ES131" s="22"/>
      <c r="ET131" s="22"/>
      <c r="EU131" s="22"/>
      <c r="EV131" s="22"/>
      <c r="EW131" s="22"/>
      <c r="EX131" s="22"/>
      <c r="EY131" s="22"/>
      <c r="EZ131" s="22"/>
      <c r="FA131" s="22"/>
      <c r="FB131" s="22"/>
      <c r="FC131" s="22"/>
      <c r="FD131" s="22"/>
      <c r="FE131" s="22"/>
      <c r="FF131" s="22"/>
      <c r="FG131" s="22"/>
      <c r="FH131" s="22"/>
      <c r="FI131" s="22"/>
      <c r="FJ131" s="22"/>
      <c r="FK131" s="22"/>
      <c r="FL131" s="22"/>
      <c r="FM131" s="22"/>
      <c r="FN131" s="22"/>
      <c r="FO131" s="22"/>
      <c r="FP131" s="22"/>
      <c r="FQ131" s="22"/>
      <c r="FR131" s="22"/>
      <c r="FS131" s="22"/>
      <c r="FT131" s="22"/>
      <c r="FU131" s="22"/>
      <c r="FV131" s="22"/>
      <c r="FW131" s="22"/>
      <c r="FX131" s="22"/>
      <c r="FY131" s="22"/>
      <c r="FZ131" s="22"/>
    </row>
    <row r="132" spans="1:182" ht="14.1" customHeight="1" x14ac:dyDescent="0.2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  <c r="AT132" s="22"/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22"/>
      <c r="BQ132" s="22"/>
      <c r="BR132" s="22"/>
      <c r="BS132" s="22"/>
      <c r="BT132" s="22"/>
      <c r="BU132" s="22"/>
      <c r="BV132" s="22"/>
      <c r="BW132" s="22"/>
      <c r="BX132" s="22"/>
      <c r="BY132" s="22"/>
      <c r="BZ132" s="22"/>
      <c r="CA132" s="22"/>
      <c r="CB132" s="22"/>
      <c r="CC132" s="22"/>
      <c r="CD132" s="22"/>
      <c r="CE132" s="22"/>
      <c r="CF132" s="22"/>
      <c r="CG132" s="22"/>
      <c r="CH132" s="22"/>
      <c r="CI132" s="22"/>
      <c r="CJ132" s="22"/>
      <c r="CK132" s="22"/>
      <c r="CL132" s="22"/>
      <c r="CM132" s="22"/>
      <c r="CN132" s="22"/>
      <c r="CO132" s="22"/>
      <c r="CP132" s="22"/>
      <c r="CQ132" s="22"/>
      <c r="CR132" s="22"/>
      <c r="CS132" s="22"/>
      <c r="CT132" s="22"/>
      <c r="CU132" s="22"/>
      <c r="CV132" s="22"/>
      <c r="CW132" s="22"/>
      <c r="CX132" s="22"/>
      <c r="CY132" s="22"/>
      <c r="CZ132" s="22"/>
      <c r="DA132" s="22"/>
      <c r="DB132" s="22"/>
      <c r="DC132" s="22"/>
      <c r="DD132" s="22"/>
      <c r="DE132" s="22"/>
      <c r="DF132" s="22"/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  <c r="DW132" s="22"/>
      <c r="DX132" s="22"/>
      <c r="DY132" s="22"/>
      <c r="DZ132" s="22"/>
      <c r="EA132" s="22"/>
      <c r="EB132" s="22"/>
      <c r="EC132" s="22"/>
      <c r="ED132" s="22"/>
      <c r="EE132" s="22"/>
      <c r="EF132" s="22"/>
      <c r="EG132" s="22"/>
      <c r="EH132" s="22"/>
      <c r="EI132" s="22"/>
      <c r="EJ132" s="22"/>
      <c r="EK132" s="22"/>
      <c r="EL132" s="22"/>
      <c r="EM132" s="22"/>
      <c r="EN132" s="22"/>
      <c r="EO132" s="22"/>
      <c r="EP132" s="22"/>
      <c r="EQ132" s="22"/>
      <c r="ER132" s="22"/>
      <c r="ES132" s="22"/>
      <c r="ET132" s="22"/>
      <c r="EU132" s="22"/>
      <c r="EV132" s="22"/>
      <c r="EW132" s="22"/>
      <c r="EX132" s="22"/>
      <c r="EY132" s="22"/>
      <c r="EZ132" s="22"/>
      <c r="FA132" s="22"/>
      <c r="FB132" s="22"/>
      <c r="FC132" s="22"/>
      <c r="FD132" s="22"/>
      <c r="FE132" s="22"/>
      <c r="FF132" s="22"/>
      <c r="FG132" s="22"/>
      <c r="FH132" s="22"/>
      <c r="FI132" s="22"/>
      <c r="FJ132" s="22"/>
      <c r="FK132" s="22"/>
      <c r="FL132" s="22"/>
      <c r="FM132" s="22"/>
      <c r="FN132" s="22"/>
      <c r="FO132" s="22"/>
      <c r="FP132" s="22"/>
      <c r="FQ132" s="22"/>
      <c r="FR132" s="22"/>
      <c r="FS132" s="22"/>
      <c r="FT132" s="22"/>
      <c r="FU132" s="22"/>
      <c r="FV132" s="22"/>
      <c r="FW132" s="22"/>
      <c r="FX132" s="22"/>
      <c r="FY132" s="22"/>
      <c r="FZ132" s="22"/>
    </row>
    <row r="133" spans="1:182" ht="14.1" customHeight="1" x14ac:dyDescent="0.2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  <c r="AT133" s="22"/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22"/>
      <c r="BQ133" s="22"/>
      <c r="BR133" s="22"/>
      <c r="BS133" s="22"/>
      <c r="BT133" s="22"/>
      <c r="BU133" s="22"/>
      <c r="BV133" s="22"/>
      <c r="BW133" s="22"/>
      <c r="BX133" s="22"/>
      <c r="BY133" s="22"/>
      <c r="BZ133" s="22"/>
      <c r="CA133" s="22"/>
      <c r="CB133" s="22"/>
      <c r="CC133" s="22"/>
      <c r="CD133" s="22"/>
      <c r="CE133" s="22"/>
      <c r="CF133" s="22"/>
      <c r="CG133" s="22"/>
      <c r="CH133" s="22"/>
      <c r="CI133" s="22"/>
      <c r="CJ133" s="22"/>
      <c r="CK133" s="22"/>
      <c r="CL133" s="22"/>
      <c r="CM133" s="22"/>
      <c r="CN133" s="22"/>
      <c r="CO133" s="22"/>
      <c r="CP133" s="22"/>
      <c r="CQ133" s="22"/>
      <c r="CR133" s="22"/>
      <c r="CS133" s="22"/>
      <c r="CT133" s="22"/>
      <c r="CU133" s="22"/>
      <c r="CV133" s="22"/>
      <c r="CW133" s="22"/>
      <c r="CX133" s="22"/>
      <c r="CY133" s="22"/>
      <c r="CZ133" s="22"/>
      <c r="DA133" s="22"/>
      <c r="DB133" s="22"/>
      <c r="DC133" s="22"/>
      <c r="DD133" s="22"/>
      <c r="DE133" s="22"/>
      <c r="DF133" s="22"/>
      <c r="DG133" s="22"/>
      <c r="DH133" s="22"/>
      <c r="DI133" s="22"/>
      <c r="DJ133" s="22"/>
      <c r="DK133" s="22"/>
      <c r="DL133" s="22"/>
      <c r="DM133" s="22"/>
      <c r="DN133" s="22"/>
      <c r="DO133" s="22"/>
      <c r="DP133" s="22"/>
      <c r="DQ133" s="22"/>
      <c r="DR133" s="22"/>
      <c r="DS133" s="22"/>
      <c r="DT133" s="22"/>
      <c r="DU133" s="22"/>
      <c r="DV133" s="22"/>
      <c r="DW133" s="22"/>
      <c r="DX133" s="22"/>
      <c r="DY133" s="22"/>
      <c r="DZ133" s="22"/>
      <c r="EA133" s="22"/>
      <c r="EB133" s="22"/>
      <c r="EC133" s="22"/>
      <c r="ED133" s="22"/>
      <c r="EE133" s="22"/>
      <c r="EF133" s="22"/>
      <c r="EG133" s="22"/>
      <c r="EH133" s="22"/>
      <c r="EI133" s="22"/>
      <c r="EJ133" s="22"/>
      <c r="EK133" s="22"/>
      <c r="EL133" s="22"/>
      <c r="EM133" s="22"/>
      <c r="EN133" s="22"/>
      <c r="EO133" s="22"/>
      <c r="EP133" s="22"/>
      <c r="EQ133" s="22"/>
      <c r="ER133" s="22"/>
      <c r="ES133" s="22"/>
      <c r="ET133" s="22"/>
      <c r="EU133" s="22"/>
      <c r="EV133" s="22"/>
      <c r="EW133" s="22"/>
      <c r="EX133" s="22"/>
      <c r="EY133" s="22"/>
      <c r="EZ133" s="22"/>
      <c r="FA133" s="22"/>
      <c r="FB133" s="22"/>
      <c r="FC133" s="22"/>
      <c r="FD133" s="22"/>
      <c r="FE133" s="22"/>
      <c r="FF133" s="22"/>
      <c r="FG133" s="22"/>
      <c r="FH133" s="22"/>
      <c r="FI133" s="22"/>
      <c r="FJ133" s="22"/>
      <c r="FK133" s="22"/>
      <c r="FL133" s="22"/>
      <c r="FM133" s="22"/>
      <c r="FN133" s="22"/>
      <c r="FO133" s="22"/>
      <c r="FP133" s="22"/>
      <c r="FQ133" s="22"/>
      <c r="FR133" s="22"/>
      <c r="FS133" s="22"/>
      <c r="FT133" s="22"/>
      <c r="FU133" s="22"/>
      <c r="FV133" s="22"/>
      <c r="FW133" s="22"/>
      <c r="FX133" s="22"/>
      <c r="FY133" s="22"/>
      <c r="FZ133" s="22"/>
    </row>
    <row r="134" spans="1:182" ht="14.1" customHeight="1" x14ac:dyDescent="0.2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  <c r="AJ134" s="22"/>
      <c r="AK134" s="22"/>
      <c r="AL134" s="22"/>
      <c r="AM134" s="22"/>
      <c r="AN134" s="22"/>
      <c r="AO134" s="22"/>
      <c r="AP134" s="22"/>
      <c r="AQ134" s="22"/>
      <c r="AR134" s="22"/>
      <c r="AS134" s="22"/>
      <c r="AT134" s="22"/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  <c r="BE134" s="22"/>
      <c r="BF134" s="22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  <c r="BT134" s="22"/>
      <c r="BU134" s="22"/>
      <c r="BV134" s="22"/>
      <c r="BW134" s="22"/>
      <c r="BX134" s="22"/>
      <c r="BY134" s="22"/>
      <c r="BZ134" s="22"/>
      <c r="CA134" s="22"/>
      <c r="CB134" s="22"/>
      <c r="CC134" s="22"/>
      <c r="CD134" s="22"/>
      <c r="CE134" s="22"/>
      <c r="CF134" s="22"/>
      <c r="CG134" s="22"/>
      <c r="CH134" s="22"/>
      <c r="CI134" s="22"/>
      <c r="CJ134" s="22"/>
      <c r="CK134" s="22"/>
      <c r="CL134" s="22"/>
      <c r="CM134" s="22"/>
      <c r="CN134" s="22"/>
      <c r="CO134" s="22"/>
      <c r="CP134" s="22"/>
      <c r="CQ134" s="22"/>
      <c r="CR134" s="22"/>
      <c r="CS134" s="22"/>
      <c r="CT134" s="22"/>
      <c r="CU134" s="22"/>
      <c r="CV134" s="22"/>
      <c r="CW134" s="22"/>
      <c r="CX134" s="22"/>
      <c r="CY134" s="22"/>
      <c r="CZ134" s="22"/>
      <c r="DA134" s="22"/>
      <c r="DB134" s="22"/>
      <c r="DC134" s="22"/>
      <c r="DD134" s="22"/>
      <c r="DE134" s="22"/>
      <c r="DF134" s="22"/>
      <c r="DG134" s="22"/>
      <c r="DH134" s="22"/>
      <c r="DI134" s="22"/>
      <c r="DJ134" s="22"/>
      <c r="DK134" s="22"/>
      <c r="DL134" s="22"/>
      <c r="DM134" s="22"/>
      <c r="DN134" s="22"/>
      <c r="DO134" s="22"/>
      <c r="DP134" s="22"/>
      <c r="DQ134" s="22"/>
      <c r="DR134" s="22"/>
      <c r="DS134" s="22"/>
      <c r="DT134" s="22"/>
      <c r="DU134" s="22"/>
      <c r="DV134" s="22"/>
      <c r="DW134" s="22"/>
      <c r="DX134" s="22"/>
      <c r="DY134" s="22"/>
      <c r="DZ134" s="22"/>
      <c r="EA134" s="22"/>
      <c r="EB134" s="22"/>
      <c r="EC134" s="22"/>
      <c r="ED134" s="22"/>
      <c r="EE134" s="22"/>
      <c r="EF134" s="22"/>
      <c r="EG134" s="22"/>
      <c r="EH134" s="22"/>
      <c r="EI134" s="22"/>
      <c r="EJ134" s="22"/>
      <c r="EK134" s="22"/>
      <c r="EL134" s="22"/>
      <c r="EM134" s="22"/>
      <c r="EN134" s="22"/>
      <c r="EO134" s="22"/>
      <c r="EP134" s="22"/>
      <c r="EQ134" s="22"/>
      <c r="ER134" s="22"/>
      <c r="ES134" s="22"/>
      <c r="ET134" s="22"/>
      <c r="EU134" s="22"/>
      <c r="EV134" s="22"/>
      <c r="EW134" s="22"/>
      <c r="EX134" s="22"/>
      <c r="EY134" s="22"/>
      <c r="EZ134" s="22"/>
      <c r="FA134" s="22"/>
      <c r="FB134" s="22"/>
      <c r="FC134" s="22"/>
      <c r="FD134" s="22"/>
      <c r="FE134" s="22"/>
      <c r="FF134" s="22"/>
      <c r="FG134" s="22"/>
      <c r="FH134" s="22"/>
      <c r="FI134" s="22"/>
      <c r="FJ134" s="22"/>
      <c r="FK134" s="22"/>
      <c r="FL134" s="22"/>
      <c r="FM134" s="22"/>
      <c r="FN134" s="22"/>
      <c r="FO134" s="22"/>
      <c r="FP134" s="22"/>
      <c r="FQ134" s="22"/>
      <c r="FR134" s="22"/>
      <c r="FS134" s="22"/>
      <c r="FT134" s="22"/>
      <c r="FU134" s="22"/>
      <c r="FV134" s="22"/>
      <c r="FW134" s="22"/>
      <c r="FX134" s="22"/>
      <c r="FY134" s="22"/>
      <c r="FZ134" s="22"/>
    </row>
    <row r="135" spans="1:182" ht="14.1" customHeight="1" x14ac:dyDescent="0.2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  <c r="AM135" s="22"/>
      <c r="AN135" s="22"/>
      <c r="AO135" s="22"/>
      <c r="AP135" s="22"/>
      <c r="AQ135" s="22"/>
      <c r="AR135" s="22"/>
      <c r="AS135" s="22"/>
      <c r="AT135" s="22"/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  <c r="BE135" s="22"/>
      <c r="BF135" s="22"/>
      <c r="BG135" s="22"/>
      <c r="BH135" s="22"/>
      <c r="BI135" s="22"/>
      <c r="BJ135" s="22"/>
      <c r="BK135" s="22"/>
      <c r="BL135" s="22"/>
      <c r="BM135" s="22"/>
      <c r="BN135" s="22"/>
      <c r="BO135" s="22"/>
      <c r="BP135" s="22"/>
      <c r="BQ135" s="22"/>
      <c r="BR135" s="22"/>
      <c r="BS135" s="22"/>
      <c r="BT135" s="22"/>
      <c r="BU135" s="22"/>
      <c r="BV135" s="22"/>
      <c r="BW135" s="22"/>
      <c r="BX135" s="22"/>
      <c r="BY135" s="22"/>
      <c r="BZ135" s="22"/>
      <c r="CA135" s="22"/>
      <c r="CB135" s="22"/>
      <c r="CC135" s="22"/>
      <c r="CD135" s="22"/>
      <c r="CE135" s="22"/>
      <c r="CF135" s="22"/>
      <c r="CG135" s="22"/>
      <c r="CH135" s="22"/>
      <c r="CI135" s="22"/>
      <c r="CJ135" s="22"/>
      <c r="CK135" s="22"/>
      <c r="CL135" s="22"/>
      <c r="CM135" s="22"/>
      <c r="CN135" s="22"/>
      <c r="CO135" s="22"/>
      <c r="CP135" s="22"/>
      <c r="CQ135" s="22"/>
      <c r="CR135" s="22"/>
      <c r="CS135" s="22"/>
      <c r="CT135" s="22"/>
      <c r="CU135" s="22"/>
      <c r="CV135" s="22"/>
      <c r="CW135" s="22"/>
      <c r="CX135" s="22"/>
      <c r="CY135" s="22"/>
      <c r="CZ135" s="22"/>
      <c r="DA135" s="22"/>
      <c r="DB135" s="22"/>
      <c r="DC135" s="22"/>
      <c r="DD135" s="22"/>
      <c r="DE135" s="22"/>
      <c r="DF135" s="22"/>
      <c r="DG135" s="22"/>
      <c r="DH135" s="22"/>
      <c r="DI135" s="22"/>
      <c r="DJ135" s="22"/>
      <c r="DK135" s="22"/>
      <c r="DL135" s="22"/>
      <c r="DM135" s="22"/>
      <c r="DN135" s="22"/>
      <c r="DO135" s="22"/>
      <c r="DP135" s="22"/>
      <c r="DQ135" s="22"/>
      <c r="DR135" s="22"/>
      <c r="DS135" s="22"/>
      <c r="DT135" s="22"/>
      <c r="DU135" s="22"/>
      <c r="DV135" s="22"/>
      <c r="DW135" s="22"/>
      <c r="DX135" s="22"/>
      <c r="DY135" s="22"/>
      <c r="DZ135" s="22"/>
      <c r="EA135" s="22"/>
      <c r="EB135" s="22"/>
      <c r="EC135" s="22"/>
      <c r="ED135" s="22"/>
      <c r="EE135" s="22"/>
      <c r="EF135" s="22"/>
      <c r="EG135" s="22"/>
      <c r="EH135" s="22"/>
      <c r="EI135" s="22"/>
      <c r="EJ135" s="22"/>
      <c r="EK135" s="22"/>
      <c r="EL135" s="22"/>
      <c r="EM135" s="22"/>
      <c r="EN135" s="22"/>
      <c r="EO135" s="22"/>
      <c r="EP135" s="22"/>
      <c r="EQ135" s="22"/>
      <c r="ER135" s="22"/>
      <c r="ES135" s="22"/>
      <c r="ET135" s="22"/>
      <c r="EU135" s="22"/>
      <c r="EV135" s="22"/>
      <c r="EW135" s="22"/>
      <c r="EX135" s="22"/>
      <c r="EY135" s="22"/>
      <c r="EZ135" s="22"/>
      <c r="FA135" s="22"/>
      <c r="FB135" s="22"/>
      <c r="FC135" s="22"/>
      <c r="FD135" s="22"/>
      <c r="FE135" s="22"/>
      <c r="FF135" s="22"/>
      <c r="FG135" s="22"/>
      <c r="FH135" s="22"/>
      <c r="FI135" s="22"/>
      <c r="FJ135" s="22"/>
      <c r="FK135" s="22"/>
      <c r="FL135" s="22"/>
      <c r="FM135" s="22"/>
      <c r="FN135" s="22"/>
      <c r="FO135" s="22"/>
      <c r="FP135" s="22"/>
      <c r="FQ135" s="22"/>
      <c r="FR135" s="22"/>
      <c r="FS135" s="22"/>
      <c r="FT135" s="22"/>
      <c r="FU135" s="22"/>
      <c r="FV135" s="22"/>
      <c r="FW135" s="22"/>
      <c r="FX135" s="22"/>
      <c r="FY135" s="22"/>
      <c r="FZ135" s="22"/>
    </row>
    <row r="136" spans="1:182" ht="14.1" customHeight="1" x14ac:dyDescent="0.2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  <c r="AM136" s="22"/>
      <c r="AN136" s="22"/>
      <c r="AO136" s="22"/>
      <c r="AP136" s="22"/>
      <c r="AQ136" s="22"/>
      <c r="AR136" s="22"/>
      <c r="AS136" s="22"/>
      <c r="AT136" s="22"/>
      <c r="AU136" s="22"/>
      <c r="AV136" s="22"/>
      <c r="AW136" s="22"/>
      <c r="AX136" s="22"/>
      <c r="AY136" s="22"/>
      <c r="AZ136" s="22"/>
      <c r="BA136" s="22"/>
      <c r="BB136" s="22"/>
      <c r="BC136" s="22"/>
      <c r="BD136" s="22"/>
      <c r="BE136" s="22"/>
      <c r="BF136" s="22"/>
      <c r="BG136" s="22"/>
      <c r="BH136" s="22"/>
      <c r="BI136" s="22"/>
      <c r="BJ136" s="22"/>
      <c r="BK136" s="22"/>
      <c r="BL136" s="22"/>
      <c r="BM136" s="22"/>
      <c r="BN136" s="22"/>
      <c r="BO136" s="22"/>
      <c r="BP136" s="22"/>
      <c r="BQ136" s="22"/>
      <c r="BR136" s="22"/>
      <c r="BS136" s="22"/>
      <c r="BT136" s="22"/>
      <c r="BU136" s="22"/>
      <c r="BV136" s="22"/>
      <c r="BW136" s="22"/>
      <c r="BX136" s="22"/>
      <c r="BY136" s="22"/>
      <c r="BZ136" s="22"/>
      <c r="CA136" s="22"/>
      <c r="CB136" s="22"/>
      <c r="CC136" s="22"/>
      <c r="CD136" s="22"/>
      <c r="CE136" s="22"/>
      <c r="CF136" s="22"/>
      <c r="CG136" s="22"/>
      <c r="CH136" s="22"/>
      <c r="CI136" s="22"/>
      <c r="CJ136" s="22"/>
      <c r="CK136" s="22"/>
      <c r="CL136" s="22"/>
      <c r="CM136" s="22"/>
      <c r="CN136" s="22"/>
      <c r="CO136" s="22"/>
      <c r="CP136" s="22"/>
      <c r="CQ136" s="22"/>
      <c r="CR136" s="22"/>
      <c r="CS136" s="22"/>
      <c r="CT136" s="22"/>
      <c r="CU136" s="22"/>
      <c r="CV136" s="22"/>
      <c r="CW136" s="22"/>
      <c r="CX136" s="22"/>
      <c r="CY136" s="22"/>
      <c r="CZ136" s="22"/>
      <c r="DA136" s="22"/>
      <c r="DB136" s="22"/>
      <c r="DC136" s="22"/>
      <c r="DD136" s="22"/>
      <c r="DE136" s="22"/>
      <c r="DF136" s="22"/>
      <c r="DG136" s="22"/>
      <c r="DH136" s="22"/>
      <c r="DI136" s="22"/>
      <c r="DJ136" s="22"/>
      <c r="DK136" s="22"/>
      <c r="DL136" s="22"/>
      <c r="DM136" s="22"/>
      <c r="DN136" s="22"/>
      <c r="DO136" s="22"/>
      <c r="DP136" s="22"/>
      <c r="DQ136" s="22"/>
      <c r="DR136" s="22"/>
      <c r="DS136" s="22"/>
      <c r="DT136" s="22"/>
      <c r="DU136" s="22"/>
      <c r="DV136" s="22"/>
      <c r="DW136" s="22"/>
      <c r="DX136" s="22"/>
      <c r="DY136" s="22"/>
      <c r="DZ136" s="22"/>
      <c r="EA136" s="22"/>
      <c r="EB136" s="22"/>
      <c r="EC136" s="22"/>
      <c r="ED136" s="22"/>
      <c r="EE136" s="22"/>
      <c r="EF136" s="22"/>
      <c r="EG136" s="22"/>
      <c r="EH136" s="22"/>
      <c r="EI136" s="22"/>
      <c r="EJ136" s="22"/>
      <c r="EK136" s="22"/>
      <c r="EL136" s="22"/>
      <c r="EM136" s="22"/>
      <c r="EN136" s="22"/>
      <c r="EO136" s="22"/>
      <c r="EP136" s="22"/>
      <c r="EQ136" s="22"/>
      <c r="ER136" s="22"/>
      <c r="ES136" s="22"/>
      <c r="ET136" s="22"/>
      <c r="EU136" s="22"/>
      <c r="EV136" s="22"/>
      <c r="EW136" s="22"/>
      <c r="EX136" s="22"/>
      <c r="EY136" s="22"/>
      <c r="EZ136" s="22"/>
      <c r="FA136" s="22"/>
      <c r="FB136" s="22"/>
      <c r="FC136" s="22"/>
      <c r="FD136" s="22"/>
      <c r="FE136" s="22"/>
      <c r="FF136" s="22"/>
      <c r="FG136" s="22"/>
      <c r="FH136" s="22"/>
      <c r="FI136" s="22"/>
      <c r="FJ136" s="22"/>
      <c r="FK136" s="22"/>
      <c r="FL136" s="22"/>
      <c r="FM136" s="22"/>
      <c r="FN136" s="22"/>
      <c r="FO136" s="22"/>
      <c r="FP136" s="22"/>
      <c r="FQ136" s="22"/>
      <c r="FR136" s="22"/>
      <c r="FS136" s="22"/>
      <c r="FT136" s="22"/>
      <c r="FU136" s="22"/>
      <c r="FV136" s="22"/>
      <c r="FW136" s="22"/>
      <c r="FX136" s="22"/>
      <c r="FY136" s="22"/>
      <c r="FZ136" s="22"/>
    </row>
    <row r="137" spans="1:182" ht="14.1" customHeight="1" x14ac:dyDescent="0.2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  <c r="AK137" s="22"/>
      <c r="AL137" s="22"/>
      <c r="AM137" s="22"/>
      <c r="AN137" s="22"/>
      <c r="AO137" s="22"/>
      <c r="AP137" s="22"/>
      <c r="AQ137" s="22"/>
      <c r="AR137" s="22"/>
      <c r="AS137" s="22"/>
      <c r="AT137" s="22"/>
      <c r="AU137" s="22"/>
      <c r="AV137" s="22"/>
      <c r="AW137" s="22"/>
      <c r="AX137" s="22"/>
      <c r="AY137" s="22"/>
      <c r="AZ137" s="22"/>
      <c r="BA137" s="22"/>
      <c r="BB137" s="22"/>
      <c r="BC137" s="22"/>
      <c r="BD137" s="22"/>
      <c r="BE137" s="22"/>
      <c r="BF137" s="22"/>
      <c r="BG137" s="22"/>
      <c r="BH137" s="22"/>
      <c r="BI137" s="22"/>
      <c r="BJ137" s="22"/>
      <c r="BK137" s="22"/>
      <c r="BL137" s="22"/>
      <c r="BM137" s="22"/>
      <c r="BN137" s="22"/>
      <c r="BO137" s="22"/>
      <c r="BP137" s="22"/>
      <c r="BQ137" s="22"/>
      <c r="BR137" s="22"/>
      <c r="BS137" s="22"/>
      <c r="BT137" s="22"/>
      <c r="BU137" s="22"/>
      <c r="BV137" s="22"/>
      <c r="BW137" s="22"/>
      <c r="BX137" s="22"/>
      <c r="BY137" s="22"/>
      <c r="BZ137" s="22"/>
      <c r="CA137" s="22"/>
      <c r="CB137" s="22"/>
      <c r="CC137" s="22"/>
      <c r="CD137" s="22"/>
      <c r="CE137" s="22"/>
      <c r="CF137" s="22"/>
      <c r="CG137" s="22"/>
      <c r="CH137" s="22"/>
      <c r="CI137" s="22"/>
      <c r="CJ137" s="22"/>
      <c r="CK137" s="22"/>
      <c r="CL137" s="22"/>
      <c r="CM137" s="22"/>
      <c r="CN137" s="22"/>
      <c r="CO137" s="22"/>
      <c r="CP137" s="22"/>
      <c r="CQ137" s="22"/>
      <c r="CR137" s="22"/>
      <c r="CS137" s="22"/>
      <c r="CT137" s="22"/>
      <c r="CU137" s="22"/>
      <c r="CV137" s="22"/>
      <c r="CW137" s="22"/>
      <c r="CX137" s="22"/>
      <c r="CY137" s="22"/>
      <c r="CZ137" s="22"/>
      <c r="DA137" s="22"/>
      <c r="DB137" s="22"/>
      <c r="DC137" s="22"/>
      <c r="DD137" s="22"/>
      <c r="DE137" s="22"/>
      <c r="DF137" s="22"/>
      <c r="DG137" s="22"/>
      <c r="DH137" s="22"/>
      <c r="DI137" s="22"/>
      <c r="DJ137" s="22"/>
      <c r="DK137" s="22"/>
      <c r="DL137" s="22"/>
      <c r="DM137" s="22"/>
      <c r="DN137" s="22"/>
      <c r="DO137" s="22"/>
      <c r="DP137" s="22"/>
      <c r="DQ137" s="22"/>
      <c r="DR137" s="22"/>
      <c r="DS137" s="22"/>
      <c r="DT137" s="22"/>
      <c r="DU137" s="22"/>
      <c r="DV137" s="22"/>
      <c r="DW137" s="22"/>
      <c r="DX137" s="22"/>
      <c r="DY137" s="22"/>
      <c r="DZ137" s="22"/>
      <c r="EA137" s="22"/>
      <c r="EB137" s="22"/>
      <c r="EC137" s="22"/>
      <c r="ED137" s="22"/>
      <c r="EE137" s="22"/>
      <c r="EF137" s="22"/>
      <c r="EG137" s="22"/>
      <c r="EH137" s="22"/>
      <c r="EI137" s="22"/>
      <c r="EJ137" s="22"/>
      <c r="EK137" s="22"/>
      <c r="EL137" s="22"/>
      <c r="EM137" s="22"/>
      <c r="EN137" s="22"/>
      <c r="EO137" s="22"/>
      <c r="EP137" s="22"/>
      <c r="EQ137" s="22"/>
      <c r="ER137" s="22"/>
      <c r="ES137" s="22"/>
      <c r="ET137" s="22"/>
      <c r="EU137" s="22"/>
      <c r="EV137" s="22"/>
      <c r="EW137" s="22"/>
      <c r="EX137" s="22"/>
      <c r="EY137" s="22"/>
      <c r="EZ137" s="22"/>
      <c r="FA137" s="22"/>
      <c r="FB137" s="22"/>
      <c r="FC137" s="22"/>
      <c r="FD137" s="22"/>
      <c r="FE137" s="22"/>
      <c r="FF137" s="22"/>
      <c r="FG137" s="22"/>
      <c r="FH137" s="22"/>
      <c r="FI137" s="22"/>
      <c r="FJ137" s="22"/>
      <c r="FK137" s="22"/>
      <c r="FL137" s="22"/>
      <c r="FM137" s="22"/>
      <c r="FN137" s="22"/>
      <c r="FO137" s="22"/>
      <c r="FP137" s="22"/>
      <c r="FQ137" s="22"/>
      <c r="FR137" s="22"/>
      <c r="FS137" s="22"/>
      <c r="FT137" s="22"/>
      <c r="FU137" s="22"/>
      <c r="FV137" s="22"/>
      <c r="FW137" s="22"/>
      <c r="FX137" s="22"/>
      <c r="FY137" s="22"/>
      <c r="FZ137" s="22"/>
    </row>
    <row r="138" spans="1:182" ht="14.1" customHeight="1" x14ac:dyDescent="0.2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22"/>
      <c r="AK138" s="22"/>
      <c r="AL138" s="22"/>
      <c r="AM138" s="22"/>
      <c r="AN138" s="22"/>
      <c r="AO138" s="22"/>
      <c r="AP138" s="22"/>
      <c r="AQ138" s="22"/>
      <c r="AR138" s="22"/>
      <c r="AS138" s="22"/>
      <c r="AT138" s="22"/>
      <c r="AU138" s="22"/>
      <c r="AV138" s="22"/>
      <c r="AW138" s="22"/>
      <c r="AX138" s="22"/>
      <c r="AY138" s="22"/>
      <c r="AZ138" s="22"/>
      <c r="BA138" s="22"/>
      <c r="BB138" s="22"/>
      <c r="BC138" s="22"/>
      <c r="BD138" s="22"/>
      <c r="BE138" s="22"/>
      <c r="BF138" s="22"/>
      <c r="BG138" s="22"/>
      <c r="BH138" s="22"/>
      <c r="BI138" s="22"/>
      <c r="BJ138" s="22"/>
      <c r="BK138" s="22"/>
      <c r="BL138" s="22"/>
      <c r="BM138" s="22"/>
      <c r="BN138" s="22"/>
      <c r="BO138" s="22"/>
      <c r="BP138" s="22"/>
      <c r="BQ138" s="22"/>
      <c r="BR138" s="22"/>
      <c r="BS138" s="22"/>
      <c r="BT138" s="22"/>
      <c r="BU138" s="22"/>
      <c r="BV138" s="22"/>
      <c r="BW138" s="22"/>
      <c r="BX138" s="22"/>
      <c r="BY138" s="22"/>
      <c r="BZ138" s="22"/>
      <c r="CA138" s="22"/>
      <c r="CB138" s="22"/>
      <c r="CC138" s="22"/>
      <c r="CD138" s="22"/>
      <c r="CE138" s="22"/>
      <c r="CF138" s="22"/>
      <c r="CG138" s="22"/>
      <c r="CH138" s="22"/>
      <c r="CI138" s="22"/>
      <c r="CJ138" s="22"/>
      <c r="CK138" s="22"/>
      <c r="CL138" s="22"/>
      <c r="CM138" s="22"/>
      <c r="CN138" s="22"/>
      <c r="CO138" s="22"/>
      <c r="CP138" s="22"/>
      <c r="CQ138" s="22"/>
      <c r="CR138" s="22"/>
      <c r="CS138" s="22"/>
      <c r="CT138" s="22"/>
      <c r="CU138" s="22"/>
      <c r="CV138" s="22"/>
      <c r="CW138" s="22"/>
      <c r="CX138" s="22"/>
      <c r="CY138" s="22"/>
      <c r="CZ138" s="22"/>
      <c r="DA138" s="22"/>
      <c r="DB138" s="22"/>
      <c r="DC138" s="22"/>
      <c r="DD138" s="22"/>
      <c r="DE138" s="22"/>
      <c r="DF138" s="22"/>
      <c r="DG138" s="22"/>
      <c r="DH138" s="22"/>
      <c r="DI138" s="22"/>
      <c r="DJ138" s="22"/>
      <c r="DK138" s="22"/>
      <c r="DL138" s="22"/>
      <c r="DM138" s="22"/>
      <c r="DN138" s="22"/>
      <c r="DO138" s="22"/>
      <c r="DP138" s="22"/>
      <c r="DQ138" s="22"/>
      <c r="DR138" s="22"/>
      <c r="DS138" s="22"/>
      <c r="DT138" s="22"/>
      <c r="DU138" s="22"/>
      <c r="DV138" s="22"/>
      <c r="DW138" s="22"/>
      <c r="DX138" s="22"/>
      <c r="DY138" s="22"/>
      <c r="DZ138" s="22"/>
      <c r="EA138" s="22"/>
      <c r="EB138" s="22"/>
      <c r="EC138" s="22"/>
      <c r="ED138" s="22"/>
      <c r="EE138" s="22"/>
      <c r="EF138" s="22"/>
      <c r="EG138" s="22"/>
      <c r="EH138" s="22"/>
      <c r="EI138" s="22"/>
      <c r="EJ138" s="22"/>
      <c r="EK138" s="22"/>
      <c r="EL138" s="22"/>
      <c r="EM138" s="22"/>
      <c r="EN138" s="22"/>
      <c r="EO138" s="22"/>
      <c r="EP138" s="22"/>
      <c r="EQ138" s="22"/>
      <c r="ER138" s="22"/>
      <c r="ES138" s="22"/>
      <c r="ET138" s="22"/>
      <c r="EU138" s="22"/>
      <c r="EV138" s="22"/>
      <c r="EW138" s="22"/>
      <c r="EX138" s="22"/>
      <c r="EY138" s="22"/>
      <c r="EZ138" s="22"/>
      <c r="FA138" s="22"/>
      <c r="FB138" s="22"/>
      <c r="FC138" s="22"/>
      <c r="FD138" s="22"/>
      <c r="FE138" s="22"/>
      <c r="FF138" s="22"/>
      <c r="FG138" s="22"/>
      <c r="FH138" s="22"/>
      <c r="FI138" s="22"/>
      <c r="FJ138" s="22"/>
      <c r="FK138" s="22"/>
      <c r="FL138" s="22"/>
      <c r="FM138" s="22"/>
      <c r="FN138" s="22"/>
      <c r="FO138" s="22"/>
      <c r="FP138" s="22"/>
      <c r="FQ138" s="22"/>
      <c r="FR138" s="22"/>
      <c r="FS138" s="22"/>
      <c r="FT138" s="22"/>
      <c r="FU138" s="22"/>
      <c r="FV138" s="22"/>
      <c r="FW138" s="22"/>
      <c r="FX138" s="22"/>
      <c r="FY138" s="22"/>
      <c r="FZ138" s="22"/>
    </row>
    <row r="139" spans="1:182" ht="14.1" customHeight="1" x14ac:dyDescent="0.2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  <c r="AH139" s="22"/>
      <c r="AI139" s="22"/>
      <c r="AJ139" s="22"/>
      <c r="AK139" s="22"/>
      <c r="AL139" s="22"/>
      <c r="AM139" s="22"/>
      <c r="AN139" s="22"/>
      <c r="AO139" s="22"/>
      <c r="AP139" s="22"/>
      <c r="AQ139" s="22"/>
      <c r="AR139" s="22"/>
      <c r="AS139" s="22"/>
      <c r="AT139" s="22"/>
      <c r="AU139" s="22"/>
      <c r="AV139" s="22"/>
      <c r="AW139" s="22"/>
      <c r="AX139" s="22"/>
      <c r="AY139" s="22"/>
      <c r="AZ139" s="22"/>
      <c r="BA139" s="22"/>
      <c r="BB139" s="22"/>
      <c r="BC139" s="22"/>
      <c r="BD139" s="22"/>
      <c r="BE139" s="22"/>
      <c r="BF139" s="22"/>
      <c r="BG139" s="22"/>
      <c r="BH139" s="22"/>
      <c r="BI139" s="22"/>
      <c r="BJ139" s="22"/>
      <c r="BK139" s="22"/>
      <c r="BL139" s="22"/>
      <c r="BM139" s="22"/>
      <c r="BN139" s="22"/>
      <c r="BO139" s="22"/>
      <c r="BP139" s="22"/>
      <c r="BQ139" s="22"/>
      <c r="BR139" s="22"/>
      <c r="BS139" s="22"/>
      <c r="BT139" s="22"/>
      <c r="BU139" s="22"/>
      <c r="BV139" s="22"/>
      <c r="BW139" s="22"/>
      <c r="BX139" s="22"/>
      <c r="BY139" s="22"/>
      <c r="BZ139" s="22"/>
      <c r="CA139" s="22"/>
      <c r="CB139" s="22"/>
      <c r="CC139" s="22"/>
      <c r="CD139" s="22"/>
      <c r="CE139" s="22"/>
      <c r="CF139" s="22"/>
      <c r="CG139" s="22"/>
      <c r="CH139" s="22"/>
      <c r="CI139" s="22"/>
      <c r="CJ139" s="22"/>
      <c r="CK139" s="22"/>
      <c r="CL139" s="22"/>
      <c r="CM139" s="22"/>
      <c r="CN139" s="22"/>
      <c r="CO139" s="22"/>
      <c r="CP139" s="22"/>
      <c r="CQ139" s="22"/>
      <c r="CR139" s="22"/>
      <c r="CS139" s="22"/>
      <c r="CT139" s="22"/>
      <c r="CU139" s="22"/>
      <c r="CV139" s="22"/>
      <c r="CW139" s="22"/>
      <c r="CX139" s="22"/>
      <c r="CY139" s="22"/>
      <c r="CZ139" s="22"/>
      <c r="DA139" s="22"/>
      <c r="DB139" s="22"/>
      <c r="DC139" s="22"/>
      <c r="DD139" s="22"/>
      <c r="DE139" s="22"/>
      <c r="DF139" s="22"/>
      <c r="DG139" s="22"/>
      <c r="DH139" s="22"/>
      <c r="DI139" s="22"/>
      <c r="DJ139" s="22"/>
      <c r="DK139" s="22"/>
      <c r="DL139" s="22"/>
      <c r="DM139" s="22"/>
      <c r="DN139" s="22"/>
      <c r="DO139" s="22"/>
      <c r="DP139" s="22"/>
      <c r="DQ139" s="22"/>
      <c r="DR139" s="22"/>
      <c r="DS139" s="22"/>
      <c r="DT139" s="22"/>
      <c r="DU139" s="22"/>
      <c r="DV139" s="22"/>
      <c r="DW139" s="22"/>
      <c r="DX139" s="22"/>
      <c r="DY139" s="22"/>
      <c r="DZ139" s="22"/>
      <c r="EA139" s="22"/>
      <c r="EB139" s="22"/>
      <c r="EC139" s="22"/>
      <c r="ED139" s="22"/>
      <c r="EE139" s="22"/>
      <c r="EF139" s="22"/>
      <c r="EG139" s="22"/>
      <c r="EH139" s="22"/>
      <c r="EI139" s="22"/>
      <c r="EJ139" s="22"/>
      <c r="EK139" s="22"/>
      <c r="EL139" s="22"/>
      <c r="EM139" s="22"/>
      <c r="EN139" s="22"/>
      <c r="EO139" s="22"/>
      <c r="EP139" s="22"/>
      <c r="EQ139" s="22"/>
      <c r="ER139" s="22"/>
      <c r="ES139" s="22"/>
      <c r="ET139" s="22"/>
      <c r="EU139" s="22"/>
      <c r="EV139" s="22"/>
      <c r="EW139" s="22"/>
      <c r="EX139" s="22"/>
      <c r="EY139" s="22"/>
      <c r="EZ139" s="22"/>
      <c r="FA139" s="22"/>
      <c r="FB139" s="22"/>
      <c r="FC139" s="22"/>
      <c r="FD139" s="22"/>
      <c r="FE139" s="22"/>
      <c r="FF139" s="22"/>
      <c r="FG139" s="22"/>
      <c r="FH139" s="22"/>
      <c r="FI139" s="22"/>
      <c r="FJ139" s="22"/>
      <c r="FK139" s="22"/>
      <c r="FL139" s="22"/>
      <c r="FM139" s="22"/>
      <c r="FN139" s="22"/>
      <c r="FO139" s="22"/>
      <c r="FP139" s="22"/>
      <c r="FQ139" s="22"/>
      <c r="FR139" s="22"/>
      <c r="FS139" s="22"/>
      <c r="FT139" s="22"/>
      <c r="FU139" s="22"/>
      <c r="FV139" s="22"/>
      <c r="FW139" s="22"/>
      <c r="FX139" s="22"/>
      <c r="FY139" s="22"/>
      <c r="FZ139" s="22"/>
    </row>
    <row r="140" spans="1:182" ht="14.1" customHeight="1" x14ac:dyDescent="0.2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  <c r="AM140" s="22"/>
      <c r="AN140" s="22"/>
      <c r="AO140" s="22"/>
      <c r="AP140" s="22"/>
      <c r="AQ140" s="22"/>
      <c r="AR140" s="22"/>
      <c r="AS140" s="22"/>
      <c r="AT140" s="22"/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  <c r="CA140" s="22"/>
      <c r="CB140" s="22"/>
      <c r="CC140" s="22"/>
      <c r="CD140" s="22"/>
      <c r="CE140" s="22"/>
      <c r="CF140" s="22"/>
      <c r="CG140" s="22"/>
      <c r="CH140" s="22"/>
      <c r="CI140" s="22"/>
      <c r="CJ140" s="22"/>
      <c r="CK140" s="22"/>
      <c r="CL140" s="22"/>
      <c r="CM140" s="22"/>
      <c r="CN140" s="22"/>
      <c r="CO140" s="22"/>
      <c r="CP140" s="22"/>
      <c r="CQ140" s="22"/>
      <c r="CR140" s="22"/>
      <c r="CS140" s="22"/>
      <c r="CT140" s="22"/>
      <c r="CU140" s="22"/>
      <c r="CV140" s="22"/>
      <c r="CW140" s="22"/>
      <c r="CX140" s="22"/>
      <c r="CY140" s="22"/>
      <c r="CZ140" s="22"/>
      <c r="DA140" s="22"/>
      <c r="DB140" s="22"/>
      <c r="DC140" s="22"/>
      <c r="DD140" s="22"/>
      <c r="DE140" s="22"/>
      <c r="DF140" s="22"/>
      <c r="DG140" s="22"/>
      <c r="DH140" s="22"/>
      <c r="DI140" s="22"/>
      <c r="DJ140" s="22"/>
      <c r="DK140" s="22"/>
      <c r="DL140" s="22"/>
      <c r="DM140" s="22"/>
      <c r="DN140" s="22"/>
      <c r="DO140" s="22"/>
      <c r="DP140" s="22"/>
      <c r="DQ140" s="22"/>
      <c r="DR140" s="22"/>
      <c r="DS140" s="22"/>
      <c r="DT140" s="22"/>
      <c r="DU140" s="22"/>
      <c r="DV140" s="22"/>
      <c r="DW140" s="22"/>
      <c r="DX140" s="22"/>
      <c r="DY140" s="22"/>
      <c r="DZ140" s="22"/>
      <c r="EA140" s="22"/>
      <c r="EB140" s="22"/>
      <c r="EC140" s="22"/>
      <c r="ED140" s="22"/>
      <c r="EE140" s="22"/>
      <c r="EF140" s="22"/>
      <c r="EG140" s="22"/>
      <c r="EH140" s="22"/>
      <c r="EI140" s="22"/>
      <c r="EJ140" s="22"/>
      <c r="EK140" s="22"/>
      <c r="EL140" s="22"/>
      <c r="EM140" s="22"/>
      <c r="EN140" s="22"/>
      <c r="EO140" s="22"/>
      <c r="EP140" s="22"/>
      <c r="EQ140" s="22"/>
      <c r="ER140" s="22"/>
      <c r="ES140" s="22"/>
      <c r="ET140" s="22"/>
      <c r="EU140" s="22"/>
      <c r="EV140" s="22"/>
      <c r="EW140" s="22"/>
      <c r="EX140" s="22"/>
      <c r="EY140" s="22"/>
      <c r="EZ140" s="22"/>
      <c r="FA140" s="22"/>
      <c r="FB140" s="22"/>
      <c r="FC140" s="22"/>
      <c r="FD140" s="22"/>
      <c r="FE140" s="22"/>
      <c r="FF140" s="22"/>
      <c r="FG140" s="22"/>
      <c r="FH140" s="22"/>
      <c r="FI140" s="22"/>
      <c r="FJ140" s="22"/>
      <c r="FK140" s="22"/>
      <c r="FL140" s="22"/>
      <c r="FM140" s="22"/>
      <c r="FN140" s="22"/>
      <c r="FO140" s="22"/>
      <c r="FP140" s="22"/>
      <c r="FQ140" s="22"/>
      <c r="FR140" s="22"/>
      <c r="FS140" s="22"/>
      <c r="FT140" s="22"/>
      <c r="FU140" s="22"/>
      <c r="FV140" s="22"/>
      <c r="FW140" s="22"/>
      <c r="FX140" s="22"/>
      <c r="FY140" s="22"/>
      <c r="FZ140" s="22"/>
    </row>
    <row r="141" spans="1:182" ht="14.1" customHeight="1" x14ac:dyDescent="0.2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  <c r="AM141" s="22"/>
      <c r="AN141" s="22"/>
      <c r="AO141" s="22"/>
      <c r="AP141" s="22"/>
      <c r="AQ141" s="22"/>
      <c r="AR141" s="22"/>
      <c r="AS141" s="22"/>
      <c r="AT141" s="22"/>
      <c r="AU141" s="22"/>
      <c r="AV141" s="22"/>
      <c r="AW141" s="22"/>
      <c r="AX141" s="22"/>
      <c r="AY141" s="22"/>
      <c r="AZ141" s="22"/>
      <c r="BA141" s="22"/>
      <c r="BB141" s="22"/>
      <c r="BC141" s="22"/>
      <c r="BD141" s="22"/>
      <c r="BE141" s="22"/>
      <c r="BF141" s="22"/>
      <c r="BG141" s="22"/>
      <c r="BH141" s="22"/>
      <c r="BI141" s="22"/>
      <c r="BJ141" s="22"/>
      <c r="BK141" s="22"/>
      <c r="BL141" s="22"/>
      <c r="BM141" s="22"/>
      <c r="BN141" s="22"/>
      <c r="BO141" s="22"/>
      <c r="BP141" s="22"/>
      <c r="BQ141" s="22"/>
      <c r="BR141" s="22"/>
      <c r="BS141" s="22"/>
      <c r="BT141" s="22"/>
      <c r="BU141" s="22"/>
      <c r="BV141" s="22"/>
      <c r="BW141" s="22"/>
      <c r="BX141" s="22"/>
      <c r="BY141" s="22"/>
      <c r="BZ141" s="22"/>
      <c r="CA141" s="22"/>
      <c r="CB141" s="22"/>
      <c r="CC141" s="22"/>
      <c r="CD141" s="22"/>
      <c r="CE141" s="22"/>
      <c r="CF141" s="22"/>
      <c r="CG141" s="22"/>
      <c r="CH141" s="22"/>
      <c r="CI141" s="22"/>
      <c r="CJ141" s="22"/>
      <c r="CK141" s="22"/>
      <c r="CL141" s="22"/>
      <c r="CM141" s="22"/>
      <c r="CN141" s="22"/>
      <c r="CO141" s="22"/>
      <c r="CP141" s="22"/>
      <c r="CQ141" s="22"/>
      <c r="CR141" s="22"/>
      <c r="CS141" s="22"/>
      <c r="CT141" s="22"/>
      <c r="CU141" s="22"/>
      <c r="CV141" s="22"/>
      <c r="CW141" s="22"/>
      <c r="CX141" s="22"/>
      <c r="CY141" s="22"/>
      <c r="CZ141" s="22"/>
      <c r="DA141" s="22"/>
      <c r="DB141" s="22"/>
      <c r="DC141" s="22"/>
      <c r="DD141" s="22"/>
      <c r="DE141" s="22"/>
      <c r="DF141" s="22"/>
      <c r="DG141" s="22"/>
      <c r="DH141" s="22"/>
      <c r="DI141" s="22"/>
      <c r="DJ141" s="22"/>
      <c r="DK141" s="22"/>
      <c r="DL141" s="22"/>
      <c r="DM141" s="22"/>
      <c r="DN141" s="22"/>
      <c r="DO141" s="22"/>
      <c r="DP141" s="22"/>
      <c r="DQ141" s="22"/>
      <c r="DR141" s="22"/>
      <c r="DS141" s="22"/>
      <c r="DT141" s="22"/>
      <c r="DU141" s="22"/>
      <c r="DV141" s="22"/>
      <c r="DW141" s="22"/>
      <c r="DX141" s="22"/>
      <c r="DY141" s="22"/>
      <c r="DZ141" s="22"/>
      <c r="EA141" s="22"/>
      <c r="EB141" s="22"/>
      <c r="EC141" s="22"/>
      <c r="ED141" s="22"/>
      <c r="EE141" s="22"/>
      <c r="EF141" s="22"/>
      <c r="EG141" s="22"/>
      <c r="EH141" s="22"/>
      <c r="EI141" s="22"/>
      <c r="EJ141" s="22"/>
      <c r="EK141" s="22"/>
      <c r="EL141" s="22"/>
      <c r="EM141" s="22"/>
      <c r="EN141" s="22"/>
      <c r="EO141" s="22"/>
      <c r="EP141" s="22"/>
      <c r="EQ141" s="22"/>
      <c r="ER141" s="22"/>
      <c r="ES141" s="22"/>
      <c r="ET141" s="22"/>
      <c r="EU141" s="22"/>
      <c r="EV141" s="22"/>
      <c r="EW141" s="22"/>
      <c r="EX141" s="22"/>
      <c r="EY141" s="22"/>
      <c r="EZ141" s="22"/>
      <c r="FA141" s="22"/>
      <c r="FB141" s="22"/>
      <c r="FC141" s="22"/>
      <c r="FD141" s="22"/>
      <c r="FE141" s="22"/>
      <c r="FF141" s="22"/>
      <c r="FG141" s="22"/>
      <c r="FH141" s="22"/>
      <c r="FI141" s="22"/>
      <c r="FJ141" s="22"/>
      <c r="FK141" s="22"/>
      <c r="FL141" s="22"/>
      <c r="FM141" s="22"/>
      <c r="FN141" s="22"/>
      <c r="FO141" s="22"/>
      <c r="FP141" s="22"/>
      <c r="FQ141" s="22"/>
      <c r="FR141" s="22"/>
      <c r="FS141" s="22"/>
      <c r="FT141" s="22"/>
      <c r="FU141" s="22"/>
      <c r="FV141" s="22"/>
      <c r="FW141" s="22"/>
      <c r="FX141" s="22"/>
      <c r="FY141" s="22"/>
      <c r="FZ141" s="22"/>
    </row>
    <row r="142" spans="1:182" ht="14.1" customHeight="1" x14ac:dyDescent="0.2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22"/>
      <c r="AK142" s="22"/>
      <c r="AL142" s="22"/>
      <c r="AM142" s="22"/>
      <c r="AN142" s="22"/>
      <c r="AO142" s="22"/>
      <c r="AP142" s="22"/>
      <c r="AQ142" s="22"/>
      <c r="AR142" s="22"/>
      <c r="AS142" s="22"/>
      <c r="AT142" s="22"/>
      <c r="AU142" s="22"/>
      <c r="AV142" s="22"/>
      <c r="AW142" s="22"/>
      <c r="AX142" s="22"/>
      <c r="AY142" s="22"/>
      <c r="AZ142" s="22"/>
      <c r="BA142" s="22"/>
      <c r="BB142" s="22"/>
      <c r="BC142" s="22"/>
      <c r="BD142" s="22"/>
      <c r="BE142" s="22"/>
      <c r="BF142" s="22"/>
      <c r="BG142" s="22"/>
      <c r="BH142" s="22"/>
      <c r="BI142" s="22"/>
      <c r="BJ142" s="22"/>
      <c r="BK142" s="22"/>
      <c r="BL142" s="22"/>
      <c r="BM142" s="22"/>
      <c r="BN142" s="22"/>
      <c r="BO142" s="22"/>
      <c r="BP142" s="22"/>
      <c r="BQ142" s="22"/>
      <c r="BR142" s="22"/>
      <c r="BS142" s="22"/>
      <c r="BT142" s="22"/>
      <c r="BU142" s="22"/>
      <c r="BV142" s="22"/>
      <c r="BW142" s="22"/>
      <c r="BX142" s="22"/>
      <c r="BY142" s="22"/>
      <c r="BZ142" s="22"/>
      <c r="CA142" s="22"/>
      <c r="CB142" s="22"/>
      <c r="CC142" s="22"/>
      <c r="CD142" s="22"/>
      <c r="CE142" s="22"/>
      <c r="CF142" s="22"/>
      <c r="CG142" s="22"/>
      <c r="CH142" s="22"/>
      <c r="CI142" s="22"/>
      <c r="CJ142" s="22"/>
      <c r="CK142" s="22"/>
      <c r="CL142" s="22"/>
      <c r="CM142" s="22"/>
      <c r="CN142" s="22"/>
      <c r="CO142" s="22"/>
      <c r="CP142" s="22"/>
      <c r="CQ142" s="22"/>
      <c r="CR142" s="22"/>
      <c r="CS142" s="22"/>
      <c r="CT142" s="22"/>
      <c r="CU142" s="22"/>
      <c r="CV142" s="22"/>
      <c r="CW142" s="22"/>
      <c r="CX142" s="22"/>
      <c r="CY142" s="22"/>
      <c r="CZ142" s="22"/>
      <c r="DA142" s="22"/>
      <c r="DB142" s="22"/>
      <c r="DC142" s="22"/>
      <c r="DD142" s="22"/>
      <c r="DE142" s="22"/>
      <c r="DF142" s="22"/>
      <c r="DG142" s="22"/>
      <c r="DH142" s="22"/>
      <c r="DI142" s="22"/>
      <c r="DJ142" s="22"/>
      <c r="DK142" s="22"/>
      <c r="DL142" s="22"/>
      <c r="DM142" s="22"/>
      <c r="DN142" s="22"/>
      <c r="DO142" s="22"/>
      <c r="DP142" s="22"/>
      <c r="DQ142" s="22"/>
      <c r="DR142" s="22"/>
      <c r="DS142" s="22"/>
      <c r="DT142" s="22"/>
      <c r="DU142" s="22"/>
      <c r="DV142" s="22"/>
      <c r="DW142" s="22"/>
      <c r="DX142" s="22"/>
      <c r="DY142" s="22"/>
      <c r="DZ142" s="22"/>
      <c r="EA142" s="22"/>
      <c r="EB142" s="22"/>
      <c r="EC142" s="22"/>
      <c r="ED142" s="22"/>
      <c r="EE142" s="22"/>
      <c r="EF142" s="22"/>
      <c r="EG142" s="22"/>
      <c r="EH142" s="22"/>
      <c r="EI142" s="22"/>
      <c r="EJ142" s="22"/>
      <c r="EK142" s="22"/>
      <c r="EL142" s="22"/>
      <c r="EM142" s="22"/>
      <c r="EN142" s="22"/>
      <c r="EO142" s="22"/>
      <c r="EP142" s="22"/>
      <c r="EQ142" s="22"/>
      <c r="ER142" s="22"/>
      <c r="ES142" s="22"/>
      <c r="ET142" s="22"/>
      <c r="EU142" s="22"/>
      <c r="EV142" s="22"/>
      <c r="EW142" s="22"/>
      <c r="EX142" s="22"/>
      <c r="EY142" s="22"/>
      <c r="EZ142" s="22"/>
      <c r="FA142" s="22"/>
      <c r="FB142" s="22"/>
      <c r="FC142" s="22"/>
      <c r="FD142" s="22"/>
      <c r="FE142" s="22"/>
      <c r="FF142" s="22"/>
      <c r="FG142" s="22"/>
      <c r="FH142" s="22"/>
      <c r="FI142" s="22"/>
      <c r="FJ142" s="22"/>
      <c r="FK142" s="22"/>
      <c r="FL142" s="22"/>
      <c r="FM142" s="22"/>
      <c r="FN142" s="22"/>
      <c r="FO142" s="22"/>
      <c r="FP142" s="22"/>
      <c r="FQ142" s="22"/>
      <c r="FR142" s="22"/>
      <c r="FS142" s="22"/>
      <c r="FT142" s="22"/>
      <c r="FU142" s="22"/>
      <c r="FV142" s="22"/>
      <c r="FW142" s="22"/>
      <c r="FX142" s="22"/>
      <c r="FY142" s="22"/>
      <c r="FZ142" s="22"/>
    </row>
    <row r="143" spans="1:182" ht="14.1" customHeight="1" x14ac:dyDescent="0.2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  <c r="AM143" s="22"/>
      <c r="AN143" s="22"/>
      <c r="AO143" s="22"/>
      <c r="AP143" s="22"/>
      <c r="AQ143" s="22"/>
      <c r="AR143" s="22"/>
      <c r="AS143" s="22"/>
      <c r="AT143" s="22"/>
      <c r="AU143" s="22"/>
      <c r="AV143" s="22"/>
      <c r="AW143" s="22"/>
      <c r="AX143" s="22"/>
      <c r="AY143" s="22"/>
      <c r="AZ143" s="22"/>
      <c r="BA143" s="22"/>
      <c r="BB143" s="22"/>
      <c r="BC143" s="22"/>
      <c r="BD143" s="22"/>
      <c r="BE143" s="22"/>
      <c r="BF143" s="22"/>
      <c r="BG143" s="22"/>
      <c r="BH143" s="22"/>
      <c r="BI143" s="22"/>
      <c r="BJ143" s="22"/>
      <c r="BK143" s="22"/>
      <c r="BL143" s="22"/>
      <c r="BM143" s="22"/>
      <c r="BN143" s="22"/>
      <c r="BO143" s="22"/>
      <c r="BP143" s="22"/>
      <c r="BQ143" s="22"/>
      <c r="BR143" s="22"/>
      <c r="BS143" s="22"/>
      <c r="BT143" s="22"/>
      <c r="BU143" s="22"/>
      <c r="BV143" s="22"/>
      <c r="BW143" s="22"/>
      <c r="BX143" s="22"/>
      <c r="BY143" s="22"/>
      <c r="BZ143" s="22"/>
      <c r="CA143" s="22"/>
      <c r="CB143" s="22"/>
      <c r="CC143" s="22"/>
      <c r="CD143" s="22"/>
      <c r="CE143" s="22"/>
      <c r="CF143" s="22"/>
      <c r="CG143" s="22"/>
      <c r="CH143" s="22"/>
      <c r="CI143" s="22"/>
      <c r="CJ143" s="22"/>
      <c r="CK143" s="22"/>
      <c r="CL143" s="22"/>
      <c r="CM143" s="22"/>
      <c r="CN143" s="22"/>
      <c r="CO143" s="22"/>
      <c r="CP143" s="22"/>
      <c r="CQ143" s="22"/>
      <c r="CR143" s="22"/>
      <c r="CS143" s="22"/>
      <c r="CT143" s="22"/>
      <c r="CU143" s="22"/>
      <c r="CV143" s="22"/>
      <c r="CW143" s="22"/>
      <c r="CX143" s="22"/>
      <c r="CY143" s="22"/>
      <c r="CZ143" s="22"/>
      <c r="DA143" s="22"/>
      <c r="DB143" s="22"/>
      <c r="DC143" s="22"/>
      <c r="DD143" s="22"/>
      <c r="DE143" s="22"/>
      <c r="DF143" s="22"/>
      <c r="DG143" s="22"/>
      <c r="DH143" s="22"/>
      <c r="DI143" s="22"/>
      <c r="DJ143" s="22"/>
      <c r="DK143" s="22"/>
      <c r="DL143" s="22"/>
      <c r="DM143" s="22"/>
      <c r="DN143" s="22"/>
      <c r="DO143" s="22"/>
      <c r="DP143" s="22"/>
      <c r="DQ143" s="22"/>
      <c r="DR143" s="22"/>
      <c r="DS143" s="22"/>
      <c r="DT143" s="22"/>
      <c r="DU143" s="22"/>
      <c r="DV143" s="22"/>
      <c r="DW143" s="22"/>
      <c r="DX143" s="22"/>
      <c r="DY143" s="22"/>
      <c r="DZ143" s="22"/>
      <c r="EA143" s="22"/>
      <c r="EB143" s="22"/>
      <c r="EC143" s="22"/>
      <c r="ED143" s="22"/>
      <c r="EE143" s="22"/>
      <c r="EF143" s="22"/>
      <c r="EG143" s="22"/>
      <c r="EH143" s="22"/>
      <c r="EI143" s="22"/>
      <c r="EJ143" s="22"/>
      <c r="EK143" s="22"/>
      <c r="EL143" s="22"/>
      <c r="EM143" s="22"/>
      <c r="EN143" s="22"/>
      <c r="EO143" s="22"/>
      <c r="EP143" s="22"/>
      <c r="EQ143" s="22"/>
      <c r="ER143" s="22"/>
      <c r="ES143" s="22"/>
      <c r="ET143" s="22"/>
      <c r="EU143" s="22"/>
      <c r="EV143" s="22"/>
      <c r="EW143" s="22"/>
      <c r="EX143" s="22"/>
      <c r="EY143" s="22"/>
      <c r="EZ143" s="22"/>
      <c r="FA143" s="22"/>
      <c r="FB143" s="22"/>
      <c r="FC143" s="22"/>
      <c r="FD143" s="22"/>
      <c r="FE143" s="22"/>
      <c r="FF143" s="22"/>
      <c r="FG143" s="22"/>
      <c r="FH143" s="22"/>
      <c r="FI143" s="22"/>
      <c r="FJ143" s="22"/>
      <c r="FK143" s="22"/>
      <c r="FL143" s="22"/>
      <c r="FM143" s="22"/>
      <c r="FN143" s="22"/>
      <c r="FO143" s="22"/>
      <c r="FP143" s="22"/>
      <c r="FQ143" s="22"/>
      <c r="FR143" s="22"/>
      <c r="FS143" s="22"/>
      <c r="FT143" s="22"/>
      <c r="FU143" s="22"/>
      <c r="FV143" s="22"/>
      <c r="FW143" s="22"/>
      <c r="FX143" s="22"/>
      <c r="FY143" s="22"/>
      <c r="FZ143" s="22"/>
    </row>
    <row r="144" spans="1:182" ht="14.1" customHeight="1" x14ac:dyDescent="0.2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  <c r="AJ144" s="22"/>
      <c r="AK144" s="22"/>
      <c r="AL144" s="22"/>
      <c r="AM144" s="22"/>
      <c r="AN144" s="22"/>
      <c r="AO144" s="22"/>
      <c r="AP144" s="22"/>
      <c r="AQ144" s="22"/>
      <c r="AR144" s="22"/>
      <c r="AS144" s="22"/>
      <c r="AT144" s="22"/>
      <c r="AU144" s="22"/>
      <c r="AV144" s="22"/>
      <c r="AW144" s="22"/>
      <c r="AX144" s="22"/>
      <c r="AY144" s="22"/>
      <c r="AZ144" s="22"/>
      <c r="BA144" s="22"/>
      <c r="BB144" s="22"/>
      <c r="BC144" s="22"/>
      <c r="BD144" s="22"/>
      <c r="BE144" s="22"/>
      <c r="BF144" s="22"/>
      <c r="BG144" s="22"/>
      <c r="BH144" s="22"/>
      <c r="BI144" s="22"/>
      <c r="BJ144" s="22"/>
      <c r="BK144" s="22"/>
      <c r="BL144" s="22"/>
      <c r="BM144" s="22"/>
      <c r="BN144" s="22"/>
      <c r="BO144" s="22"/>
      <c r="BP144" s="22"/>
      <c r="BQ144" s="22"/>
      <c r="BR144" s="22"/>
      <c r="BS144" s="22"/>
      <c r="BT144" s="22"/>
      <c r="BU144" s="22"/>
      <c r="BV144" s="22"/>
      <c r="BW144" s="22"/>
      <c r="BX144" s="22"/>
      <c r="BY144" s="22"/>
      <c r="BZ144" s="22"/>
      <c r="CA144" s="22"/>
      <c r="CB144" s="22"/>
      <c r="CC144" s="22"/>
      <c r="CD144" s="22"/>
      <c r="CE144" s="22"/>
      <c r="CF144" s="22"/>
      <c r="CG144" s="22"/>
      <c r="CH144" s="22"/>
      <c r="CI144" s="22"/>
      <c r="CJ144" s="22"/>
      <c r="CK144" s="22"/>
      <c r="CL144" s="22"/>
      <c r="CM144" s="22"/>
      <c r="CN144" s="22"/>
      <c r="CO144" s="22"/>
      <c r="CP144" s="22"/>
      <c r="CQ144" s="22"/>
      <c r="CR144" s="22"/>
      <c r="CS144" s="22"/>
      <c r="CT144" s="22"/>
      <c r="CU144" s="22"/>
      <c r="CV144" s="22"/>
      <c r="CW144" s="22"/>
      <c r="CX144" s="22"/>
      <c r="CY144" s="22"/>
      <c r="CZ144" s="22"/>
      <c r="DA144" s="22"/>
      <c r="DB144" s="22"/>
      <c r="DC144" s="22"/>
      <c r="DD144" s="22"/>
      <c r="DE144" s="22"/>
      <c r="DF144" s="22"/>
      <c r="DG144" s="22"/>
      <c r="DH144" s="22"/>
      <c r="DI144" s="22"/>
      <c r="DJ144" s="22"/>
      <c r="DK144" s="22"/>
      <c r="DL144" s="22"/>
      <c r="DM144" s="22"/>
      <c r="DN144" s="22"/>
      <c r="DO144" s="22"/>
      <c r="DP144" s="22"/>
      <c r="DQ144" s="22"/>
      <c r="DR144" s="22"/>
      <c r="DS144" s="22"/>
      <c r="DT144" s="22"/>
      <c r="DU144" s="22"/>
      <c r="DV144" s="22"/>
      <c r="DW144" s="22"/>
      <c r="DX144" s="22"/>
      <c r="DY144" s="22"/>
      <c r="DZ144" s="22"/>
      <c r="EA144" s="22"/>
      <c r="EB144" s="22"/>
      <c r="EC144" s="22"/>
      <c r="ED144" s="22"/>
      <c r="EE144" s="22"/>
      <c r="EF144" s="22"/>
      <c r="EG144" s="22"/>
      <c r="EH144" s="22"/>
      <c r="EI144" s="22"/>
      <c r="EJ144" s="22"/>
      <c r="EK144" s="22"/>
      <c r="EL144" s="22"/>
      <c r="EM144" s="22"/>
      <c r="EN144" s="22"/>
      <c r="EO144" s="22"/>
      <c r="EP144" s="22"/>
      <c r="EQ144" s="22"/>
      <c r="ER144" s="22"/>
      <c r="ES144" s="22"/>
      <c r="ET144" s="22"/>
      <c r="EU144" s="22"/>
      <c r="EV144" s="22"/>
      <c r="EW144" s="22"/>
      <c r="EX144" s="22"/>
      <c r="EY144" s="22"/>
      <c r="EZ144" s="22"/>
      <c r="FA144" s="22"/>
      <c r="FB144" s="22"/>
      <c r="FC144" s="22"/>
      <c r="FD144" s="22"/>
      <c r="FE144" s="22"/>
      <c r="FF144" s="22"/>
      <c r="FG144" s="22"/>
      <c r="FH144" s="22"/>
      <c r="FI144" s="22"/>
      <c r="FJ144" s="22"/>
      <c r="FK144" s="22"/>
      <c r="FL144" s="22"/>
      <c r="FM144" s="22"/>
      <c r="FN144" s="22"/>
      <c r="FO144" s="22"/>
      <c r="FP144" s="22"/>
      <c r="FQ144" s="22"/>
      <c r="FR144" s="22"/>
      <c r="FS144" s="22"/>
      <c r="FT144" s="22"/>
      <c r="FU144" s="22"/>
      <c r="FV144" s="22"/>
      <c r="FW144" s="22"/>
      <c r="FX144" s="22"/>
      <c r="FY144" s="22"/>
      <c r="FZ144" s="22"/>
    </row>
    <row r="145" spans="1:213" ht="14.1" customHeight="1" x14ac:dyDescent="0.2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22"/>
      <c r="AH145" s="22"/>
      <c r="AI145" s="22"/>
      <c r="AJ145" s="22"/>
      <c r="AK145" s="22"/>
      <c r="AL145" s="22"/>
      <c r="AM145" s="22"/>
      <c r="AN145" s="22"/>
      <c r="AO145" s="22"/>
      <c r="AP145" s="22"/>
      <c r="AQ145" s="22"/>
      <c r="AR145" s="22"/>
      <c r="AS145" s="22"/>
      <c r="AT145" s="22"/>
      <c r="AU145" s="22"/>
      <c r="AV145" s="22"/>
      <c r="AW145" s="22"/>
      <c r="AX145" s="22"/>
      <c r="AY145" s="22"/>
      <c r="AZ145" s="22"/>
      <c r="BA145" s="22"/>
      <c r="BB145" s="22"/>
      <c r="BC145" s="22"/>
      <c r="BD145" s="22"/>
      <c r="BE145" s="22"/>
      <c r="BF145" s="22"/>
      <c r="BG145" s="22"/>
      <c r="BH145" s="22"/>
      <c r="BI145" s="22"/>
      <c r="BJ145" s="22"/>
      <c r="BK145" s="22"/>
      <c r="BL145" s="22"/>
      <c r="BM145" s="22"/>
      <c r="BN145" s="22"/>
      <c r="BO145" s="22"/>
      <c r="BP145" s="22"/>
      <c r="BQ145" s="22"/>
      <c r="BR145" s="22"/>
      <c r="BS145" s="22"/>
      <c r="BT145" s="22"/>
      <c r="BU145" s="22"/>
      <c r="BV145" s="22"/>
      <c r="BW145" s="22"/>
      <c r="BX145" s="22"/>
      <c r="BY145" s="22"/>
      <c r="BZ145" s="22"/>
      <c r="CA145" s="22"/>
      <c r="CB145" s="22"/>
      <c r="CC145" s="22"/>
      <c r="CD145" s="22"/>
      <c r="CE145" s="22"/>
      <c r="CF145" s="22"/>
      <c r="CG145" s="22"/>
      <c r="CH145" s="22"/>
      <c r="CI145" s="22"/>
      <c r="CJ145" s="22"/>
      <c r="CK145" s="22"/>
      <c r="CL145" s="22"/>
      <c r="CM145" s="22"/>
      <c r="CN145" s="22"/>
      <c r="CO145" s="22"/>
      <c r="CP145" s="22"/>
      <c r="CQ145" s="22"/>
      <c r="CR145" s="22"/>
      <c r="CS145" s="22"/>
      <c r="CT145" s="22"/>
      <c r="CU145" s="22"/>
      <c r="CV145" s="22"/>
      <c r="CW145" s="22"/>
      <c r="CX145" s="22"/>
      <c r="CY145" s="22"/>
      <c r="CZ145" s="22"/>
      <c r="DA145" s="22"/>
      <c r="DB145" s="22"/>
      <c r="DC145" s="22"/>
      <c r="DD145" s="22"/>
      <c r="DE145" s="22"/>
      <c r="DF145" s="22"/>
      <c r="DG145" s="22"/>
      <c r="DH145" s="22"/>
      <c r="DI145" s="22"/>
      <c r="DJ145" s="22"/>
      <c r="DK145" s="22"/>
      <c r="DL145" s="22"/>
      <c r="DM145" s="22"/>
      <c r="DN145" s="22"/>
      <c r="DO145" s="22"/>
      <c r="DP145" s="22"/>
      <c r="DQ145" s="22"/>
      <c r="DR145" s="22"/>
      <c r="DS145" s="22"/>
      <c r="DT145" s="22"/>
      <c r="DU145" s="22"/>
      <c r="DV145" s="22"/>
      <c r="DW145" s="22"/>
      <c r="DX145" s="22"/>
      <c r="DY145" s="22"/>
      <c r="DZ145" s="22"/>
      <c r="EA145" s="22"/>
      <c r="EB145" s="22"/>
      <c r="EC145" s="22"/>
      <c r="ED145" s="22"/>
      <c r="EE145" s="22"/>
      <c r="EF145" s="22"/>
      <c r="EG145" s="22"/>
      <c r="EH145" s="22"/>
      <c r="EI145" s="22"/>
      <c r="EJ145" s="22"/>
      <c r="EK145" s="22"/>
      <c r="EL145" s="22"/>
      <c r="EM145" s="22"/>
      <c r="EN145" s="22"/>
      <c r="EO145" s="22"/>
      <c r="EP145" s="22"/>
      <c r="EQ145" s="22"/>
      <c r="ER145" s="22"/>
      <c r="ES145" s="22"/>
      <c r="ET145" s="22"/>
      <c r="EU145" s="22"/>
      <c r="EV145" s="22"/>
      <c r="EW145" s="22"/>
      <c r="EX145" s="22"/>
      <c r="EY145" s="22"/>
      <c r="EZ145" s="22"/>
      <c r="FA145" s="22"/>
      <c r="FB145" s="22"/>
      <c r="FC145" s="22"/>
      <c r="FD145" s="22"/>
      <c r="FE145" s="22"/>
      <c r="FF145" s="22"/>
      <c r="FG145" s="22"/>
      <c r="FH145" s="22"/>
      <c r="FI145" s="22"/>
      <c r="FJ145" s="22"/>
      <c r="FK145" s="22"/>
      <c r="FL145" s="22"/>
      <c r="FM145" s="22"/>
      <c r="FN145" s="22"/>
      <c r="FO145" s="22"/>
      <c r="FP145" s="22"/>
      <c r="FQ145" s="22"/>
      <c r="FR145" s="22"/>
      <c r="FS145" s="22"/>
      <c r="FT145" s="22"/>
      <c r="FU145" s="22"/>
      <c r="FV145" s="22"/>
      <c r="FW145" s="22"/>
      <c r="FX145" s="22"/>
      <c r="FY145" s="22"/>
      <c r="FZ145" s="22"/>
    </row>
    <row r="146" spans="1:213" ht="14.1" customHeight="1" x14ac:dyDescent="0.2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  <c r="AJ146" s="22"/>
      <c r="AK146" s="22"/>
      <c r="AL146" s="22"/>
      <c r="AM146" s="22"/>
      <c r="AN146" s="22"/>
      <c r="AO146" s="22"/>
      <c r="AP146" s="22"/>
      <c r="AQ146" s="22"/>
      <c r="AR146" s="22"/>
      <c r="AS146" s="22"/>
      <c r="AT146" s="22"/>
      <c r="AU146" s="22"/>
      <c r="AV146" s="22"/>
      <c r="AW146" s="22"/>
      <c r="AX146" s="22"/>
      <c r="AY146" s="22"/>
      <c r="AZ146" s="22"/>
      <c r="BA146" s="22"/>
      <c r="BB146" s="22"/>
      <c r="BC146" s="22"/>
      <c r="BD146" s="22"/>
      <c r="BE146" s="22"/>
      <c r="BF146" s="22"/>
      <c r="BG146" s="22"/>
      <c r="BH146" s="22"/>
      <c r="BI146" s="22"/>
      <c r="BJ146" s="22"/>
      <c r="BK146" s="22"/>
      <c r="BL146" s="22"/>
      <c r="BM146" s="22"/>
      <c r="BN146" s="22"/>
      <c r="BO146" s="22"/>
      <c r="BP146" s="22"/>
      <c r="BQ146" s="22"/>
      <c r="BR146" s="22"/>
      <c r="BS146" s="22"/>
      <c r="BT146" s="22"/>
      <c r="BU146" s="22"/>
      <c r="BV146" s="22"/>
      <c r="BW146" s="22"/>
      <c r="BX146" s="22"/>
      <c r="BY146" s="22"/>
      <c r="BZ146" s="22"/>
      <c r="CA146" s="22"/>
      <c r="CB146" s="22"/>
      <c r="CC146" s="22"/>
      <c r="CD146" s="22"/>
      <c r="CE146" s="22"/>
      <c r="CF146" s="22"/>
      <c r="CG146" s="22"/>
      <c r="CH146" s="22"/>
      <c r="CI146" s="22"/>
      <c r="CJ146" s="22"/>
      <c r="CK146" s="22"/>
      <c r="CL146" s="22"/>
      <c r="CM146" s="22"/>
      <c r="CN146" s="22"/>
      <c r="CO146" s="22"/>
      <c r="CP146" s="22"/>
      <c r="CQ146" s="22"/>
      <c r="CR146" s="22"/>
      <c r="CS146" s="22"/>
      <c r="CT146" s="22"/>
      <c r="CU146" s="22"/>
      <c r="CV146" s="22"/>
      <c r="CW146" s="22"/>
      <c r="CX146" s="22"/>
      <c r="CY146" s="22"/>
      <c r="CZ146" s="22"/>
      <c r="DA146" s="22"/>
      <c r="DB146" s="22"/>
      <c r="DC146" s="22"/>
      <c r="DD146" s="22"/>
      <c r="DE146" s="22"/>
      <c r="DF146" s="22"/>
      <c r="DG146" s="22"/>
      <c r="DH146" s="22"/>
      <c r="DI146" s="22"/>
      <c r="DJ146" s="22"/>
      <c r="DK146" s="22"/>
      <c r="DL146" s="22"/>
      <c r="DM146" s="22"/>
      <c r="DN146" s="22"/>
      <c r="DO146" s="22"/>
      <c r="DP146" s="22"/>
      <c r="DQ146" s="22"/>
      <c r="DR146" s="22"/>
      <c r="DS146" s="22"/>
      <c r="DT146" s="22"/>
      <c r="DU146" s="22"/>
      <c r="DV146" s="22"/>
      <c r="DW146" s="22"/>
      <c r="DX146" s="22"/>
      <c r="DY146" s="22"/>
      <c r="DZ146" s="22"/>
      <c r="EA146" s="22"/>
      <c r="EB146" s="22"/>
      <c r="EC146" s="22"/>
      <c r="ED146" s="22"/>
      <c r="EE146" s="22"/>
      <c r="EF146" s="22"/>
      <c r="EG146" s="22"/>
      <c r="EH146" s="22"/>
      <c r="EI146" s="22"/>
      <c r="EJ146" s="22"/>
      <c r="EK146" s="22"/>
      <c r="EL146" s="22"/>
      <c r="EM146" s="22"/>
      <c r="EN146" s="22"/>
      <c r="EO146" s="22"/>
      <c r="EP146" s="22"/>
      <c r="EQ146" s="22"/>
      <c r="ER146" s="22"/>
      <c r="ES146" s="22"/>
      <c r="ET146" s="22"/>
      <c r="EU146" s="22"/>
      <c r="EV146" s="22"/>
      <c r="EW146" s="22"/>
      <c r="EX146" s="22"/>
      <c r="EY146" s="22"/>
      <c r="EZ146" s="22"/>
      <c r="FA146" s="22"/>
      <c r="FB146" s="22"/>
      <c r="FC146" s="22"/>
      <c r="FD146" s="22"/>
      <c r="FE146" s="22"/>
      <c r="FF146" s="22"/>
      <c r="FG146" s="22"/>
      <c r="FH146" s="22"/>
      <c r="FI146" s="22"/>
      <c r="FJ146" s="22"/>
      <c r="FK146" s="22"/>
      <c r="FL146" s="22"/>
      <c r="FM146" s="22"/>
      <c r="FN146" s="22"/>
      <c r="FO146" s="22"/>
      <c r="FP146" s="22"/>
      <c r="FQ146" s="22"/>
      <c r="FR146" s="22"/>
      <c r="FS146" s="22"/>
      <c r="FT146" s="22"/>
      <c r="FU146" s="22"/>
      <c r="FV146" s="22"/>
      <c r="FW146" s="22"/>
      <c r="FX146" s="22"/>
      <c r="FY146" s="22"/>
      <c r="FZ146" s="22"/>
    </row>
    <row r="147" spans="1:213" ht="14.1" customHeight="1" x14ac:dyDescent="0.2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  <c r="AH147" s="22"/>
      <c r="AI147" s="22"/>
      <c r="AJ147" s="22"/>
      <c r="AK147" s="22"/>
      <c r="AL147" s="22"/>
      <c r="AM147" s="22"/>
      <c r="AN147" s="22"/>
      <c r="AO147" s="22"/>
      <c r="AP147" s="22"/>
      <c r="AQ147" s="22"/>
      <c r="AR147" s="22"/>
      <c r="AS147" s="22"/>
      <c r="AT147" s="22"/>
      <c r="AU147" s="22"/>
      <c r="AV147" s="22"/>
      <c r="AW147" s="22"/>
      <c r="AX147" s="22"/>
      <c r="AY147" s="22"/>
      <c r="AZ147" s="22"/>
      <c r="BA147" s="22"/>
      <c r="BB147" s="22"/>
      <c r="BC147" s="22"/>
      <c r="BD147" s="22"/>
      <c r="BE147" s="22"/>
      <c r="BF147" s="22"/>
      <c r="BG147" s="22"/>
      <c r="BH147" s="22"/>
      <c r="BI147" s="22"/>
      <c r="BJ147" s="22"/>
      <c r="BK147" s="22"/>
      <c r="BL147" s="22"/>
      <c r="BM147" s="22"/>
      <c r="BN147" s="22"/>
      <c r="BO147" s="22"/>
      <c r="BP147" s="22"/>
      <c r="BQ147" s="22"/>
      <c r="BR147" s="22"/>
      <c r="BS147" s="22"/>
      <c r="BT147" s="22"/>
      <c r="BU147" s="22"/>
      <c r="BV147" s="22"/>
      <c r="BW147" s="22"/>
      <c r="BX147" s="22"/>
      <c r="BY147" s="22"/>
      <c r="BZ147" s="22"/>
      <c r="CA147" s="22"/>
      <c r="CB147" s="22"/>
      <c r="CC147" s="22"/>
      <c r="CD147" s="22"/>
      <c r="CE147" s="22"/>
      <c r="CF147" s="22"/>
      <c r="CG147" s="22"/>
      <c r="CH147" s="22"/>
      <c r="CI147" s="22"/>
      <c r="CJ147" s="22"/>
      <c r="CK147" s="22"/>
      <c r="CL147" s="22"/>
      <c r="CM147" s="22"/>
      <c r="CN147" s="22"/>
      <c r="CO147" s="22"/>
      <c r="CP147" s="22"/>
      <c r="CQ147" s="22"/>
      <c r="CR147" s="22"/>
      <c r="CS147" s="22"/>
      <c r="CT147" s="22"/>
      <c r="CU147" s="22"/>
      <c r="CV147" s="22"/>
      <c r="CW147" s="22"/>
      <c r="CX147" s="22"/>
      <c r="CY147" s="22"/>
      <c r="CZ147" s="22"/>
      <c r="DA147" s="22"/>
      <c r="DB147" s="22"/>
      <c r="DC147" s="22"/>
      <c r="DD147" s="22"/>
      <c r="DE147" s="22"/>
      <c r="DF147" s="22"/>
      <c r="DG147" s="22"/>
      <c r="DH147" s="22"/>
      <c r="DI147" s="22"/>
      <c r="DJ147" s="22"/>
      <c r="DK147" s="22"/>
      <c r="DL147" s="22"/>
      <c r="DM147" s="22"/>
      <c r="DN147" s="22"/>
      <c r="DO147" s="22"/>
      <c r="DP147" s="22"/>
      <c r="DQ147" s="22"/>
      <c r="DR147" s="22"/>
      <c r="DS147" s="22"/>
      <c r="DT147" s="22"/>
      <c r="DU147" s="22"/>
      <c r="DV147" s="22"/>
      <c r="DW147" s="22"/>
      <c r="DX147" s="22"/>
      <c r="DY147" s="22"/>
      <c r="DZ147" s="22"/>
      <c r="EA147" s="22"/>
      <c r="EB147" s="22"/>
      <c r="EC147" s="22"/>
      <c r="ED147" s="22"/>
      <c r="EE147" s="22"/>
      <c r="EF147" s="22"/>
      <c r="EG147" s="22"/>
      <c r="EH147" s="22"/>
      <c r="EI147" s="22"/>
      <c r="EJ147" s="22"/>
      <c r="EK147" s="22"/>
      <c r="EL147" s="22"/>
      <c r="EM147" s="22"/>
      <c r="EN147" s="22"/>
      <c r="EO147" s="22"/>
      <c r="EP147" s="22"/>
      <c r="EQ147" s="22"/>
      <c r="ER147" s="22"/>
      <c r="ES147" s="22"/>
      <c r="ET147" s="22"/>
      <c r="EU147" s="22"/>
      <c r="EV147" s="22"/>
      <c r="EW147" s="22"/>
      <c r="EX147" s="22"/>
      <c r="EY147" s="22"/>
      <c r="EZ147" s="22"/>
      <c r="FA147" s="22"/>
      <c r="FB147" s="22"/>
      <c r="FC147" s="22"/>
      <c r="FD147" s="22"/>
      <c r="FE147" s="22"/>
      <c r="FF147" s="22"/>
      <c r="FG147" s="22"/>
      <c r="FH147" s="22"/>
      <c r="FI147" s="22"/>
      <c r="FJ147" s="22"/>
      <c r="FK147" s="22"/>
      <c r="FL147" s="22"/>
      <c r="FM147" s="22"/>
      <c r="FN147" s="22"/>
      <c r="FO147" s="22"/>
      <c r="FP147" s="22"/>
      <c r="FQ147" s="22"/>
      <c r="FR147" s="22"/>
      <c r="FS147" s="22"/>
      <c r="FT147" s="22"/>
      <c r="FU147" s="22"/>
      <c r="FV147" s="22"/>
      <c r="FW147" s="22"/>
      <c r="FX147" s="22"/>
      <c r="FY147" s="22"/>
      <c r="FZ147" s="22"/>
    </row>
    <row r="148" spans="1:213" ht="14.1" customHeight="1" x14ac:dyDescent="0.2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2"/>
      <c r="AH148" s="22"/>
      <c r="AI148" s="22"/>
      <c r="AJ148" s="22"/>
      <c r="AK148" s="22"/>
      <c r="AL148" s="22"/>
      <c r="AM148" s="22"/>
      <c r="AN148" s="22"/>
      <c r="AO148" s="22"/>
      <c r="AP148" s="22"/>
      <c r="AQ148" s="22"/>
      <c r="AR148" s="22"/>
      <c r="AS148" s="22"/>
      <c r="AT148" s="22"/>
      <c r="AU148" s="22"/>
      <c r="AV148" s="22"/>
      <c r="AW148" s="22"/>
      <c r="AX148" s="22"/>
      <c r="AY148" s="22"/>
      <c r="AZ148" s="22"/>
      <c r="BA148" s="22"/>
      <c r="BB148" s="22"/>
      <c r="BC148" s="22"/>
      <c r="BD148" s="22"/>
      <c r="BE148" s="22"/>
      <c r="BF148" s="22"/>
      <c r="BG148" s="22"/>
      <c r="BH148" s="22"/>
      <c r="BI148" s="22"/>
      <c r="BJ148" s="22"/>
      <c r="BK148" s="22"/>
      <c r="BL148" s="22"/>
      <c r="BM148" s="22"/>
      <c r="BN148" s="22"/>
      <c r="BO148" s="22"/>
      <c r="BP148" s="22"/>
      <c r="BQ148" s="22"/>
      <c r="BR148" s="22"/>
      <c r="BS148" s="22"/>
      <c r="BT148" s="22"/>
      <c r="BU148" s="22"/>
      <c r="BV148" s="22"/>
      <c r="BW148" s="22"/>
      <c r="BX148" s="22"/>
      <c r="BY148" s="22"/>
      <c r="BZ148" s="22"/>
      <c r="CA148" s="22"/>
      <c r="CB148" s="22"/>
      <c r="CC148" s="22"/>
      <c r="CD148" s="22"/>
      <c r="CE148" s="22"/>
      <c r="CF148" s="22"/>
      <c r="CG148" s="22"/>
      <c r="CH148" s="22"/>
      <c r="CI148" s="22"/>
      <c r="CJ148" s="22"/>
      <c r="CK148" s="22"/>
      <c r="CL148" s="22"/>
      <c r="CM148" s="22"/>
      <c r="CN148" s="22"/>
      <c r="CO148" s="22"/>
      <c r="CP148" s="22"/>
      <c r="CQ148" s="22"/>
      <c r="CR148" s="22"/>
      <c r="CS148" s="22"/>
      <c r="CT148" s="22"/>
      <c r="CU148" s="22"/>
      <c r="CV148" s="22"/>
      <c r="CW148" s="22"/>
      <c r="CX148" s="22"/>
      <c r="CY148" s="22"/>
      <c r="CZ148" s="22"/>
      <c r="DA148" s="22"/>
      <c r="DB148" s="22"/>
      <c r="DC148" s="22"/>
      <c r="DD148" s="22"/>
      <c r="DE148" s="22"/>
      <c r="DF148" s="22"/>
      <c r="DG148" s="22"/>
      <c r="DH148" s="22"/>
      <c r="DI148" s="22"/>
      <c r="DJ148" s="22"/>
      <c r="DK148" s="22"/>
      <c r="DL148" s="22"/>
      <c r="DM148" s="22"/>
      <c r="DN148" s="22"/>
      <c r="DO148" s="22"/>
      <c r="DP148" s="22"/>
      <c r="DQ148" s="22"/>
      <c r="DR148" s="22"/>
      <c r="DS148" s="22"/>
      <c r="DT148" s="22"/>
      <c r="DU148" s="22"/>
      <c r="DV148" s="22"/>
      <c r="DW148" s="22"/>
      <c r="DX148" s="22"/>
      <c r="DY148" s="22"/>
      <c r="DZ148" s="22"/>
      <c r="EA148" s="22"/>
      <c r="EB148" s="22"/>
      <c r="EC148" s="22"/>
      <c r="ED148" s="22"/>
      <c r="EE148" s="22"/>
      <c r="EF148" s="22"/>
      <c r="EG148" s="22"/>
      <c r="EH148" s="22"/>
      <c r="EI148" s="22"/>
      <c r="EJ148" s="22"/>
      <c r="EK148" s="22"/>
      <c r="EL148" s="22"/>
      <c r="EM148" s="22"/>
      <c r="EN148" s="22"/>
      <c r="EO148" s="22"/>
      <c r="EP148" s="22"/>
      <c r="EQ148" s="22"/>
      <c r="ER148" s="22"/>
      <c r="ES148" s="22"/>
      <c r="ET148" s="22"/>
      <c r="EU148" s="22"/>
      <c r="EV148" s="22"/>
      <c r="EW148" s="22"/>
      <c r="EX148" s="22"/>
      <c r="EY148" s="22"/>
      <c r="EZ148" s="22"/>
      <c r="FA148" s="22"/>
      <c r="FB148" s="22"/>
      <c r="FC148" s="22"/>
      <c r="FD148" s="22"/>
      <c r="FE148" s="22"/>
      <c r="FF148" s="22"/>
      <c r="FG148" s="22"/>
      <c r="FH148" s="22"/>
      <c r="FI148" s="22"/>
      <c r="FJ148" s="22"/>
      <c r="FK148" s="22"/>
      <c r="FL148" s="22"/>
      <c r="FM148" s="22"/>
      <c r="FN148" s="22"/>
      <c r="FO148" s="22"/>
      <c r="FP148" s="22"/>
      <c r="FQ148" s="22"/>
      <c r="FR148" s="22"/>
      <c r="FS148" s="22"/>
      <c r="FT148" s="22"/>
      <c r="FU148" s="22"/>
      <c r="FV148" s="22"/>
      <c r="FW148" s="22"/>
      <c r="FX148" s="22"/>
      <c r="FY148" s="22"/>
      <c r="FZ148" s="22"/>
    </row>
    <row r="149" spans="1:213" ht="14.1" customHeight="1" x14ac:dyDescent="0.2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2"/>
      <c r="AH149" s="22"/>
      <c r="AI149" s="22"/>
      <c r="AJ149" s="22"/>
      <c r="AK149" s="22"/>
      <c r="AL149" s="22"/>
      <c r="AM149" s="22"/>
      <c r="AN149" s="22"/>
      <c r="AO149" s="22"/>
      <c r="AP149" s="22"/>
      <c r="AQ149" s="22"/>
      <c r="AR149" s="22"/>
      <c r="AS149" s="22"/>
      <c r="AT149" s="22"/>
      <c r="AU149" s="22"/>
      <c r="AV149" s="22"/>
      <c r="AW149" s="22"/>
      <c r="AX149" s="22"/>
      <c r="AY149" s="22"/>
      <c r="AZ149" s="22"/>
      <c r="BA149" s="22"/>
      <c r="BB149" s="22"/>
      <c r="BC149" s="22"/>
      <c r="BD149" s="22"/>
      <c r="BE149" s="22"/>
      <c r="BF149" s="22"/>
      <c r="BG149" s="22"/>
      <c r="BH149" s="22"/>
      <c r="BI149" s="22"/>
      <c r="BJ149" s="22"/>
      <c r="BK149" s="22"/>
      <c r="BL149" s="22"/>
      <c r="BM149" s="22"/>
      <c r="BN149" s="22"/>
      <c r="BO149" s="22"/>
      <c r="BP149" s="22"/>
      <c r="BQ149" s="22"/>
      <c r="BR149" s="22"/>
      <c r="BS149" s="22"/>
      <c r="BT149" s="22"/>
      <c r="BU149" s="22"/>
      <c r="BV149" s="22"/>
      <c r="BW149" s="22"/>
      <c r="BX149" s="22"/>
      <c r="BY149" s="22"/>
      <c r="BZ149" s="22"/>
      <c r="CA149" s="22"/>
      <c r="CB149" s="22"/>
      <c r="CC149" s="22"/>
      <c r="CD149" s="22"/>
      <c r="CE149" s="22"/>
      <c r="CF149" s="22"/>
      <c r="CG149" s="22"/>
      <c r="CH149" s="22"/>
      <c r="CI149" s="22"/>
      <c r="CJ149" s="22"/>
      <c r="CK149" s="22"/>
      <c r="CL149" s="22"/>
      <c r="CM149" s="22"/>
      <c r="CN149" s="22"/>
      <c r="CO149" s="22"/>
      <c r="CP149" s="22"/>
      <c r="CQ149" s="22"/>
      <c r="CR149" s="22"/>
      <c r="CS149" s="22"/>
      <c r="CT149" s="22"/>
      <c r="CU149" s="22"/>
      <c r="CV149" s="22"/>
      <c r="CW149" s="22"/>
      <c r="CX149" s="22"/>
      <c r="CY149" s="22"/>
      <c r="CZ149" s="22"/>
      <c r="DA149" s="22"/>
      <c r="DB149" s="22"/>
      <c r="DC149" s="22"/>
      <c r="DD149" s="22"/>
      <c r="DE149" s="22"/>
      <c r="DF149" s="22"/>
      <c r="DG149" s="22"/>
      <c r="DH149" s="22"/>
      <c r="DI149" s="22"/>
      <c r="DJ149" s="22"/>
      <c r="DK149" s="22"/>
      <c r="DL149" s="22"/>
      <c r="DM149" s="22"/>
      <c r="DN149" s="22"/>
      <c r="DO149" s="22"/>
      <c r="DP149" s="22"/>
      <c r="DQ149" s="22"/>
      <c r="DR149" s="22"/>
      <c r="DS149" s="22"/>
      <c r="DT149" s="22"/>
      <c r="DU149" s="22"/>
      <c r="DV149" s="22"/>
      <c r="DW149" s="22"/>
      <c r="DX149" s="22"/>
      <c r="DY149" s="22"/>
      <c r="DZ149" s="22"/>
      <c r="EA149" s="22"/>
      <c r="EB149" s="22"/>
      <c r="EC149" s="22"/>
      <c r="ED149" s="22"/>
      <c r="EE149" s="22"/>
      <c r="EF149" s="22"/>
      <c r="EG149" s="22"/>
      <c r="EH149" s="22"/>
      <c r="EI149" s="22"/>
      <c r="EJ149" s="22"/>
      <c r="EK149" s="22"/>
      <c r="EL149" s="22"/>
      <c r="EM149" s="22"/>
      <c r="EN149" s="22"/>
      <c r="EO149" s="22"/>
      <c r="EP149" s="22"/>
      <c r="EQ149" s="22"/>
      <c r="ER149" s="22"/>
      <c r="ES149" s="22"/>
      <c r="ET149" s="22"/>
      <c r="EU149" s="22"/>
      <c r="EV149" s="22"/>
      <c r="EW149" s="22"/>
      <c r="EX149" s="22"/>
      <c r="EY149" s="22"/>
      <c r="EZ149" s="22"/>
      <c r="FA149" s="22"/>
      <c r="FB149" s="22"/>
      <c r="FC149" s="22"/>
      <c r="FD149" s="22"/>
      <c r="FE149" s="22"/>
      <c r="FF149" s="22"/>
      <c r="FG149" s="22"/>
      <c r="FH149" s="22"/>
      <c r="FI149" s="22"/>
      <c r="FJ149" s="22"/>
      <c r="FK149" s="22"/>
      <c r="FL149" s="22"/>
      <c r="FM149" s="22"/>
      <c r="FN149" s="22"/>
      <c r="FO149" s="22"/>
      <c r="FP149" s="22"/>
      <c r="FQ149" s="22"/>
      <c r="FR149" s="22"/>
      <c r="FS149" s="22"/>
      <c r="FT149" s="22"/>
      <c r="FU149" s="22"/>
      <c r="FV149" s="22"/>
      <c r="FW149" s="22"/>
      <c r="FX149" s="22"/>
      <c r="FY149" s="22"/>
      <c r="FZ149" s="22"/>
    </row>
    <row r="150" spans="1:213" ht="14.1" customHeight="1" x14ac:dyDescent="0.2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  <c r="AM150" s="22"/>
      <c r="AN150" s="22"/>
      <c r="AO150" s="22"/>
      <c r="AP150" s="22"/>
      <c r="AQ150" s="22"/>
      <c r="AR150" s="22"/>
      <c r="AS150" s="22"/>
      <c r="AT150" s="22"/>
      <c r="AU150" s="22"/>
      <c r="AV150" s="22"/>
      <c r="AW150" s="22"/>
      <c r="AX150" s="22"/>
      <c r="AY150" s="22"/>
      <c r="AZ150" s="22"/>
      <c r="BA150" s="22"/>
      <c r="BB150" s="22"/>
      <c r="BC150" s="22"/>
      <c r="BD150" s="22"/>
      <c r="BE150" s="22"/>
      <c r="BF150" s="22"/>
      <c r="BG150" s="22"/>
      <c r="BH150" s="22"/>
      <c r="BI150" s="22"/>
      <c r="BJ150" s="22"/>
      <c r="BK150" s="22"/>
      <c r="BL150" s="22"/>
      <c r="BM150" s="22"/>
      <c r="BN150" s="22"/>
      <c r="BO150" s="22"/>
      <c r="BP150" s="22"/>
      <c r="BQ150" s="22"/>
      <c r="BR150" s="22"/>
      <c r="BS150" s="22"/>
      <c r="BT150" s="22"/>
      <c r="BU150" s="22"/>
      <c r="BV150" s="22"/>
      <c r="BW150" s="22"/>
      <c r="BX150" s="22"/>
      <c r="BY150" s="22"/>
      <c r="BZ150" s="22"/>
      <c r="CA150" s="22"/>
      <c r="CB150" s="22"/>
      <c r="CC150" s="22"/>
      <c r="CD150" s="22"/>
      <c r="CE150" s="22"/>
      <c r="CF150" s="22"/>
      <c r="CG150" s="22"/>
      <c r="CH150" s="22"/>
      <c r="CI150" s="22"/>
      <c r="CJ150" s="22"/>
      <c r="CK150" s="22"/>
      <c r="CL150" s="22"/>
      <c r="CM150" s="22"/>
      <c r="CN150" s="22"/>
      <c r="CO150" s="22"/>
      <c r="CP150" s="22"/>
      <c r="CQ150" s="22"/>
      <c r="CR150" s="22"/>
      <c r="CS150" s="22"/>
      <c r="CT150" s="22"/>
      <c r="CU150" s="22"/>
      <c r="CV150" s="22"/>
      <c r="CW150" s="22"/>
      <c r="CX150" s="22"/>
      <c r="CY150" s="22"/>
      <c r="CZ150" s="22"/>
      <c r="DA150" s="22"/>
      <c r="DB150" s="22"/>
      <c r="DC150" s="22"/>
      <c r="DD150" s="22"/>
      <c r="DE150" s="22"/>
      <c r="DF150" s="22"/>
      <c r="DG150" s="22"/>
      <c r="DH150" s="22"/>
      <c r="DI150" s="22"/>
      <c r="DJ150" s="22"/>
      <c r="DK150" s="22"/>
      <c r="DL150" s="22"/>
      <c r="DM150" s="22"/>
      <c r="DN150" s="22"/>
      <c r="DO150" s="22"/>
      <c r="DP150" s="22"/>
      <c r="DQ150" s="22"/>
      <c r="DR150" s="22"/>
      <c r="DS150" s="22"/>
      <c r="DT150" s="22"/>
      <c r="DU150" s="22"/>
      <c r="DV150" s="22"/>
      <c r="DW150" s="22"/>
      <c r="DX150" s="22"/>
      <c r="DY150" s="22"/>
      <c r="DZ150" s="22"/>
      <c r="EA150" s="22"/>
      <c r="EB150" s="22"/>
      <c r="EC150" s="22"/>
      <c r="ED150" s="22"/>
      <c r="EE150" s="22"/>
      <c r="EF150" s="22"/>
      <c r="EG150" s="22"/>
      <c r="EH150" s="22"/>
      <c r="EI150" s="22"/>
      <c r="EJ150" s="22"/>
      <c r="EK150" s="22"/>
      <c r="EL150" s="22"/>
      <c r="EM150" s="22"/>
      <c r="EN150" s="22"/>
      <c r="EO150" s="22"/>
      <c r="EP150" s="22"/>
      <c r="EQ150" s="22"/>
      <c r="ER150" s="22"/>
      <c r="ES150" s="22"/>
      <c r="ET150" s="22"/>
      <c r="EU150" s="22"/>
      <c r="EV150" s="22"/>
      <c r="EW150" s="22"/>
      <c r="EX150" s="22"/>
      <c r="EY150" s="22"/>
      <c r="EZ150" s="22"/>
      <c r="FA150" s="22"/>
      <c r="FB150" s="22"/>
      <c r="FC150" s="22"/>
      <c r="FD150" s="22"/>
      <c r="FE150" s="22"/>
      <c r="FF150" s="22"/>
      <c r="FG150" s="22"/>
      <c r="FH150" s="22"/>
      <c r="FI150" s="22"/>
      <c r="FJ150" s="22"/>
      <c r="FK150" s="22"/>
      <c r="FL150" s="22"/>
      <c r="FM150" s="22"/>
      <c r="FN150" s="22"/>
      <c r="FO150" s="22"/>
      <c r="FP150" s="22"/>
      <c r="FQ150" s="22"/>
      <c r="FR150" s="22"/>
      <c r="FS150" s="22"/>
      <c r="FT150" s="22"/>
      <c r="FU150" s="22"/>
      <c r="FV150" s="22"/>
      <c r="FW150" s="22"/>
      <c r="FX150" s="22"/>
      <c r="FY150" s="22"/>
      <c r="FZ150" s="22"/>
    </row>
    <row r="151" spans="1:213" ht="14.1" customHeight="1" x14ac:dyDescent="0.2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22"/>
      <c r="AK151" s="22"/>
      <c r="AL151" s="22"/>
      <c r="AM151" s="22"/>
      <c r="AN151" s="22"/>
      <c r="AO151" s="22"/>
      <c r="AP151" s="22"/>
      <c r="AQ151" s="22"/>
      <c r="AR151" s="22"/>
      <c r="AS151" s="22"/>
      <c r="AT151" s="22"/>
      <c r="AU151" s="22"/>
      <c r="AV151" s="22"/>
      <c r="AW151" s="22"/>
      <c r="AX151" s="22"/>
      <c r="AY151" s="22"/>
      <c r="AZ151" s="22"/>
      <c r="BA151" s="22"/>
      <c r="BB151" s="22"/>
      <c r="BC151" s="22"/>
      <c r="BD151" s="22"/>
      <c r="BE151" s="22"/>
      <c r="BF151" s="22"/>
      <c r="BG151" s="22"/>
      <c r="BH151" s="22"/>
      <c r="BI151" s="22"/>
      <c r="BJ151" s="22"/>
      <c r="BK151" s="22"/>
      <c r="BL151" s="22"/>
      <c r="BM151" s="22"/>
      <c r="BN151" s="22"/>
      <c r="BO151" s="22"/>
      <c r="BP151" s="22"/>
      <c r="BQ151" s="22"/>
      <c r="BR151" s="22"/>
      <c r="BS151" s="22"/>
      <c r="BT151" s="22"/>
      <c r="BU151" s="22"/>
      <c r="BV151" s="22"/>
      <c r="BW151" s="22"/>
      <c r="BX151" s="22"/>
      <c r="BY151" s="22"/>
      <c r="BZ151" s="22"/>
      <c r="CA151" s="22"/>
      <c r="CB151" s="22"/>
      <c r="CC151" s="22"/>
      <c r="CD151" s="22"/>
      <c r="CE151" s="22"/>
      <c r="CF151" s="22"/>
      <c r="CG151" s="22"/>
      <c r="CH151" s="22"/>
      <c r="CI151" s="22"/>
      <c r="CJ151" s="22"/>
      <c r="CK151" s="22"/>
      <c r="CL151" s="22"/>
      <c r="CM151" s="22"/>
      <c r="CN151" s="22"/>
      <c r="CO151" s="22"/>
      <c r="CP151" s="22"/>
      <c r="CQ151" s="22"/>
      <c r="CR151" s="22"/>
      <c r="CS151" s="22"/>
      <c r="CT151" s="22"/>
      <c r="CU151" s="22"/>
      <c r="CV151" s="22"/>
      <c r="CW151" s="22"/>
      <c r="CX151" s="22"/>
      <c r="CY151" s="22"/>
      <c r="CZ151" s="22"/>
      <c r="DA151" s="22"/>
      <c r="DB151" s="22"/>
      <c r="DC151" s="22"/>
      <c r="DD151" s="22"/>
      <c r="DE151" s="22"/>
      <c r="DF151" s="22"/>
      <c r="DG151" s="22"/>
      <c r="DH151" s="22"/>
      <c r="DI151" s="22"/>
      <c r="DJ151" s="22"/>
      <c r="DK151" s="22"/>
      <c r="DL151" s="22"/>
      <c r="DM151" s="22"/>
      <c r="DN151" s="22"/>
      <c r="DO151" s="22"/>
      <c r="DP151" s="22"/>
      <c r="DQ151" s="22"/>
      <c r="DR151" s="22"/>
      <c r="DS151" s="22"/>
      <c r="DT151" s="22"/>
      <c r="DU151" s="22"/>
      <c r="DV151" s="22"/>
      <c r="DW151" s="22"/>
      <c r="DX151" s="22"/>
      <c r="DY151" s="22"/>
      <c r="DZ151" s="22"/>
      <c r="EA151" s="22"/>
      <c r="EB151" s="22"/>
      <c r="EC151" s="22"/>
      <c r="ED151" s="22"/>
      <c r="EE151" s="22"/>
      <c r="EF151" s="22"/>
      <c r="EG151" s="22"/>
      <c r="EH151" s="22"/>
      <c r="EI151" s="22"/>
      <c r="EJ151" s="22"/>
      <c r="EK151" s="22"/>
      <c r="EL151" s="22"/>
      <c r="EM151" s="22"/>
      <c r="EN151" s="22"/>
      <c r="EO151" s="22"/>
      <c r="EP151" s="22"/>
      <c r="EQ151" s="22"/>
      <c r="ER151" s="22"/>
      <c r="ES151" s="22"/>
      <c r="ET151" s="22"/>
      <c r="EU151" s="22"/>
      <c r="EV151" s="22"/>
      <c r="EW151" s="22"/>
      <c r="EX151" s="22"/>
      <c r="EY151" s="22"/>
      <c r="EZ151" s="22"/>
      <c r="FA151" s="22"/>
      <c r="FB151" s="22"/>
      <c r="FC151" s="22"/>
      <c r="FD151" s="22"/>
      <c r="FE151" s="22"/>
      <c r="FF151" s="22"/>
      <c r="FG151" s="22"/>
      <c r="FH151" s="22"/>
      <c r="FI151" s="22"/>
      <c r="FJ151" s="22"/>
      <c r="FK151" s="22"/>
      <c r="FL151" s="22"/>
      <c r="FM151" s="22"/>
      <c r="FN151" s="22"/>
      <c r="FO151" s="22"/>
      <c r="FP151" s="22"/>
      <c r="FQ151" s="22"/>
      <c r="FR151" s="22"/>
      <c r="FS151" s="22"/>
      <c r="FT151" s="22"/>
      <c r="FU151" s="22"/>
      <c r="FV151" s="22"/>
      <c r="FW151" s="22"/>
      <c r="FX151" s="22"/>
      <c r="FY151" s="22"/>
      <c r="FZ151" s="22"/>
    </row>
    <row r="152" spans="1:213" ht="14.1" customHeight="1" x14ac:dyDescent="0.2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22"/>
      <c r="AK152" s="22"/>
      <c r="AL152" s="22"/>
      <c r="AM152" s="22"/>
      <c r="AN152" s="22"/>
      <c r="AO152" s="22"/>
      <c r="AP152" s="22"/>
      <c r="AQ152" s="22"/>
      <c r="AR152" s="22"/>
      <c r="AS152" s="22"/>
      <c r="AT152" s="22"/>
      <c r="AU152" s="22"/>
      <c r="AV152" s="22"/>
      <c r="AW152" s="22"/>
      <c r="AX152" s="22"/>
      <c r="AY152" s="22"/>
      <c r="AZ152" s="22"/>
      <c r="BA152" s="22"/>
      <c r="BB152" s="22"/>
      <c r="BC152" s="22"/>
      <c r="BD152" s="22"/>
      <c r="BE152" s="22"/>
      <c r="BF152" s="22"/>
      <c r="BG152" s="22"/>
      <c r="BH152" s="22"/>
      <c r="BI152" s="22"/>
      <c r="BJ152" s="22"/>
      <c r="BK152" s="22"/>
      <c r="BL152" s="22"/>
      <c r="BM152" s="22"/>
      <c r="BN152" s="22"/>
      <c r="BO152" s="22"/>
      <c r="BP152" s="22"/>
      <c r="BQ152" s="22"/>
      <c r="BR152" s="22"/>
      <c r="BS152" s="22"/>
      <c r="BT152" s="22"/>
      <c r="BU152" s="22"/>
      <c r="BV152" s="22"/>
      <c r="BW152" s="22"/>
      <c r="BX152" s="22"/>
      <c r="BY152" s="22"/>
      <c r="BZ152" s="22"/>
      <c r="CA152" s="22"/>
      <c r="CB152" s="22"/>
      <c r="CC152" s="22"/>
      <c r="CD152" s="22"/>
      <c r="CE152" s="22"/>
      <c r="CF152" s="22"/>
      <c r="CG152" s="22"/>
      <c r="CH152" s="22"/>
      <c r="CI152" s="22"/>
      <c r="CJ152" s="22"/>
      <c r="CK152" s="22"/>
      <c r="CL152" s="22"/>
      <c r="CM152" s="22"/>
      <c r="CN152" s="22"/>
      <c r="CO152" s="22"/>
      <c r="CP152" s="22"/>
      <c r="CQ152" s="22"/>
      <c r="CR152" s="22"/>
      <c r="CS152" s="22"/>
      <c r="CT152" s="22"/>
      <c r="CU152" s="22"/>
      <c r="CV152" s="22"/>
      <c r="CW152" s="22"/>
      <c r="CX152" s="22"/>
      <c r="CY152" s="22"/>
      <c r="CZ152" s="22"/>
      <c r="DA152" s="22"/>
      <c r="DB152" s="22"/>
      <c r="DC152" s="22"/>
      <c r="DD152" s="22"/>
      <c r="DE152" s="22"/>
      <c r="DF152" s="22"/>
      <c r="DG152" s="22"/>
      <c r="DH152" s="22"/>
      <c r="DI152" s="22"/>
      <c r="DJ152" s="22"/>
      <c r="DK152" s="22"/>
      <c r="DL152" s="22"/>
      <c r="DM152" s="22"/>
      <c r="DN152" s="22"/>
      <c r="DO152" s="22"/>
      <c r="DP152" s="22"/>
      <c r="DQ152" s="22"/>
      <c r="DR152" s="22"/>
      <c r="DS152" s="22"/>
      <c r="DT152" s="22"/>
      <c r="DU152" s="22"/>
      <c r="DV152" s="22"/>
      <c r="DW152" s="22"/>
      <c r="DX152" s="22"/>
      <c r="DY152" s="22"/>
      <c r="DZ152" s="22"/>
      <c r="EA152" s="22"/>
      <c r="EB152" s="22"/>
      <c r="EC152" s="22"/>
      <c r="ED152" s="22"/>
      <c r="EE152" s="22"/>
      <c r="EF152" s="22"/>
      <c r="EG152" s="22"/>
      <c r="EH152" s="22"/>
      <c r="EI152" s="22"/>
      <c r="EJ152" s="22"/>
      <c r="EK152" s="22"/>
      <c r="EL152" s="22"/>
      <c r="EM152" s="22"/>
      <c r="EN152" s="22"/>
      <c r="EO152" s="22"/>
      <c r="EP152" s="22"/>
      <c r="EQ152" s="22"/>
      <c r="ER152" s="22"/>
      <c r="ES152" s="22"/>
      <c r="ET152" s="22"/>
      <c r="EU152" s="22"/>
      <c r="EV152" s="22"/>
      <c r="EW152" s="22"/>
      <c r="EX152" s="22"/>
      <c r="EY152" s="22"/>
      <c r="EZ152" s="22"/>
      <c r="FA152" s="22"/>
      <c r="FB152" s="22"/>
      <c r="FC152" s="22"/>
      <c r="FD152" s="22"/>
      <c r="FE152" s="22"/>
      <c r="FF152" s="22"/>
      <c r="FG152" s="22"/>
      <c r="FH152" s="22"/>
      <c r="FI152" s="22"/>
      <c r="FJ152" s="22"/>
      <c r="FK152" s="22"/>
      <c r="FL152" s="22"/>
      <c r="FM152" s="22"/>
      <c r="FN152" s="22"/>
      <c r="FO152" s="22"/>
      <c r="FP152" s="22"/>
      <c r="FQ152" s="22"/>
      <c r="FR152" s="22"/>
      <c r="FS152" s="22"/>
      <c r="FT152" s="22"/>
      <c r="FU152" s="22"/>
      <c r="FV152" s="22"/>
      <c r="FW152" s="22"/>
      <c r="FX152" s="22"/>
      <c r="FY152" s="22"/>
      <c r="FZ152" s="22"/>
    </row>
    <row r="153" spans="1:213" ht="14.1" customHeight="1" x14ac:dyDescent="0.2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22"/>
      <c r="AH153" s="22"/>
      <c r="AI153" s="22"/>
      <c r="AJ153" s="22"/>
      <c r="AK153" s="22"/>
      <c r="AL153" s="22"/>
      <c r="AM153" s="22"/>
      <c r="AN153" s="22"/>
      <c r="AO153" s="22"/>
      <c r="AP153" s="22"/>
      <c r="AQ153" s="22"/>
      <c r="AR153" s="22"/>
      <c r="AS153" s="22"/>
      <c r="AT153" s="22"/>
      <c r="AU153" s="22"/>
      <c r="AV153" s="22"/>
      <c r="AW153" s="22"/>
      <c r="AX153" s="22"/>
      <c r="AY153" s="22"/>
      <c r="AZ153" s="22"/>
      <c r="BA153" s="22"/>
      <c r="BB153" s="22"/>
      <c r="BC153" s="22"/>
      <c r="BD153" s="22"/>
      <c r="BE153" s="22"/>
      <c r="BF153" s="22"/>
      <c r="BG153" s="22"/>
      <c r="BH153" s="22"/>
      <c r="BI153" s="22"/>
      <c r="BJ153" s="22"/>
      <c r="BK153" s="22"/>
      <c r="BL153" s="22"/>
      <c r="BM153" s="22"/>
      <c r="BN153" s="22"/>
      <c r="BO153" s="22"/>
      <c r="BP153" s="22"/>
      <c r="BQ153" s="22"/>
      <c r="BR153" s="22"/>
      <c r="BS153" s="22"/>
      <c r="BT153" s="22"/>
      <c r="BU153" s="22"/>
      <c r="BV153" s="22"/>
      <c r="BW153" s="22"/>
      <c r="BX153" s="22"/>
      <c r="BY153" s="22"/>
      <c r="BZ153" s="22"/>
      <c r="CA153" s="22"/>
      <c r="CB153" s="22"/>
      <c r="CC153" s="22"/>
      <c r="CD153" s="22"/>
      <c r="CE153" s="22"/>
      <c r="CF153" s="22"/>
      <c r="CG153" s="22"/>
      <c r="CH153" s="22"/>
      <c r="CI153" s="22"/>
      <c r="CJ153" s="22"/>
      <c r="CK153" s="22"/>
      <c r="CL153" s="22"/>
      <c r="CM153" s="22"/>
      <c r="CN153" s="22"/>
      <c r="CO153" s="22"/>
      <c r="CP153" s="22"/>
      <c r="CQ153" s="22"/>
      <c r="CR153" s="22"/>
      <c r="CS153" s="22"/>
      <c r="CT153" s="22"/>
      <c r="CU153" s="22"/>
      <c r="CV153" s="22"/>
      <c r="CW153" s="22"/>
      <c r="CX153" s="22"/>
      <c r="CY153" s="22"/>
      <c r="CZ153" s="22"/>
      <c r="DA153" s="22"/>
      <c r="DB153" s="22"/>
      <c r="DC153" s="22"/>
      <c r="DD153" s="22"/>
      <c r="DE153" s="22"/>
      <c r="DF153" s="22"/>
      <c r="DG153" s="22"/>
      <c r="DH153" s="22"/>
      <c r="DI153" s="22"/>
      <c r="DJ153" s="22"/>
      <c r="DK153" s="22"/>
      <c r="DL153" s="22"/>
      <c r="DM153" s="22"/>
      <c r="DN153" s="22"/>
      <c r="DO153" s="22"/>
      <c r="DP153" s="22"/>
      <c r="DQ153" s="22"/>
      <c r="DR153" s="22"/>
      <c r="DS153" s="22"/>
      <c r="DT153" s="22"/>
      <c r="DU153" s="22"/>
      <c r="DV153" s="22"/>
      <c r="DW153" s="22"/>
      <c r="DX153" s="22"/>
      <c r="DY153" s="22"/>
      <c r="DZ153" s="22"/>
      <c r="EA153" s="22"/>
      <c r="EB153" s="22"/>
      <c r="EC153" s="22"/>
      <c r="ED153" s="22"/>
      <c r="EE153" s="22"/>
      <c r="EF153" s="22"/>
      <c r="EG153" s="22"/>
      <c r="EH153" s="22"/>
      <c r="EI153" s="22"/>
      <c r="EJ153" s="22"/>
      <c r="EK153" s="22"/>
      <c r="EL153" s="22"/>
      <c r="EM153" s="22"/>
      <c r="EN153" s="22"/>
      <c r="EO153" s="22"/>
      <c r="EP153" s="22"/>
      <c r="EQ153" s="22"/>
      <c r="ER153" s="22"/>
      <c r="ES153" s="22"/>
      <c r="ET153" s="22"/>
      <c r="EU153" s="22"/>
      <c r="EV153" s="22"/>
      <c r="EW153" s="22"/>
      <c r="EX153" s="22"/>
      <c r="EY153" s="22"/>
      <c r="EZ153" s="22"/>
      <c r="FA153" s="22"/>
      <c r="FB153" s="22"/>
      <c r="FC153" s="22"/>
      <c r="FD153" s="22"/>
      <c r="FE153" s="22"/>
      <c r="FF153" s="22"/>
      <c r="FG153" s="22"/>
      <c r="FH153" s="22"/>
      <c r="FI153" s="22"/>
      <c r="FJ153" s="22"/>
      <c r="FK153" s="22"/>
      <c r="FL153" s="22"/>
      <c r="FM153" s="22"/>
      <c r="FN153" s="22"/>
      <c r="FO153" s="22"/>
      <c r="FP153" s="22"/>
      <c r="FQ153" s="22"/>
      <c r="FR153" s="22"/>
      <c r="FS153" s="22"/>
      <c r="FT153" s="22"/>
      <c r="FU153" s="22"/>
      <c r="FV153" s="22"/>
      <c r="FW153" s="22"/>
      <c r="FX153" s="22"/>
      <c r="FY153" s="22"/>
      <c r="FZ153" s="22"/>
    </row>
    <row r="154" spans="1:213" ht="14.1" customHeight="1" x14ac:dyDescent="0.2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  <c r="AJ154" s="22"/>
      <c r="AK154" s="22"/>
      <c r="AL154" s="22"/>
      <c r="AM154" s="22"/>
      <c r="AN154" s="22"/>
      <c r="AO154" s="22"/>
      <c r="AP154" s="22"/>
      <c r="AQ154" s="22"/>
      <c r="AR154" s="22"/>
      <c r="AS154" s="22"/>
      <c r="AT154" s="22"/>
      <c r="AU154" s="22"/>
      <c r="AV154" s="22"/>
      <c r="AW154" s="22"/>
      <c r="AX154" s="22"/>
      <c r="AY154" s="22"/>
      <c r="AZ154" s="22"/>
      <c r="BA154" s="22"/>
      <c r="BB154" s="22"/>
      <c r="BC154" s="22"/>
      <c r="BD154" s="22"/>
      <c r="BE154" s="22"/>
      <c r="BF154" s="22"/>
      <c r="BG154" s="22"/>
      <c r="BH154" s="22"/>
      <c r="BI154" s="22"/>
      <c r="BJ154" s="22"/>
      <c r="BK154" s="22"/>
      <c r="BL154" s="22"/>
      <c r="BM154" s="22"/>
      <c r="BN154" s="22"/>
      <c r="BO154" s="22"/>
      <c r="BP154" s="22"/>
      <c r="BQ154" s="22"/>
      <c r="BR154" s="22"/>
      <c r="BS154" s="22"/>
      <c r="BT154" s="22"/>
      <c r="BU154" s="22"/>
      <c r="BV154" s="22"/>
      <c r="BW154" s="22"/>
      <c r="BX154" s="22"/>
      <c r="BY154" s="22"/>
      <c r="BZ154" s="22"/>
      <c r="CA154" s="22"/>
      <c r="CB154" s="22"/>
      <c r="CC154" s="22"/>
      <c r="CD154" s="22"/>
      <c r="CE154" s="22"/>
      <c r="CF154" s="22"/>
      <c r="CG154" s="22"/>
      <c r="CH154" s="22"/>
      <c r="CI154" s="22"/>
      <c r="CJ154" s="22"/>
      <c r="CK154" s="22"/>
      <c r="CL154" s="22"/>
      <c r="CM154" s="22"/>
      <c r="CN154" s="22"/>
      <c r="CO154" s="22"/>
      <c r="CP154" s="22"/>
      <c r="CQ154" s="22"/>
      <c r="CR154" s="22"/>
      <c r="CS154" s="22"/>
      <c r="CT154" s="22"/>
      <c r="CU154" s="22"/>
      <c r="CV154" s="22"/>
      <c r="CW154" s="22"/>
      <c r="CX154" s="22"/>
      <c r="CY154" s="22"/>
      <c r="CZ154" s="22"/>
      <c r="DA154" s="22"/>
      <c r="DB154" s="22"/>
      <c r="DC154" s="22"/>
      <c r="DD154" s="22"/>
      <c r="DE154" s="22"/>
      <c r="DF154" s="22"/>
      <c r="DG154" s="22"/>
      <c r="DH154" s="22"/>
      <c r="DI154" s="22"/>
      <c r="DJ154" s="22"/>
      <c r="DK154" s="22"/>
      <c r="DL154" s="22"/>
      <c r="DM154" s="22"/>
      <c r="DN154" s="22"/>
      <c r="DO154" s="22"/>
      <c r="DP154" s="22"/>
      <c r="DQ154" s="22"/>
      <c r="DR154" s="22"/>
      <c r="DS154" s="22"/>
      <c r="DT154" s="22"/>
      <c r="DU154" s="22"/>
      <c r="DV154" s="22"/>
      <c r="DW154" s="22"/>
      <c r="DX154" s="22"/>
      <c r="DY154" s="22"/>
      <c r="DZ154" s="22"/>
      <c r="EA154" s="22"/>
      <c r="EB154" s="22"/>
      <c r="EC154" s="22"/>
      <c r="ED154" s="22"/>
      <c r="EE154" s="22"/>
      <c r="EF154" s="22"/>
      <c r="EG154" s="22"/>
      <c r="EH154" s="22"/>
      <c r="EI154" s="22"/>
      <c r="EJ154" s="22"/>
      <c r="EK154" s="22"/>
      <c r="EL154" s="22"/>
      <c r="EM154" s="22"/>
      <c r="EN154" s="22"/>
      <c r="EO154" s="22"/>
      <c r="EP154" s="22"/>
      <c r="EQ154" s="22"/>
      <c r="ER154" s="22"/>
      <c r="ES154" s="22"/>
      <c r="ET154" s="22"/>
      <c r="EU154" s="22"/>
      <c r="EV154" s="22"/>
      <c r="EW154" s="22"/>
      <c r="EX154" s="22"/>
      <c r="EY154" s="22"/>
      <c r="EZ154" s="22"/>
      <c r="FA154" s="22"/>
      <c r="FB154" s="22"/>
      <c r="FC154" s="22"/>
      <c r="FD154" s="22"/>
      <c r="FE154" s="22"/>
      <c r="FF154" s="22"/>
      <c r="FG154" s="22"/>
      <c r="FH154" s="22"/>
      <c r="FI154" s="22"/>
      <c r="FJ154" s="22"/>
      <c r="FK154" s="22"/>
      <c r="FL154" s="22"/>
      <c r="FM154" s="22"/>
      <c r="FN154" s="22"/>
      <c r="FO154" s="22"/>
      <c r="FP154" s="22"/>
      <c r="FQ154" s="22"/>
      <c r="FR154" s="22"/>
      <c r="FS154" s="22"/>
      <c r="FT154" s="22"/>
      <c r="FU154" s="22"/>
      <c r="FV154" s="22"/>
      <c r="FW154" s="22"/>
      <c r="FX154" s="22"/>
      <c r="FY154" s="22"/>
      <c r="FZ154" s="22"/>
    </row>
    <row r="155" spans="1:213" ht="14.1" customHeight="1" x14ac:dyDescent="0.2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22"/>
      <c r="AH155" s="22"/>
      <c r="AI155" s="22"/>
      <c r="AJ155" s="22"/>
      <c r="AK155" s="22"/>
      <c r="AL155" s="22"/>
      <c r="AM155" s="22"/>
      <c r="AN155" s="22"/>
      <c r="AO155" s="22"/>
      <c r="AP155" s="22"/>
      <c r="AQ155" s="22"/>
      <c r="AR155" s="22"/>
      <c r="AS155" s="22"/>
      <c r="AT155" s="22"/>
      <c r="AU155" s="22"/>
      <c r="AV155" s="22"/>
      <c r="AW155" s="22"/>
      <c r="AX155" s="22"/>
      <c r="AY155" s="22"/>
      <c r="AZ155" s="22"/>
      <c r="BA155" s="22"/>
      <c r="BB155" s="22"/>
      <c r="BC155" s="22"/>
      <c r="BD155" s="22"/>
      <c r="BE155" s="22"/>
      <c r="BF155" s="22"/>
      <c r="BG155" s="22"/>
      <c r="BH155" s="22"/>
      <c r="BI155" s="22"/>
      <c r="BJ155" s="22"/>
      <c r="BK155" s="22"/>
      <c r="BL155" s="22"/>
      <c r="BM155" s="22"/>
      <c r="BN155" s="22"/>
      <c r="BO155" s="22"/>
      <c r="BP155" s="22"/>
      <c r="BQ155" s="22"/>
      <c r="BR155" s="22"/>
      <c r="BS155" s="22"/>
      <c r="BT155" s="22"/>
      <c r="BU155" s="22"/>
      <c r="BV155" s="22"/>
      <c r="BW155" s="22"/>
      <c r="BX155" s="22"/>
      <c r="BY155" s="22"/>
      <c r="BZ155" s="22"/>
      <c r="CA155" s="22"/>
      <c r="CB155" s="22"/>
      <c r="CC155" s="22"/>
      <c r="CD155" s="22"/>
      <c r="CE155" s="22"/>
      <c r="CF155" s="22"/>
      <c r="CG155" s="22"/>
      <c r="CH155" s="22"/>
      <c r="CI155" s="22"/>
      <c r="CJ155" s="22"/>
      <c r="CK155" s="22"/>
      <c r="CL155" s="22"/>
      <c r="CM155" s="22"/>
      <c r="CN155" s="22"/>
      <c r="CO155" s="22"/>
      <c r="CP155" s="22"/>
      <c r="CQ155" s="22"/>
      <c r="CR155" s="22"/>
      <c r="CS155" s="22"/>
      <c r="CT155" s="22"/>
      <c r="CU155" s="22"/>
      <c r="CV155" s="22"/>
      <c r="CW155" s="22"/>
      <c r="CX155" s="22"/>
      <c r="CY155" s="22"/>
      <c r="CZ155" s="22"/>
      <c r="DA155" s="22"/>
      <c r="DB155" s="22"/>
      <c r="DC155" s="22"/>
      <c r="DD155" s="22"/>
      <c r="DE155" s="22"/>
      <c r="DF155" s="22"/>
      <c r="DG155" s="22"/>
      <c r="DH155" s="22"/>
      <c r="DI155" s="22"/>
      <c r="DJ155" s="22"/>
      <c r="DK155" s="22"/>
      <c r="DL155" s="22"/>
      <c r="DM155" s="22"/>
      <c r="DN155" s="22"/>
      <c r="DO155" s="22"/>
      <c r="DP155" s="22"/>
      <c r="DQ155" s="22"/>
      <c r="DR155" s="22"/>
      <c r="DS155" s="22"/>
      <c r="DT155" s="22"/>
      <c r="DU155" s="22"/>
      <c r="DV155" s="22"/>
      <c r="DW155" s="22"/>
      <c r="DX155" s="22"/>
      <c r="DY155" s="22"/>
      <c r="DZ155" s="22"/>
      <c r="EA155" s="22"/>
      <c r="EB155" s="22"/>
      <c r="EC155" s="22"/>
      <c r="ED155" s="22"/>
      <c r="EE155" s="22"/>
      <c r="EF155" s="22"/>
      <c r="EG155" s="22"/>
      <c r="EH155" s="22"/>
      <c r="EI155" s="22"/>
      <c r="EJ155" s="22"/>
      <c r="EK155" s="22"/>
      <c r="EL155" s="22"/>
      <c r="EM155" s="22"/>
      <c r="EN155" s="22"/>
      <c r="EO155" s="22"/>
      <c r="EP155" s="22"/>
      <c r="EQ155" s="22"/>
      <c r="ER155" s="22"/>
      <c r="ES155" s="22"/>
      <c r="ET155" s="22"/>
      <c r="EU155" s="22"/>
      <c r="EV155" s="22"/>
      <c r="EW155" s="22"/>
      <c r="EX155" s="22"/>
      <c r="EY155" s="22"/>
      <c r="EZ155" s="22"/>
      <c r="FA155" s="22"/>
      <c r="FB155" s="22"/>
      <c r="FC155" s="22"/>
      <c r="FD155" s="22"/>
      <c r="FE155" s="22"/>
      <c r="FF155" s="22"/>
      <c r="FG155" s="22"/>
      <c r="FH155" s="22"/>
      <c r="FI155" s="22"/>
      <c r="FJ155" s="22"/>
      <c r="FK155" s="22"/>
      <c r="FL155" s="22"/>
      <c r="FM155" s="22"/>
      <c r="FN155" s="22"/>
      <c r="FO155" s="22"/>
      <c r="FP155" s="22"/>
      <c r="FQ155" s="22"/>
      <c r="FR155" s="22"/>
      <c r="FS155" s="22"/>
      <c r="FT155" s="22"/>
      <c r="FU155" s="22"/>
      <c r="FV155" s="22"/>
      <c r="FW155" s="22"/>
      <c r="FX155" s="22"/>
      <c r="FY155" s="22"/>
      <c r="FZ155" s="22"/>
    </row>
    <row r="156" spans="1:213" ht="14.1" customHeight="1" x14ac:dyDescent="0.2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  <c r="AJ156" s="22"/>
      <c r="AK156" s="22"/>
      <c r="AL156" s="22"/>
      <c r="AM156" s="22"/>
      <c r="AN156" s="22"/>
      <c r="AO156" s="22"/>
      <c r="AP156" s="22"/>
      <c r="AQ156" s="22"/>
      <c r="AR156" s="22"/>
      <c r="AS156" s="22"/>
      <c r="AT156" s="22"/>
      <c r="AU156" s="22"/>
      <c r="AV156" s="22"/>
      <c r="AW156" s="22"/>
      <c r="AX156" s="22"/>
      <c r="AY156" s="22"/>
      <c r="AZ156" s="22"/>
      <c r="BA156" s="22"/>
      <c r="BB156" s="22"/>
      <c r="BC156" s="22"/>
      <c r="BD156" s="22"/>
      <c r="BE156" s="22"/>
      <c r="BF156" s="22"/>
      <c r="BG156" s="22"/>
      <c r="BH156" s="22"/>
      <c r="BI156" s="22"/>
      <c r="BJ156" s="22"/>
      <c r="BK156" s="22"/>
      <c r="BL156" s="22"/>
      <c r="BM156" s="22"/>
      <c r="BN156" s="22"/>
      <c r="BO156" s="22"/>
      <c r="BP156" s="22"/>
      <c r="BQ156" s="22"/>
      <c r="BR156" s="22"/>
      <c r="BS156" s="22"/>
      <c r="BT156" s="22"/>
      <c r="BU156" s="22"/>
      <c r="BV156" s="22"/>
      <c r="BW156" s="22"/>
      <c r="BX156" s="22"/>
      <c r="BY156" s="22"/>
      <c r="BZ156" s="22"/>
      <c r="CA156" s="22"/>
      <c r="CB156" s="22"/>
      <c r="CC156" s="22"/>
      <c r="CD156" s="22"/>
      <c r="CE156" s="22"/>
      <c r="CF156" s="22"/>
      <c r="CG156" s="22"/>
      <c r="CH156" s="22"/>
      <c r="CI156" s="22"/>
      <c r="CJ156" s="22"/>
      <c r="CK156" s="22"/>
      <c r="CL156" s="22"/>
      <c r="CM156" s="22"/>
      <c r="CN156" s="22"/>
      <c r="CO156" s="22"/>
      <c r="CP156" s="22"/>
      <c r="CQ156" s="22"/>
      <c r="CR156" s="22"/>
      <c r="CS156" s="22"/>
      <c r="CT156" s="22"/>
      <c r="CU156" s="22"/>
      <c r="CV156" s="22"/>
      <c r="CW156" s="22"/>
      <c r="CX156" s="22"/>
      <c r="CY156" s="22"/>
      <c r="CZ156" s="22"/>
      <c r="DA156" s="22"/>
      <c r="DB156" s="22"/>
      <c r="DC156" s="22"/>
      <c r="DD156" s="22"/>
      <c r="DE156" s="22"/>
      <c r="DF156" s="22"/>
      <c r="DG156" s="22"/>
      <c r="DH156" s="22"/>
      <c r="DI156" s="22"/>
      <c r="DJ156" s="22"/>
      <c r="DK156" s="22"/>
      <c r="DL156" s="22"/>
      <c r="DM156" s="22"/>
      <c r="DN156" s="22"/>
      <c r="DO156" s="22"/>
      <c r="DP156" s="22"/>
      <c r="DQ156" s="22"/>
      <c r="DR156" s="22"/>
      <c r="DS156" s="22"/>
      <c r="DT156" s="22"/>
      <c r="DU156" s="22"/>
      <c r="DV156" s="22"/>
      <c r="DW156" s="22"/>
      <c r="DX156" s="22"/>
      <c r="DY156" s="22"/>
      <c r="DZ156" s="22"/>
      <c r="EA156" s="22"/>
      <c r="EB156" s="22"/>
      <c r="EC156" s="22"/>
      <c r="ED156" s="22"/>
      <c r="EE156" s="22"/>
      <c r="EF156" s="22"/>
      <c r="EG156" s="22"/>
      <c r="EH156" s="22"/>
      <c r="EI156" s="22"/>
      <c r="EJ156" s="22"/>
      <c r="EK156" s="22"/>
      <c r="EL156" s="22"/>
      <c r="EM156" s="22"/>
      <c r="EN156" s="22"/>
      <c r="EO156" s="22"/>
      <c r="EP156" s="22"/>
      <c r="EQ156" s="22"/>
      <c r="ER156" s="22"/>
      <c r="ES156" s="22"/>
      <c r="ET156" s="22"/>
      <c r="EU156" s="22"/>
      <c r="EV156" s="22"/>
      <c r="EW156" s="22"/>
      <c r="EX156" s="22"/>
      <c r="EY156" s="22"/>
      <c r="EZ156" s="22"/>
      <c r="FA156" s="22"/>
      <c r="FB156" s="22"/>
      <c r="FC156" s="22"/>
      <c r="FD156" s="22"/>
      <c r="FE156" s="22"/>
      <c r="FF156" s="22"/>
      <c r="FG156" s="22"/>
      <c r="FH156" s="22"/>
      <c r="FI156" s="22"/>
      <c r="FJ156" s="22"/>
      <c r="FK156" s="22"/>
      <c r="FL156" s="22"/>
      <c r="FM156" s="22"/>
      <c r="FN156" s="22"/>
      <c r="FO156" s="22"/>
      <c r="FP156" s="22"/>
      <c r="FQ156" s="22"/>
      <c r="FR156" s="22"/>
      <c r="FS156" s="22"/>
      <c r="FT156" s="22"/>
      <c r="FU156" s="22"/>
      <c r="FV156" s="22"/>
      <c r="FW156" s="22"/>
      <c r="FX156" s="22"/>
      <c r="FY156" s="22"/>
      <c r="FZ156" s="22"/>
    </row>
    <row r="157" spans="1:213" ht="14.1" customHeight="1" x14ac:dyDescent="0.2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22"/>
      <c r="AH157" s="22"/>
      <c r="AI157" s="22"/>
      <c r="AJ157" s="22"/>
      <c r="AK157" s="22"/>
      <c r="AL157" s="22"/>
      <c r="AM157" s="22"/>
      <c r="AN157" s="22"/>
      <c r="AO157" s="22"/>
      <c r="AP157" s="22"/>
      <c r="AQ157" s="22"/>
      <c r="AR157" s="22"/>
      <c r="AS157" s="22"/>
      <c r="AT157" s="22"/>
      <c r="AU157" s="22"/>
      <c r="AV157" s="22"/>
      <c r="AW157" s="22"/>
      <c r="AX157" s="22"/>
      <c r="AY157" s="22"/>
      <c r="AZ157" s="22"/>
      <c r="BA157" s="22"/>
      <c r="BB157" s="22"/>
      <c r="BC157" s="22"/>
      <c r="BD157" s="22"/>
      <c r="BE157" s="22"/>
      <c r="BF157" s="22"/>
      <c r="BG157" s="22"/>
      <c r="BH157" s="22"/>
      <c r="BI157" s="22"/>
      <c r="BJ157" s="22"/>
      <c r="BK157" s="22"/>
      <c r="BL157" s="22"/>
      <c r="BM157" s="22"/>
      <c r="BN157" s="22"/>
      <c r="BO157" s="22"/>
      <c r="BP157" s="22"/>
      <c r="BQ157" s="22"/>
      <c r="BR157" s="22"/>
      <c r="BS157" s="22"/>
      <c r="BT157" s="22"/>
      <c r="BU157" s="22"/>
      <c r="BV157" s="22"/>
      <c r="BW157" s="22"/>
      <c r="BX157" s="22"/>
      <c r="BY157" s="22"/>
      <c r="BZ157" s="22"/>
      <c r="CA157" s="22"/>
      <c r="CB157" s="22"/>
      <c r="CC157" s="22"/>
      <c r="CD157" s="22"/>
      <c r="CE157" s="22"/>
      <c r="CF157" s="22"/>
      <c r="CG157" s="22"/>
      <c r="CH157" s="22"/>
      <c r="CI157" s="22"/>
      <c r="CJ157" s="22"/>
      <c r="CK157" s="22"/>
      <c r="CL157" s="22"/>
      <c r="CM157" s="22"/>
      <c r="CN157" s="22"/>
      <c r="CO157" s="22"/>
      <c r="CP157" s="22"/>
      <c r="CQ157" s="22"/>
      <c r="CR157" s="22"/>
      <c r="CS157" s="22"/>
      <c r="CT157" s="22"/>
      <c r="CU157" s="22"/>
      <c r="CV157" s="22"/>
      <c r="CW157" s="22"/>
      <c r="CX157" s="22"/>
      <c r="CY157" s="22"/>
      <c r="CZ157" s="22"/>
      <c r="DA157" s="22"/>
      <c r="DB157" s="22"/>
      <c r="DC157" s="22"/>
      <c r="DD157" s="22"/>
      <c r="DE157" s="22"/>
      <c r="DF157" s="22"/>
      <c r="DG157" s="22"/>
      <c r="DH157" s="22"/>
      <c r="DI157" s="22"/>
      <c r="DJ157" s="22"/>
      <c r="DK157" s="22"/>
      <c r="DL157" s="22"/>
      <c r="DM157" s="22"/>
      <c r="DN157" s="22"/>
      <c r="DO157" s="22"/>
      <c r="DP157" s="22"/>
      <c r="DQ157" s="22"/>
      <c r="DR157" s="22"/>
      <c r="DS157" s="22"/>
      <c r="DT157" s="22"/>
      <c r="DU157" s="22"/>
      <c r="DV157" s="22"/>
      <c r="DW157" s="22"/>
      <c r="DX157" s="22"/>
      <c r="DY157" s="22"/>
      <c r="DZ157" s="22"/>
      <c r="EA157" s="22"/>
      <c r="EB157" s="22"/>
      <c r="EC157" s="22"/>
      <c r="ED157" s="22"/>
      <c r="EE157" s="22"/>
      <c r="EF157" s="22"/>
      <c r="EG157" s="22"/>
      <c r="EH157" s="22"/>
      <c r="EI157" s="22"/>
      <c r="EJ157" s="22"/>
      <c r="EK157" s="22"/>
      <c r="EL157" s="22"/>
      <c r="EM157" s="22"/>
      <c r="EN157" s="22"/>
      <c r="EO157" s="22"/>
      <c r="EP157" s="22"/>
      <c r="EQ157" s="22"/>
      <c r="ER157" s="22"/>
      <c r="ES157" s="22"/>
      <c r="ET157" s="22"/>
      <c r="EU157" s="22"/>
      <c r="EV157" s="22"/>
      <c r="EW157" s="22"/>
      <c r="EX157" s="22"/>
      <c r="EY157" s="22"/>
      <c r="EZ157" s="22"/>
      <c r="FA157" s="22"/>
      <c r="FB157" s="22"/>
      <c r="FC157" s="22"/>
      <c r="FD157" s="22"/>
      <c r="FE157" s="22"/>
      <c r="FF157" s="22"/>
      <c r="FG157" s="22"/>
      <c r="FH157" s="22"/>
      <c r="FI157" s="22"/>
      <c r="FJ157" s="22"/>
      <c r="FK157" s="22"/>
      <c r="FL157" s="22"/>
      <c r="FM157" s="22"/>
      <c r="FN157" s="22"/>
      <c r="FO157" s="22"/>
      <c r="FP157" s="22"/>
      <c r="FQ157" s="22"/>
      <c r="FR157" s="22"/>
      <c r="FS157" s="22"/>
      <c r="FT157" s="22"/>
      <c r="FU157" s="22"/>
      <c r="FV157" s="22"/>
      <c r="FW157" s="22"/>
      <c r="FX157" s="22"/>
      <c r="FY157" s="22"/>
      <c r="FZ157" s="22"/>
    </row>
    <row r="158" spans="1:213" ht="14.1" customHeight="1" x14ac:dyDescent="0.2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  <c r="AJ158" s="22"/>
      <c r="AK158" s="22"/>
      <c r="AL158" s="22"/>
      <c r="AM158" s="22"/>
      <c r="AN158" s="22"/>
      <c r="AO158" s="22"/>
      <c r="AP158" s="22"/>
      <c r="AQ158" s="22"/>
      <c r="AR158" s="22"/>
      <c r="AS158" s="22"/>
      <c r="AT158" s="22"/>
      <c r="AU158" s="22"/>
      <c r="AV158" s="22"/>
      <c r="AW158" s="22"/>
      <c r="AX158" s="22"/>
      <c r="AY158" s="22"/>
      <c r="AZ158" s="22"/>
      <c r="BA158" s="22"/>
      <c r="BB158" s="22"/>
      <c r="BC158" s="22"/>
      <c r="BD158" s="22"/>
      <c r="BE158" s="22"/>
      <c r="BF158" s="22"/>
      <c r="BG158" s="22"/>
      <c r="BH158" s="22"/>
      <c r="BI158" s="22"/>
      <c r="BJ158" s="22"/>
      <c r="BK158" s="22"/>
      <c r="BL158" s="22"/>
      <c r="BM158" s="22"/>
      <c r="BN158" s="22"/>
      <c r="BO158" s="22"/>
      <c r="BP158" s="22"/>
      <c r="BQ158" s="22"/>
      <c r="BR158" s="22"/>
      <c r="BS158" s="22"/>
      <c r="BT158" s="22"/>
      <c r="BU158" s="22"/>
      <c r="BV158" s="22"/>
      <c r="BW158" s="22"/>
      <c r="BX158" s="22"/>
      <c r="BY158" s="22"/>
      <c r="BZ158" s="22"/>
      <c r="CA158" s="22"/>
      <c r="CB158" s="22"/>
      <c r="CC158" s="22"/>
      <c r="CD158" s="22"/>
      <c r="CE158" s="22"/>
      <c r="CF158" s="22"/>
      <c r="CG158" s="22"/>
      <c r="CH158" s="22"/>
      <c r="CI158" s="22"/>
      <c r="CJ158" s="22"/>
      <c r="CK158" s="22"/>
      <c r="CL158" s="22"/>
      <c r="CM158" s="22"/>
      <c r="CN158" s="22"/>
      <c r="CO158" s="22"/>
      <c r="CP158" s="22"/>
      <c r="CQ158" s="22"/>
      <c r="CR158" s="22"/>
      <c r="CS158" s="22"/>
      <c r="CT158" s="22"/>
      <c r="CU158" s="22"/>
      <c r="CV158" s="22"/>
      <c r="CW158" s="22"/>
      <c r="CX158" s="22"/>
      <c r="CY158" s="22"/>
      <c r="CZ158" s="22"/>
      <c r="DA158" s="22"/>
      <c r="DB158" s="22"/>
      <c r="DC158" s="22"/>
      <c r="DD158" s="22"/>
      <c r="DE158" s="22"/>
      <c r="DF158" s="22"/>
      <c r="DG158" s="22"/>
      <c r="DH158" s="22"/>
      <c r="DI158" s="22"/>
      <c r="DJ158" s="22"/>
      <c r="DK158" s="22"/>
      <c r="DL158" s="22"/>
      <c r="DM158" s="22"/>
      <c r="DN158" s="22"/>
      <c r="DO158" s="22"/>
      <c r="DP158" s="22"/>
      <c r="DQ158" s="22"/>
      <c r="DR158" s="22"/>
      <c r="DS158" s="22"/>
      <c r="DT158" s="22"/>
      <c r="DU158" s="22"/>
      <c r="DV158" s="22"/>
      <c r="DW158" s="22"/>
      <c r="DX158" s="22"/>
      <c r="DY158" s="22"/>
      <c r="DZ158" s="22"/>
      <c r="EA158" s="22"/>
      <c r="EB158" s="22"/>
      <c r="EC158" s="22"/>
      <c r="ED158" s="22"/>
      <c r="EE158" s="22"/>
      <c r="EF158" s="22"/>
      <c r="EG158" s="22"/>
      <c r="EH158" s="22"/>
      <c r="EI158" s="22"/>
      <c r="EJ158" s="22"/>
      <c r="EK158" s="22"/>
      <c r="EL158" s="22"/>
      <c r="EM158" s="22"/>
      <c r="EN158" s="22"/>
      <c r="EO158" s="22"/>
      <c r="EP158" s="22"/>
      <c r="EQ158" s="22"/>
      <c r="ER158" s="22"/>
      <c r="ES158" s="22"/>
      <c r="ET158" s="22"/>
      <c r="EU158" s="22"/>
      <c r="EV158" s="22"/>
      <c r="EW158" s="22"/>
      <c r="EX158" s="22"/>
      <c r="EY158" s="22"/>
      <c r="EZ158" s="22"/>
      <c r="FA158" s="22"/>
      <c r="FB158" s="22"/>
      <c r="FC158" s="22"/>
      <c r="FD158" s="22"/>
      <c r="FE158" s="22"/>
      <c r="FF158" s="22"/>
      <c r="FG158" s="22"/>
      <c r="FH158" s="22"/>
      <c r="FI158" s="22"/>
      <c r="FJ158" s="22"/>
      <c r="FK158" s="22"/>
      <c r="FL158" s="22"/>
      <c r="FM158" s="22"/>
      <c r="FN158" s="22"/>
      <c r="FO158" s="22"/>
      <c r="FP158" s="22"/>
      <c r="FQ158" s="22"/>
      <c r="FR158" s="22"/>
      <c r="FS158" s="22"/>
      <c r="FT158" s="22"/>
      <c r="FU158" s="22"/>
      <c r="FV158" s="22"/>
      <c r="FW158" s="22"/>
      <c r="FX158" s="22"/>
      <c r="FY158" s="22"/>
      <c r="FZ158" s="22"/>
      <c r="GB158" s="321"/>
      <c r="GC158" s="321"/>
      <c r="GD158" s="321"/>
      <c r="GE158" s="321"/>
      <c r="GF158" s="321"/>
      <c r="GG158" s="321"/>
      <c r="GH158" s="321"/>
      <c r="GI158" s="321"/>
      <c r="GJ158" s="321"/>
      <c r="GK158" s="321"/>
      <c r="GL158" s="321"/>
      <c r="GM158" s="321"/>
      <c r="GN158" s="321"/>
      <c r="GO158" s="321"/>
      <c r="GP158" s="321"/>
      <c r="GQ158" s="321"/>
      <c r="GR158" s="321"/>
      <c r="GS158" s="321"/>
      <c r="GT158" s="321"/>
      <c r="GU158" s="321"/>
      <c r="GV158" s="321"/>
      <c r="GW158" s="321"/>
      <c r="GX158" s="321"/>
      <c r="GY158" s="321"/>
      <c r="GZ158" s="321"/>
      <c r="HA158" s="321"/>
      <c r="HB158" s="321"/>
      <c r="HC158" s="321"/>
      <c r="HD158" s="321"/>
      <c r="HE158" s="321"/>
    </row>
    <row r="159" spans="1:213" ht="14.1" customHeight="1" x14ac:dyDescent="0.2">
      <c r="A159" s="2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22"/>
      <c r="AK159" s="22"/>
      <c r="AL159" s="22"/>
      <c r="AM159" s="22"/>
      <c r="AN159" s="22"/>
      <c r="AO159" s="22"/>
      <c r="AP159" s="22"/>
      <c r="AQ159" s="22"/>
      <c r="AR159" s="22"/>
      <c r="AS159" s="22"/>
      <c r="AT159" s="22"/>
      <c r="AU159" s="22"/>
      <c r="AV159" s="22"/>
      <c r="AW159" s="22"/>
      <c r="AX159" s="22"/>
      <c r="AY159" s="22"/>
      <c r="AZ159" s="22"/>
      <c r="BA159" s="22"/>
      <c r="BB159" s="22"/>
      <c r="BC159" s="22"/>
      <c r="BD159" s="22"/>
      <c r="BE159" s="22"/>
      <c r="BF159" s="22"/>
      <c r="BG159" s="22"/>
      <c r="BH159" s="22"/>
      <c r="BI159" s="22"/>
      <c r="BJ159" s="22"/>
      <c r="BK159" s="22"/>
      <c r="BL159" s="22"/>
      <c r="BM159" s="22"/>
      <c r="BN159" s="22"/>
      <c r="BO159" s="22"/>
      <c r="BP159" s="22"/>
      <c r="BQ159" s="22"/>
      <c r="BR159" s="22"/>
      <c r="BS159" s="22"/>
      <c r="BT159" s="22"/>
      <c r="BU159" s="22"/>
      <c r="BV159" s="22"/>
      <c r="BW159" s="22"/>
      <c r="BX159" s="22"/>
      <c r="BY159" s="22"/>
      <c r="BZ159" s="22"/>
      <c r="CA159" s="22"/>
      <c r="CB159" s="22"/>
      <c r="CC159" s="22"/>
      <c r="CD159" s="22"/>
      <c r="CE159" s="22"/>
      <c r="CF159" s="22"/>
      <c r="CG159" s="22"/>
      <c r="CH159" s="22"/>
      <c r="CI159" s="22"/>
      <c r="CJ159" s="22"/>
      <c r="CK159" s="22"/>
      <c r="CL159" s="22"/>
      <c r="CM159" s="22"/>
      <c r="CN159" s="22"/>
      <c r="CO159" s="22"/>
      <c r="CP159" s="22"/>
      <c r="CQ159" s="22"/>
      <c r="CR159" s="22"/>
      <c r="CS159" s="22"/>
      <c r="CT159" s="22"/>
      <c r="CU159" s="22"/>
      <c r="CV159" s="22"/>
      <c r="CW159" s="22"/>
      <c r="CX159" s="22"/>
      <c r="CY159" s="22"/>
      <c r="CZ159" s="22"/>
      <c r="DA159" s="22"/>
      <c r="DB159" s="22"/>
      <c r="DC159" s="22"/>
      <c r="DD159" s="22"/>
      <c r="DE159" s="22"/>
      <c r="DF159" s="22"/>
      <c r="DG159" s="22"/>
      <c r="DH159" s="22"/>
      <c r="DI159" s="22"/>
      <c r="DJ159" s="22"/>
      <c r="DK159" s="22"/>
      <c r="DL159" s="22"/>
      <c r="DM159" s="22"/>
      <c r="DN159" s="22"/>
      <c r="DO159" s="22"/>
      <c r="DP159" s="22"/>
      <c r="DQ159" s="22"/>
      <c r="DR159" s="22"/>
      <c r="DS159" s="22"/>
      <c r="DT159" s="22"/>
      <c r="DU159" s="22"/>
      <c r="DV159" s="22"/>
      <c r="DW159" s="22"/>
      <c r="DX159" s="22"/>
      <c r="DY159" s="22"/>
      <c r="DZ159" s="22"/>
      <c r="EA159" s="22"/>
      <c r="EB159" s="22"/>
      <c r="EC159" s="22"/>
      <c r="ED159" s="22"/>
      <c r="EE159" s="22"/>
      <c r="EF159" s="22"/>
      <c r="EG159" s="22"/>
      <c r="EH159" s="22"/>
      <c r="EI159" s="22"/>
      <c r="EJ159" s="22"/>
      <c r="EK159" s="22"/>
      <c r="EL159" s="22"/>
      <c r="EM159" s="22"/>
      <c r="EN159" s="22"/>
      <c r="EO159" s="22"/>
      <c r="EP159" s="22"/>
      <c r="EQ159" s="22"/>
      <c r="ER159" s="22"/>
      <c r="ES159" s="22"/>
      <c r="ET159" s="22"/>
      <c r="EU159" s="22"/>
      <c r="EV159" s="22"/>
      <c r="EW159" s="22"/>
      <c r="EX159" s="22"/>
      <c r="EY159" s="22"/>
      <c r="EZ159" s="22"/>
      <c r="FA159" s="22"/>
      <c r="FB159" s="22"/>
      <c r="FC159" s="22"/>
      <c r="FD159" s="22"/>
      <c r="FE159" s="22"/>
      <c r="FF159" s="22"/>
      <c r="FG159" s="22"/>
      <c r="FH159" s="22"/>
      <c r="FI159" s="22"/>
      <c r="FJ159" s="22"/>
      <c r="FK159" s="22"/>
      <c r="FL159" s="22"/>
      <c r="FM159" s="22"/>
      <c r="FN159" s="22"/>
      <c r="FO159" s="22"/>
      <c r="FP159" s="22"/>
      <c r="FQ159" s="22"/>
      <c r="FR159" s="22"/>
      <c r="FS159" s="22"/>
      <c r="FT159" s="22"/>
      <c r="FU159" s="22"/>
      <c r="FV159" s="22"/>
      <c r="FW159" s="22"/>
      <c r="FX159" s="22"/>
      <c r="FY159" s="22"/>
      <c r="FZ159" s="22"/>
      <c r="GB159" s="321"/>
      <c r="GC159" s="321"/>
      <c r="GD159" s="321"/>
      <c r="GE159" s="321"/>
      <c r="GF159" s="321"/>
      <c r="GG159" s="321"/>
      <c r="GH159" s="321"/>
      <c r="GI159" s="321"/>
      <c r="GJ159" s="321"/>
      <c r="GK159" s="321"/>
      <c r="GL159" s="321"/>
      <c r="GM159" s="321"/>
      <c r="GN159" s="321"/>
      <c r="GO159" s="321"/>
      <c r="GP159" s="321"/>
      <c r="GQ159" s="321"/>
      <c r="GR159" s="321"/>
      <c r="GS159" s="321"/>
      <c r="GT159" s="321"/>
      <c r="GU159" s="321"/>
      <c r="GV159" s="321"/>
      <c r="GW159" s="321"/>
      <c r="GX159" s="321"/>
      <c r="GY159" s="321"/>
      <c r="GZ159" s="321"/>
      <c r="HA159" s="321"/>
      <c r="HB159" s="321"/>
      <c r="HC159" s="321"/>
      <c r="HD159" s="321"/>
      <c r="HE159" s="321"/>
    </row>
    <row r="160" spans="1:213" ht="14.1" customHeight="1" x14ac:dyDescent="0.2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  <c r="AK160" s="22"/>
      <c r="AL160" s="22"/>
      <c r="AM160" s="22"/>
      <c r="AN160" s="22"/>
      <c r="AO160" s="22"/>
      <c r="AP160" s="22"/>
      <c r="AQ160" s="22"/>
      <c r="AR160" s="22"/>
      <c r="AS160" s="22"/>
      <c r="AT160" s="22"/>
      <c r="AU160" s="22"/>
      <c r="AV160" s="22"/>
      <c r="AW160" s="22"/>
      <c r="AX160" s="22"/>
      <c r="AY160" s="22"/>
      <c r="AZ160" s="22"/>
      <c r="BA160" s="22"/>
      <c r="BB160" s="22"/>
      <c r="BC160" s="22"/>
      <c r="BD160" s="22"/>
      <c r="BE160" s="22"/>
      <c r="BF160" s="22"/>
      <c r="BG160" s="22"/>
      <c r="BH160" s="22"/>
      <c r="BI160" s="22"/>
      <c r="BJ160" s="22"/>
      <c r="BK160" s="22"/>
      <c r="BL160" s="22"/>
      <c r="BM160" s="22"/>
      <c r="BN160" s="22"/>
      <c r="BO160" s="22"/>
      <c r="BP160" s="22"/>
      <c r="BQ160" s="22"/>
      <c r="BR160" s="22"/>
      <c r="BS160" s="22"/>
      <c r="BT160" s="22"/>
      <c r="BU160" s="22"/>
      <c r="BV160" s="22"/>
      <c r="BW160" s="22"/>
      <c r="BX160" s="22"/>
      <c r="BY160" s="22"/>
      <c r="BZ160" s="22"/>
      <c r="CA160" s="22"/>
      <c r="CB160" s="22"/>
      <c r="CC160" s="22"/>
      <c r="CD160" s="22"/>
      <c r="CE160" s="22"/>
      <c r="CF160" s="22"/>
      <c r="CG160" s="22"/>
      <c r="CH160" s="22"/>
      <c r="CI160" s="22"/>
      <c r="CJ160" s="22"/>
      <c r="CK160" s="22"/>
      <c r="CL160" s="22"/>
      <c r="CM160" s="22"/>
      <c r="CN160" s="22"/>
      <c r="CO160" s="22"/>
      <c r="CP160" s="22"/>
      <c r="CQ160" s="22"/>
      <c r="CR160" s="22"/>
      <c r="CS160" s="22"/>
      <c r="CT160" s="22"/>
      <c r="CU160" s="22"/>
      <c r="CV160" s="22"/>
      <c r="CW160" s="22"/>
      <c r="CX160" s="22"/>
      <c r="CY160" s="22"/>
      <c r="CZ160" s="22"/>
      <c r="DA160" s="22"/>
      <c r="DB160" s="22"/>
      <c r="DC160" s="22"/>
      <c r="DD160" s="22"/>
      <c r="DE160" s="22"/>
      <c r="DF160" s="22"/>
      <c r="DG160" s="22"/>
      <c r="DH160" s="22"/>
      <c r="DI160" s="22"/>
      <c r="DJ160" s="22"/>
      <c r="DK160" s="22"/>
      <c r="DL160" s="22"/>
      <c r="DM160" s="22"/>
      <c r="DN160" s="22"/>
      <c r="DO160" s="22"/>
      <c r="DP160" s="22"/>
      <c r="DQ160" s="22"/>
      <c r="DR160" s="22"/>
      <c r="DS160" s="22"/>
      <c r="DT160" s="22"/>
      <c r="DU160" s="22"/>
      <c r="DV160" s="22"/>
      <c r="DW160" s="22"/>
      <c r="DX160" s="22"/>
      <c r="DY160" s="22"/>
      <c r="DZ160" s="22"/>
      <c r="EA160" s="22"/>
      <c r="EB160" s="22"/>
      <c r="EC160" s="22"/>
      <c r="ED160" s="22"/>
      <c r="EE160" s="22"/>
      <c r="EF160" s="22"/>
      <c r="EG160" s="22"/>
      <c r="EH160" s="22"/>
      <c r="EI160" s="22"/>
      <c r="EJ160" s="22"/>
      <c r="EK160" s="22"/>
      <c r="EL160" s="22"/>
      <c r="EM160" s="22"/>
      <c r="EN160" s="22"/>
      <c r="EO160" s="22"/>
      <c r="EP160" s="22"/>
      <c r="EQ160" s="22"/>
      <c r="ER160" s="22"/>
      <c r="ES160" s="22"/>
      <c r="ET160" s="22"/>
      <c r="EU160" s="22"/>
      <c r="EV160" s="22"/>
      <c r="EW160" s="22"/>
      <c r="EX160" s="22"/>
      <c r="EY160" s="22"/>
      <c r="EZ160" s="22"/>
      <c r="FA160" s="22"/>
      <c r="FB160" s="22"/>
      <c r="FC160" s="22"/>
      <c r="FD160" s="22"/>
      <c r="FE160" s="22"/>
      <c r="FF160" s="22"/>
      <c r="FG160" s="22"/>
      <c r="FH160" s="22"/>
      <c r="FI160" s="22"/>
      <c r="FJ160" s="22"/>
      <c r="FK160" s="22"/>
      <c r="FL160" s="22"/>
      <c r="FM160" s="22"/>
      <c r="FN160" s="22"/>
      <c r="FO160" s="22"/>
      <c r="FP160" s="22"/>
      <c r="FQ160" s="22"/>
      <c r="FR160" s="22"/>
      <c r="FS160" s="22"/>
      <c r="FT160" s="22"/>
      <c r="FU160" s="22"/>
      <c r="FV160" s="22"/>
      <c r="FW160" s="22"/>
      <c r="FX160" s="22"/>
      <c r="FY160" s="22"/>
      <c r="FZ160" s="22"/>
      <c r="GB160" s="321"/>
      <c r="GC160" s="321"/>
      <c r="GD160" s="321"/>
      <c r="GE160" s="321"/>
      <c r="GF160" s="321"/>
      <c r="GG160" s="321"/>
      <c r="GH160" s="321"/>
      <c r="GI160" s="321"/>
      <c r="GJ160" s="321"/>
      <c r="GK160" s="321"/>
      <c r="GL160" s="321"/>
      <c r="GM160" s="321"/>
      <c r="GN160" s="321"/>
      <c r="GO160" s="321"/>
      <c r="GP160" s="321"/>
      <c r="GQ160" s="321"/>
      <c r="GR160" s="321"/>
      <c r="GS160" s="321"/>
      <c r="GT160" s="321"/>
      <c r="GU160" s="321"/>
      <c r="GV160" s="321"/>
      <c r="GW160" s="321"/>
      <c r="GX160" s="321"/>
      <c r="GY160" s="321"/>
      <c r="GZ160" s="321"/>
      <c r="HA160" s="321"/>
      <c r="HB160" s="321"/>
      <c r="HC160" s="321"/>
      <c r="HD160" s="321"/>
      <c r="HE160" s="321"/>
    </row>
    <row r="161" spans="1:213" ht="14.1" customHeight="1" x14ac:dyDescent="0.2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  <c r="AJ161" s="22"/>
      <c r="AK161" s="22"/>
      <c r="AL161" s="22"/>
      <c r="AM161" s="22"/>
      <c r="AN161" s="22"/>
      <c r="AO161" s="22"/>
      <c r="AP161" s="22"/>
      <c r="AQ161" s="22"/>
      <c r="AR161" s="22"/>
      <c r="AS161" s="22"/>
      <c r="AT161" s="22"/>
      <c r="AU161" s="22"/>
      <c r="AV161" s="22"/>
      <c r="AW161" s="22"/>
      <c r="AX161" s="22"/>
      <c r="AY161" s="22"/>
      <c r="AZ161" s="22"/>
      <c r="BA161" s="22"/>
      <c r="BB161" s="22"/>
      <c r="BC161" s="22"/>
      <c r="BD161" s="22"/>
      <c r="BE161" s="22"/>
      <c r="BF161" s="22"/>
      <c r="BG161" s="22"/>
      <c r="BH161" s="22"/>
      <c r="BI161" s="22"/>
      <c r="BJ161" s="22"/>
      <c r="BK161" s="22"/>
      <c r="BL161" s="22"/>
      <c r="BM161" s="22"/>
      <c r="BN161" s="22"/>
      <c r="BO161" s="22"/>
      <c r="BP161" s="22"/>
      <c r="BQ161" s="22"/>
      <c r="BR161" s="22"/>
      <c r="BS161" s="22"/>
      <c r="BT161" s="22"/>
      <c r="BU161" s="22"/>
      <c r="BV161" s="22"/>
      <c r="BW161" s="22"/>
      <c r="BX161" s="22"/>
      <c r="BY161" s="22"/>
      <c r="BZ161" s="22"/>
      <c r="CA161" s="22"/>
      <c r="CB161" s="22"/>
      <c r="CC161" s="22"/>
      <c r="CD161" s="22"/>
      <c r="CE161" s="22"/>
      <c r="CF161" s="22"/>
      <c r="CG161" s="22"/>
      <c r="CH161" s="22"/>
      <c r="CI161" s="22"/>
      <c r="CJ161" s="22"/>
      <c r="CK161" s="22"/>
      <c r="CL161" s="22"/>
      <c r="CM161" s="22"/>
      <c r="CN161" s="22"/>
      <c r="CO161" s="22"/>
      <c r="CP161" s="22"/>
      <c r="CQ161" s="22"/>
      <c r="CR161" s="22"/>
      <c r="CS161" s="22"/>
      <c r="CT161" s="22"/>
      <c r="CU161" s="22"/>
      <c r="CV161" s="22"/>
      <c r="CW161" s="22"/>
      <c r="CX161" s="22"/>
      <c r="CY161" s="22"/>
      <c r="CZ161" s="22"/>
      <c r="DA161" s="22"/>
      <c r="DB161" s="22"/>
      <c r="DC161" s="22"/>
      <c r="DD161" s="22"/>
      <c r="DE161" s="22"/>
      <c r="DF161" s="22"/>
      <c r="DG161" s="22"/>
      <c r="DH161" s="22"/>
      <c r="DI161" s="22"/>
      <c r="DJ161" s="22"/>
      <c r="DK161" s="22"/>
      <c r="DL161" s="22"/>
      <c r="DM161" s="22"/>
      <c r="DN161" s="22"/>
      <c r="DO161" s="22"/>
      <c r="DP161" s="22"/>
      <c r="DQ161" s="22"/>
      <c r="DR161" s="22"/>
      <c r="DS161" s="22"/>
      <c r="DT161" s="22"/>
      <c r="DU161" s="22"/>
      <c r="DV161" s="22"/>
      <c r="DW161" s="22"/>
      <c r="DX161" s="22"/>
      <c r="DY161" s="22"/>
      <c r="DZ161" s="22"/>
      <c r="EA161" s="22"/>
      <c r="EB161" s="22"/>
      <c r="EC161" s="22"/>
      <c r="ED161" s="22"/>
      <c r="EE161" s="22"/>
      <c r="EF161" s="22"/>
      <c r="EG161" s="22"/>
      <c r="EH161" s="22"/>
      <c r="EI161" s="22"/>
      <c r="EJ161" s="22"/>
      <c r="EK161" s="22"/>
      <c r="EL161" s="22"/>
      <c r="EM161" s="22"/>
      <c r="EN161" s="22"/>
      <c r="EO161" s="22"/>
      <c r="EP161" s="22"/>
      <c r="EQ161" s="22"/>
      <c r="ER161" s="22"/>
      <c r="ES161" s="22"/>
      <c r="ET161" s="22"/>
      <c r="EU161" s="22"/>
      <c r="EV161" s="22"/>
      <c r="EW161" s="22"/>
      <c r="EX161" s="22"/>
      <c r="EY161" s="22"/>
      <c r="EZ161" s="22"/>
      <c r="FA161" s="22"/>
      <c r="FB161" s="22"/>
      <c r="FC161" s="22"/>
      <c r="FD161" s="22"/>
      <c r="FE161" s="22"/>
      <c r="FF161" s="22"/>
      <c r="FG161" s="22"/>
      <c r="FH161" s="22"/>
      <c r="FI161" s="22"/>
      <c r="FJ161" s="22"/>
      <c r="FK161" s="22"/>
      <c r="FL161" s="22"/>
      <c r="FM161" s="22"/>
      <c r="FN161" s="22"/>
      <c r="FO161" s="22"/>
      <c r="FP161" s="22"/>
      <c r="FQ161" s="22"/>
      <c r="FR161" s="22"/>
      <c r="FS161" s="22"/>
      <c r="FT161" s="22"/>
      <c r="FU161" s="22"/>
      <c r="FV161" s="22"/>
      <c r="FW161" s="22"/>
      <c r="FX161" s="22"/>
      <c r="FY161" s="22"/>
      <c r="FZ161" s="22"/>
      <c r="GB161" s="321"/>
      <c r="GC161" s="321"/>
      <c r="GD161" s="321"/>
      <c r="GE161" s="321"/>
      <c r="GF161" s="321"/>
      <c r="GG161" s="321"/>
      <c r="GH161" s="321"/>
      <c r="GI161" s="321"/>
      <c r="GJ161" s="321"/>
      <c r="GK161" s="321"/>
      <c r="GL161" s="321"/>
      <c r="GM161" s="321"/>
      <c r="GN161" s="321"/>
      <c r="GO161" s="321"/>
      <c r="GP161" s="321"/>
      <c r="GQ161" s="321"/>
      <c r="GR161" s="321"/>
      <c r="GS161" s="321"/>
      <c r="GT161" s="321"/>
      <c r="GU161" s="321"/>
      <c r="GV161" s="321"/>
      <c r="GW161" s="321"/>
      <c r="GX161" s="321"/>
      <c r="GY161" s="321"/>
      <c r="GZ161" s="321"/>
      <c r="HA161" s="321"/>
      <c r="HB161" s="321"/>
      <c r="HC161" s="321"/>
      <c r="HD161" s="321"/>
      <c r="HE161" s="321"/>
    </row>
    <row r="162" spans="1:213" ht="14.1" customHeight="1" x14ac:dyDescent="0.2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2"/>
      <c r="BF162" s="22"/>
      <c r="BG162" s="22"/>
      <c r="BH162" s="22"/>
      <c r="BI162" s="22"/>
      <c r="BJ162" s="22"/>
      <c r="BK162" s="22"/>
      <c r="BL162" s="22"/>
      <c r="BM162" s="22"/>
      <c r="BN162" s="22"/>
      <c r="BO162" s="22"/>
      <c r="BP162" s="22"/>
      <c r="BQ162" s="22"/>
      <c r="BR162" s="22"/>
      <c r="BS162" s="22"/>
      <c r="BT162" s="22"/>
      <c r="BU162" s="22"/>
      <c r="BV162" s="22"/>
      <c r="BW162" s="22"/>
      <c r="BX162" s="22"/>
      <c r="BY162" s="22"/>
      <c r="BZ162" s="22"/>
      <c r="CA162" s="22"/>
      <c r="CB162" s="22"/>
      <c r="CC162" s="22"/>
      <c r="CD162" s="22"/>
      <c r="CE162" s="22"/>
      <c r="CF162" s="22"/>
      <c r="CG162" s="22"/>
      <c r="CH162" s="22"/>
      <c r="CI162" s="22"/>
      <c r="CJ162" s="22"/>
      <c r="CK162" s="22"/>
      <c r="CL162" s="22"/>
      <c r="CM162" s="22"/>
      <c r="CN162" s="22"/>
      <c r="CO162" s="22"/>
      <c r="CP162" s="22"/>
      <c r="CQ162" s="22"/>
      <c r="CR162" s="22"/>
      <c r="CS162" s="22"/>
      <c r="CT162" s="22"/>
      <c r="CU162" s="22"/>
      <c r="CV162" s="22"/>
      <c r="CW162" s="22"/>
      <c r="CX162" s="22"/>
      <c r="CY162" s="22"/>
      <c r="CZ162" s="22"/>
      <c r="DA162" s="22"/>
      <c r="DB162" s="22"/>
      <c r="DC162" s="22"/>
      <c r="DD162" s="22"/>
      <c r="DE162" s="22"/>
      <c r="DF162" s="22"/>
      <c r="DG162" s="22"/>
      <c r="DH162" s="22"/>
      <c r="DI162" s="22"/>
      <c r="DJ162" s="22"/>
      <c r="DK162" s="22"/>
      <c r="DL162" s="22"/>
      <c r="DM162" s="22"/>
      <c r="DN162" s="22"/>
      <c r="DO162" s="22"/>
      <c r="DP162" s="22"/>
      <c r="DQ162" s="22"/>
      <c r="DR162" s="22"/>
      <c r="DS162" s="22"/>
      <c r="DT162" s="22"/>
      <c r="DU162" s="22"/>
      <c r="DV162" s="22"/>
      <c r="DW162" s="22"/>
      <c r="DX162" s="22"/>
      <c r="DY162" s="22"/>
      <c r="DZ162" s="22"/>
      <c r="EA162" s="22"/>
      <c r="EB162" s="22"/>
      <c r="EC162" s="22"/>
      <c r="ED162" s="22"/>
      <c r="EE162" s="22"/>
      <c r="EF162" s="22"/>
      <c r="EG162" s="22"/>
      <c r="EH162" s="22"/>
      <c r="EI162" s="22"/>
      <c r="EJ162" s="22"/>
      <c r="EK162" s="22"/>
      <c r="EL162" s="22"/>
      <c r="EM162" s="22"/>
      <c r="EN162" s="22"/>
      <c r="EO162" s="22"/>
      <c r="EP162" s="22"/>
      <c r="EQ162" s="22"/>
      <c r="ER162" s="22"/>
      <c r="ES162" s="22"/>
      <c r="ET162" s="22"/>
      <c r="EU162" s="22"/>
      <c r="EV162" s="22"/>
      <c r="EW162" s="22"/>
      <c r="EX162" s="22"/>
      <c r="EY162" s="22"/>
      <c r="EZ162" s="22"/>
      <c r="FA162" s="22"/>
      <c r="FB162" s="22"/>
      <c r="FC162" s="22"/>
      <c r="FD162" s="22"/>
      <c r="FE162" s="22"/>
      <c r="FF162" s="22"/>
      <c r="FG162" s="22"/>
      <c r="FH162" s="22"/>
      <c r="FI162" s="22"/>
      <c r="FJ162" s="22"/>
      <c r="FK162" s="22"/>
      <c r="FL162" s="22"/>
      <c r="FM162" s="22"/>
      <c r="FN162" s="22"/>
      <c r="FO162" s="22"/>
      <c r="FP162" s="22"/>
      <c r="FQ162" s="22"/>
      <c r="FR162" s="22"/>
      <c r="FS162" s="22"/>
      <c r="FT162" s="22"/>
      <c r="FU162" s="22"/>
      <c r="FV162" s="22"/>
      <c r="FW162" s="22"/>
      <c r="FX162" s="22"/>
      <c r="FY162" s="22"/>
      <c r="FZ162" s="22"/>
      <c r="GB162" s="321"/>
      <c r="GC162" s="321"/>
      <c r="GD162" s="321"/>
      <c r="GE162" s="321"/>
      <c r="GF162" s="321"/>
      <c r="GG162" s="321"/>
      <c r="GH162" s="321"/>
      <c r="GI162" s="321"/>
      <c r="GJ162" s="321"/>
      <c r="GK162" s="321"/>
      <c r="GL162" s="321"/>
      <c r="GM162" s="321"/>
      <c r="GN162" s="321"/>
      <c r="GO162" s="321"/>
      <c r="GP162" s="321"/>
      <c r="GQ162" s="321"/>
      <c r="GR162" s="321"/>
      <c r="GS162" s="321"/>
      <c r="GT162" s="321"/>
      <c r="GU162" s="321"/>
      <c r="GV162" s="321"/>
      <c r="GW162" s="321"/>
      <c r="GX162" s="321"/>
      <c r="GY162" s="321"/>
      <c r="GZ162" s="321"/>
      <c r="HA162" s="321"/>
      <c r="HB162" s="321"/>
      <c r="HC162" s="321"/>
      <c r="HD162" s="321"/>
      <c r="HE162" s="321"/>
    </row>
    <row r="163" spans="1:213" ht="14.1" customHeight="1" x14ac:dyDescent="0.2">
      <c r="A163" s="2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2"/>
      <c r="CK163" s="22"/>
      <c r="CL163" s="22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2"/>
      <c r="DM163" s="22"/>
      <c r="DN163" s="22"/>
      <c r="DO163" s="22"/>
      <c r="DP163" s="22"/>
      <c r="DQ163" s="22"/>
      <c r="DR163" s="22"/>
      <c r="DS163" s="22"/>
      <c r="DT163" s="22"/>
      <c r="DU163" s="22"/>
      <c r="DV163" s="22"/>
      <c r="DW163" s="22"/>
      <c r="DX163" s="22"/>
      <c r="DY163" s="22"/>
      <c r="DZ163" s="22"/>
      <c r="EA163" s="22"/>
      <c r="EB163" s="22"/>
      <c r="EC163" s="22"/>
      <c r="ED163" s="22"/>
      <c r="EE163" s="22"/>
      <c r="EF163" s="22"/>
      <c r="EG163" s="22"/>
      <c r="EH163" s="22"/>
      <c r="EI163" s="22"/>
      <c r="EJ163" s="22"/>
      <c r="EK163" s="22"/>
      <c r="EL163" s="22"/>
      <c r="EM163" s="22"/>
      <c r="EN163" s="22"/>
      <c r="EO163" s="22"/>
      <c r="EP163" s="22"/>
      <c r="EQ163" s="22"/>
      <c r="ER163" s="22"/>
      <c r="ES163" s="22"/>
      <c r="ET163" s="22"/>
      <c r="EU163" s="22"/>
      <c r="EV163" s="22"/>
      <c r="EW163" s="22"/>
      <c r="EX163" s="22"/>
      <c r="EY163" s="22"/>
      <c r="EZ163" s="22"/>
      <c r="FA163" s="22"/>
      <c r="FB163" s="22"/>
      <c r="FC163" s="22"/>
      <c r="FD163" s="22"/>
      <c r="FE163" s="22"/>
      <c r="FF163" s="22"/>
      <c r="FG163" s="22"/>
      <c r="FH163" s="22"/>
      <c r="FI163" s="22"/>
      <c r="FJ163" s="22"/>
      <c r="FK163" s="22"/>
      <c r="FL163" s="22"/>
      <c r="FM163" s="22"/>
      <c r="FN163" s="22"/>
      <c r="FO163" s="22"/>
      <c r="FP163" s="22"/>
      <c r="FQ163" s="22"/>
      <c r="FR163" s="22"/>
      <c r="FS163" s="22"/>
      <c r="FT163" s="22"/>
      <c r="FU163" s="22"/>
      <c r="FV163" s="22"/>
      <c r="FW163" s="22"/>
      <c r="FX163" s="22"/>
      <c r="FY163" s="22"/>
      <c r="FZ163" s="22"/>
      <c r="GB163" s="321"/>
      <c r="GC163" s="321"/>
      <c r="GD163" s="321"/>
      <c r="GE163" s="321"/>
      <c r="GF163" s="321"/>
      <c r="GG163" s="321"/>
      <c r="GH163" s="321"/>
      <c r="GI163" s="321"/>
      <c r="GJ163" s="321"/>
      <c r="GK163" s="321"/>
      <c r="GL163" s="321"/>
      <c r="GM163" s="321"/>
      <c r="GN163" s="321"/>
      <c r="GO163" s="321"/>
      <c r="GP163" s="321"/>
      <c r="GQ163" s="321"/>
      <c r="GR163" s="321"/>
      <c r="GS163" s="321"/>
      <c r="GT163" s="321"/>
      <c r="GU163" s="321"/>
      <c r="GV163" s="321"/>
      <c r="GW163" s="321"/>
      <c r="GX163" s="321"/>
      <c r="GY163" s="321"/>
      <c r="GZ163" s="321"/>
      <c r="HA163" s="321"/>
      <c r="HB163" s="321"/>
      <c r="HC163" s="321"/>
      <c r="HD163" s="321"/>
      <c r="HE163" s="321"/>
    </row>
    <row r="164" spans="1:213" ht="14.1" customHeight="1" x14ac:dyDescent="0.2">
      <c r="A164" s="2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2"/>
      <c r="CK164" s="22"/>
      <c r="CL164" s="22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2"/>
      <c r="DM164" s="22"/>
      <c r="DN164" s="22"/>
      <c r="DO164" s="22"/>
      <c r="DP164" s="22"/>
      <c r="DQ164" s="22"/>
      <c r="DR164" s="22"/>
      <c r="DS164" s="22"/>
      <c r="DT164" s="22"/>
      <c r="DU164" s="22"/>
      <c r="DV164" s="22"/>
      <c r="DW164" s="22"/>
      <c r="DX164" s="22"/>
      <c r="DY164" s="22"/>
      <c r="DZ164" s="22"/>
      <c r="EA164" s="22"/>
      <c r="EB164" s="22"/>
      <c r="EC164" s="22"/>
      <c r="ED164" s="22"/>
      <c r="EE164" s="22"/>
      <c r="EF164" s="22"/>
      <c r="EG164" s="22"/>
      <c r="EH164" s="22"/>
      <c r="EI164" s="22"/>
      <c r="EJ164" s="22"/>
      <c r="EK164" s="22"/>
      <c r="EL164" s="22"/>
      <c r="EM164" s="22"/>
      <c r="EN164" s="22"/>
      <c r="EO164" s="22"/>
      <c r="EP164" s="22"/>
      <c r="EQ164" s="22"/>
      <c r="ER164" s="22"/>
      <c r="ES164" s="22"/>
      <c r="ET164" s="22"/>
      <c r="EU164" s="22"/>
      <c r="EV164" s="22"/>
      <c r="EW164" s="22"/>
      <c r="EX164" s="22"/>
      <c r="EY164" s="22"/>
      <c r="EZ164" s="22"/>
      <c r="FA164" s="22"/>
      <c r="FB164" s="22"/>
      <c r="FC164" s="22"/>
      <c r="FD164" s="22"/>
      <c r="FE164" s="22"/>
      <c r="FF164" s="22"/>
      <c r="FG164" s="22"/>
      <c r="FH164" s="22"/>
      <c r="FI164" s="22"/>
      <c r="FJ164" s="22"/>
      <c r="FK164" s="22"/>
      <c r="FL164" s="22"/>
      <c r="FM164" s="22"/>
      <c r="FN164" s="22"/>
      <c r="FO164" s="22"/>
      <c r="FP164" s="22"/>
      <c r="FQ164" s="22"/>
      <c r="FR164" s="22"/>
      <c r="FS164" s="22"/>
      <c r="FT164" s="22"/>
      <c r="FU164" s="22"/>
      <c r="FV164" s="22"/>
      <c r="FW164" s="22"/>
      <c r="FX164" s="22"/>
      <c r="FY164" s="22"/>
      <c r="FZ164" s="22"/>
    </row>
    <row r="165" spans="1:213" ht="14.1" customHeight="1" x14ac:dyDescent="0.2">
      <c r="A165" s="2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22"/>
      <c r="AK165" s="22"/>
      <c r="AL165" s="22"/>
      <c r="AM165" s="22"/>
      <c r="AN165" s="22"/>
      <c r="AO165" s="22"/>
      <c r="AP165" s="22"/>
      <c r="AQ165" s="22"/>
      <c r="AR165" s="22"/>
      <c r="AS165" s="22"/>
      <c r="AT165" s="22"/>
      <c r="AU165" s="22"/>
      <c r="AV165" s="22"/>
      <c r="AW165" s="22"/>
      <c r="AX165" s="22"/>
      <c r="AY165" s="22"/>
      <c r="AZ165" s="22"/>
      <c r="BA165" s="22"/>
      <c r="BB165" s="22"/>
      <c r="BC165" s="22"/>
      <c r="BD165" s="22"/>
      <c r="BE165" s="22"/>
      <c r="BF165" s="22"/>
      <c r="BG165" s="22"/>
      <c r="BH165" s="22"/>
      <c r="BI165" s="22"/>
      <c r="BJ165" s="22"/>
      <c r="BK165" s="22"/>
      <c r="BL165" s="22"/>
      <c r="BM165" s="22"/>
      <c r="BN165" s="22"/>
      <c r="BO165" s="22"/>
      <c r="BP165" s="22"/>
      <c r="BQ165" s="22"/>
      <c r="BR165" s="22"/>
      <c r="BS165" s="22"/>
      <c r="BT165" s="22"/>
      <c r="BU165" s="22"/>
      <c r="BV165" s="22"/>
      <c r="BW165" s="22"/>
      <c r="BX165" s="22"/>
      <c r="BY165" s="22"/>
      <c r="BZ165" s="22"/>
      <c r="CA165" s="22"/>
      <c r="CB165" s="22"/>
      <c r="CC165" s="22"/>
      <c r="CD165" s="22"/>
      <c r="CE165" s="22"/>
      <c r="CF165" s="22"/>
      <c r="CG165" s="22"/>
      <c r="CH165" s="22"/>
      <c r="CI165" s="22"/>
      <c r="CJ165" s="22"/>
      <c r="CK165" s="22"/>
      <c r="CL165" s="22"/>
      <c r="CM165" s="22"/>
      <c r="CN165" s="22"/>
      <c r="CO165" s="22"/>
      <c r="CP165" s="22"/>
      <c r="CQ165" s="22"/>
      <c r="CR165" s="22"/>
      <c r="CS165" s="22"/>
      <c r="CT165" s="22"/>
      <c r="CU165" s="22"/>
      <c r="CV165" s="22"/>
      <c r="CW165" s="22"/>
      <c r="CX165" s="22"/>
      <c r="CY165" s="22"/>
      <c r="CZ165" s="22"/>
      <c r="DA165" s="22"/>
      <c r="DB165" s="22"/>
      <c r="DC165" s="22"/>
      <c r="DD165" s="22"/>
      <c r="DE165" s="22"/>
      <c r="DF165" s="22"/>
      <c r="DG165" s="22"/>
      <c r="DH165" s="22"/>
      <c r="DI165" s="22"/>
      <c r="DJ165" s="22"/>
      <c r="DK165" s="22"/>
      <c r="DL165" s="22"/>
      <c r="DM165" s="22"/>
      <c r="DN165" s="22"/>
      <c r="DO165" s="22"/>
      <c r="DP165" s="22"/>
      <c r="DQ165" s="22"/>
      <c r="DR165" s="22"/>
      <c r="DS165" s="22"/>
      <c r="DT165" s="22"/>
      <c r="DU165" s="22"/>
      <c r="DV165" s="22"/>
      <c r="DW165" s="22"/>
      <c r="DX165" s="22"/>
      <c r="DY165" s="22"/>
      <c r="DZ165" s="22"/>
      <c r="EA165" s="22"/>
      <c r="EB165" s="22"/>
      <c r="EC165" s="22"/>
      <c r="ED165" s="22"/>
      <c r="EE165" s="22"/>
      <c r="EF165" s="22"/>
      <c r="EG165" s="22"/>
      <c r="EH165" s="22"/>
      <c r="EI165" s="22"/>
      <c r="EJ165" s="22"/>
      <c r="EK165" s="22"/>
      <c r="EL165" s="22"/>
      <c r="EM165" s="22"/>
      <c r="EN165" s="22"/>
      <c r="EO165" s="22"/>
      <c r="EP165" s="22"/>
      <c r="EQ165" s="22"/>
      <c r="ER165" s="22"/>
      <c r="ES165" s="22"/>
      <c r="ET165" s="22"/>
      <c r="EU165" s="22"/>
      <c r="EV165" s="22"/>
      <c r="EW165" s="22"/>
      <c r="EX165" s="22"/>
      <c r="EY165" s="22"/>
      <c r="EZ165" s="22"/>
      <c r="FA165" s="22"/>
      <c r="FB165" s="22"/>
      <c r="FC165" s="22"/>
      <c r="FD165" s="22"/>
      <c r="FE165" s="22"/>
      <c r="FF165" s="22"/>
      <c r="FG165" s="22"/>
      <c r="FH165" s="22"/>
      <c r="FI165" s="22"/>
      <c r="FJ165" s="22"/>
      <c r="FK165" s="22"/>
      <c r="FL165" s="22"/>
      <c r="FM165" s="22"/>
      <c r="FN165" s="22"/>
      <c r="FO165" s="22"/>
      <c r="FP165" s="22"/>
      <c r="FQ165" s="22"/>
      <c r="FR165" s="22"/>
      <c r="FS165" s="22"/>
      <c r="FT165" s="22"/>
      <c r="FU165" s="22"/>
      <c r="FV165" s="22"/>
      <c r="FW165" s="22"/>
      <c r="FX165" s="22"/>
      <c r="FY165" s="22"/>
      <c r="FZ165" s="22"/>
    </row>
    <row r="166" spans="1:213" ht="14.1" customHeight="1" x14ac:dyDescent="0.2">
      <c r="A166" s="2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  <c r="AK166" s="22"/>
      <c r="AL166" s="22"/>
      <c r="AM166" s="22"/>
      <c r="AN166" s="22"/>
      <c r="AO166" s="22"/>
      <c r="AP166" s="22"/>
      <c r="AQ166" s="22"/>
      <c r="AR166" s="22"/>
      <c r="AS166" s="22"/>
      <c r="AT166" s="22"/>
      <c r="AU166" s="22"/>
      <c r="AV166" s="22"/>
      <c r="AW166" s="22"/>
      <c r="AX166" s="22"/>
      <c r="AY166" s="22"/>
      <c r="AZ166" s="22"/>
      <c r="BA166" s="22"/>
      <c r="BB166" s="22"/>
      <c r="BC166" s="22"/>
      <c r="BD166" s="22"/>
      <c r="BE166" s="22"/>
      <c r="BF166" s="22"/>
      <c r="BG166" s="22"/>
      <c r="BH166" s="22"/>
      <c r="BI166" s="22"/>
      <c r="BJ166" s="22"/>
      <c r="BK166" s="22"/>
      <c r="BL166" s="22"/>
      <c r="BM166" s="22"/>
      <c r="BN166" s="22"/>
      <c r="BO166" s="22"/>
      <c r="BP166" s="22"/>
      <c r="BQ166" s="22"/>
      <c r="BR166" s="22"/>
      <c r="BS166" s="22"/>
      <c r="BT166" s="22"/>
      <c r="BU166" s="22"/>
      <c r="BV166" s="22"/>
      <c r="BW166" s="22"/>
      <c r="BX166" s="22"/>
      <c r="BY166" s="22"/>
      <c r="BZ166" s="22"/>
      <c r="CA166" s="22"/>
      <c r="CB166" s="22"/>
      <c r="CC166" s="22"/>
      <c r="CD166" s="22"/>
      <c r="CE166" s="22"/>
      <c r="CF166" s="22"/>
      <c r="CG166" s="22"/>
      <c r="CH166" s="22"/>
      <c r="CI166" s="22"/>
      <c r="CJ166" s="22"/>
      <c r="CK166" s="22"/>
      <c r="CL166" s="22"/>
      <c r="CM166" s="22"/>
      <c r="CN166" s="22"/>
      <c r="CO166" s="22"/>
      <c r="CP166" s="22"/>
      <c r="CQ166" s="22"/>
      <c r="CR166" s="22"/>
      <c r="CS166" s="22"/>
      <c r="CT166" s="22"/>
      <c r="CU166" s="22"/>
      <c r="CV166" s="22"/>
      <c r="CW166" s="22"/>
      <c r="CX166" s="22"/>
      <c r="CY166" s="22"/>
      <c r="CZ166" s="22"/>
      <c r="DA166" s="22"/>
      <c r="DB166" s="22"/>
      <c r="DC166" s="22"/>
      <c r="DD166" s="22"/>
      <c r="DE166" s="22"/>
      <c r="DF166" s="22"/>
      <c r="DG166" s="22"/>
      <c r="DH166" s="22"/>
      <c r="DI166" s="22"/>
      <c r="DJ166" s="22"/>
      <c r="DK166" s="22"/>
      <c r="DL166" s="22"/>
      <c r="DM166" s="22"/>
      <c r="DN166" s="22"/>
      <c r="DO166" s="22"/>
      <c r="DP166" s="22"/>
      <c r="DQ166" s="22"/>
      <c r="DR166" s="22"/>
      <c r="DS166" s="22"/>
      <c r="DT166" s="22"/>
      <c r="DU166" s="22"/>
      <c r="DV166" s="22"/>
      <c r="DW166" s="22"/>
      <c r="DX166" s="22"/>
      <c r="DY166" s="22"/>
      <c r="DZ166" s="22"/>
      <c r="EA166" s="22"/>
      <c r="EB166" s="22"/>
      <c r="EC166" s="22"/>
      <c r="ED166" s="22"/>
      <c r="EE166" s="22"/>
      <c r="EF166" s="22"/>
      <c r="EG166" s="22"/>
      <c r="EH166" s="22"/>
      <c r="EI166" s="22"/>
      <c r="EJ166" s="22"/>
      <c r="EK166" s="22"/>
      <c r="EL166" s="22"/>
      <c r="EM166" s="22"/>
      <c r="EN166" s="22"/>
      <c r="EO166" s="22"/>
      <c r="EP166" s="22"/>
      <c r="EQ166" s="22"/>
      <c r="ER166" s="22"/>
      <c r="ES166" s="22"/>
      <c r="ET166" s="22"/>
      <c r="EU166" s="22"/>
      <c r="EV166" s="22"/>
      <c r="EW166" s="22"/>
      <c r="EX166" s="22"/>
      <c r="EY166" s="22"/>
      <c r="EZ166" s="22"/>
      <c r="FA166" s="22"/>
      <c r="FB166" s="22"/>
      <c r="FC166" s="22"/>
      <c r="FD166" s="22"/>
      <c r="FE166" s="22"/>
      <c r="FF166" s="22"/>
      <c r="FG166" s="22"/>
      <c r="FH166" s="22"/>
      <c r="FI166" s="22"/>
      <c r="FJ166" s="22"/>
      <c r="FK166" s="22"/>
      <c r="FL166" s="22"/>
      <c r="FM166" s="22"/>
      <c r="FN166" s="22"/>
      <c r="FO166" s="22"/>
      <c r="FP166" s="22"/>
      <c r="FQ166" s="22"/>
      <c r="FR166" s="22"/>
      <c r="FS166" s="22"/>
      <c r="FT166" s="22"/>
      <c r="FU166" s="22"/>
      <c r="FV166" s="22"/>
      <c r="FW166" s="22"/>
      <c r="FX166" s="22"/>
      <c r="FY166" s="22"/>
      <c r="FZ166" s="22"/>
    </row>
    <row r="167" spans="1:213" ht="14.1" customHeight="1" x14ac:dyDescent="0.2">
      <c r="A167" s="2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22"/>
      <c r="AK167" s="22"/>
      <c r="AL167" s="22"/>
      <c r="AM167" s="22"/>
      <c r="AN167" s="22"/>
      <c r="AO167" s="22"/>
      <c r="AP167" s="22"/>
      <c r="AQ167" s="22"/>
      <c r="AR167" s="22"/>
      <c r="AS167" s="22"/>
      <c r="AT167" s="22"/>
      <c r="AU167" s="22"/>
      <c r="AV167" s="22"/>
      <c r="AW167" s="22"/>
      <c r="AX167" s="22"/>
      <c r="AY167" s="22"/>
      <c r="AZ167" s="22"/>
      <c r="BA167" s="22"/>
      <c r="BB167" s="22"/>
      <c r="BC167" s="22"/>
      <c r="BD167" s="22"/>
      <c r="BE167" s="22"/>
      <c r="BF167" s="22"/>
      <c r="BG167" s="22"/>
      <c r="BH167" s="22"/>
      <c r="BI167" s="22"/>
      <c r="BJ167" s="22"/>
      <c r="BK167" s="22"/>
      <c r="BL167" s="22"/>
      <c r="BM167" s="22"/>
      <c r="BN167" s="22"/>
      <c r="BO167" s="22"/>
      <c r="BP167" s="22"/>
      <c r="BQ167" s="22"/>
      <c r="BR167" s="22"/>
      <c r="BS167" s="22"/>
      <c r="BT167" s="22"/>
      <c r="BU167" s="22"/>
      <c r="BV167" s="22"/>
      <c r="BW167" s="22"/>
      <c r="BX167" s="22"/>
      <c r="BY167" s="22"/>
      <c r="BZ167" s="22"/>
      <c r="CA167" s="22"/>
      <c r="CB167" s="22"/>
      <c r="CC167" s="22"/>
      <c r="CD167" s="22"/>
      <c r="CE167" s="22"/>
      <c r="CF167" s="22"/>
      <c r="CG167" s="22"/>
      <c r="CH167" s="22"/>
      <c r="CI167" s="22"/>
      <c r="CJ167" s="22"/>
      <c r="CK167" s="22"/>
      <c r="CL167" s="22"/>
      <c r="CM167" s="22"/>
      <c r="CN167" s="22"/>
      <c r="CO167" s="22"/>
      <c r="CP167" s="22"/>
      <c r="CQ167" s="22"/>
      <c r="CR167" s="22"/>
      <c r="CS167" s="22"/>
      <c r="CT167" s="22"/>
      <c r="CU167" s="22"/>
      <c r="CV167" s="22"/>
      <c r="CW167" s="22"/>
      <c r="CX167" s="22"/>
      <c r="CY167" s="22"/>
      <c r="CZ167" s="22"/>
      <c r="DA167" s="22"/>
      <c r="DB167" s="22"/>
      <c r="DC167" s="22"/>
      <c r="DD167" s="22"/>
      <c r="DE167" s="22"/>
      <c r="DF167" s="22"/>
      <c r="DG167" s="22"/>
      <c r="DH167" s="22"/>
      <c r="DI167" s="22"/>
      <c r="DJ167" s="22"/>
      <c r="DK167" s="22"/>
      <c r="DL167" s="22"/>
      <c r="DM167" s="22"/>
      <c r="DN167" s="22"/>
      <c r="DO167" s="22"/>
      <c r="DP167" s="22"/>
      <c r="DQ167" s="22"/>
      <c r="DR167" s="22"/>
      <c r="DS167" s="22"/>
      <c r="DT167" s="22"/>
      <c r="DU167" s="22"/>
      <c r="DV167" s="22"/>
      <c r="DW167" s="22"/>
      <c r="DX167" s="22"/>
      <c r="DY167" s="22"/>
      <c r="DZ167" s="22"/>
      <c r="EA167" s="22"/>
      <c r="EB167" s="22"/>
      <c r="EC167" s="22"/>
      <c r="ED167" s="22"/>
      <c r="EE167" s="22"/>
      <c r="EF167" s="22"/>
      <c r="EG167" s="22"/>
      <c r="EH167" s="22"/>
      <c r="EI167" s="22"/>
      <c r="EJ167" s="22"/>
      <c r="EK167" s="22"/>
      <c r="EL167" s="22"/>
      <c r="EM167" s="22"/>
      <c r="EN167" s="22"/>
      <c r="EO167" s="22"/>
      <c r="EP167" s="22"/>
      <c r="EQ167" s="22"/>
      <c r="ER167" s="22"/>
      <c r="ES167" s="22"/>
      <c r="ET167" s="22"/>
      <c r="EU167" s="22"/>
      <c r="EV167" s="22"/>
      <c r="EW167" s="22"/>
      <c r="EX167" s="22"/>
      <c r="EY167" s="22"/>
      <c r="EZ167" s="22"/>
      <c r="FA167" s="22"/>
      <c r="FB167" s="22"/>
      <c r="FC167" s="22"/>
      <c r="FD167" s="22"/>
      <c r="FE167" s="22"/>
      <c r="FF167" s="22"/>
      <c r="FG167" s="22"/>
      <c r="FH167" s="22"/>
      <c r="FI167" s="22"/>
      <c r="FJ167" s="22"/>
      <c r="FK167" s="22"/>
      <c r="FL167" s="22"/>
      <c r="FM167" s="22"/>
      <c r="FN167" s="22"/>
      <c r="FO167" s="22"/>
      <c r="FP167" s="22"/>
      <c r="FQ167" s="22"/>
      <c r="FR167" s="22"/>
      <c r="FS167" s="22"/>
      <c r="FT167" s="22"/>
      <c r="FU167" s="22"/>
      <c r="FV167" s="22"/>
      <c r="FW167" s="22"/>
      <c r="FX167" s="22"/>
      <c r="FY167" s="22"/>
      <c r="FZ167" s="22"/>
    </row>
    <row r="168" spans="1:213" ht="14.1" customHeight="1" x14ac:dyDescent="0.2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2"/>
      <c r="AH168" s="22"/>
      <c r="AI168" s="22"/>
      <c r="AJ168" s="22"/>
      <c r="AK168" s="22"/>
      <c r="AL168" s="22"/>
      <c r="AM168" s="22"/>
      <c r="AN168" s="22"/>
      <c r="AO168" s="22"/>
      <c r="AP168" s="22"/>
      <c r="AQ168" s="22"/>
      <c r="AR168" s="22"/>
      <c r="AS168" s="22"/>
      <c r="AT168" s="22"/>
      <c r="AU168" s="22"/>
      <c r="AV168" s="22"/>
      <c r="AW168" s="22"/>
      <c r="AX168" s="22"/>
      <c r="AY168" s="22"/>
      <c r="AZ168" s="22"/>
      <c r="BA168" s="22"/>
      <c r="BB168" s="22"/>
      <c r="BC168" s="22"/>
      <c r="BD168" s="22"/>
      <c r="BE168" s="22"/>
      <c r="BF168" s="22"/>
      <c r="BG168" s="22"/>
      <c r="BH168" s="22"/>
      <c r="BI168" s="22"/>
      <c r="BJ168" s="22"/>
      <c r="BK168" s="22"/>
      <c r="BL168" s="22"/>
      <c r="BM168" s="22"/>
      <c r="BN168" s="22"/>
      <c r="BO168" s="22"/>
      <c r="BP168" s="22"/>
      <c r="BQ168" s="22"/>
      <c r="BR168" s="22"/>
      <c r="BS168" s="22"/>
      <c r="BT168" s="22"/>
      <c r="BU168" s="22"/>
      <c r="BV168" s="22"/>
      <c r="BW168" s="22"/>
      <c r="BX168" s="22"/>
      <c r="BY168" s="22"/>
      <c r="BZ168" s="22"/>
      <c r="CA168" s="22"/>
      <c r="CB168" s="22"/>
      <c r="CC168" s="22"/>
      <c r="CD168" s="22"/>
      <c r="CE168" s="22"/>
      <c r="CF168" s="22"/>
      <c r="CG168" s="22"/>
      <c r="CH168" s="22"/>
      <c r="CI168" s="22"/>
      <c r="CJ168" s="22"/>
      <c r="CK168" s="22"/>
      <c r="CL168" s="22"/>
      <c r="CM168" s="22"/>
      <c r="CN168" s="22"/>
      <c r="CO168" s="22"/>
      <c r="CP168" s="22"/>
      <c r="CQ168" s="22"/>
      <c r="CR168" s="22"/>
      <c r="CS168" s="22"/>
      <c r="CT168" s="22"/>
      <c r="CU168" s="22"/>
      <c r="CV168" s="22"/>
      <c r="CW168" s="22"/>
      <c r="CX168" s="22"/>
      <c r="CY168" s="22"/>
      <c r="CZ168" s="22"/>
      <c r="DA168" s="22"/>
      <c r="DB168" s="22"/>
      <c r="DC168" s="22"/>
      <c r="DD168" s="22"/>
      <c r="DE168" s="22"/>
      <c r="DF168" s="22"/>
      <c r="DG168" s="22"/>
      <c r="DH168" s="22"/>
      <c r="DI168" s="22"/>
      <c r="DJ168" s="22"/>
      <c r="DK168" s="22"/>
      <c r="DL168" s="22"/>
      <c r="DM168" s="22"/>
      <c r="DN168" s="22"/>
      <c r="DO168" s="22"/>
      <c r="DP168" s="22"/>
      <c r="DQ168" s="22"/>
      <c r="DR168" s="22"/>
      <c r="DS168" s="22"/>
      <c r="DT168" s="22"/>
      <c r="DU168" s="22"/>
      <c r="DV168" s="22"/>
      <c r="DW168" s="22"/>
      <c r="DX168" s="22"/>
      <c r="DY168" s="22"/>
      <c r="DZ168" s="22"/>
      <c r="EA168" s="22"/>
      <c r="EB168" s="22"/>
      <c r="EC168" s="22"/>
      <c r="ED168" s="22"/>
      <c r="EE168" s="22"/>
      <c r="EF168" s="22"/>
      <c r="EG168" s="22"/>
      <c r="EH168" s="22"/>
      <c r="EI168" s="22"/>
      <c r="EJ168" s="22"/>
      <c r="EK168" s="22"/>
      <c r="EL168" s="22"/>
      <c r="EM168" s="22"/>
      <c r="EN168" s="22"/>
      <c r="EO168" s="22"/>
      <c r="EP168" s="22"/>
      <c r="EQ168" s="22"/>
      <c r="ER168" s="22"/>
      <c r="ES168" s="22"/>
      <c r="ET168" s="22"/>
      <c r="EU168" s="22"/>
      <c r="EV168" s="22"/>
      <c r="EW168" s="22"/>
      <c r="EX168" s="22"/>
      <c r="EY168" s="22"/>
      <c r="EZ168" s="22"/>
      <c r="FA168" s="22"/>
      <c r="FB168" s="22"/>
      <c r="FC168" s="22"/>
      <c r="FD168" s="22"/>
      <c r="FE168" s="22"/>
      <c r="FF168" s="22"/>
      <c r="FG168" s="22"/>
      <c r="FH168" s="22"/>
      <c r="FI168" s="22"/>
      <c r="FJ168" s="22"/>
      <c r="FK168" s="22"/>
      <c r="FL168" s="22"/>
      <c r="FM168" s="22"/>
      <c r="FN168" s="22"/>
      <c r="FO168" s="22"/>
      <c r="FP168" s="22"/>
      <c r="FQ168" s="22"/>
      <c r="FR168" s="22"/>
      <c r="FS168" s="22"/>
      <c r="FT168" s="22"/>
      <c r="FU168" s="22"/>
      <c r="FV168" s="22"/>
      <c r="FW168" s="22"/>
      <c r="FX168" s="22"/>
      <c r="FY168" s="22"/>
      <c r="FZ168" s="22"/>
    </row>
    <row r="169" spans="1:213" ht="14.1" customHeight="1" x14ac:dyDescent="0.2">
      <c r="A169" s="2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22"/>
      <c r="AH169" s="22"/>
      <c r="AI169" s="22"/>
      <c r="AJ169" s="22"/>
      <c r="AK169" s="22"/>
      <c r="AL169" s="22"/>
      <c r="AM169" s="22"/>
      <c r="AN169" s="22"/>
      <c r="AO169" s="22"/>
      <c r="AP169" s="22"/>
      <c r="AQ169" s="22"/>
      <c r="AR169" s="22"/>
      <c r="AS169" s="22"/>
      <c r="AT169" s="22"/>
      <c r="AU169" s="22"/>
      <c r="AV169" s="22"/>
      <c r="AW169" s="22"/>
      <c r="AX169" s="22"/>
      <c r="AY169" s="22"/>
      <c r="AZ169" s="22"/>
      <c r="BA169" s="22"/>
      <c r="BB169" s="22"/>
      <c r="BC169" s="22"/>
      <c r="BD169" s="22"/>
      <c r="BE169" s="22"/>
      <c r="BF169" s="22"/>
      <c r="BG169" s="22"/>
      <c r="BH169" s="22"/>
      <c r="BI169" s="22"/>
      <c r="BJ169" s="22"/>
      <c r="BK169" s="22"/>
      <c r="BL169" s="22"/>
      <c r="BM169" s="22"/>
      <c r="BN169" s="22"/>
      <c r="BO169" s="22"/>
      <c r="BP169" s="22"/>
      <c r="BQ169" s="22"/>
      <c r="BR169" s="22"/>
      <c r="BS169" s="22"/>
      <c r="BT169" s="22"/>
      <c r="BU169" s="22"/>
      <c r="BV169" s="22"/>
      <c r="BW169" s="22"/>
      <c r="BX169" s="22"/>
      <c r="BY169" s="22"/>
      <c r="BZ169" s="22"/>
      <c r="CA169" s="22"/>
      <c r="CB169" s="22"/>
      <c r="CC169" s="22"/>
      <c r="CD169" s="22"/>
      <c r="CE169" s="22"/>
      <c r="CF169" s="22"/>
      <c r="CG169" s="22"/>
      <c r="CH169" s="22"/>
      <c r="CI169" s="22"/>
      <c r="CJ169" s="22"/>
      <c r="CK169" s="22"/>
      <c r="CL169" s="22"/>
      <c r="CM169" s="22"/>
      <c r="CN169" s="22"/>
      <c r="CO169" s="22"/>
      <c r="CP169" s="22"/>
      <c r="CQ169" s="22"/>
      <c r="CR169" s="22"/>
      <c r="CS169" s="22"/>
      <c r="CT169" s="22"/>
      <c r="CU169" s="22"/>
      <c r="CV169" s="22"/>
      <c r="CW169" s="22"/>
      <c r="CX169" s="22"/>
      <c r="CY169" s="22"/>
      <c r="CZ169" s="22"/>
      <c r="DA169" s="22"/>
      <c r="DB169" s="22"/>
      <c r="DC169" s="22"/>
      <c r="DD169" s="22"/>
      <c r="DE169" s="22"/>
      <c r="DF169" s="22"/>
      <c r="DG169" s="22"/>
      <c r="DH169" s="22"/>
      <c r="DI169" s="22"/>
      <c r="DJ169" s="22"/>
      <c r="DK169" s="22"/>
      <c r="DL169" s="22"/>
      <c r="DM169" s="22"/>
      <c r="DN169" s="22"/>
      <c r="DO169" s="22"/>
      <c r="DP169" s="22"/>
      <c r="DQ169" s="22"/>
      <c r="DR169" s="22"/>
      <c r="DS169" s="22"/>
      <c r="DT169" s="22"/>
      <c r="DU169" s="22"/>
      <c r="DV169" s="22"/>
      <c r="DW169" s="22"/>
      <c r="DX169" s="22"/>
      <c r="DY169" s="22"/>
      <c r="DZ169" s="22"/>
      <c r="EA169" s="22"/>
      <c r="EB169" s="22"/>
      <c r="EC169" s="22"/>
      <c r="ED169" s="22"/>
      <c r="EE169" s="22"/>
      <c r="EF169" s="22"/>
      <c r="EG169" s="22"/>
      <c r="EH169" s="22"/>
      <c r="EI169" s="22"/>
      <c r="EJ169" s="22"/>
      <c r="EK169" s="22"/>
      <c r="EL169" s="22"/>
      <c r="EM169" s="22"/>
      <c r="EN169" s="22"/>
      <c r="EO169" s="22"/>
      <c r="EP169" s="22"/>
      <c r="EQ169" s="22"/>
      <c r="ER169" s="22"/>
      <c r="ES169" s="22"/>
      <c r="ET169" s="22"/>
      <c r="EU169" s="22"/>
      <c r="EV169" s="22"/>
      <c r="EW169" s="22"/>
      <c r="EX169" s="22"/>
      <c r="EY169" s="22"/>
      <c r="EZ169" s="22"/>
      <c r="FA169" s="22"/>
      <c r="FB169" s="22"/>
      <c r="FC169" s="22"/>
      <c r="FD169" s="22"/>
      <c r="FE169" s="22"/>
      <c r="FF169" s="22"/>
      <c r="FG169" s="22"/>
      <c r="FH169" s="22"/>
      <c r="FI169" s="22"/>
      <c r="FJ169" s="22"/>
      <c r="FK169" s="22"/>
      <c r="FL169" s="22"/>
      <c r="FM169" s="22"/>
      <c r="FN169" s="22"/>
      <c r="FO169" s="22"/>
      <c r="FP169" s="22"/>
      <c r="FQ169" s="22"/>
      <c r="FR169" s="22"/>
      <c r="FS169" s="22"/>
      <c r="FT169" s="22"/>
      <c r="FU169" s="22"/>
      <c r="FV169" s="22"/>
      <c r="FW169" s="22"/>
      <c r="FX169" s="22"/>
      <c r="FY169" s="22"/>
      <c r="FZ169" s="22"/>
    </row>
    <row r="170" spans="1:213" ht="14.1" customHeight="1" x14ac:dyDescent="0.2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22"/>
      <c r="AH170" s="22"/>
      <c r="AI170" s="22"/>
      <c r="AJ170" s="22"/>
      <c r="AK170" s="22"/>
      <c r="AL170" s="22"/>
      <c r="AM170" s="22"/>
      <c r="AN170" s="22"/>
      <c r="AO170" s="22"/>
      <c r="AP170" s="22"/>
      <c r="AQ170" s="22"/>
      <c r="AR170" s="22"/>
      <c r="AS170" s="22"/>
      <c r="AT170" s="22"/>
      <c r="AU170" s="22"/>
      <c r="AV170" s="22"/>
      <c r="AW170" s="22"/>
      <c r="AX170" s="22"/>
      <c r="AY170" s="22"/>
      <c r="AZ170" s="22"/>
      <c r="BA170" s="22"/>
      <c r="BB170" s="22"/>
      <c r="BC170" s="22"/>
      <c r="BD170" s="22"/>
      <c r="BE170" s="22"/>
      <c r="BF170" s="22"/>
      <c r="BG170" s="22"/>
      <c r="BH170" s="22"/>
      <c r="BI170" s="22"/>
      <c r="BJ170" s="22"/>
      <c r="BK170" s="22"/>
      <c r="BL170" s="22"/>
      <c r="BM170" s="22"/>
      <c r="BN170" s="22"/>
      <c r="BO170" s="22"/>
      <c r="BP170" s="22"/>
      <c r="BQ170" s="22"/>
      <c r="BR170" s="22"/>
      <c r="BS170" s="22"/>
      <c r="BT170" s="22"/>
      <c r="BU170" s="22"/>
      <c r="BV170" s="22"/>
      <c r="BW170" s="22"/>
      <c r="BX170" s="22"/>
      <c r="BY170" s="22"/>
      <c r="BZ170" s="22"/>
      <c r="CA170" s="22"/>
      <c r="CB170" s="22"/>
      <c r="CC170" s="22"/>
      <c r="CD170" s="22"/>
      <c r="CE170" s="22"/>
      <c r="CF170" s="22"/>
      <c r="CG170" s="22"/>
      <c r="CH170" s="22"/>
      <c r="CI170" s="22"/>
      <c r="CJ170" s="22"/>
      <c r="CK170" s="22"/>
      <c r="CL170" s="22"/>
      <c r="CM170" s="22"/>
      <c r="CN170" s="22"/>
      <c r="CO170" s="22"/>
      <c r="CP170" s="22"/>
      <c r="CQ170" s="22"/>
      <c r="CR170" s="22"/>
      <c r="CS170" s="22"/>
      <c r="CT170" s="22"/>
      <c r="CU170" s="22"/>
      <c r="CV170" s="22"/>
      <c r="CW170" s="22"/>
      <c r="CX170" s="22"/>
      <c r="CY170" s="22"/>
      <c r="CZ170" s="22"/>
      <c r="DA170" s="22"/>
      <c r="DB170" s="22"/>
      <c r="DC170" s="22"/>
      <c r="DD170" s="22"/>
      <c r="DE170" s="22"/>
      <c r="DF170" s="22"/>
      <c r="DG170" s="22"/>
      <c r="DH170" s="22"/>
      <c r="DI170" s="22"/>
      <c r="DJ170" s="22"/>
      <c r="DK170" s="22"/>
      <c r="DL170" s="22"/>
      <c r="DM170" s="22"/>
      <c r="DN170" s="22"/>
      <c r="DO170" s="22"/>
      <c r="DP170" s="22"/>
      <c r="DQ170" s="22"/>
      <c r="DR170" s="22"/>
      <c r="DS170" s="22"/>
      <c r="DT170" s="22"/>
      <c r="DU170" s="22"/>
      <c r="DV170" s="22"/>
      <c r="DW170" s="22"/>
      <c r="DX170" s="22"/>
      <c r="DY170" s="22"/>
      <c r="DZ170" s="22"/>
      <c r="EA170" s="22"/>
      <c r="EB170" s="22"/>
      <c r="EC170" s="22"/>
      <c r="ED170" s="22"/>
      <c r="EE170" s="22"/>
      <c r="EF170" s="22"/>
      <c r="EG170" s="22"/>
      <c r="EH170" s="22"/>
      <c r="EI170" s="22"/>
      <c r="EJ170" s="22"/>
      <c r="EK170" s="22"/>
      <c r="EL170" s="22"/>
      <c r="EM170" s="22"/>
      <c r="EN170" s="22"/>
      <c r="EO170" s="22"/>
      <c r="EP170" s="22"/>
      <c r="EQ170" s="22"/>
      <c r="ER170" s="22"/>
      <c r="ES170" s="22"/>
      <c r="ET170" s="22"/>
      <c r="EU170" s="22"/>
      <c r="EV170" s="22"/>
      <c r="EW170" s="22"/>
      <c r="EX170" s="22"/>
      <c r="EY170" s="22"/>
      <c r="EZ170" s="22"/>
      <c r="FA170" s="22"/>
      <c r="FB170" s="22"/>
      <c r="FC170" s="22"/>
      <c r="FD170" s="22"/>
      <c r="FE170" s="22"/>
      <c r="FF170" s="22"/>
      <c r="FG170" s="22"/>
      <c r="FH170" s="22"/>
      <c r="FI170" s="22"/>
      <c r="FJ170" s="22"/>
      <c r="FK170" s="22"/>
      <c r="FL170" s="22"/>
      <c r="FM170" s="22"/>
      <c r="FN170" s="22"/>
      <c r="FO170" s="22"/>
      <c r="FP170" s="22"/>
      <c r="FQ170" s="22"/>
      <c r="FR170" s="22"/>
      <c r="FS170" s="22"/>
      <c r="FT170" s="22"/>
      <c r="FU170" s="22"/>
      <c r="FV170" s="22"/>
      <c r="FW170" s="22"/>
      <c r="FX170" s="22"/>
      <c r="FY170" s="22"/>
      <c r="FZ170" s="22"/>
    </row>
    <row r="171" spans="1:213" ht="14.1" customHeight="1" x14ac:dyDescent="0.2">
      <c r="A171" s="2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H171" s="22"/>
      <c r="AI171" s="22"/>
      <c r="AJ171" s="22"/>
      <c r="AK171" s="22"/>
      <c r="AL171" s="22"/>
      <c r="AM171" s="22"/>
      <c r="AN171" s="22"/>
      <c r="AO171" s="22"/>
      <c r="AP171" s="22"/>
      <c r="AQ171" s="22"/>
      <c r="AR171" s="22"/>
      <c r="AS171" s="22"/>
      <c r="AT171" s="22"/>
      <c r="AU171" s="22"/>
      <c r="AV171" s="22"/>
      <c r="AW171" s="22"/>
      <c r="AX171" s="22"/>
      <c r="AY171" s="22"/>
      <c r="AZ171" s="22"/>
      <c r="BA171" s="22"/>
      <c r="BB171" s="22"/>
      <c r="BC171" s="22"/>
      <c r="BD171" s="22"/>
      <c r="BE171" s="22"/>
      <c r="BF171" s="22"/>
      <c r="BG171" s="22"/>
      <c r="BH171" s="22"/>
      <c r="BI171" s="22"/>
      <c r="BJ171" s="22"/>
      <c r="BK171" s="22"/>
      <c r="BL171" s="22"/>
      <c r="BM171" s="22"/>
      <c r="BN171" s="22"/>
      <c r="BO171" s="22"/>
      <c r="BP171" s="22"/>
      <c r="BQ171" s="22"/>
      <c r="BR171" s="22"/>
      <c r="BS171" s="22"/>
      <c r="BT171" s="22"/>
      <c r="BU171" s="22"/>
      <c r="BV171" s="22"/>
      <c r="BW171" s="22"/>
      <c r="BX171" s="22"/>
      <c r="BY171" s="22"/>
      <c r="BZ171" s="22"/>
      <c r="CA171" s="22"/>
      <c r="CB171" s="22"/>
      <c r="CC171" s="22"/>
      <c r="CD171" s="22"/>
      <c r="CE171" s="22"/>
      <c r="CF171" s="22"/>
      <c r="CG171" s="22"/>
      <c r="CH171" s="22"/>
      <c r="CI171" s="22"/>
      <c r="CJ171" s="22"/>
      <c r="CK171" s="22"/>
      <c r="CL171" s="22"/>
      <c r="CM171" s="22"/>
      <c r="CN171" s="22"/>
      <c r="CO171" s="22"/>
      <c r="CP171" s="22"/>
      <c r="CQ171" s="22"/>
      <c r="CR171" s="22"/>
      <c r="CS171" s="22"/>
      <c r="CT171" s="22"/>
      <c r="CU171" s="22"/>
      <c r="CV171" s="22"/>
      <c r="CW171" s="22"/>
      <c r="CX171" s="22"/>
      <c r="CY171" s="22"/>
      <c r="CZ171" s="22"/>
      <c r="DA171" s="22"/>
      <c r="DB171" s="22"/>
      <c r="DC171" s="22"/>
      <c r="DD171" s="22"/>
      <c r="DE171" s="22"/>
      <c r="DF171" s="22"/>
      <c r="DG171" s="22"/>
      <c r="DH171" s="22"/>
      <c r="DI171" s="22"/>
      <c r="DJ171" s="22"/>
      <c r="DK171" s="22"/>
      <c r="DL171" s="22"/>
      <c r="DM171" s="22"/>
      <c r="DN171" s="22"/>
      <c r="DO171" s="22"/>
      <c r="DP171" s="22"/>
      <c r="DQ171" s="22"/>
      <c r="DR171" s="22"/>
      <c r="DS171" s="22"/>
      <c r="DT171" s="22"/>
      <c r="DU171" s="22"/>
      <c r="DV171" s="22"/>
      <c r="DW171" s="22"/>
      <c r="DX171" s="22"/>
      <c r="DY171" s="22"/>
      <c r="DZ171" s="22"/>
      <c r="EA171" s="22"/>
      <c r="EB171" s="22"/>
      <c r="EC171" s="22"/>
      <c r="ED171" s="22"/>
      <c r="EE171" s="22"/>
      <c r="EF171" s="22"/>
      <c r="EG171" s="22"/>
      <c r="EH171" s="22"/>
      <c r="EI171" s="22"/>
      <c r="EJ171" s="22"/>
      <c r="EK171" s="22"/>
      <c r="EL171" s="22"/>
      <c r="EM171" s="22"/>
      <c r="EN171" s="22"/>
      <c r="EO171" s="22"/>
      <c r="EP171" s="22"/>
      <c r="EQ171" s="22"/>
      <c r="ER171" s="22"/>
      <c r="ES171" s="22"/>
      <c r="ET171" s="22"/>
      <c r="EU171" s="22"/>
      <c r="EV171" s="22"/>
      <c r="EW171" s="22"/>
      <c r="EX171" s="22"/>
      <c r="EY171" s="22"/>
      <c r="EZ171" s="22"/>
      <c r="FA171" s="22"/>
      <c r="FB171" s="22"/>
      <c r="FC171" s="22"/>
      <c r="FD171" s="22"/>
      <c r="FE171" s="22"/>
      <c r="FF171" s="22"/>
      <c r="FG171" s="22"/>
      <c r="FH171" s="22"/>
      <c r="FI171" s="22"/>
      <c r="FJ171" s="22"/>
      <c r="FK171" s="22"/>
      <c r="FL171" s="22"/>
      <c r="FM171" s="22"/>
      <c r="FN171" s="22"/>
      <c r="FO171" s="22"/>
      <c r="FP171" s="22"/>
      <c r="FQ171" s="22"/>
      <c r="FR171" s="22"/>
      <c r="FS171" s="22"/>
      <c r="FT171" s="22"/>
      <c r="FU171" s="22"/>
      <c r="FV171" s="22"/>
      <c r="FW171" s="22"/>
      <c r="FX171" s="22"/>
      <c r="FY171" s="22"/>
      <c r="FZ171" s="22"/>
    </row>
    <row r="172" spans="1:213" ht="14.1" customHeight="1" x14ac:dyDescent="0.2">
      <c r="A172" s="22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22"/>
      <c r="AH172" s="22"/>
      <c r="AI172" s="22"/>
      <c r="AJ172" s="22"/>
      <c r="AK172" s="22"/>
      <c r="AL172" s="22"/>
      <c r="AM172" s="22"/>
      <c r="AN172" s="22"/>
      <c r="AO172" s="22"/>
      <c r="AP172" s="22"/>
      <c r="AQ172" s="22"/>
      <c r="AR172" s="22"/>
      <c r="AS172" s="22"/>
      <c r="AT172" s="22"/>
      <c r="AU172" s="22"/>
      <c r="AV172" s="22"/>
      <c r="AW172" s="22"/>
      <c r="AX172" s="22"/>
      <c r="AY172" s="22"/>
      <c r="AZ172" s="22"/>
      <c r="BA172" s="22"/>
      <c r="BB172" s="22"/>
      <c r="BC172" s="22"/>
      <c r="BD172" s="22"/>
      <c r="BE172" s="22"/>
      <c r="BF172" s="22"/>
      <c r="BG172" s="22"/>
      <c r="BH172" s="22"/>
      <c r="BI172" s="22"/>
      <c r="BJ172" s="22"/>
      <c r="BK172" s="22"/>
      <c r="BL172" s="22"/>
      <c r="BM172" s="22"/>
      <c r="BN172" s="22"/>
      <c r="BO172" s="22"/>
      <c r="BP172" s="22"/>
      <c r="BQ172" s="22"/>
      <c r="BR172" s="22"/>
      <c r="BS172" s="22"/>
      <c r="BT172" s="22"/>
      <c r="BU172" s="22"/>
      <c r="BV172" s="22"/>
      <c r="BW172" s="22"/>
      <c r="BX172" s="22"/>
      <c r="BY172" s="22"/>
      <c r="BZ172" s="22"/>
      <c r="CA172" s="22"/>
      <c r="CB172" s="22"/>
      <c r="CC172" s="22"/>
      <c r="CD172" s="22"/>
      <c r="CE172" s="22"/>
      <c r="CF172" s="22"/>
      <c r="CG172" s="22"/>
      <c r="CH172" s="22"/>
      <c r="CI172" s="22"/>
      <c r="CJ172" s="22"/>
      <c r="CK172" s="22"/>
      <c r="CL172" s="22"/>
      <c r="CM172" s="22"/>
      <c r="CN172" s="22"/>
      <c r="CO172" s="22"/>
      <c r="CP172" s="22"/>
      <c r="CQ172" s="22"/>
      <c r="CR172" s="22"/>
      <c r="CS172" s="22"/>
      <c r="CT172" s="22"/>
      <c r="CU172" s="22"/>
      <c r="CV172" s="22"/>
      <c r="CW172" s="22"/>
      <c r="CX172" s="22"/>
      <c r="CY172" s="22"/>
      <c r="CZ172" s="22"/>
      <c r="DA172" s="22"/>
      <c r="DB172" s="22"/>
      <c r="DC172" s="22"/>
      <c r="DD172" s="22"/>
      <c r="DE172" s="22"/>
      <c r="DF172" s="22"/>
      <c r="DG172" s="22"/>
      <c r="DH172" s="22"/>
      <c r="DI172" s="22"/>
      <c r="DJ172" s="22"/>
      <c r="DK172" s="22"/>
      <c r="DL172" s="22"/>
      <c r="DM172" s="22"/>
      <c r="DN172" s="22"/>
      <c r="DO172" s="22"/>
      <c r="DP172" s="22"/>
      <c r="DQ172" s="22"/>
      <c r="DR172" s="22"/>
      <c r="DS172" s="22"/>
      <c r="DT172" s="22"/>
      <c r="DU172" s="22"/>
      <c r="DV172" s="22"/>
      <c r="DW172" s="22"/>
      <c r="DX172" s="22"/>
      <c r="DY172" s="22"/>
      <c r="DZ172" s="22"/>
      <c r="EA172" s="22"/>
      <c r="EB172" s="22"/>
      <c r="EC172" s="22"/>
      <c r="ED172" s="22"/>
      <c r="EE172" s="22"/>
      <c r="EF172" s="22"/>
      <c r="EG172" s="22"/>
      <c r="EH172" s="22"/>
      <c r="EI172" s="22"/>
      <c r="EJ172" s="22"/>
      <c r="EK172" s="22"/>
      <c r="EL172" s="22"/>
      <c r="EM172" s="22"/>
      <c r="EN172" s="22"/>
      <c r="EO172" s="22"/>
      <c r="EP172" s="22"/>
      <c r="EQ172" s="22"/>
      <c r="ER172" s="22"/>
      <c r="ES172" s="22"/>
      <c r="ET172" s="22"/>
      <c r="EU172" s="22"/>
      <c r="EV172" s="22"/>
      <c r="EW172" s="22"/>
      <c r="EX172" s="22"/>
      <c r="EY172" s="22"/>
      <c r="EZ172" s="22"/>
      <c r="FA172" s="22"/>
      <c r="FB172" s="22"/>
      <c r="FC172" s="22"/>
      <c r="FD172" s="22"/>
      <c r="FE172" s="22"/>
      <c r="FF172" s="22"/>
      <c r="FG172" s="22"/>
      <c r="FH172" s="22"/>
      <c r="FI172" s="22"/>
      <c r="FJ172" s="22"/>
      <c r="FK172" s="22"/>
      <c r="FL172" s="22"/>
      <c r="FM172" s="22"/>
      <c r="FN172" s="22"/>
      <c r="FO172" s="22"/>
      <c r="FP172" s="22"/>
      <c r="FQ172" s="22"/>
      <c r="FR172" s="22"/>
      <c r="FS172" s="22"/>
      <c r="FT172" s="22"/>
      <c r="FU172" s="22"/>
      <c r="FV172" s="22"/>
      <c r="FW172" s="22"/>
      <c r="FX172" s="22"/>
      <c r="FY172" s="22"/>
      <c r="FZ172" s="22"/>
    </row>
    <row r="173" spans="1:213" ht="14.1" customHeight="1" x14ac:dyDescent="0.2">
      <c r="A173" s="22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22"/>
      <c r="AH173" s="22"/>
      <c r="AI173" s="22"/>
      <c r="AJ173" s="22"/>
      <c r="AK173" s="22"/>
      <c r="AL173" s="22"/>
      <c r="AM173" s="22"/>
      <c r="AN173" s="22"/>
      <c r="AO173" s="22"/>
      <c r="AP173" s="22"/>
      <c r="AQ173" s="22"/>
      <c r="AR173" s="22"/>
      <c r="AS173" s="22"/>
      <c r="AT173" s="22"/>
      <c r="AU173" s="22"/>
      <c r="AV173" s="22"/>
      <c r="AW173" s="22"/>
      <c r="AX173" s="22"/>
      <c r="AY173" s="22"/>
      <c r="AZ173" s="22"/>
      <c r="BA173" s="22"/>
      <c r="BB173" s="22"/>
      <c r="BC173" s="22"/>
      <c r="BD173" s="22"/>
      <c r="BE173" s="22"/>
      <c r="BF173" s="22"/>
      <c r="BG173" s="22"/>
      <c r="BH173" s="22"/>
      <c r="BI173" s="22"/>
      <c r="BJ173" s="22"/>
      <c r="BK173" s="22"/>
      <c r="BL173" s="22"/>
      <c r="BM173" s="22"/>
      <c r="BN173" s="22"/>
      <c r="BO173" s="22"/>
      <c r="BP173" s="22"/>
      <c r="BQ173" s="22"/>
      <c r="BR173" s="22"/>
      <c r="BS173" s="22"/>
      <c r="BT173" s="22"/>
      <c r="BU173" s="22"/>
      <c r="BV173" s="22"/>
      <c r="BW173" s="22"/>
      <c r="BX173" s="22"/>
      <c r="BY173" s="22"/>
      <c r="BZ173" s="22"/>
      <c r="CA173" s="22"/>
      <c r="CB173" s="22"/>
      <c r="CC173" s="22"/>
      <c r="CD173" s="22"/>
      <c r="CE173" s="22"/>
      <c r="CF173" s="22"/>
      <c r="CG173" s="22"/>
      <c r="CH173" s="22"/>
      <c r="CI173" s="22"/>
      <c r="CJ173" s="22"/>
      <c r="CK173" s="22"/>
      <c r="CL173" s="22"/>
      <c r="CM173" s="22"/>
      <c r="CN173" s="22"/>
      <c r="CO173" s="22"/>
      <c r="CP173" s="22"/>
      <c r="CQ173" s="22"/>
      <c r="CR173" s="22"/>
      <c r="CS173" s="22"/>
      <c r="CT173" s="22"/>
      <c r="CU173" s="22"/>
      <c r="CV173" s="22"/>
      <c r="CW173" s="22"/>
      <c r="CX173" s="22"/>
      <c r="CY173" s="22"/>
      <c r="CZ173" s="22"/>
      <c r="DA173" s="22"/>
      <c r="DB173" s="22"/>
      <c r="DC173" s="22"/>
      <c r="DD173" s="22"/>
      <c r="DE173" s="22"/>
      <c r="DF173" s="22"/>
      <c r="DG173" s="22"/>
      <c r="DH173" s="22"/>
      <c r="DI173" s="22"/>
      <c r="DJ173" s="22"/>
      <c r="DK173" s="22"/>
      <c r="DL173" s="22"/>
      <c r="DM173" s="22"/>
      <c r="DN173" s="22"/>
      <c r="DO173" s="22"/>
      <c r="DP173" s="22"/>
      <c r="DQ173" s="22"/>
      <c r="DR173" s="22"/>
      <c r="DS173" s="22"/>
      <c r="DT173" s="22"/>
      <c r="DU173" s="22"/>
      <c r="DV173" s="22"/>
      <c r="DW173" s="22"/>
      <c r="DX173" s="22"/>
      <c r="DY173" s="22"/>
      <c r="DZ173" s="22"/>
      <c r="EA173" s="22"/>
      <c r="EB173" s="22"/>
      <c r="EC173" s="22"/>
      <c r="ED173" s="22"/>
      <c r="EE173" s="22"/>
      <c r="EF173" s="22"/>
      <c r="EG173" s="22"/>
      <c r="EH173" s="22"/>
      <c r="EI173" s="22"/>
      <c r="EJ173" s="22"/>
      <c r="EK173" s="22"/>
      <c r="EL173" s="22"/>
      <c r="EM173" s="22"/>
      <c r="EN173" s="22"/>
      <c r="EO173" s="22"/>
      <c r="EP173" s="22"/>
      <c r="EQ173" s="22"/>
      <c r="ER173" s="22"/>
      <c r="ES173" s="22"/>
      <c r="ET173" s="22"/>
      <c r="EU173" s="22"/>
      <c r="EV173" s="22"/>
      <c r="EW173" s="22"/>
      <c r="EX173" s="22"/>
      <c r="EY173" s="22"/>
      <c r="EZ173" s="22"/>
      <c r="FA173" s="22"/>
      <c r="FB173" s="22"/>
      <c r="FC173" s="22"/>
      <c r="FD173" s="22"/>
      <c r="FE173" s="22"/>
      <c r="FF173" s="22"/>
      <c r="FG173" s="22"/>
      <c r="FH173" s="22"/>
      <c r="FI173" s="22"/>
      <c r="FJ173" s="22"/>
      <c r="FK173" s="22"/>
      <c r="FL173" s="22"/>
      <c r="FM173" s="22"/>
      <c r="FN173" s="22"/>
      <c r="FO173" s="22"/>
      <c r="FP173" s="22"/>
      <c r="FQ173" s="22"/>
      <c r="FR173" s="22"/>
      <c r="FS173" s="22"/>
      <c r="FT173" s="22"/>
      <c r="FU173" s="22"/>
      <c r="FV173" s="22"/>
      <c r="FW173" s="22"/>
      <c r="FX173" s="22"/>
      <c r="FY173" s="22"/>
      <c r="FZ173" s="22"/>
    </row>
    <row r="174" spans="1:213" ht="14.1" customHeight="1" x14ac:dyDescent="0.2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22"/>
      <c r="AH174" s="22"/>
      <c r="AI174" s="22"/>
      <c r="AJ174" s="22"/>
      <c r="AK174" s="22"/>
      <c r="AL174" s="22"/>
      <c r="AM174" s="22"/>
      <c r="AN174" s="22"/>
      <c r="AO174" s="22"/>
      <c r="AP174" s="22"/>
      <c r="AQ174" s="22"/>
      <c r="AR174" s="22"/>
      <c r="AS174" s="22"/>
      <c r="AT174" s="22"/>
      <c r="AU174" s="22"/>
      <c r="AV174" s="22"/>
      <c r="AW174" s="22"/>
      <c r="AX174" s="22"/>
      <c r="AY174" s="22"/>
      <c r="AZ174" s="22"/>
      <c r="BA174" s="22"/>
      <c r="BB174" s="22"/>
      <c r="BC174" s="22"/>
      <c r="BD174" s="22"/>
      <c r="BE174" s="22"/>
      <c r="BF174" s="22"/>
      <c r="BG174" s="22"/>
      <c r="BH174" s="22"/>
      <c r="BI174" s="22"/>
      <c r="BJ174" s="22"/>
      <c r="BK174" s="22"/>
      <c r="BL174" s="22"/>
      <c r="BM174" s="22"/>
      <c r="BN174" s="22"/>
      <c r="BO174" s="22"/>
      <c r="BP174" s="22"/>
      <c r="BQ174" s="22"/>
      <c r="BR174" s="22"/>
      <c r="BS174" s="22"/>
      <c r="BT174" s="22"/>
      <c r="BU174" s="22"/>
      <c r="BV174" s="22"/>
      <c r="BW174" s="22"/>
      <c r="BX174" s="22"/>
      <c r="BY174" s="22"/>
      <c r="BZ174" s="22"/>
      <c r="CA174" s="22"/>
      <c r="CB174" s="22"/>
      <c r="CC174" s="22"/>
      <c r="CD174" s="22"/>
      <c r="CE174" s="22"/>
      <c r="CF174" s="22"/>
      <c r="CG174" s="22"/>
      <c r="CH174" s="22"/>
      <c r="CI174" s="22"/>
      <c r="CJ174" s="22"/>
      <c r="CK174" s="22"/>
      <c r="CL174" s="22"/>
      <c r="CM174" s="22"/>
      <c r="CN174" s="22"/>
      <c r="CO174" s="22"/>
      <c r="CP174" s="22"/>
      <c r="CQ174" s="22"/>
      <c r="CR174" s="22"/>
      <c r="CS174" s="22"/>
      <c r="CT174" s="22"/>
      <c r="CU174" s="22"/>
      <c r="CV174" s="22"/>
      <c r="CW174" s="22"/>
      <c r="CX174" s="22"/>
      <c r="CY174" s="22"/>
      <c r="CZ174" s="22"/>
      <c r="DA174" s="22"/>
      <c r="DB174" s="22"/>
      <c r="DC174" s="22"/>
      <c r="DD174" s="22"/>
      <c r="DE174" s="22"/>
      <c r="DF174" s="22"/>
      <c r="DG174" s="22"/>
      <c r="DH174" s="22"/>
      <c r="DI174" s="22"/>
      <c r="DJ174" s="22"/>
      <c r="DK174" s="22"/>
      <c r="DL174" s="22"/>
      <c r="DM174" s="22"/>
      <c r="DN174" s="22"/>
      <c r="DO174" s="22"/>
      <c r="DP174" s="22"/>
      <c r="DQ174" s="22"/>
      <c r="DR174" s="22"/>
      <c r="DS174" s="22"/>
      <c r="DT174" s="22"/>
      <c r="DU174" s="22"/>
      <c r="DV174" s="22"/>
      <c r="DW174" s="22"/>
      <c r="DX174" s="22"/>
      <c r="DY174" s="22"/>
      <c r="DZ174" s="22"/>
      <c r="EA174" s="22"/>
      <c r="EB174" s="22"/>
      <c r="EC174" s="22"/>
      <c r="ED174" s="22"/>
      <c r="EE174" s="22"/>
      <c r="EF174" s="22"/>
      <c r="EG174" s="22"/>
      <c r="EH174" s="22"/>
      <c r="EI174" s="22"/>
      <c r="EJ174" s="22"/>
      <c r="EK174" s="22"/>
      <c r="EL174" s="22"/>
      <c r="EM174" s="22"/>
      <c r="EN174" s="22"/>
      <c r="EO174" s="22"/>
      <c r="EP174" s="22"/>
      <c r="EQ174" s="22"/>
      <c r="ER174" s="22"/>
      <c r="ES174" s="22"/>
      <c r="ET174" s="22"/>
      <c r="EU174" s="22"/>
      <c r="EV174" s="22"/>
      <c r="EW174" s="22"/>
      <c r="EX174" s="22"/>
      <c r="EY174" s="22"/>
      <c r="EZ174" s="22"/>
      <c r="FA174" s="22"/>
      <c r="FB174" s="22"/>
      <c r="FC174" s="22"/>
      <c r="FD174" s="22"/>
      <c r="FE174" s="22"/>
      <c r="FF174" s="22"/>
      <c r="FG174" s="22"/>
      <c r="FH174" s="22"/>
      <c r="FI174" s="22"/>
      <c r="FJ174" s="22"/>
      <c r="FK174" s="22"/>
      <c r="FL174" s="22"/>
      <c r="FM174" s="22"/>
      <c r="FN174" s="22"/>
      <c r="FO174" s="22"/>
      <c r="FP174" s="22"/>
      <c r="FQ174" s="22"/>
      <c r="FR174" s="22"/>
      <c r="FS174" s="22"/>
      <c r="FT174" s="22"/>
      <c r="FU174" s="22"/>
      <c r="FV174" s="22"/>
      <c r="FW174" s="22"/>
      <c r="FX174" s="22"/>
      <c r="FY174" s="22"/>
      <c r="FZ174" s="22"/>
    </row>
    <row r="175" spans="1:213" ht="14.1" customHeight="1" x14ac:dyDescent="0.2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22"/>
      <c r="AH175" s="22"/>
      <c r="AI175" s="22"/>
      <c r="AJ175" s="22"/>
      <c r="AK175" s="22"/>
      <c r="AL175" s="22"/>
      <c r="AM175" s="22"/>
      <c r="AN175" s="22"/>
      <c r="AO175" s="22"/>
      <c r="AP175" s="22"/>
      <c r="AQ175" s="22"/>
      <c r="AR175" s="22"/>
      <c r="AS175" s="22"/>
      <c r="AT175" s="22"/>
      <c r="AU175" s="22"/>
      <c r="AV175" s="22"/>
      <c r="AW175" s="22"/>
      <c r="AX175" s="22"/>
      <c r="AY175" s="22"/>
      <c r="AZ175" s="22"/>
      <c r="BA175" s="22"/>
      <c r="BB175" s="22"/>
      <c r="BC175" s="22"/>
      <c r="BD175" s="22"/>
      <c r="BE175" s="22"/>
      <c r="BF175" s="22"/>
      <c r="BG175" s="22"/>
      <c r="BH175" s="22"/>
      <c r="BI175" s="22"/>
      <c r="BJ175" s="22"/>
      <c r="BK175" s="22"/>
      <c r="BL175" s="22"/>
      <c r="BM175" s="22"/>
      <c r="BN175" s="22"/>
      <c r="BO175" s="22"/>
      <c r="BP175" s="22"/>
      <c r="BQ175" s="22"/>
      <c r="BR175" s="22"/>
      <c r="BS175" s="22"/>
      <c r="BT175" s="22"/>
      <c r="BU175" s="22"/>
      <c r="BV175" s="22"/>
      <c r="BW175" s="22"/>
      <c r="BX175" s="22"/>
      <c r="BY175" s="22"/>
      <c r="BZ175" s="22"/>
      <c r="CA175" s="22"/>
      <c r="CB175" s="22"/>
      <c r="CC175" s="22"/>
      <c r="CD175" s="22"/>
      <c r="CE175" s="22"/>
      <c r="CF175" s="22"/>
      <c r="CG175" s="22"/>
      <c r="CH175" s="22"/>
      <c r="CI175" s="22"/>
      <c r="CJ175" s="22"/>
      <c r="CK175" s="22"/>
      <c r="CL175" s="22"/>
      <c r="CM175" s="22"/>
      <c r="CN175" s="22"/>
      <c r="CO175" s="22"/>
      <c r="CP175" s="22"/>
      <c r="CQ175" s="22"/>
      <c r="CR175" s="22"/>
      <c r="CS175" s="22"/>
      <c r="CT175" s="22"/>
      <c r="CU175" s="22"/>
      <c r="CV175" s="22"/>
      <c r="CW175" s="22"/>
      <c r="CX175" s="22"/>
      <c r="CY175" s="22"/>
      <c r="CZ175" s="22"/>
      <c r="DA175" s="22"/>
      <c r="DB175" s="22"/>
      <c r="DC175" s="22"/>
      <c r="DD175" s="22"/>
      <c r="DE175" s="22"/>
      <c r="DF175" s="22"/>
      <c r="DG175" s="22"/>
      <c r="DH175" s="22"/>
      <c r="DI175" s="22"/>
      <c r="DJ175" s="22"/>
      <c r="DK175" s="22"/>
      <c r="DL175" s="22"/>
      <c r="DM175" s="22"/>
      <c r="DN175" s="22"/>
      <c r="DO175" s="22"/>
      <c r="DP175" s="22"/>
      <c r="DQ175" s="22"/>
      <c r="DR175" s="22"/>
      <c r="DS175" s="22"/>
      <c r="DT175" s="22"/>
      <c r="DU175" s="22"/>
      <c r="DV175" s="22"/>
      <c r="DW175" s="22"/>
      <c r="DX175" s="22"/>
      <c r="DY175" s="22"/>
      <c r="DZ175" s="22"/>
      <c r="EA175" s="22"/>
      <c r="EB175" s="22"/>
      <c r="EC175" s="22"/>
      <c r="ED175" s="22"/>
      <c r="EE175" s="22"/>
      <c r="EF175" s="22"/>
      <c r="EG175" s="22"/>
      <c r="EH175" s="22"/>
      <c r="EI175" s="22"/>
      <c r="EJ175" s="22"/>
      <c r="EK175" s="22"/>
      <c r="EL175" s="22"/>
      <c r="EM175" s="22"/>
      <c r="EN175" s="22"/>
      <c r="EO175" s="22"/>
      <c r="EP175" s="22"/>
      <c r="EQ175" s="22"/>
      <c r="ER175" s="22"/>
      <c r="ES175" s="22"/>
      <c r="ET175" s="22"/>
      <c r="EU175" s="22"/>
      <c r="EV175" s="22"/>
      <c r="EW175" s="22"/>
      <c r="EX175" s="22"/>
      <c r="EY175" s="22"/>
      <c r="EZ175" s="22"/>
      <c r="FA175" s="22"/>
      <c r="FB175" s="22"/>
      <c r="FC175" s="22"/>
      <c r="FD175" s="22"/>
      <c r="FE175" s="22"/>
      <c r="FF175" s="22"/>
      <c r="FG175" s="22"/>
      <c r="FH175" s="22"/>
      <c r="FI175" s="22"/>
      <c r="FJ175" s="22"/>
      <c r="FK175" s="22"/>
      <c r="FL175" s="22"/>
      <c r="FM175" s="22"/>
      <c r="FN175" s="22"/>
      <c r="FO175" s="22"/>
      <c r="FP175" s="22"/>
      <c r="FQ175" s="22"/>
      <c r="FR175" s="22"/>
      <c r="FS175" s="22"/>
      <c r="FT175" s="22"/>
      <c r="FU175" s="22"/>
      <c r="FV175" s="22"/>
      <c r="FW175" s="22"/>
      <c r="FX175" s="22"/>
      <c r="FY175" s="22"/>
      <c r="FZ175" s="22"/>
    </row>
    <row r="176" spans="1:213" ht="14.1" customHeight="1" x14ac:dyDescent="0.2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2"/>
      <c r="AI176" s="22"/>
      <c r="AJ176" s="22"/>
      <c r="AK176" s="22"/>
      <c r="AL176" s="22"/>
      <c r="AM176" s="22"/>
      <c r="AN176" s="22"/>
      <c r="AO176" s="22"/>
      <c r="AP176" s="22"/>
      <c r="AQ176" s="22"/>
      <c r="AR176" s="22"/>
      <c r="AS176" s="22"/>
      <c r="AT176" s="22"/>
      <c r="AU176" s="22"/>
      <c r="AV176" s="22"/>
      <c r="AW176" s="22"/>
      <c r="AX176" s="22"/>
      <c r="AY176" s="22"/>
      <c r="AZ176" s="22"/>
      <c r="BA176" s="22"/>
      <c r="BB176" s="22"/>
      <c r="BC176" s="22"/>
      <c r="BD176" s="22"/>
      <c r="BE176" s="22"/>
      <c r="BF176" s="22"/>
      <c r="BG176" s="22"/>
      <c r="BH176" s="22"/>
      <c r="BI176" s="22"/>
      <c r="BJ176" s="22"/>
      <c r="BK176" s="22"/>
      <c r="BL176" s="22"/>
      <c r="BM176" s="22"/>
      <c r="BN176" s="22"/>
      <c r="BO176" s="22"/>
      <c r="BP176" s="22"/>
      <c r="BQ176" s="22"/>
      <c r="BR176" s="22"/>
      <c r="BS176" s="22"/>
      <c r="BT176" s="22"/>
      <c r="BU176" s="22"/>
      <c r="BV176" s="22"/>
      <c r="BW176" s="22"/>
      <c r="BX176" s="22"/>
      <c r="BY176" s="22"/>
      <c r="BZ176" s="22"/>
      <c r="CA176" s="22"/>
      <c r="CB176" s="22"/>
      <c r="CC176" s="22"/>
      <c r="CD176" s="22"/>
      <c r="CE176" s="22"/>
      <c r="CF176" s="22"/>
      <c r="CG176" s="22"/>
      <c r="CH176" s="22"/>
      <c r="CI176" s="22"/>
      <c r="CJ176" s="22"/>
      <c r="CK176" s="22"/>
      <c r="CL176" s="22"/>
      <c r="CM176" s="22"/>
      <c r="CN176" s="22"/>
      <c r="CO176" s="22"/>
      <c r="CP176" s="22"/>
      <c r="CQ176" s="22"/>
      <c r="CR176" s="22"/>
      <c r="CS176" s="22"/>
      <c r="CT176" s="22"/>
      <c r="CU176" s="22"/>
      <c r="CV176" s="22"/>
      <c r="CW176" s="22"/>
      <c r="CX176" s="22"/>
      <c r="CY176" s="22"/>
      <c r="CZ176" s="22"/>
      <c r="DA176" s="22"/>
      <c r="DB176" s="22"/>
      <c r="DC176" s="22"/>
      <c r="DD176" s="22"/>
      <c r="DE176" s="22"/>
      <c r="DF176" s="22"/>
      <c r="DG176" s="22"/>
      <c r="DH176" s="22"/>
      <c r="DI176" s="22"/>
      <c r="DJ176" s="22"/>
      <c r="DK176" s="22"/>
      <c r="DL176" s="22"/>
      <c r="DM176" s="22"/>
      <c r="DN176" s="22"/>
      <c r="DO176" s="22"/>
      <c r="DP176" s="22"/>
      <c r="DQ176" s="22"/>
      <c r="DR176" s="22"/>
      <c r="DS176" s="22"/>
      <c r="DT176" s="22"/>
      <c r="DU176" s="22"/>
      <c r="DV176" s="22"/>
      <c r="DW176" s="22"/>
      <c r="DX176" s="22"/>
      <c r="DY176" s="22"/>
      <c r="DZ176" s="22"/>
      <c r="EA176" s="22"/>
      <c r="EB176" s="22"/>
      <c r="EC176" s="22"/>
      <c r="ED176" s="22"/>
      <c r="EE176" s="22"/>
      <c r="EF176" s="22"/>
      <c r="EG176" s="22"/>
      <c r="EH176" s="22"/>
      <c r="EI176" s="22"/>
      <c r="EJ176" s="22"/>
      <c r="EK176" s="22"/>
      <c r="EL176" s="22"/>
      <c r="EM176" s="22"/>
      <c r="EN176" s="22"/>
      <c r="EO176" s="22"/>
      <c r="EP176" s="22"/>
      <c r="EQ176" s="22"/>
      <c r="ER176" s="22"/>
      <c r="ES176" s="22"/>
      <c r="ET176" s="22"/>
      <c r="EU176" s="22"/>
      <c r="EV176" s="22"/>
      <c r="EW176" s="22"/>
      <c r="EX176" s="22"/>
      <c r="EY176" s="22"/>
      <c r="EZ176" s="22"/>
      <c r="FA176" s="22"/>
      <c r="FB176" s="22"/>
      <c r="FC176" s="22"/>
      <c r="FD176" s="22"/>
      <c r="FE176" s="22"/>
      <c r="FF176" s="22"/>
      <c r="FG176" s="22"/>
      <c r="FH176" s="22"/>
      <c r="FI176" s="22"/>
      <c r="FJ176" s="22"/>
      <c r="FK176" s="22"/>
      <c r="FL176" s="22"/>
      <c r="FM176" s="22"/>
      <c r="FN176" s="22"/>
      <c r="FO176" s="22"/>
      <c r="FP176" s="22"/>
      <c r="FQ176" s="22"/>
      <c r="FR176" s="22"/>
      <c r="FS176" s="22"/>
      <c r="FT176" s="22"/>
      <c r="FU176" s="22"/>
      <c r="FV176" s="22"/>
      <c r="FW176" s="22"/>
      <c r="FX176" s="22"/>
      <c r="FY176" s="22"/>
      <c r="FZ176" s="22"/>
    </row>
    <row r="177" spans="1:182" ht="14.1" customHeight="1" x14ac:dyDescent="0.2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22"/>
      <c r="AH177" s="22"/>
      <c r="AI177" s="22"/>
      <c r="AJ177" s="22"/>
      <c r="AK177" s="22"/>
      <c r="AL177" s="22"/>
      <c r="AM177" s="22"/>
      <c r="AN177" s="22"/>
      <c r="AO177" s="22"/>
      <c r="AP177" s="22"/>
      <c r="AQ177" s="22"/>
      <c r="AR177" s="22"/>
      <c r="AS177" s="22"/>
      <c r="AT177" s="22"/>
      <c r="AU177" s="22"/>
      <c r="AV177" s="22"/>
      <c r="AW177" s="22"/>
      <c r="AX177" s="22"/>
      <c r="AY177" s="22"/>
      <c r="AZ177" s="22"/>
      <c r="BA177" s="22"/>
      <c r="BB177" s="22"/>
      <c r="BC177" s="22"/>
      <c r="BD177" s="22"/>
      <c r="BE177" s="22"/>
      <c r="BF177" s="22"/>
      <c r="BG177" s="22"/>
      <c r="BH177" s="22"/>
      <c r="BI177" s="22"/>
      <c r="BJ177" s="22"/>
      <c r="BK177" s="22"/>
      <c r="BL177" s="22"/>
      <c r="BM177" s="22"/>
      <c r="BN177" s="22"/>
      <c r="BO177" s="22"/>
      <c r="BP177" s="22"/>
      <c r="BQ177" s="22"/>
      <c r="BR177" s="22"/>
      <c r="BS177" s="22"/>
      <c r="BT177" s="22"/>
      <c r="BU177" s="22"/>
      <c r="BV177" s="22"/>
      <c r="BW177" s="22"/>
      <c r="BX177" s="22"/>
      <c r="BY177" s="22"/>
      <c r="BZ177" s="22"/>
      <c r="CA177" s="22"/>
      <c r="CB177" s="22"/>
      <c r="CC177" s="22"/>
      <c r="CD177" s="22"/>
      <c r="CE177" s="22"/>
      <c r="CF177" s="22"/>
      <c r="CG177" s="22"/>
      <c r="CH177" s="22"/>
      <c r="CI177" s="22"/>
      <c r="CJ177" s="22"/>
      <c r="CK177" s="22"/>
      <c r="CL177" s="22"/>
      <c r="CM177" s="22"/>
      <c r="CN177" s="22"/>
      <c r="CO177" s="22"/>
      <c r="CP177" s="22"/>
      <c r="CQ177" s="22"/>
      <c r="CR177" s="22"/>
      <c r="CS177" s="22"/>
      <c r="CT177" s="22"/>
      <c r="CU177" s="22"/>
      <c r="CV177" s="22"/>
      <c r="CW177" s="22"/>
      <c r="CX177" s="22"/>
      <c r="CY177" s="22"/>
      <c r="CZ177" s="22"/>
      <c r="DA177" s="22"/>
      <c r="DB177" s="22"/>
      <c r="DC177" s="22"/>
      <c r="DD177" s="22"/>
      <c r="DE177" s="22"/>
      <c r="DF177" s="22"/>
      <c r="DG177" s="22"/>
      <c r="DH177" s="22"/>
      <c r="DI177" s="22"/>
      <c r="DJ177" s="22"/>
      <c r="DK177" s="22"/>
      <c r="DL177" s="22"/>
      <c r="DM177" s="22"/>
      <c r="DN177" s="22"/>
      <c r="DO177" s="22"/>
      <c r="DP177" s="22"/>
      <c r="DQ177" s="22"/>
      <c r="DR177" s="22"/>
      <c r="DS177" s="22"/>
      <c r="DT177" s="22"/>
      <c r="DU177" s="22"/>
      <c r="DV177" s="22"/>
      <c r="DW177" s="22"/>
      <c r="DX177" s="22"/>
      <c r="DY177" s="22"/>
      <c r="DZ177" s="22"/>
      <c r="EA177" s="22"/>
      <c r="EB177" s="22"/>
      <c r="EC177" s="22"/>
      <c r="ED177" s="22"/>
      <c r="EE177" s="22"/>
      <c r="EF177" s="22"/>
      <c r="EG177" s="22"/>
      <c r="EH177" s="22"/>
      <c r="EI177" s="22"/>
      <c r="EJ177" s="22"/>
      <c r="EK177" s="22"/>
      <c r="EL177" s="22"/>
      <c r="EM177" s="22"/>
      <c r="EN177" s="22"/>
      <c r="EO177" s="22"/>
      <c r="EP177" s="22"/>
      <c r="EQ177" s="22"/>
      <c r="ER177" s="22"/>
      <c r="ES177" s="22"/>
      <c r="ET177" s="22"/>
      <c r="EU177" s="22"/>
      <c r="EV177" s="22"/>
      <c r="EW177" s="22"/>
      <c r="EX177" s="22"/>
      <c r="EY177" s="22"/>
      <c r="EZ177" s="22"/>
      <c r="FA177" s="22"/>
      <c r="FB177" s="22"/>
      <c r="FC177" s="22"/>
      <c r="FD177" s="22"/>
      <c r="FE177" s="22"/>
      <c r="FF177" s="22"/>
      <c r="FG177" s="22"/>
      <c r="FH177" s="22"/>
      <c r="FI177" s="22"/>
      <c r="FJ177" s="22"/>
      <c r="FK177" s="22"/>
      <c r="FL177" s="22"/>
      <c r="FM177" s="22"/>
      <c r="FN177" s="22"/>
      <c r="FO177" s="22"/>
      <c r="FP177" s="22"/>
      <c r="FQ177" s="22"/>
      <c r="FR177" s="22"/>
      <c r="FS177" s="22"/>
      <c r="FT177" s="22"/>
      <c r="FU177" s="22"/>
      <c r="FV177" s="22"/>
      <c r="FW177" s="22"/>
      <c r="FX177" s="22"/>
      <c r="FY177" s="22"/>
      <c r="FZ177" s="22"/>
    </row>
    <row r="178" spans="1:182" ht="14.1" customHeight="1" x14ac:dyDescent="0.2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22"/>
      <c r="AH178" s="22"/>
      <c r="AI178" s="22"/>
      <c r="AJ178" s="22"/>
      <c r="AK178" s="22"/>
      <c r="AL178" s="22"/>
      <c r="AM178" s="22"/>
      <c r="AN178" s="22"/>
      <c r="AO178" s="22"/>
      <c r="AP178" s="22"/>
      <c r="AQ178" s="22"/>
      <c r="AR178" s="22"/>
      <c r="AS178" s="22"/>
      <c r="AT178" s="22"/>
      <c r="AU178" s="22"/>
      <c r="AV178" s="22"/>
      <c r="AW178" s="22"/>
      <c r="AX178" s="22"/>
      <c r="AY178" s="22"/>
      <c r="AZ178" s="22"/>
      <c r="BA178" s="22"/>
      <c r="BB178" s="22"/>
      <c r="BC178" s="22"/>
      <c r="BD178" s="22"/>
      <c r="BE178" s="22"/>
      <c r="BF178" s="22"/>
      <c r="BG178" s="22"/>
      <c r="BH178" s="22"/>
      <c r="BI178" s="22"/>
      <c r="BJ178" s="22"/>
      <c r="BK178" s="22"/>
      <c r="BL178" s="22"/>
      <c r="BM178" s="22"/>
      <c r="BN178" s="22"/>
      <c r="BO178" s="22"/>
      <c r="BP178" s="22"/>
      <c r="BQ178" s="22"/>
      <c r="BR178" s="22"/>
      <c r="BS178" s="22"/>
      <c r="BT178" s="22"/>
      <c r="BU178" s="22"/>
      <c r="BV178" s="22"/>
      <c r="BW178" s="22"/>
      <c r="BX178" s="22"/>
      <c r="BY178" s="22"/>
      <c r="BZ178" s="22"/>
      <c r="CA178" s="22"/>
      <c r="CB178" s="22"/>
      <c r="CC178" s="22"/>
      <c r="CD178" s="22"/>
      <c r="CE178" s="22"/>
      <c r="CF178" s="22"/>
      <c r="CG178" s="22"/>
      <c r="CH178" s="22"/>
      <c r="CI178" s="22"/>
      <c r="CJ178" s="22"/>
      <c r="CK178" s="22"/>
      <c r="CL178" s="22"/>
      <c r="CM178" s="22"/>
      <c r="CN178" s="22"/>
      <c r="CO178" s="22"/>
      <c r="CP178" s="22"/>
      <c r="CQ178" s="22"/>
      <c r="CR178" s="22"/>
      <c r="CS178" s="22"/>
      <c r="CT178" s="22"/>
      <c r="CU178" s="22"/>
      <c r="CV178" s="22"/>
      <c r="CW178" s="22"/>
      <c r="CX178" s="22"/>
      <c r="CY178" s="22"/>
      <c r="CZ178" s="22"/>
      <c r="DA178" s="22"/>
      <c r="DB178" s="22"/>
      <c r="DC178" s="22"/>
      <c r="DD178" s="22"/>
      <c r="DE178" s="22"/>
      <c r="DF178" s="22"/>
      <c r="DG178" s="22"/>
      <c r="DH178" s="22"/>
      <c r="DI178" s="22"/>
      <c r="DJ178" s="22"/>
      <c r="DK178" s="22"/>
      <c r="DL178" s="22"/>
      <c r="DM178" s="22"/>
      <c r="DN178" s="22"/>
      <c r="DO178" s="22"/>
      <c r="DP178" s="22"/>
      <c r="DQ178" s="22"/>
      <c r="DR178" s="22"/>
      <c r="DS178" s="22"/>
      <c r="DT178" s="22"/>
      <c r="DU178" s="22"/>
      <c r="DV178" s="22"/>
      <c r="DW178" s="22"/>
      <c r="DX178" s="22"/>
      <c r="DY178" s="22"/>
      <c r="DZ178" s="22"/>
      <c r="EA178" s="22"/>
      <c r="EB178" s="22"/>
      <c r="EC178" s="22"/>
      <c r="ED178" s="22"/>
      <c r="EE178" s="22"/>
      <c r="EF178" s="22"/>
      <c r="EG178" s="22"/>
      <c r="EH178" s="22"/>
      <c r="EI178" s="22"/>
      <c r="EJ178" s="22"/>
      <c r="EK178" s="22"/>
      <c r="EL178" s="22"/>
      <c r="EM178" s="22"/>
      <c r="EN178" s="22"/>
      <c r="EO178" s="22"/>
      <c r="EP178" s="22"/>
      <c r="EQ178" s="22"/>
      <c r="ER178" s="22"/>
      <c r="ES178" s="22"/>
      <c r="ET178" s="22"/>
      <c r="EU178" s="22"/>
      <c r="EV178" s="22"/>
      <c r="EW178" s="22"/>
      <c r="EX178" s="22"/>
      <c r="EY178" s="22"/>
      <c r="EZ178" s="22"/>
      <c r="FA178" s="22"/>
      <c r="FB178" s="22"/>
      <c r="FC178" s="22"/>
      <c r="FD178" s="22"/>
      <c r="FE178" s="22"/>
      <c r="FF178" s="22"/>
      <c r="FG178" s="22"/>
      <c r="FH178" s="22"/>
      <c r="FI178" s="22"/>
      <c r="FJ178" s="22"/>
      <c r="FK178" s="22"/>
      <c r="FL178" s="22"/>
      <c r="FM178" s="22"/>
      <c r="FN178" s="22"/>
      <c r="FO178" s="22"/>
      <c r="FP178" s="22"/>
      <c r="FQ178" s="22"/>
      <c r="FR178" s="22"/>
      <c r="FS178" s="22"/>
      <c r="FT178" s="22"/>
      <c r="FU178" s="22"/>
      <c r="FV178" s="22"/>
      <c r="FW178" s="22"/>
      <c r="FX178" s="22"/>
      <c r="FY178" s="22"/>
      <c r="FZ178" s="22"/>
    </row>
    <row r="179" spans="1:182" ht="14.1" customHeight="1" x14ac:dyDescent="0.2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  <c r="AJ179" s="22"/>
      <c r="AK179" s="22"/>
      <c r="AL179" s="22"/>
      <c r="AM179" s="22"/>
      <c r="AN179" s="22"/>
      <c r="AO179" s="22"/>
      <c r="AP179" s="22"/>
      <c r="AQ179" s="22"/>
      <c r="AR179" s="22"/>
      <c r="AS179" s="22"/>
      <c r="AT179" s="22"/>
      <c r="AU179" s="22"/>
      <c r="AV179" s="22"/>
      <c r="AW179" s="22"/>
      <c r="AX179" s="22"/>
      <c r="AY179" s="22"/>
      <c r="AZ179" s="22"/>
      <c r="BA179" s="22"/>
      <c r="BB179" s="22"/>
      <c r="BC179" s="22"/>
      <c r="BD179" s="22"/>
      <c r="BE179" s="22"/>
      <c r="BF179" s="22"/>
      <c r="BG179" s="22"/>
      <c r="BH179" s="22"/>
      <c r="BI179" s="22"/>
      <c r="BJ179" s="22"/>
      <c r="BK179" s="22"/>
      <c r="BL179" s="22"/>
      <c r="BM179" s="22"/>
      <c r="BN179" s="22"/>
      <c r="BO179" s="22"/>
      <c r="BP179" s="22"/>
      <c r="BQ179" s="22"/>
      <c r="BR179" s="22"/>
      <c r="BS179" s="22"/>
      <c r="BT179" s="22"/>
      <c r="BU179" s="22"/>
      <c r="BV179" s="22"/>
      <c r="BW179" s="22"/>
      <c r="BX179" s="22"/>
      <c r="BY179" s="22"/>
      <c r="BZ179" s="22"/>
      <c r="CA179" s="22"/>
      <c r="CB179" s="22"/>
      <c r="CC179" s="22"/>
      <c r="CD179" s="22"/>
      <c r="CE179" s="22"/>
      <c r="CF179" s="22"/>
      <c r="CG179" s="22"/>
      <c r="CH179" s="22"/>
      <c r="CI179" s="22"/>
      <c r="CJ179" s="22"/>
      <c r="CK179" s="22"/>
      <c r="CL179" s="22"/>
      <c r="CM179" s="22"/>
      <c r="CN179" s="22"/>
      <c r="CO179" s="22"/>
      <c r="CP179" s="22"/>
      <c r="CQ179" s="22"/>
      <c r="CR179" s="22"/>
      <c r="CS179" s="22"/>
      <c r="CT179" s="22"/>
      <c r="CU179" s="22"/>
      <c r="CV179" s="22"/>
      <c r="CW179" s="22"/>
      <c r="CX179" s="22"/>
      <c r="CY179" s="22"/>
      <c r="CZ179" s="22"/>
      <c r="DA179" s="22"/>
      <c r="DB179" s="22"/>
      <c r="DC179" s="22"/>
      <c r="DD179" s="22"/>
      <c r="DE179" s="22"/>
      <c r="DF179" s="22"/>
      <c r="DG179" s="22"/>
      <c r="DH179" s="22"/>
      <c r="DI179" s="22"/>
      <c r="DJ179" s="22"/>
      <c r="DK179" s="22"/>
      <c r="DL179" s="22"/>
      <c r="DM179" s="22"/>
      <c r="DN179" s="22"/>
      <c r="DO179" s="22"/>
      <c r="DP179" s="22"/>
      <c r="DQ179" s="22"/>
      <c r="DR179" s="22"/>
      <c r="DS179" s="22"/>
      <c r="DT179" s="22"/>
      <c r="DU179" s="22"/>
      <c r="DV179" s="22"/>
      <c r="DW179" s="22"/>
      <c r="DX179" s="22"/>
      <c r="DY179" s="22"/>
      <c r="DZ179" s="22"/>
      <c r="EA179" s="22"/>
      <c r="EB179" s="22"/>
      <c r="EC179" s="22"/>
      <c r="ED179" s="22"/>
      <c r="EE179" s="22"/>
      <c r="EF179" s="22"/>
      <c r="EG179" s="22"/>
      <c r="EH179" s="22"/>
      <c r="EI179" s="22"/>
      <c r="EJ179" s="22"/>
      <c r="EK179" s="22"/>
      <c r="EL179" s="22"/>
      <c r="EM179" s="22"/>
      <c r="EN179" s="22"/>
      <c r="EO179" s="22"/>
      <c r="EP179" s="22"/>
      <c r="EQ179" s="22"/>
      <c r="ER179" s="22"/>
      <c r="ES179" s="22"/>
      <c r="ET179" s="22"/>
      <c r="EU179" s="22"/>
      <c r="EV179" s="22"/>
      <c r="EW179" s="22"/>
      <c r="EX179" s="22"/>
      <c r="EY179" s="22"/>
      <c r="EZ179" s="22"/>
      <c r="FA179" s="22"/>
      <c r="FB179" s="22"/>
      <c r="FC179" s="22"/>
      <c r="FD179" s="22"/>
      <c r="FE179" s="22"/>
      <c r="FF179" s="22"/>
      <c r="FG179" s="22"/>
      <c r="FH179" s="22"/>
      <c r="FI179" s="22"/>
      <c r="FJ179" s="22"/>
      <c r="FK179" s="22"/>
      <c r="FL179" s="22"/>
      <c r="FM179" s="22"/>
      <c r="FN179" s="22"/>
      <c r="FO179" s="22"/>
      <c r="FP179" s="22"/>
      <c r="FQ179" s="22"/>
      <c r="FR179" s="22"/>
      <c r="FS179" s="22"/>
      <c r="FT179" s="22"/>
      <c r="FU179" s="22"/>
      <c r="FV179" s="22"/>
      <c r="FW179" s="22"/>
      <c r="FX179" s="22"/>
      <c r="FY179" s="22"/>
      <c r="FZ179" s="22"/>
    </row>
    <row r="180" spans="1:182" ht="14.1" customHeight="1" x14ac:dyDescent="0.2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22"/>
      <c r="AH180" s="22"/>
      <c r="AI180" s="22"/>
      <c r="AJ180" s="22"/>
      <c r="AK180" s="22"/>
      <c r="AL180" s="22"/>
      <c r="AM180" s="22"/>
      <c r="AN180" s="22"/>
      <c r="AO180" s="22"/>
      <c r="AP180" s="22"/>
      <c r="AQ180" s="22"/>
      <c r="AR180" s="22"/>
      <c r="AS180" s="22"/>
      <c r="AT180" s="22"/>
      <c r="AU180" s="22"/>
      <c r="AV180" s="22"/>
      <c r="AW180" s="22"/>
      <c r="AX180" s="22"/>
      <c r="AY180" s="22"/>
      <c r="AZ180" s="22"/>
      <c r="BA180" s="22"/>
      <c r="BB180" s="22"/>
      <c r="BC180" s="22"/>
      <c r="BD180" s="22"/>
      <c r="BE180" s="22"/>
      <c r="BF180" s="22"/>
      <c r="BG180" s="22"/>
      <c r="BH180" s="22"/>
      <c r="BI180" s="22"/>
      <c r="BJ180" s="22"/>
      <c r="BK180" s="22"/>
      <c r="BL180" s="22"/>
      <c r="BM180" s="22"/>
      <c r="BN180" s="22"/>
      <c r="BO180" s="22"/>
      <c r="BP180" s="22"/>
      <c r="BQ180" s="22"/>
      <c r="BR180" s="22"/>
      <c r="BS180" s="22"/>
      <c r="BT180" s="22"/>
      <c r="BU180" s="22"/>
      <c r="BV180" s="22"/>
      <c r="BW180" s="22"/>
      <c r="BX180" s="22"/>
      <c r="BY180" s="22"/>
      <c r="BZ180" s="22"/>
      <c r="CA180" s="22"/>
      <c r="CB180" s="22"/>
      <c r="CC180" s="22"/>
      <c r="CD180" s="22"/>
      <c r="CE180" s="22"/>
      <c r="CF180" s="22"/>
      <c r="CG180" s="22"/>
      <c r="CH180" s="22"/>
      <c r="CI180" s="22"/>
      <c r="CJ180" s="22"/>
      <c r="CK180" s="22"/>
      <c r="CL180" s="22"/>
      <c r="CM180" s="22"/>
      <c r="CN180" s="22"/>
      <c r="CO180" s="22"/>
      <c r="CP180" s="22"/>
      <c r="CQ180" s="22"/>
      <c r="CR180" s="22"/>
      <c r="CS180" s="22"/>
      <c r="CT180" s="22"/>
      <c r="CU180" s="22"/>
      <c r="CV180" s="22"/>
      <c r="CW180" s="22"/>
      <c r="CX180" s="22"/>
      <c r="CY180" s="22"/>
      <c r="CZ180" s="22"/>
      <c r="DA180" s="22"/>
      <c r="DB180" s="22"/>
      <c r="DC180" s="22"/>
      <c r="DD180" s="22"/>
      <c r="DE180" s="22"/>
      <c r="DF180" s="22"/>
      <c r="DG180" s="22"/>
      <c r="DH180" s="22"/>
      <c r="DI180" s="22"/>
      <c r="DJ180" s="22"/>
      <c r="DK180" s="22"/>
      <c r="DL180" s="22"/>
      <c r="DM180" s="22"/>
      <c r="DN180" s="22"/>
      <c r="DO180" s="22"/>
      <c r="DP180" s="22"/>
      <c r="DQ180" s="22"/>
      <c r="DR180" s="22"/>
      <c r="DS180" s="22"/>
      <c r="DT180" s="22"/>
      <c r="DU180" s="22"/>
      <c r="DV180" s="22"/>
      <c r="DW180" s="22"/>
      <c r="DX180" s="22"/>
      <c r="DY180" s="22"/>
      <c r="DZ180" s="22"/>
      <c r="EA180" s="22"/>
      <c r="EB180" s="22"/>
      <c r="EC180" s="22"/>
      <c r="ED180" s="22"/>
      <c r="EE180" s="22"/>
      <c r="EF180" s="22"/>
      <c r="EG180" s="22"/>
      <c r="EH180" s="22"/>
      <c r="EI180" s="22"/>
      <c r="EJ180" s="22"/>
      <c r="EK180" s="22"/>
      <c r="EL180" s="22"/>
      <c r="EM180" s="22"/>
      <c r="EN180" s="22"/>
      <c r="EO180" s="22"/>
      <c r="EP180" s="22"/>
      <c r="EQ180" s="22"/>
      <c r="ER180" s="22"/>
      <c r="ES180" s="22"/>
      <c r="ET180" s="22"/>
      <c r="EU180" s="22"/>
      <c r="EV180" s="22"/>
      <c r="EW180" s="22"/>
      <c r="EX180" s="22"/>
      <c r="EY180" s="22"/>
      <c r="EZ180" s="22"/>
      <c r="FA180" s="22"/>
      <c r="FB180" s="22"/>
      <c r="FC180" s="22"/>
      <c r="FD180" s="22"/>
      <c r="FE180" s="22"/>
      <c r="FF180" s="22"/>
      <c r="FG180" s="22"/>
      <c r="FH180" s="22"/>
      <c r="FI180" s="22"/>
      <c r="FJ180" s="22"/>
      <c r="FK180" s="22"/>
      <c r="FL180" s="22"/>
      <c r="FM180" s="22"/>
      <c r="FN180" s="22"/>
      <c r="FO180" s="22"/>
      <c r="FP180" s="22"/>
      <c r="FQ180" s="22"/>
      <c r="FR180" s="22"/>
      <c r="FS180" s="22"/>
      <c r="FT180" s="22"/>
      <c r="FU180" s="22"/>
      <c r="FV180" s="22"/>
      <c r="FW180" s="22"/>
      <c r="FX180" s="22"/>
      <c r="FY180" s="22"/>
      <c r="FZ180" s="22"/>
    </row>
    <row r="181" spans="1:182" ht="14.1" customHeight="1" x14ac:dyDescent="0.2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22"/>
      <c r="AH181" s="22"/>
      <c r="AI181" s="22"/>
      <c r="AJ181" s="22"/>
      <c r="AK181" s="22"/>
      <c r="AL181" s="22"/>
      <c r="AM181" s="22"/>
      <c r="AN181" s="22"/>
      <c r="AO181" s="22"/>
      <c r="AP181" s="22"/>
      <c r="AQ181" s="22"/>
      <c r="AR181" s="22"/>
      <c r="AS181" s="22"/>
      <c r="AT181" s="22"/>
      <c r="AU181" s="22"/>
      <c r="AV181" s="22"/>
      <c r="AW181" s="22"/>
      <c r="AX181" s="22"/>
      <c r="AY181" s="22"/>
      <c r="AZ181" s="22"/>
      <c r="BA181" s="22"/>
      <c r="BB181" s="22"/>
      <c r="BC181" s="22"/>
      <c r="BD181" s="22"/>
      <c r="BE181" s="22"/>
      <c r="BF181" s="22"/>
      <c r="BG181" s="22"/>
      <c r="BH181" s="22"/>
      <c r="BI181" s="22"/>
      <c r="BJ181" s="22"/>
      <c r="BK181" s="22"/>
      <c r="BL181" s="22"/>
      <c r="BM181" s="22"/>
      <c r="BN181" s="22"/>
      <c r="BO181" s="22"/>
      <c r="BP181" s="22"/>
      <c r="BQ181" s="22"/>
      <c r="BR181" s="22"/>
      <c r="BS181" s="22"/>
      <c r="BT181" s="22"/>
      <c r="BU181" s="22"/>
      <c r="BV181" s="22"/>
      <c r="BW181" s="22"/>
      <c r="BX181" s="22"/>
      <c r="BY181" s="22"/>
      <c r="BZ181" s="22"/>
      <c r="CA181" s="22"/>
      <c r="CB181" s="22"/>
      <c r="CC181" s="22"/>
      <c r="CD181" s="22"/>
      <c r="CE181" s="22"/>
      <c r="CF181" s="22"/>
      <c r="CG181" s="22"/>
      <c r="CH181" s="22"/>
      <c r="CI181" s="22"/>
      <c r="CJ181" s="22"/>
      <c r="CK181" s="22"/>
      <c r="CL181" s="22"/>
      <c r="CM181" s="22"/>
      <c r="CN181" s="22"/>
      <c r="CO181" s="22"/>
      <c r="CP181" s="22"/>
      <c r="CQ181" s="22"/>
      <c r="CR181" s="22"/>
      <c r="CS181" s="22"/>
      <c r="CT181" s="22"/>
      <c r="CU181" s="22"/>
      <c r="CV181" s="22"/>
      <c r="CW181" s="22"/>
      <c r="CX181" s="22"/>
      <c r="CY181" s="22"/>
      <c r="CZ181" s="22"/>
      <c r="DA181" s="22"/>
      <c r="DB181" s="22"/>
      <c r="DC181" s="22"/>
      <c r="DD181" s="22"/>
      <c r="DE181" s="22"/>
      <c r="DF181" s="22"/>
      <c r="DG181" s="22"/>
      <c r="DH181" s="22"/>
      <c r="DI181" s="22"/>
      <c r="DJ181" s="22"/>
      <c r="DK181" s="22"/>
      <c r="DL181" s="22"/>
      <c r="DM181" s="22"/>
      <c r="DN181" s="22"/>
      <c r="DO181" s="22"/>
      <c r="DP181" s="22"/>
      <c r="DQ181" s="22"/>
      <c r="DR181" s="22"/>
      <c r="DS181" s="22"/>
      <c r="DT181" s="22"/>
      <c r="DU181" s="22"/>
      <c r="DV181" s="22"/>
      <c r="DW181" s="22"/>
      <c r="DX181" s="22"/>
      <c r="DY181" s="22"/>
      <c r="DZ181" s="22"/>
      <c r="EA181" s="22"/>
      <c r="EB181" s="22"/>
      <c r="EC181" s="22"/>
      <c r="ED181" s="22"/>
      <c r="EE181" s="22"/>
      <c r="EF181" s="22"/>
      <c r="EG181" s="22"/>
      <c r="EH181" s="22"/>
      <c r="EI181" s="22"/>
      <c r="EJ181" s="22"/>
      <c r="EK181" s="22"/>
      <c r="EL181" s="22"/>
      <c r="EM181" s="22"/>
      <c r="EN181" s="22"/>
      <c r="EO181" s="22"/>
      <c r="EP181" s="22"/>
      <c r="EQ181" s="22"/>
      <c r="ER181" s="22"/>
      <c r="ES181" s="22"/>
      <c r="ET181" s="22"/>
      <c r="EU181" s="22"/>
      <c r="EV181" s="22"/>
      <c r="EW181" s="22"/>
      <c r="EX181" s="22"/>
      <c r="EY181" s="22"/>
      <c r="EZ181" s="22"/>
      <c r="FA181" s="22"/>
      <c r="FB181" s="22"/>
      <c r="FC181" s="22"/>
      <c r="FD181" s="22"/>
      <c r="FE181" s="22"/>
      <c r="FF181" s="22"/>
      <c r="FG181" s="22"/>
      <c r="FH181" s="22"/>
      <c r="FI181" s="22"/>
      <c r="FJ181" s="22"/>
      <c r="FK181" s="22"/>
      <c r="FL181" s="22"/>
      <c r="FM181" s="22"/>
      <c r="FN181" s="22"/>
      <c r="FO181" s="22"/>
      <c r="FP181" s="22"/>
      <c r="FQ181" s="22"/>
      <c r="FR181" s="22"/>
      <c r="FS181" s="22"/>
      <c r="FT181" s="22"/>
      <c r="FU181" s="22"/>
      <c r="FV181" s="22"/>
      <c r="FW181" s="22"/>
      <c r="FX181" s="22"/>
      <c r="FY181" s="22"/>
      <c r="FZ181" s="22"/>
    </row>
    <row r="182" spans="1:182" ht="14.1" customHeight="1" x14ac:dyDescent="0.2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22"/>
      <c r="AH182" s="22"/>
      <c r="AI182" s="22"/>
      <c r="AJ182" s="22"/>
      <c r="AK182" s="22"/>
      <c r="AL182" s="22"/>
      <c r="AM182" s="22"/>
      <c r="AN182" s="22"/>
      <c r="AO182" s="22"/>
      <c r="AP182" s="22"/>
      <c r="AQ182" s="22"/>
      <c r="AR182" s="22"/>
      <c r="AS182" s="22"/>
      <c r="AT182" s="22"/>
      <c r="AU182" s="22"/>
      <c r="AV182" s="22"/>
      <c r="AW182" s="22"/>
      <c r="AX182" s="22"/>
      <c r="AY182" s="22"/>
      <c r="AZ182" s="22"/>
      <c r="BA182" s="22"/>
      <c r="BB182" s="22"/>
      <c r="BC182" s="22"/>
      <c r="BD182" s="22"/>
      <c r="BE182" s="22"/>
      <c r="BF182" s="22"/>
      <c r="BG182" s="22"/>
      <c r="BH182" s="22"/>
      <c r="BI182" s="22"/>
      <c r="BJ182" s="22"/>
      <c r="BK182" s="22"/>
      <c r="BL182" s="22"/>
      <c r="BM182" s="22"/>
      <c r="BN182" s="22"/>
      <c r="BO182" s="22"/>
      <c r="BP182" s="22"/>
      <c r="BQ182" s="22"/>
      <c r="BR182" s="22"/>
      <c r="BS182" s="22"/>
      <c r="BT182" s="22"/>
      <c r="BU182" s="22"/>
      <c r="BV182" s="22"/>
      <c r="BW182" s="22"/>
      <c r="BX182" s="22"/>
      <c r="BY182" s="22"/>
      <c r="BZ182" s="22"/>
      <c r="CA182" s="22"/>
      <c r="CB182" s="22"/>
      <c r="CC182" s="22"/>
      <c r="CD182" s="22"/>
      <c r="CE182" s="22"/>
      <c r="CF182" s="22"/>
      <c r="CG182" s="22"/>
      <c r="CH182" s="22"/>
      <c r="CI182" s="22"/>
      <c r="CJ182" s="22"/>
      <c r="CK182" s="22"/>
      <c r="CL182" s="22"/>
      <c r="CM182" s="22"/>
      <c r="CN182" s="22"/>
      <c r="CO182" s="22"/>
      <c r="CP182" s="22"/>
      <c r="CQ182" s="22"/>
      <c r="CR182" s="22"/>
      <c r="CS182" s="22"/>
      <c r="CT182" s="22"/>
      <c r="CU182" s="22"/>
      <c r="CV182" s="22"/>
      <c r="CW182" s="22"/>
      <c r="CX182" s="22"/>
      <c r="CY182" s="22"/>
      <c r="CZ182" s="22"/>
      <c r="DA182" s="22"/>
      <c r="DB182" s="22"/>
      <c r="DC182" s="22"/>
      <c r="DD182" s="22"/>
      <c r="DE182" s="22"/>
      <c r="DF182" s="22"/>
      <c r="DG182" s="22"/>
      <c r="DH182" s="22"/>
      <c r="DI182" s="22"/>
      <c r="DJ182" s="22"/>
      <c r="DK182" s="22"/>
      <c r="DL182" s="22"/>
      <c r="DM182" s="22"/>
      <c r="DN182" s="22"/>
      <c r="DO182" s="22"/>
      <c r="DP182" s="22"/>
      <c r="DQ182" s="22"/>
      <c r="DR182" s="22"/>
      <c r="DS182" s="22"/>
      <c r="DT182" s="22"/>
      <c r="DU182" s="22"/>
      <c r="DV182" s="22"/>
      <c r="DW182" s="22"/>
      <c r="DX182" s="22"/>
      <c r="DY182" s="22"/>
      <c r="DZ182" s="22"/>
      <c r="EA182" s="22"/>
      <c r="EB182" s="22"/>
      <c r="EC182" s="22"/>
      <c r="ED182" s="22"/>
      <c r="EE182" s="22"/>
      <c r="EF182" s="22"/>
      <c r="EG182" s="22"/>
      <c r="EH182" s="22"/>
      <c r="EI182" s="22"/>
      <c r="EJ182" s="22"/>
      <c r="EK182" s="22"/>
      <c r="EL182" s="22"/>
      <c r="EM182" s="22"/>
      <c r="EN182" s="22"/>
      <c r="EO182" s="22"/>
      <c r="EP182" s="22"/>
      <c r="EQ182" s="22"/>
      <c r="ER182" s="22"/>
      <c r="ES182" s="22"/>
      <c r="ET182" s="22"/>
      <c r="EU182" s="22"/>
      <c r="EV182" s="22"/>
      <c r="EW182" s="22"/>
      <c r="EX182" s="22"/>
      <c r="EY182" s="22"/>
      <c r="EZ182" s="22"/>
      <c r="FA182" s="22"/>
      <c r="FB182" s="22"/>
      <c r="FC182" s="22"/>
      <c r="FD182" s="22"/>
      <c r="FE182" s="22"/>
      <c r="FF182" s="22"/>
      <c r="FG182" s="22"/>
      <c r="FH182" s="22"/>
      <c r="FI182" s="22"/>
      <c r="FJ182" s="22"/>
      <c r="FK182" s="22"/>
      <c r="FL182" s="22"/>
      <c r="FM182" s="22"/>
      <c r="FN182" s="22"/>
      <c r="FO182" s="22"/>
      <c r="FP182" s="22"/>
      <c r="FQ182" s="22"/>
      <c r="FR182" s="22"/>
      <c r="FS182" s="22"/>
      <c r="FT182" s="22"/>
      <c r="FU182" s="22"/>
      <c r="FV182" s="22"/>
      <c r="FW182" s="22"/>
      <c r="FX182" s="22"/>
      <c r="FY182" s="22"/>
      <c r="FZ182" s="22"/>
    </row>
    <row r="183" spans="1:182" ht="14.1" customHeight="1" x14ac:dyDescent="0.2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  <c r="AI183" s="22"/>
      <c r="AJ183" s="22"/>
      <c r="AK183" s="22"/>
      <c r="AL183" s="22"/>
      <c r="AM183" s="22"/>
      <c r="AN183" s="22"/>
      <c r="AO183" s="22"/>
      <c r="AP183" s="22"/>
      <c r="AQ183" s="22"/>
      <c r="AR183" s="22"/>
      <c r="AS183" s="22"/>
      <c r="AT183" s="22"/>
      <c r="AU183" s="22"/>
      <c r="AV183" s="22"/>
      <c r="AW183" s="22"/>
      <c r="AX183" s="22"/>
      <c r="AY183" s="22"/>
      <c r="AZ183" s="22"/>
      <c r="BA183" s="22"/>
      <c r="BB183" s="22"/>
      <c r="BC183" s="22"/>
      <c r="BD183" s="22"/>
      <c r="BE183" s="22"/>
      <c r="BF183" s="22"/>
      <c r="BG183" s="22"/>
      <c r="BH183" s="22"/>
      <c r="BI183" s="22"/>
      <c r="BJ183" s="22"/>
      <c r="BK183" s="22"/>
      <c r="BL183" s="22"/>
      <c r="BM183" s="22"/>
      <c r="BN183" s="22"/>
      <c r="BO183" s="22"/>
      <c r="BP183" s="22"/>
      <c r="BQ183" s="22"/>
      <c r="BR183" s="22"/>
      <c r="BS183" s="22"/>
      <c r="BT183" s="22"/>
      <c r="BU183" s="22"/>
      <c r="BV183" s="22"/>
      <c r="BW183" s="22"/>
      <c r="BX183" s="22"/>
      <c r="BY183" s="22"/>
      <c r="BZ183" s="22"/>
      <c r="CA183" s="22"/>
      <c r="CB183" s="22"/>
      <c r="CC183" s="22"/>
      <c r="CD183" s="22"/>
      <c r="CE183" s="22"/>
      <c r="CF183" s="22"/>
      <c r="CG183" s="22"/>
      <c r="CH183" s="22"/>
      <c r="CI183" s="22"/>
      <c r="CJ183" s="22"/>
      <c r="CK183" s="22"/>
      <c r="CL183" s="22"/>
      <c r="CM183" s="22"/>
      <c r="CN183" s="22"/>
      <c r="CO183" s="22"/>
      <c r="CP183" s="22"/>
      <c r="CQ183" s="22"/>
      <c r="CR183" s="22"/>
      <c r="CS183" s="22"/>
      <c r="CT183" s="22"/>
      <c r="CU183" s="22"/>
      <c r="CV183" s="22"/>
      <c r="CW183" s="22"/>
      <c r="CX183" s="22"/>
      <c r="CY183" s="22"/>
      <c r="CZ183" s="22"/>
      <c r="DA183" s="22"/>
      <c r="DB183" s="22"/>
      <c r="DC183" s="22"/>
      <c r="DD183" s="22"/>
      <c r="DE183" s="22"/>
      <c r="DF183" s="22"/>
      <c r="DG183" s="22"/>
      <c r="DH183" s="22"/>
      <c r="DI183" s="22"/>
      <c r="DJ183" s="22"/>
      <c r="DK183" s="22"/>
      <c r="DL183" s="22"/>
      <c r="DM183" s="22"/>
      <c r="DN183" s="22"/>
      <c r="DO183" s="22"/>
      <c r="DP183" s="22"/>
      <c r="DQ183" s="22"/>
      <c r="DR183" s="22"/>
      <c r="DS183" s="22"/>
      <c r="DT183" s="22"/>
      <c r="DU183" s="22"/>
      <c r="DV183" s="22"/>
      <c r="DW183" s="22"/>
      <c r="DX183" s="22"/>
      <c r="DY183" s="22"/>
      <c r="DZ183" s="22"/>
      <c r="EA183" s="22"/>
      <c r="EB183" s="22"/>
      <c r="EC183" s="22"/>
      <c r="ED183" s="22"/>
      <c r="EE183" s="22"/>
      <c r="EF183" s="22"/>
      <c r="EG183" s="22"/>
      <c r="EH183" s="22"/>
      <c r="EI183" s="22"/>
      <c r="EJ183" s="22"/>
      <c r="EK183" s="22"/>
      <c r="EL183" s="22"/>
      <c r="EM183" s="22"/>
      <c r="EN183" s="22"/>
      <c r="EO183" s="22"/>
      <c r="EP183" s="22"/>
      <c r="EQ183" s="22"/>
      <c r="ER183" s="22"/>
      <c r="ES183" s="22"/>
      <c r="ET183" s="22"/>
      <c r="EU183" s="22"/>
      <c r="EV183" s="22"/>
      <c r="EW183" s="22"/>
      <c r="EX183" s="22"/>
      <c r="EY183" s="22"/>
      <c r="EZ183" s="22"/>
      <c r="FA183" s="22"/>
      <c r="FB183" s="22"/>
      <c r="FC183" s="22"/>
      <c r="FD183" s="22"/>
      <c r="FE183" s="22"/>
      <c r="FF183" s="22"/>
      <c r="FG183" s="22"/>
      <c r="FH183" s="22"/>
      <c r="FI183" s="22"/>
      <c r="FJ183" s="22"/>
      <c r="FK183" s="22"/>
      <c r="FL183" s="22"/>
      <c r="FM183" s="22"/>
      <c r="FN183" s="22"/>
      <c r="FO183" s="22"/>
      <c r="FP183" s="22"/>
      <c r="FQ183" s="22"/>
      <c r="FR183" s="22"/>
      <c r="FS183" s="22"/>
      <c r="FT183" s="22"/>
      <c r="FU183" s="22"/>
      <c r="FV183" s="22"/>
      <c r="FW183" s="22"/>
      <c r="FX183" s="22"/>
      <c r="FY183" s="22"/>
      <c r="FZ183" s="22"/>
    </row>
    <row r="184" spans="1:182" ht="14.1" customHeight="1" x14ac:dyDescent="0.2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22"/>
      <c r="AH184" s="22"/>
      <c r="AI184" s="22"/>
      <c r="AJ184" s="22"/>
      <c r="AK184" s="22"/>
      <c r="AL184" s="22"/>
      <c r="AM184" s="22"/>
      <c r="AN184" s="22"/>
      <c r="AO184" s="22"/>
      <c r="AP184" s="22"/>
      <c r="AQ184" s="22"/>
      <c r="AR184" s="22"/>
      <c r="AS184" s="22"/>
      <c r="AT184" s="22"/>
      <c r="AU184" s="22"/>
      <c r="AV184" s="22"/>
      <c r="AW184" s="22"/>
      <c r="AX184" s="22"/>
      <c r="AY184" s="22"/>
      <c r="AZ184" s="22"/>
      <c r="BA184" s="22"/>
      <c r="BB184" s="22"/>
      <c r="BC184" s="22"/>
      <c r="BD184" s="22"/>
      <c r="BE184" s="22"/>
      <c r="BF184" s="22"/>
      <c r="BG184" s="22"/>
      <c r="BH184" s="22"/>
      <c r="BI184" s="22"/>
      <c r="BJ184" s="22"/>
      <c r="BK184" s="22"/>
      <c r="BL184" s="22"/>
      <c r="BM184" s="22"/>
      <c r="BN184" s="22"/>
      <c r="BO184" s="22"/>
      <c r="BP184" s="22"/>
      <c r="BQ184" s="22"/>
      <c r="BR184" s="22"/>
      <c r="BS184" s="22"/>
      <c r="BT184" s="22"/>
      <c r="BU184" s="22"/>
      <c r="BV184" s="22"/>
      <c r="BW184" s="22"/>
      <c r="BX184" s="22"/>
      <c r="BY184" s="22"/>
      <c r="BZ184" s="22"/>
      <c r="CA184" s="22"/>
      <c r="CB184" s="22"/>
      <c r="CC184" s="22"/>
      <c r="CD184" s="22"/>
      <c r="CE184" s="22"/>
      <c r="CF184" s="22"/>
      <c r="CG184" s="22"/>
      <c r="CH184" s="22"/>
      <c r="CI184" s="22"/>
      <c r="CJ184" s="22"/>
      <c r="CK184" s="22"/>
      <c r="CL184" s="22"/>
      <c r="CM184" s="22"/>
      <c r="CN184" s="22"/>
      <c r="CO184" s="22"/>
      <c r="CP184" s="22"/>
      <c r="CQ184" s="22"/>
      <c r="CR184" s="22"/>
      <c r="CS184" s="22"/>
      <c r="CT184" s="22"/>
      <c r="CU184" s="22"/>
      <c r="CV184" s="22"/>
      <c r="CW184" s="22"/>
      <c r="CX184" s="22"/>
      <c r="CY184" s="22"/>
      <c r="CZ184" s="22"/>
      <c r="DA184" s="22"/>
      <c r="DB184" s="22"/>
      <c r="DC184" s="22"/>
      <c r="DD184" s="22"/>
      <c r="DE184" s="22"/>
      <c r="DF184" s="22"/>
      <c r="DG184" s="22"/>
      <c r="DH184" s="22"/>
      <c r="DI184" s="22"/>
      <c r="DJ184" s="22"/>
      <c r="DK184" s="22"/>
      <c r="DL184" s="22"/>
      <c r="DM184" s="22"/>
      <c r="DN184" s="22"/>
      <c r="DO184" s="22"/>
      <c r="DP184" s="22"/>
      <c r="DQ184" s="22"/>
      <c r="DR184" s="22"/>
      <c r="DS184" s="22"/>
      <c r="DT184" s="22"/>
      <c r="DU184" s="22"/>
      <c r="DV184" s="22"/>
      <c r="DW184" s="22"/>
      <c r="DX184" s="22"/>
      <c r="DY184" s="22"/>
      <c r="DZ184" s="22"/>
      <c r="EA184" s="22"/>
      <c r="EB184" s="22"/>
      <c r="EC184" s="22"/>
      <c r="ED184" s="22"/>
      <c r="EE184" s="22"/>
      <c r="EF184" s="22"/>
      <c r="EG184" s="22"/>
      <c r="EH184" s="22"/>
      <c r="EI184" s="22"/>
      <c r="EJ184" s="22"/>
      <c r="EK184" s="22"/>
      <c r="EL184" s="22"/>
      <c r="EM184" s="22"/>
      <c r="EN184" s="22"/>
      <c r="EO184" s="22"/>
      <c r="EP184" s="22"/>
      <c r="EQ184" s="22"/>
      <c r="ER184" s="22"/>
      <c r="ES184" s="22"/>
      <c r="ET184" s="22"/>
      <c r="EU184" s="22"/>
      <c r="EV184" s="22"/>
      <c r="EW184" s="22"/>
      <c r="EX184" s="22"/>
      <c r="EY184" s="22"/>
      <c r="EZ184" s="22"/>
      <c r="FA184" s="22"/>
      <c r="FB184" s="22"/>
      <c r="FC184" s="22"/>
      <c r="FD184" s="22"/>
      <c r="FE184" s="22"/>
      <c r="FF184" s="22"/>
      <c r="FG184" s="22"/>
      <c r="FH184" s="22"/>
      <c r="FI184" s="22"/>
      <c r="FJ184" s="22"/>
      <c r="FK184" s="22"/>
      <c r="FL184" s="22"/>
      <c r="FM184" s="22"/>
      <c r="FN184" s="22"/>
      <c r="FO184" s="22"/>
      <c r="FP184" s="22"/>
      <c r="FQ184" s="22"/>
      <c r="FR184" s="22"/>
      <c r="FS184" s="22"/>
      <c r="FT184" s="22"/>
      <c r="FU184" s="22"/>
      <c r="FV184" s="22"/>
      <c r="FW184" s="22"/>
      <c r="FX184" s="22"/>
      <c r="FY184" s="22"/>
      <c r="FZ184" s="22"/>
    </row>
    <row r="185" spans="1:182" ht="14.1" customHeight="1" x14ac:dyDescent="0.2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22"/>
      <c r="AH185" s="22"/>
      <c r="AI185" s="22"/>
      <c r="AJ185" s="22"/>
      <c r="AK185" s="22"/>
      <c r="AL185" s="22"/>
      <c r="AM185" s="22"/>
      <c r="AN185" s="22"/>
      <c r="AO185" s="22"/>
      <c r="AP185" s="22"/>
      <c r="AQ185" s="22"/>
      <c r="AR185" s="22"/>
      <c r="AS185" s="22"/>
      <c r="AT185" s="22"/>
      <c r="AU185" s="22"/>
      <c r="AV185" s="22"/>
      <c r="AW185" s="22"/>
      <c r="AX185" s="22"/>
      <c r="AY185" s="22"/>
      <c r="AZ185" s="22"/>
      <c r="BA185" s="22"/>
      <c r="BB185" s="22"/>
      <c r="BC185" s="22"/>
      <c r="BD185" s="22"/>
      <c r="BE185" s="22"/>
      <c r="BF185" s="22"/>
      <c r="BG185" s="22"/>
      <c r="BH185" s="22"/>
      <c r="BI185" s="22"/>
      <c r="BJ185" s="22"/>
      <c r="BK185" s="22"/>
      <c r="BL185" s="22"/>
      <c r="BM185" s="22"/>
      <c r="BN185" s="22"/>
      <c r="BO185" s="22"/>
      <c r="BP185" s="22"/>
      <c r="BQ185" s="22"/>
      <c r="BR185" s="22"/>
      <c r="BS185" s="22"/>
      <c r="BT185" s="22"/>
      <c r="BU185" s="22"/>
      <c r="BV185" s="22"/>
      <c r="BW185" s="22"/>
      <c r="BX185" s="22"/>
      <c r="BY185" s="22"/>
      <c r="BZ185" s="22"/>
      <c r="CA185" s="22"/>
      <c r="CB185" s="22"/>
      <c r="CC185" s="22"/>
      <c r="CD185" s="22"/>
      <c r="CE185" s="22"/>
      <c r="CF185" s="22"/>
      <c r="CG185" s="22"/>
      <c r="CH185" s="22"/>
      <c r="CI185" s="22"/>
      <c r="CJ185" s="22"/>
      <c r="CK185" s="22"/>
      <c r="CL185" s="22"/>
      <c r="CM185" s="22"/>
      <c r="CN185" s="22"/>
      <c r="CO185" s="22"/>
      <c r="CP185" s="22"/>
      <c r="CQ185" s="22"/>
      <c r="CR185" s="22"/>
      <c r="CS185" s="22"/>
      <c r="CT185" s="22"/>
      <c r="CU185" s="22"/>
      <c r="CV185" s="22"/>
      <c r="CW185" s="22"/>
      <c r="CX185" s="22"/>
      <c r="CY185" s="22"/>
      <c r="CZ185" s="22"/>
      <c r="DA185" s="22"/>
      <c r="DB185" s="22"/>
      <c r="DC185" s="22"/>
      <c r="DD185" s="22"/>
      <c r="DE185" s="22"/>
      <c r="DF185" s="22"/>
      <c r="DG185" s="22"/>
      <c r="DH185" s="22"/>
      <c r="DI185" s="22"/>
      <c r="DJ185" s="22"/>
      <c r="DK185" s="22"/>
      <c r="DL185" s="22"/>
      <c r="DM185" s="22"/>
      <c r="DN185" s="22"/>
      <c r="DO185" s="22"/>
      <c r="DP185" s="22"/>
      <c r="DQ185" s="22"/>
      <c r="DR185" s="22"/>
      <c r="DS185" s="22"/>
      <c r="DT185" s="22"/>
      <c r="DU185" s="22"/>
      <c r="DV185" s="22"/>
      <c r="DW185" s="22"/>
      <c r="DX185" s="22"/>
      <c r="DY185" s="22"/>
      <c r="DZ185" s="22"/>
      <c r="EA185" s="22"/>
      <c r="EB185" s="22"/>
      <c r="EC185" s="22"/>
      <c r="ED185" s="22"/>
      <c r="EE185" s="22"/>
      <c r="EF185" s="22"/>
      <c r="EG185" s="22"/>
      <c r="EH185" s="22"/>
      <c r="EI185" s="22"/>
      <c r="EJ185" s="22"/>
      <c r="EK185" s="22"/>
      <c r="EL185" s="22"/>
      <c r="EM185" s="22"/>
      <c r="EN185" s="22"/>
      <c r="EO185" s="22"/>
      <c r="EP185" s="22"/>
      <c r="EQ185" s="22"/>
      <c r="ER185" s="22"/>
      <c r="ES185" s="22"/>
      <c r="ET185" s="22"/>
      <c r="EU185" s="22"/>
      <c r="EV185" s="22"/>
      <c r="EW185" s="22"/>
      <c r="EX185" s="22"/>
      <c r="EY185" s="22"/>
      <c r="EZ185" s="22"/>
      <c r="FA185" s="22"/>
      <c r="FB185" s="22"/>
      <c r="FC185" s="22"/>
      <c r="FD185" s="22"/>
      <c r="FE185" s="22"/>
      <c r="FF185" s="22"/>
      <c r="FG185" s="22"/>
      <c r="FH185" s="22"/>
      <c r="FI185" s="22"/>
      <c r="FJ185" s="22"/>
      <c r="FK185" s="22"/>
      <c r="FL185" s="22"/>
      <c r="FM185" s="22"/>
      <c r="FN185" s="22"/>
      <c r="FO185" s="22"/>
      <c r="FP185" s="22"/>
      <c r="FQ185" s="22"/>
      <c r="FR185" s="22"/>
      <c r="FS185" s="22"/>
      <c r="FT185" s="22"/>
      <c r="FU185" s="22"/>
      <c r="FV185" s="22"/>
      <c r="FW185" s="22"/>
      <c r="FX185" s="22"/>
      <c r="FY185" s="22"/>
      <c r="FZ185" s="22"/>
    </row>
    <row r="186" spans="1:182" ht="14.1" customHeight="1" x14ac:dyDescent="0.2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22"/>
      <c r="AH186" s="22"/>
      <c r="AI186" s="22"/>
      <c r="AJ186" s="22"/>
      <c r="AK186" s="22"/>
      <c r="AL186" s="22"/>
      <c r="AM186" s="22"/>
      <c r="AN186" s="22"/>
      <c r="AO186" s="22"/>
      <c r="AP186" s="22"/>
      <c r="AQ186" s="22"/>
      <c r="AR186" s="22"/>
      <c r="AS186" s="22"/>
      <c r="AT186" s="22"/>
      <c r="AU186" s="22"/>
      <c r="AV186" s="22"/>
      <c r="AW186" s="22"/>
      <c r="AX186" s="22"/>
      <c r="AY186" s="22"/>
      <c r="AZ186" s="22"/>
      <c r="BA186" s="22"/>
      <c r="BB186" s="22"/>
      <c r="BC186" s="22"/>
      <c r="BD186" s="22"/>
      <c r="BE186" s="22"/>
      <c r="BF186" s="22"/>
      <c r="BG186" s="22"/>
      <c r="BH186" s="22"/>
      <c r="BI186" s="22"/>
      <c r="BJ186" s="22"/>
      <c r="BK186" s="22"/>
      <c r="BL186" s="22"/>
      <c r="BM186" s="22"/>
      <c r="BN186" s="22"/>
      <c r="BO186" s="22"/>
      <c r="BP186" s="22"/>
      <c r="BQ186" s="22"/>
      <c r="BR186" s="22"/>
      <c r="BS186" s="22"/>
      <c r="BT186" s="22"/>
      <c r="BU186" s="22"/>
      <c r="BV186" s="22"/>
      <c r="BW186" s="22"/>
      <c r="BX186" s="22"/>
      <c r="BY186" s="22"/>
      <c r="BZ186" s="22"/>
      <c r="CA186" s="22"/>
      <c r="CB186" s="22"/>
      <c r="CC186" s="22"/>
      <c r="CD186" s="22"/>
      <c r="CE186" s="22"/>
      <c r="CF186" s="22"/>
      <c r="CG186" s="22"/>
      <c r="CH186" s="22"/>
      <c r="CI186" s="22"/>
      <c r="CJ186" s="22"/>
      <c r="CK186" s="22"/>
      <c r="CL186" s="22"/>
      <c r="CM186" s="22"/>
      <c r="CN186" s="22"/>
      <c r="CO186" s="22"/>
      <c r="CP186" s="22"/>
      <c r="CQ186" s="22"/>
      <c r="CR186" s="22"/>
      <c r="CS186" s="22"/>
      <c r="CT186" s="22"/>
      <c r="CU186" s="22"/>
      <c r="CV186" s="22"/>
      <c r="CW186" s="22"/>
      <c r="CX186" s="22"/>
      <c r="CY186" s="22"/>
      <c r="CZ186" s="22"/>
      <c r="DA186" s="22"/>
      <c r="DB186" s="22"/>
      <c r="DC186" s="22"/>
      <c r="DD186" s="22"/>
      <c r="DE186" s="22"/>
      <c r="DF186" s="22"/>
      <c r="DG186" s="22"/>
      <c r="DH186" s="22"/>
      <c r="DI186" s="22"/>
      <c r="DJ186" s="22"/>
      <c r="DK186" s="22"/>
      <c r="DL186" s="22"/>
      <c r="DM186" s="22"/>
      <c r="DN186" s="22"/>
      <c r="DO186" s="22"/>
      <c r="DP186" s="22"/>
      <c r="DQ186" s="22"/>
      <c r="DR186" s="22"/>
      <c r="DS186" s="22"/>
      <c r="DT186" s="22"/>
      <c r="DU186" s="22"/>
      <c r="DV186" s="22"/>
      <c r="DW186" s="22"/>
      <c r="DX186" s="22"/>
      <c r="DY186" s="22"/>
      <c r="DZ186" s="22"/>
      <c r="EA186" s="22"/>
      <c r="EB186" s="22"/>
      <c r="EC186" s="22"/>
      <c r="ED186" s="22"/>
      <c r="EE186" s="22"/>
      <c r="EF186" s="22"/>
      <c r="EG186" s="22"/>
      <c r="EH186" s="22"/>
      <c r="EI186" s="22"/>
      <c r="EJ186" s="22"/>
      <c r="EK186" s="22"/>
      <c r="EL186" s="22"/>
      <c r="EM186" s="22"/>
      <c r="EN186" s="22"/>
      <c r="EO186" s="22"/>
      <c r="EP186" s="22"/>
      <c r="EQ186" s="22"/>
      <c r="ER186" s="22"/>
      <c r="ES186" s="22"/>
      <c r="ET186" s="22"/>
      <c r="EU186" s="22"/>
      <c r="EV186" s="22"/>
      <c r="EW186" s="22"/>
      <c r="EX186" s="22"/>
      <c r="EY186" s="22"/>
      <c r="EZ186" s="22"/>
      <c r="FA186" s="22"/>
      <c r="FB186" s="22"/>
      <c r="FC186" s="22"/>
      <c r="FD186" s="22"/>
      <c r="FE186" s="22"/>
      <c r="FF186" s="22"/>
      <c r="FG186" s="22"/>
      <c r="FH186" s="22"/>
      <c r="FI186" s="22"/>
      <c r="FJ186" s="22"/>
      <c r="FK186" s="22"/>
      <c r="FL186" s="22"/>
      <c r="FM186" s="22"/>
      <c r="FN186" s="22"/>
      <c r="FO186" s="22"/>
      <c r="FP186" s="22"/>
      <c r="FQ186" s="22"/>
      <c r="FR186" s="22"/>
      <c r="FS186" s="22"/>
      <c r="FT186" s="22"/>
      <c r="FU186" s="22"/>
      <c r="FV186" s="22"/>
      <c r="FW186" s="22"/>
      <c r="FX186" s="22"/>
      <c r="FY186" s="22"/>
      <c r="FZ186" s="22"/>
    </row>
    <row r="187" spans="1:182" ht="14.1" customHeight="1" x14ac:dyDescent="0.2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22"/>
      <c r="AH187" s="22"/>
      <c r="AI187" s="22"/>
      <c r="AJ187" s="22"/>
      <c r="AK187" s="22"/>
      <c r="AL187" s="22"/>
      <c r="AM187" s="22"/>
      <c r="AN187" s="22"/>
      <c r="AO187" s="22"/>
      <c r="AP187" s="22"/>
      <c r="AQ187" s="22"/>
      <c r="AR187" s="22"/>
      <c r="AS187" s="22"/>
      <c r="AT187" s="22"/>
      <c r="AU187" s="22"/>
      <c r="AV187" s="22"/>
      <c r="AW187" s="22"/>
      <c r="AX187" s="22"/>
      <c r="AY187" s="22"/>
      <c r="AZ187" s="22"/>
      <c r="BA187" s="22"/>
      <c r="BB187" s="22"/>
      <c r="BC187" s="22"/>
      <c r="BD187" s="22"/>
      <c r="BE187" s="22"/>
      <c r="BF187" s="22"/>
      <c r="BG187" s="22"/>
      <c r="BH187" s="22"/>
      <c r="BI187" s="22"/>
      <c r="BJ187" s="22"/>
      <c r="BK187" s="22"/>
      <c r="BL187" s="22"/>
      <c r="BM187" s="22"/>
      <c r="BN187" s="22"/>
      <c r="BO187" s="22"/>
      <c r="BP187" s="22"/>
      <c r="BQ187" s="22"/>
      <c r="BR187" s="22"/>
      <c r="BS187" s="22"/>
      <c r="BT187" s="22"/>
      <c r="BU187" s="22"/>
      <c r="BV187" s="22"/>
      <c r="BW187" s="22"/>
      <c r="BX187" s="22"/>
      <c r="BY187" s="22"/>
      <c r="BZ187" s="22"/>
      <c r="CA187" s="22"/>
      <c r="CB187" s="22"/>
      <c r="CC187" s="22"/>
      <c r="CD187" s="22"/>
      <c r="CE187" s="22"/>
      <c r="CF187" s="22"/>
      <c r="CG187" s="22"/>
      <c r="CH187" s="22"/>
      <c r="CI187" s="22"/>
      <c r="CJ187" s="22"/>
      <c r="CK187" s="22"/>
      <c r="CL187" s="22"/>
      <c r="CM187" s="22"/>
      <c r="CN187" s="22"/>
      <c r="CO187" s="22"/>
      <c r="CP187" s="22"/>
      <c r="CQ187" s="22"/>
      <c r="CR187" s="22"/>
      <c r="CS187" s="22"/>
      <c r="CT187" s="22"/>
      <c r="CU187" s="22"/>
      <c r="CV187" s="22"/>
      <c r="CW187" s="22"/>
      <c r="CX187" s="22"/>
      <c r="CY187" s="22"/>
      <c r="CZ187" s="22"/>
      <c r="DA187" s="22"/>
      <c r="DB187" s="22"/>
      <c r="DC187" s="22"/>
      <c r="DD187" s="22"/>
      <c r="DE187" s="22"/>
      <c r="DF187" s="22"/>
      <c r="DG187" s="22"/>
      <c r="DH187" s="22"/>
      <c r="DI187" s="22"/>
      <c r="DJ187" s="22"/>
      <c r="DK187" s="22"/>
      <c r="DL187" s="22"/>
      <c r="DM187" s="22"/>
      <c r="DN187" s="22"/>
      <c r="DO187" s="22"/>
      <c r="DP187" s="22"/>
      <c r="DQ187" s="22"/>
      <c r="DR187" s="22"/>
      <c r="DS187" s="22"/>
      <c r="DT187" s="22"/>
      <c r="DU187" s="22"/>
      <c r="DV187" s="22"/>
      <c r="DW187" s="22"/>
      <c r="DX187" s="22"/>
      <c r="DY187" s="22"/>
      <c r="DZ187" s="22"/>
      <c r="EA187" s="22"/>
      <c r="EB187" s="22"/>
      <c r="EC187" s="22"/>
      <c r="ED187" s="22"/>
      <c r="EE187" s="22"/>
      <c r="EF187" s="22"/>
      <c r="EG187" s="22"/>
      <c r="EH187" s="22"/>
      <c r="EI187" s="22"/>
      <c r="EJ187" s="22"/>
      <c r="EK187" s="22"/>
      <c r="EL187" s="22"/>
      <c r="EM187" s="22"/>
      <c r="EN187" s="22"/>
      <c r="EO187" s="22"/>
      <c r="EP187" s="22"/>
      <c r="EQ187" s="22"/>
      <c r="ER187" s="22"/>
      <c r="ES187" s="22"/>
      <c r="ET187" s="22"/>
      <c r="EU187" s="22"/>
      <c r="EV187" s="22"/>
      <c r="EW187" s="22"/>
      <c r="EX187" s="22"/>
      <c r="EY187" s="22"/>
      <c r="EZ187" s="22"/>
      <c r="FA187" s="22"/>
      <c r="FB187" s="22"/>
      <c r="FC187" s="22"/>
      <c r="FD187" s="22"/>
      <c r="FE187" s="22"/>
      <c r="FF187" s="22"/>
      <c r="FG187" s="22"/>
      <c r="FH187" s="22"/>
      <c r="FI187" s="22"/>
      <c r="FJ187" s="22"/>
      <c r="FK187" s="22"/>
      <c r="FL187" s="22"/>
      <c r="FM187" s="22"/>
      <c r="FN187" s="22"/>
      <c r="FO187" s="22"/>
      <c r="FP187" s="22"/>
      <c r="FQ187" s="22"/>
      <c r="FR187" s="22"/>
      <c r="FS187" s="22"/>
      <c r="FT187" s="22"/>
      <c r="FU187" s="22"/>
      <c r="FV187" s="22"/>
      <c r="FW187" s="22"/>
      <c r="FX187" s="22"/>
      <c r="FY187" s="22"/>
      <c r="FZ187" s="22"/>
    </row>
    <row r="188" spans="1:182" ht="14.1" customHeight="1" x14ac:dyDescent="0.2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2"/>
      <c r="AI188" s="22"/>
      <c r="AJ188" s="22"/>
      <c r="AK188" s="22"/>
      <c r="AL188" s="22"/>
      <c r="AM188" s="22"/>
      <c r="AN188" s="22"/>
      <c r="AO188" s="22"/>
      <c r="AP188" s="22"/>
      <c r="AQ188" s="22"/>
      <c r="AR188" s="22"/>
      <c r="AS188" s="22"/>
      <c r="AT188" s="22"/>
      <c r="AU188" s="22"/>
      <c r="AV188" s="22"/>
      <c r="AW188" s="22"/>
      <c r="AX188" s="22"/>
      <c r="AY188" s="22"/>
      <c r="AZ188" s="22"/>
      <c r="BA188" s="22"/>
      <c r="BB188" s="22"/>
      <c r="BC188" s="22"/>
      <c r="BD188" s="22"/>
      <c r="BE188" s="22"/>
      <c r="BF188" s="22"/>
      <c r="BG188" s="22"/>
      <c r="BH188" s="22"/>
      <c r="BI188" s="22"/>
      <c r="BJ188" s="22"/>
      <c r="BK188" s="22"/>
      <c r="BL188" s="22"/>
      <c r="BM188" s="22"/>
      <c r="BN188" s="22"/>
      <c r="BO188" s="22"/>
      <c r="BP188" s="22"/>
      <c r="BQ188" s="22"/>
      <c r="BR188" s="22"/>
      <c r="BS188" s="22"/>
      <c r="BT188" s="22"/>
      <c r="BU188" s="22"/>
      <c r="BV188" s="22"/>
      <c r="BW188" s="22"/>
      <c r="BX188" s="22"/>
      <c r="BY188" s="22"/>
      <c r="BZ188" s="22"/>
      <c r="CA188" s="22"/>
      <c r="CB188" s="22"/>
      <c r="CC188" s="22"/>
      <c r="CD188" s="22"/>
      <c r="CE188" s="22"/>
      <c r="CF188" s="22"/>
      <c r="CG188" s="22"/>
      <c r="CH188" s="22"/>
      <c r="CI188" s="22"/>
      <c r="CJ188" s="22"/>
      <c r="CK188" s="22"/>
      <c r="CL188" s="22"/>
      <c r="CM188" s="22"/>
      <c r="CN188" s="22"/>
      <c r="CO188" s="22"/>
      <c r="CP188" s="22"/>
      <c r="CQ188" s="22"/>
      <c r="CR188" s="22"/>
      <c r="CS188" s="22"/>
      <c r="CT188" s="22"/>
      <c r="CU188" s="22"/>
      <c r="CV188" s="22"/>
      <c r="CW188" s="22"/>
      <c r="CX188" s="22"/>
      <c r="CY188" s="22"/>
      <c r="CZ188" s="22"/>
      <c r="DA188" s="22"/>
      <c r="DB188" s="22"/>
      <c r="DC188" s="22"/>
      <c r="DD188" s="22"/>
      <c r="DE188" s="22"/>
      <c r="DF188" s="22"/>
      <c r="DG188" s="22"/>
      <c r="DH188" s="22"/>
      <c r="DI188" s="22"/>
      <c r="DJ188" s="22"/>
      <c r="DK188" s="22"/>
      <c r="DL188" s="22"/>
      <c r="DM188" s="22"/>
      <c r="DN188" s="22"/>
      <c r="DO188" s="22"/>
      <c r="DP188" s="22"/>
      <c r="DQ188" s="22"/>
      <c r="DR188" s="22"/>
      <c r="DS188" s="22"/>
      <c r="DT188" s="22"/>
      <c r="DU188" s="22"/>
      <c r="DV188" s="22"/>
      <c r="DW188" s="22"/>
      <c r="DX188" s="22"/>
      <c r="DY188" s="22"/>
      <c r="DZ188" s="22"/>
      <c r="EA188" s="22"/>
      <c r="EB188" s="22"/>
      <c r="EC188" s="22"/>
      <c r="ED188" s="22"/>
      <c r="EE188" s="22"/>
      <c r="EF188" s="22"/>
      <c r="EG188" s="22"/>
      <c r="EH188" s="22"/>
      <c r="EI188" s="22"/>
      <c r="EJ188" s="22"/>
      <c r="EK188" s="22"/>
      <c r="EL188" s="22"/>
      <c r="EM188" s="22"/>
      <c r="EN188" s="22"/>
      <c r="EO188" s="22"/>
      <c r="EP188" s="22"/>
      <c r="EQ188" s="22"/>
      <c r="ER188" s="22"/>
      <c r="ES188" s="22"/>
      <c r="ET188" s="22"/>
      <c r="EU188" s="22"/>
      <c r="EV188" s="22"/>
      <c r="EW188" s="22"/>
      <c r="EX188" s="22"/>
      <c r="EY188" s="22"/>
      <c r="EZ188" s="22"/>
      <c r="FA188" s="22"/>
      <c r="FB188" s="22"/>
      <c r="FC188" s="22"/>
      <c r="FD188" s="22"/>
      <c r="FE188" s="22"/>
      <c r="FF188" s="22"/>
      <c r="FG188" s="22"/>
      <c r="FH188" s="22"/>
      <c r="FI188" s="22"/>
      <c r="FJ188" s="22"/>
      <c r="FK188" s="22"/>
      <c r="FL188" s="22"/>
      <c r="FM188" s="22"/>
      <c r="FN188" s="22"/>
      <c r="FO188" s="22"/>
      <c r="FP188" s="22"/>
      <c r="FQ188" s="22"/>
      <c r="FR188" s="22"/>
      <c r="FS188" s="22"/>
      <c r="FT188" s="22"/>
      <c r="FU188" s="22"/>
      <c r="FV188" s="22"/>
      <c r="FW188" s="22"/>
      <c r="FX188" s="22"/>
      <c r="FY188" s="22"/>
      <c r="FZ188" s="22"/>
    </row>
    <row r="189" spans="1:182" ht="14.1" customHeight="1" x14ac:dyDescent="0.2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22"/>
      <c r="AH189" s="22"/>
      <c r="AI189" s="22"/>
      <c r="AJ189" s="22"/>
      <c r="AK189" s="22"/>
      <c r="AL189" s="22"/>
      <c r="AM189" s="22"/>
      <c r="AN189" s="22"/>
      <c r="AO189" s="22"/>
      <c r="AP189" s="22"/>
      <c r="AQ189" s="22"/>
      <c r="AR189" s="22"/>
      <c r="AS189" s="22"/>
      <c r="AT189" s="22"/>
      <c r="AU189" s="22"/>
      <c r="AV189" s="22"/>
      <c r="AW189" s="22"/>
      <c r="AX189" s="22"/>
      <c r="AY189" s="22"/>
      <c r="AZ189" s="22"/>
      <c r="BA189" s="22"/>
      <c r="BB189" s="22"/>
      <c r="BC189" s="22"/>
      <c r="BD189" s="22"/>
      <c r="BE189" s="22"/>
      <c r="BF189" s="22"/>
      <c r="BG189" s="22"/>
      <c r="BH189" s="22"/>
      <c r="BI189" s="22"/>
      <c r="BJ189" s="22"/>
      <c r="BK189" s="22"/>
      <c r="BL189" s="22"/>
      <c r="BM189" s="22"/>
      <c r="BN189" s="22"/>
      <c r="BO189" s="22"/>
      <c r="BP189" s="22"/>
      <c r="BQ189" s="22"/>
      <c r="BR189" s="22"/>
      <c r="BS189" s="22"/>
      <c r="BT189" s="22"/>
      <c r="BU189" s="22"/>
      <c r="BV189" s="22"/>
      <c r="BW189" s="22"/>
      <c r="BX189" s="22"/>
      <c r="BY189" s="22"/>
      <c r="BZ189" s="22"/>
      <c r="CA189" s="22"/>
      <c r="CB189" s="22"/>
      <c r="CC189" s="22"/>
      <c r="CD189" s="22"/>
      <c r="CE189" s="22"/>
      <c r="CF189" s="22"/>
      <c r="CG189" s="22"/>
      <c r="CH189" s="22"/>
      <c r="CI189" s="22"/>
      <c r="CJ189" s="22"/>
      <c r="CK189" s="22"/>
      <c r="CL189" s="22"/>
      <c r="CM189" s="22"/>
      <c r="CN189" s="22"/>
      <c r="CO189" s="22"/>
      <c r="CP189" s="22"/>
      <c r="CQ189" s="22"/>
      <c r="CR189" s="22"/>
      <c r="CS189" s="22"/>
      <c r="CT189" s="22"/>
      <c r="CU189" s="22"/>
      <c r="CV189" s="22"/>
      <c r="CW189" s="22"/>
      <c r="CX189" s="22"/>
      <c r="CY189" s="22"/>
      <c r="CZ189" s="22"/>
      <c r="DA189" s="22"/>
      <c r="DB189" s="22"/>
      <c r="DC189" s="22"/>
      <c r="DD189" s="22"/>
      <c r="DE189" s="22"/>
      <c r="DF189" s="22"/>
      <c r="DG189" s="22"/>
      <c r="DH189" s="22"/>
      <c r="DI189" s="22"/>
      <c r="DJ189" s="22"/>
      <c r="DK189" s="22"/>
      <c r="DL189" s="22"/>
      <c r="DM189" s="22"/>
      <c r="DN189" s="22"/>
      <c r="DO189" s="22"/>
      <c r="DP189" s="22"/>
      <c r="DQ189" s="22"/>
      <c r="DR189" s="22"/>
      <c r="DS189" s="22"/>
      <c r="DT189" s="22"/>
      <c r="DU189" s="22"/>
      <c r="DV189" s="22"/>
      <c r="DW189" s="22"/>
      <c r="DX189" s="22"/>
      <c r="DY189" s="22"/>
      <c r="DZ189" s="22"/>
      <c r="EA189" s="22"/>
      <c r="EB189" s="22"/>
      <c r="EC189" s="22"/>
      <c r="ED189" s="22"/>
      <c r="EE189" s="22"/>
      <c r="EF189" s="22"/>
      <c r="EG189" s="22"/>
      <c r="EH189" s="22"/>
      <c r="EI189" s="22"/>
      <c r="EJ189" s="22"/>
      <c r="EK189" s="22"/>
      <c r="EL189" s="22"/>
      <c r="EM189" s="22"/>
      <c r="EN189" s="22"/>
      <c r="EO189" s="22"/>
      <c r="EP189" s="22"/>
      <c r="EQ189" s="22"/>
      <c r="ER189" s="22"/>
      <c r="ES189" s="22"/>
      <c r="ET189" s="22"/>
      <c r="EU189" s="22"/>
      <c r="EV189" s="22"/>
      <c r="EW189" s="22"/>
      <c r="EX189" s="22"/>
      <c r="EY189" s="22"/>
      <c r="EZ189" s="22"/>
      <c r="FA189" s="22"/>
      <c r="FB189" s="22"/>
      <c r="FC189" s="22"/>
      <c r="FD189" s="22"/>
      <c r="FE189" s="22"/>
      <c r="FF189" s="22"/>
      <c r="FG189" s="22"/>
      <c r="FH189" s="22"/>
      <c r="FI189" s="22"/>
      <c r="FJ189" s="22"/>
      <c r="FK189" s="22"/>
      <c r="FL189" s="22"/>
      <c r="FM189" s="22"/>
      <c r="FN189" s="22"/>
      <c r="FO189" s="22"/>
      <c r="FP189" s="22"/>
      <c r="FQ189" s="22"/>
      <c r="FR189" s="22"/>
      <c r="FS189" s="22"/>
      <c r="FT189" s="22"/>
      <c r="FU189" s="22"/>
      <c r="FV189" s="22"/>
      <c r="FW189" s="22"/>
      <c r="FX189" s="22"/>
      <c r="FY189" s="22"/>
      <c r="FZ189" s="22"/>
    </row>
    <row r="190" spans="1:182" ht="14.1" customHeight="1" x14ac:dyDescent="0.2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22"/>
      <c r="AH190" s="22"/>
      <c r="AI190" s="22"/>
      <c r="AJ190" s="22"/>
      <c r="AK190" s="22"/>
      <c r="AL190" s="22"/>
      <c r="AM190" s="22"/>
      <c r="AN190" s="22"/>
      <c r="AO190" s="22"/>
      <c r="AP190" s="22"/>
      <c r="AQ190" s="22"/>
      <c r="AR190" s="22"/>
      <c r="AS190" s="22"/>
      <c r="AT190" s="22"/>
      <c r="AU190" s="22"/>
      <c r="AV190" s="22"/>
      <c r="AW190" s="22"/>
      <c r="AX190" s="22"/>
      <c r="AY190" s="22"/>
      <c r="AZ190" s="22"/>
      <c r="BA190" s="22"/>
      <c r="BB190" s="22"/>
      <c r="BC190" s="22"/>
      <c r="BD190" s="22"/>
      <c r="BE190" s="22"/>
      <c r="BF190" s="22"/>
      <c r="BG190" s="22"/>
      <c r="BH190" s="22"/>
      <c r="BI190" s="22"/>
      <c r="BJ190" s="22"/>
      <c r="BK190" s="22"/>
      <c r="BL190" s="22"/>
      <c r="BM190" s="22"/>
      <c r="BN190" s="22"/>
      <c r="BO190" s="22"/>
      <c r="BP190" s="22"/>
      <c r="BQ190" s="22"/>
      <c r="BR190" s="22"/>
      <c r="BS190" s="22"/>
      <c r="BT190" s="22"/>
      <c r="BU190" s="22"/>
      <c r="BV190" s="22"/>
      <c r="BW190" s="22"/>
      <c r="BX190" s="22"/>
      <c r="BY190" s="22"/>
      <c r="BZ190" s="22"/>
      <c r="CA190" s="22"/>
      <c r="CB190" s="22"/>
      <c r="CC190" s="22"/>
      <c r="CD190" s="22"/>
      <c r="CE190" s="22"/>
      <c r="CF190" s="22"/>
      <c r="CG190" s="22"/>
      <c r="CH190" s="22"/>
      <c r="CI190" s="22"/>
      <c r="CJ190" s="22"/>
      <c r="CK190" s="22"/>
      <c r="CL190" s="22"/>
      <c r="CM190" s="22"/>
      <c r="CN190" s="22"/>
      <c r="CO190" s="22"/>
      <c r="CP190" s="22"/>
      <c r="CQ190" s="22"/>
      <c r="CR190" s="22"/>
      <c r="CS190" s="22"/>
      <c r="CT190" s="22"/>
      <c r="CU190" s="22"/>
      <c r="CV190" s="22"/>
      <c r="CW190" s="22"/>
      <c r="CX190" s="22"/>
      <c r="CY190" s="22"/>
      <c r="CZ190" s="22"/>
      <c r="DA190" s="22"/>
      <c r="DB190" s="22"/>
      <c r="DC190" s="22"/>
      <c r="DD190" s="22"/>
      <c r="DE190" s="22"/>
      <c r="DF190" s="22"/>
      <c r="DG190" s="22"/>
      <c r="DH190" s="22"/>
      <c r="DI190" s="22"/>
      <c r="DJ190" s="22"/>
      <c r="DK190" s="22"/>
      <c r="DL190" s="22"/>
      <c r="DM190" s="22"/>
      <c r="DN190" s="22"/>
      <c r="DO190" s="22"/>
      <c r="DP190" s="22"/>
      <c r="DQ190" s="22"/>
      <c r="DR190" s="22"/>
      <c r="DS190" s="22"/>
      <c r="DT190" s="22"/>
      <c r="DU190" s="22"/>
      <c r="DV190" s="22"/>
      <c r="DW190" s="22"/>
      <c r="DX190" s="22"/>
      <c r="DY190" s="22"/>
      <c r="DZ190" s="22"/>
      <c r="EA190" s="22"/>
      <c r="EB190" s="22"/>
      <c r="EC190" s="22"/>
      <c r="ED190" s="22"/>
      <c r="EE190" s="22"/>
      <c r="EF190" s="22"/>
      <c r="EG190" s="22"/>
      <c r="EH190" s="22"/>
      <c r="EI190" s="22"/>
      <c r="EJ190" s="22"/>
      <c r="EK190" s="22"/>
      <c r="EL190" s="22"/>
      <c r="EM190" s="22"/>
      <c r="EN190" s="22"/>
      <c r="EO190" s="22"/>
      <c r="EP190" s="22"/>
      <c r="EQ190" s="22"/>
      <c r="ER190" s="22"/>
      <c r="ES190" s="22"/>
      <c r="ET190" s="22"/>
      <c r="EU190" s="22"/>
      <c r="EV190" s="22"/>
      <c r="EW190" s="22"/>
      <c r="EX190" s="22"/>
      <c r="EY190" s="22"/>
      <c r="EZ190" s="22"/>
      <c r="FA190" s="22"/>
      <c r="FB190" s="22"/>
      <c r="FC190" s="22"/>
      <c r="FD190" s="22"/>
      <c r="FE190" s="22"/>
      <c r="FF190" s="22"/>
      <c r="FG190" s="22"/>
      <c r="FH190" s="22"/>
      <c r="FI190" s="22"/>
      <c r="FJ190" s="22"/>
      <c r="FK190" s="22"/>
      <c r="FL190" s="22"/>
      <c r="FM190" s="22"/>
      <c r="FN190" s="22"/>
      <c r="FO190" s="22"/>
      <c r="FP190" s="22"/>
      <c r="FQ190" s="22"/>
      <c r="FR190" s="22"/>
      <c r="FS190" s="22"/>
      <c r="FT190" s="22"/>
      <c r="FU190" s="22"/>
      <c r="FV190" s="22"/>
      <c r="FW190" s="22"/>
      <c r="FX190" s="22"/>
      <c r="FY190" s="22"/>
      <c r="FZ190" s="22"/>
    </row>
    <row r="191" spans="1:182" ht="14.1" customHeight="1" x14ac:dyDescent="0.2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22"/>
      <c r="AH191" s="22"/>
      <c r="AI191" s="22"/>
      <c r="AJ191" s="22"/>
      <c r="AK191" s="22"/>
      <c r="AL191" s="22"/>
      <c r="AM191" s="22"/>
      <c r="AN191" s="22"/>
      <c r="AO191" s="22"/>
      <c r="AP191" s="22"/>
      <c r="AQ191" s="22"/>
      <c r="AR191" s="22"/>
      <c r="AS191" s="22"/>
      <c r="AT191" s="22"/>
      <c r="AU191" s="22"/>
      <c r="AV191" s="22"/>
      <c r="AW191" s="22"/>
      <c r="AX191" s="22"/>
      <c r="AY191" s="22"/>
      <c r="AZ191" s="22"/>
      <c r="BA191" s="22"/>
      <c r="BB191" s="22"/>
      <c r="BC191" s="22"/>
      <c r="BD191" s="22"/>
      <c r="BE191" s="22"/>
      <c r="BF191" s="22"/>
      <c r="BG191" s="22"/>
      <c r="BH191" s="22"/>
      <c r="BI191" s="22"/>
      <c r="BJ191" s="22"/>
      <c r="BK191" s="22"/>
      <c r="BL191" s="22"/>
      <c r="BM191" s="22"/>
      <c r="BN191" s="22"/>
      <c r="BO191" s="22"/>
      <c r="BP191" s="22"/>
      <c r="BQ191" s="22"/>
      <c r="BR191" s="22"/>
      <c r="BS191" s="22"/>
      <c r="BT191" s="22"/>
      <c r="BU191" s="22"/>
      <c r="BV191" s="22"/>
      <c r="BW191" s="22"/>
      <c r="BX191" s="22"/>
      <c r="BY191" s="22"/>
      <c r="BZ191" s="22"/>
      <c r="CA191" s="22"/>
      <c r="CB191" s="22"/>
      <c r="CC191" s="22"/>
      <c r="CD191" s="22"/>
      <c r="CE191" s="22"/>
      <c r="CF191" s="22"/>
      <c r="CG191" s="22"/>
      <c r="CH191" s="22"/>
      <c r="CI191" s="22"/>
      <c r="CJ191" s="22"/>
      <c r="CK191" s="22"/>
      <c r="CL191" s="22"/>
      <c r="CM191" s="22"/>
      <c r="CN191" s="22"/>
      <c r="CO191" s="22"/>
      <c r="CP191" s="22"/>
      <c r="CQ191" s="22"/>
      <c r="CR191" s="22"/>
      <c r="CS191" s="22"/>
      <c r="CT191" s="22"/>
      <c r="CU191" s="22"/>
      <c r="CV191" s="22"/>
      <c r="CW191" s="22"/>
      <c r="CX191" s="22"/>
      <c r="CY191" s="22"/>
      <c r="CZ191" s="22"/>
      <c r="DA191" s="22"/>
      <c r="DB191" s="22"/>
      <c r="DC191" s="22"/>
      <c r="DD191" s="22"/>
      <c r="DE191" s="22"/>
      <c r="DF191" s="22"/>
      <c r="DG191" s="22"/>
      <c r="DH191" s="22"/>
      <c r="DI191" s="22"/>
      <c r="DJ191" s="22"/>
      <c r="DK191" s="22"/>
      <c r="DL191" s="22"/>
      <c r="DM191" s="22"/>
      <c r="DN191" s="22"/>
      <c r="DO191" s="22"/>
      <c r="DP191" s="22"/>
      <c r="DQ191" s="22"/>
      <c r="DR191" s="22"/>
      <c r="DS191" s="22"/>
      <c r="DT191" s="22"/>
      <c r="DU191" s="22"/>
      <c r="DV191" s="22"/>
      <c r="DW191" s="22"/>
      <c r="DX191" s="22"/>
      <c r="DY191" s="22"/>
      <c r="DZ191" s="22"/>
      <c r="EA191" s="22"/>
      <c r="EB191" s="22"/>
      <c r="EC191" s="22"/>
      <c r="ED191" s="22"/>
      <c r="EE191" s="22"/>
      <c r="EF191" s="22"/>
      <c r="EG191" s="22"/>
      <c r="EH191" s="22"/>
      <c r="EI191" s="22"/>
      <c r="EJ191" s="22"/>
      <c r="EK191" s="22"/>
      <c r="EL191" s="22"/>
      <c r="EM191" s="22"/>
      <c r="EN191" s="22"/>
      <c r="EO191" s="22"/>
      <c r="EP191" s="22"/>
      <c r="EQ191" s="22"/>
      <c r="ER191" s="22"/>
      <c r="ES191" s="22"/>
      <c r="ET191" s="22"/>
      <c r="EU191" s="22"/>
      <c r="EV191" s="22"/>
      <c r="EW191" s="22"/>
      <c r="EX191" s="22"/>
      <c r="EY191" s="22"/>
      <c r="EZ191" s="22"/>
      <c r="FA191" s="22"/>
      <c r="FB191" s="22"/>
      <c r="FC191" s="22"/>
      <c r="FD191" s="22"/>
      <c r="FE191" s="22"/>
      <c r="FF191" s="22"/>
      <c r="FG191" s="22"/>
      <c r="FH191" s="22"/>
      <c r="FI191" s="22"/>
      <c r="FJ191" s="22"/>
      <c r="FK191" s="22"/>
      <c r="FL191" s="22"/>
      <c r="FM191" s="22"/>
      <c r="FN191" s="22"/>
      <c r="FO191" s="22"/>
      <c r="FP191" s="22"/>
      <c r="FQ191" s="22"/>
      <c r="FR191" s="22"/>
      <c r="FS191" s="22"/>
      <c r="FT191" s="22"/>
      <c r="FU191" s="22"/>
      <c r="FV191" s="22"/>
      <c r="FW191" s="22"/>
      <c r="FX191" s="22"/>
      <c r="FY191" s="22"/>
      <c r="FZ191" s="22"/>
    </row>
    <row r="192" spans="1:182" ht="14.1" customHeight="1" x14ac:dyDescent="0.2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22"/>
      <c r="AH192" s="22"/>
      <c r="AI192" s="22"/>
      <c r="AJ192" s="22"/>
      <c r="AK192" s="22"/>
      <c r="AL192" s="22"/>
      <c r="AM192" s="22"/>
      <c r="AN192" s="22"/>
      <c r="AO192" s="22"/>
      <c r="AP192" s="22"/>
      <c r="AQ192" s="22"/>
      <c r="AR192" s="22"/>
      <c r="AS192" s="22"/>
      <c r="AT192" s="22"/>
      <c r="AU192" s="22"/>
      <c r="AV192" s="22"/>
      <c r="AW192" s="22"/>
      <c r="AX192" s="22"/>
      <c r="AY192" s="22"/>
      <c r="AZ192" s="22"/>
      <c r="BA192" s="22"/>
      <c r="BB192" s="22"/>
      <c r="BC192" s="22"/>
      <c r="BD192" s="22"/>
      <c r="BE192" s="22"/>
      <c r="BF192" s="22"/>
      <c r="BG192" s="22"/>
      <c r="BH192" s="22"/>
      <c r="BI192" s="22"/>
      <c r="BJ192" s="22"/>
      <c r="BK192" s="22"/>
      <c r="BL192" s="22"/>
      <c r="BM192" s="22"/>
      <c r="BN192" s="22"/>
      <c r="BO192" s="22"/>
      <c r="BP192" s="22"/>
      <c r="BQ192" s="22"/>
      <c r="BR192" s="22"/>
      <c r="BS192" s="22"/>
      <c r="BT192" s="22"/>
      <c r="BU192" s="22"/>
      <c r="BV192" s="22"/>
      <c r="BW192" s="22"/>
      <c r="BX192" s="22"/>
      <c r="BY192" s="22"/>
      <c r="BZ192" s="22"/>
      <c r="CA192" s="22"/>
      <c r="CB192" s="22"/>
      <c r="CC192" s="22"/>
      <c r="CD192" s="22"/>
      <c r="CE192" s="22"/>
      <c r="CF192" s="22"/>
      <c r="CG192" s="22"/>
      <c r="CH192" s="22"/>
      <c r="CI192" s="22"/>
      <c r="CJ192" s="22"/>
      <c r="CK192" s="22"/>
      <c r="CL192" s="22"/>
      <c r="CM192" s="22"/>
      <c r="CN192" s="22"/>
      <c r="CO192" s="22"/>
      <c r="CP192" s="22"/>
      <c r="CQ192" s="22"/>
      <c r="CR192" s="22"/>
      <c r="CS192" s="22"/>
      <c r="CT192" s="22"/>
      <c r="CU192" s="22"/>
      <c r="CV192" s="22"/>
      <c r="CW192" s="22"/>
      <c r="CX192" s="22"/>
      <c r="CY192" s="22"/>
      <c r="CZ192" s="22"/>
      <c r="DA192" s="22"/>
      <c r="DB192" s="22"/>
      <c r="DC192" s="22"/>
      <c r="DD192" s="22"/>
      <c r="DE192" s="22"/>
      <c r="DF192" s="22"/>
      <c r="DG192" s="22"/>
      <c r="DH192" s="22"/>
      <c r="DI192" s="22"/>
      <c r="DJ192" s="22"/>
      <c r="DK192" s="22"/>
      <c r="DL192" s="22"/>
      <c r="DM192" s="22"/>
      <c r="DN192" s="22"/>
      <c r="DO192" s="22"/>
      <c r="DP192" s="22"/>
      <c r="DQ192" s="22"/>
      <c r="DR192" s="22"/>
      <c r="DS192" s="22"/>
      <c r="DT192" s="22"/>
      <c r="DU192" s="22"/>
      <c r="DV192" s="22"/>
      <c r="DW192" s="22"/>
      <c r="DX192" s="22"/>
      <c r="DY192" s="22"/>
      <c r="DZ192" s="22"/>
      <c r="EA192" s="22"/>
      <c r="EB192" s="22"/>
      <c r="EC192" s="22"/>
      <c r="ED192" s="22"/>
      <c r="EE192" s="22"/>
      <c r="EF192" s="22"/>
      <c r="EG192" s="22"/>
      <c r="EH192" s="22"/>
      <c r="EI192" s="22"/>
      <c r="EJ192" s="22"/>
      <c r="EK192" s="22"/>
      <c r="EL192" s="22"/>
      <c r="EM192" s="22"/>
      <c r="EN192" s="22"/>
      <c r="EO192" s="22"/>
      <c r="EP192" s="22"/>
      <c r="EQ192" s="22"/>
      <c r="ER192" s="22"/>
      <c r="ES192" s="22"/>
      <c r="ET192" s="22"/>
      <c r="EU192" s="22"/>
      <c r="EV192" s="22"/>
      <c r="EW192" s="22"/>
      <c r="EX192" s="22"/>
      <c r="EY192" s="22"/>
      <c r="EZ192" s="22"/>
      <c r="FA192" s="22"/>
      <c r="FB192" s="22"/>
      <c r="FC192" s="22"/>
      <c r="FD192" s="22"/>
      <c r="FE192" s="22"/>
      <c r="FF192" s="22"/>
      <c r="FG192" s="22"/>
      <c r="FH192" s="22"/>
      <c r="FI192" s="22"/>
      <c r="FJ192" s="22"/>
      <c r="FK192" s="22"/>
      <c r="FL192" s="22"/>
      <c r="FM192" s="22"/>
      <c r="FN192" s="22"/>
      <c r="FO192" s="22"/>
      <c r="FP192" s="22"/>
      <c r="FQ192" s="22"/>
      <c r="FR192" s="22"/>
      <c r="FS192" s="22"/>
      <c r="FT192" s="22"/>
      <c r="FU192" s="22"/>
      <c r="FV192" s="22"/>
      <c r="FW192" s="22"/>
      <c r="FX192" s="22"/>
      <c r="FY192" s="22"/>
      <c r="FZ192" s="22"/>
    </row>
    <row r="193" spans="1:182" ht="14.1" customHeight="1" x14ac:dyDescent="0.2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22"/>
      <c r="AH193" s="22"/>
      <c r="AI193" s="22"/>
      <c r="AJ193" s="22"/>
      <c r="AK193" s="22"/>
      <c r="AL193" s="22"/>
      <c r="AM193" s="22"/>
      <c r="AN193" s="22"/>
      <c r="AO193" s="22"/>
      <c r="AP193" s="22"/>
      <c r="AQ193" s="22"/>
      <c r="AR193" s="22"/>
      <c r="AS193" s="22"/>
      <c r="AT193" s="22"/>
      <c r="AU193" s="22"/>
      <c r="AV193" s="22"/>
      <c r="AW193" s="22"/>
      <c r="AX193" s="22"/>
      <c r="AY193" s="22"/>
      <c r="AZ193" s="22"/>
      <c r="BA193" s="22"/>
      <c r="BB193" s="22"/>
      <c r="BC193" s="22"/>
      <c r="BD193" s="22"/>
      <c r="BE193" s="22"/>
      <c r="BF193" s="22"/>
      <c r="BG193" s="22"/>
      <c r="BH193" s="22"/>
      <c r="BI193" s="22"/>
      <c r="BJ193" s="22"/>
      <c r="BK193" s="22"/>
      <c r="BL193" s="22"/>
      <c r="BM193" s="22"/>
      <c r="BN193" s="22"/>
      <c r="BO193" s="22"/>
      <c r="BP193" s="22"/>
      <c r="BQ193" s="22"/>
      <c r="BR193" s="22"/>
      <c r="BS193" s="22"/>
      <c r="BT193" s="22"/>
      <c r="BU193" s="22"/>
      <c r="BV193" s="22"/>
      <c r="BW193" s="22"/>
      <c r="BX193" s="22"/>
      <c r="BY193" s="22"/>
      <c r="BZ193" s="22"/>
      <c r="CA193" s="22"/>
      <c r="CB193" s="22"/>
      <c r="CC193" s="22"/>
      <c r="CD193" s="22"/>
      <c r="CE193" s="22"/>
      <c r="CF193" s="22"/>
      <c r="CG193" s="22"/>
      <c r="CH193" s="22"/>
      <c r="CI193" s="22"/>
      <c r="CJ193" s="22"/>
      <c r="CK193" s="22"/>
      <c r="CL193" s="22"/>
      <c r="CM193" s="22"/>
      <c r="CN193" s="22"/>
      <c r="CO193" s="22"/>
      <c r="CP193" s="22"/>
      <c r="CQ193" s="22"/>
      <c r="CR193" s="22"/>
      <c r="CS193" s="22"/>
      <c r="CT193" s="22"/>
      <c r="CU193" s="22"/>
      <c r="CV193" s="22"/>
      <c r="CW193" s="22"/>
      <c r="CX193" s="22"/>
      <c r="CY193" s="22"/>
      <c r="CZ193" s="22"/>
      <c r="DA193" s="22"/>
      <c r="DB193" s="22"/>
      <c r="DC193" s="22"/>
      <c r="DD193" s="22"/>
      <c r="DE193" s="22"/>
      <c r="DF193" s="22"/>
      <c r="DG193" s="22"/>
      <c r="DH193" s="22"/>
      <c r="DI193" s="22"/>
      <c r="DJ193" s="22"/>
      <c r="DK193" s="22"/>
      <c r="DL193" s="22"/>
      <c r="DM193" s="22"/>
      <c r="DN193" s="22"/>
      <c r="DO193" s="22"/>
      <c r="DP193" s="22"/>
      <c r="DQ193" s="22"/>
      <c r="DR193" s="22"/>
      <c r="DS193" s="22"/>
      <c r="DT193" s="22"/>
      <c r="DU193" s="22"/>
      <c r="DV193" s="22"/>
      <c r="DW193" s="22"/>
      <c r="DX193" s="22"/>
      <c r="DY193" s="22"/>
      <c r="DZ193" s="22"/>
      <c r="EA193" s="22"/>
      <c r="EB193" s="22"/>
      <c r="EC193" s="22"/>
      <c r="ED193" s="22"/>
      <c r="EE193" s="22"/>
      <c r="EF193" s="22"/>
      <c r="EG193" s="22"/>
      <c r="EH193" s="22"/>
      <c r="EI193" s="22"/>
      <c r="EJ193" s="22"/>
      <c r="EK193" s="22"/>
      <c r="EL193" s="22"/>
      <c r="EM193" s="22"/>
      <c r="EN193" s="22"/>
      <c r="EO193" s="22"/>
      <c r="EP193" s="22"/>
      <c r="EQ193" s="22"/>
      <c r="ER193" s="22"/>
      <c r="ES193" s="22"/>
      <c r="ET193" s="22"/>
      <c r="EU193" s="22"/>
      <c r="EV193" s="22"/>
      <c r="EW193" s="22"/>
      <c r="EX193" s="22"/>
      <c r="EY193" s="22"/>
      <c r="EZ193" s="22"/>
      <c r="FA193" s="22"/>
      <c r="FB193" s="22"/>
      <c r="FC193" s="22"/>
      <c r="FD193" s="22"/>
      <c r="FE193" s="22"/>
      <c r="FF193" s="22"/>
      <c r="FG193" s="22"/>
      <c r="FH193" s="22"/>
      <c r="FI193" s="22"/>
      <c r="FJ193" s="22"/>
      <c r="FK193" s="22"/>
      <c r="FL193" s="22"/>
      <c r="FM193" s="22"/>
      <c r="FN193" s="22"/>
      <c r="FO193" s="22"/>
      <c r="FP193" s="22"/>
      <c r="FQ193" s="22"/>
      <c r="FR193" s="22"/>
      <c r="FS193" s="22"/>
      <c r="FT193" s="22"/>
      <c r="FU193" s="22"/>
      <c r="FV193" s="22"/>
      <c r="FW193" s="22"/>
      <c r="FX193" s="22"/>
      <c r="FY193" s="22"/>
      <c r="FZ193" s="22"/>
    </row>
    <row r="194" spans="1:182" ht="14.1" customHeight="1" x14ac:dyDescent="0.2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22"/>
      <c r="AH194" s="22"/>
      <c r="AI194" s="22"/>
      <c r="AJ194" s="22"/>
      <c r="AK194" s="22"/>
      <c r="AL194" s="22"/>
      <c r="AM194" s="22"/>
      <c r="AN194" s="22"/>
      <c r="AO194" s="22"/>
      <c r="AP194" s="22"/>
      <c r="AQ194" s="22"/>
      <c r="AR194" s="22"/>
      <c r="AS194" s="22"/>
      <c r="AT194" s="22"/>
      <c r="AU194" s="22"/>
      <c r="AV194" s="22"/>
      <c r="AW194" s="22"/>
      <c r="AX194" s="22"/>
      <c r="AY194" s="22"/>
      <c r="AZ194" s="22"/>
      <c r="BA194" s="22"/>
      <c r="BB194" s="22"/>
      <c r="BC194" s="22"/>
      <c r="BD194" s="22"/>
      <c r="BE194" s="22"/>
      <c r="BF194" s="22"/>
      <c r="BG194" s="22"/>
      <c r="BH194" s="22"/>
      <c r="BI194" s="22"/>
      <c r="BJ194" s="22"/>
      <c r="BK194" s="22"/>
      <c r="BL194" s="22"/>
      <c r="BM194" s="22"/>
      <c r="BN194" s="22"/>
      <c r="BO194" s="22"/>
      <c r="BP194" s="22"/>
      <c r="BQ194" s="22"/>
      <c r="BR194" s="22"/>
      <c r="BS194" s="22"/>
      <c r="BT194" s="22"/>
      <c r="BU194" s="22"/>
      <c r="BV194" s="22"/>
      <c r="BW194" s="22"/>
      <c r="BX194" s="22"/>
      <c r="BY194" s="22"/>
      <c r="BZ194" s="22"/>
      <c r="CA194" s="22"/>
      <c r="CB194" s="22"/>
      <c r="CC194" s="22"/>
      <c r="CD194" s="22"/>
      <c r="CE194" s="22"/>
      <c r="CF194" s="22"/>
      <c r="CG194" s="22"/>
      <c r="CH194" s="22"/>
      <c r="CI194" s="22"/>
      <c r="CJ194" s="22"/>
      <c r="CK194" s="22"/>
      <c r="CL194" s="22"/>
      <c r="CM194" s="22"/>
      <c r="CN194" s="22"/>
      <c r="CO194" s="22"/>
      <c r="CP194" s="22"/>
      <c r="CQ194" s="22"/>
      <c r="CR194" s="22"/>
      <c r="CS194" s="22"/>
      <c r="CT194" s="22"/>
      <c r="CU194" s="22"/>
      <c r="CV194" s="22"/>
      <c r="CW194" s="22"/>
      <c r="CX194" s="22"/>
      <c r="CY194" s="22"/>
      <c r="CZ194" s="22"/>
      <c r="DA194" s="22"/>
      <c r="DB194" s="22"/>
      <c r="DC194" s="22"/>
      <c r="DD194" s="22"/>
      <c r="DE194" s="22"/>
      <c r="DF194" s="22"/>
      <c r="DG194" s="22"/>
      <c r="DH194" s="22"/>
      <c r="DI194" s="22"/>
      <c r="DJ194" s="22"/>
      <c r="DK194" s="22"/>
      <c r="DL194" s="22"/>
      <c r="DM194" s="22"/>
      <c r="DN194" s="22"/>
      <c r="DO194" s="22"/>
      <c r="DP194" s="22"/>
      <c r="DQ194" s="22"/>
      <c r="DR194" s="22"/>
      <c r="DS194" s="22"/>
      <c r="DT194" s="22"/>
      <c r="DU194" s="22"/>
      <c r="DV194" s="22"/>
      <c r="DW194" s="22"/>
      <c r="DX194" s="22"/>
      <c r="DY194" s="22"/>
      <c r="DZ194" s="22"/>
      <c r="EA194" s="22"/>
      <c r="EB194" s="22"/>
      <c r="EC194" s="22"/>
      <c r="ED194" s="22"/>
      <c r="EE194" s="22"/>
      <c r="EF194" s="22"/>
      <c r="EG194" s="22"/>
      <c r="EH194" s="22"/>
      <c r="EI194" s="22"/>
      <c r="EJ194" s="22"/>
      <c r="EK194" s="22"/>
      <c r="EL194" s="22"/>
      <c r="EM194" s="22"/>
      <c r="EN194" s="22"/>
      <c r="EO194" s="22"/>
      <c r="EP194" s="22"/>
      <c r="EQ194" s="22"/>
      <c r="ER194" s="22"/>
      <c r="ES194" s="22"/>
      <c r="ET194" s="22"/>
      <c r="EU194" s="22"/>
      <c r="EV194" s="22"/>
      <c r="EW194" s="22"/>
      <c r="EX194" s="22"/>
      <c r="EY194" s="22"/>
      <c r="EZ194" s="22"/>
      <c r="FA194" s="22"/>
      <c r="FB194" s="22"/>
      <c r="FC194" s="22"/>
      <c r="FD194" s="22"/>
      <c r="FE194" s="22"/>
      <c r="FF194" s="22"/>
      <c r="FG194" s="22"/>
      <c r="FH194" s="22"/>
      <c r="FI194" s="22"/>
      <c r="FJ194" s="22"/>
      <c r="FK194" s="22"/>
      <c r="FL194" s="22"/>
      <c r="FM194" s="22"/>
      <c r="FN194" s="22"/>
      <c r="FO194" s="22"/>
      <c r="FP194" s="22"/>
      <c r="FQ194" s="22"/>
      <c r="FR194" s="22"/>
      <c r="FS194" s="22"/>
      <c r="FT194" s="22"/>
      <c r="FU194" s="22"/>
      <c r="FV194" s="22"/>
      <c r="FW194" s="22"/>
      <c r="FX194" s="22"/>
      <c r="FY194" s="22"/>
      <c r="FZ194" s="22"/>
    </row>
    <row r="195" spans="1:182" ht="14.1" customHeight="1" x14ac:dyDescent="0.2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  <c r="AG195" s="22"/>
      <c r="AH195" s="22"/>
      <c r="AI195" s="22"/>
      <c r="AJ195" s="22"/>
      <c r="AK195" s="22"/>
      <c r="AL195" s="22"/>
      <c r="AM195" s="22"/>
      <c r="AN195" s="22"/>
      <c r="AO195" s="22"/>
      <c r="AP195" s="22"/>
      <c r="AQ195" s="22"/>
      <c r="AR195" s="22"/>
      <c r="AS195" s="22"/>
      <c r="AT195" s="22"/>
      <c r="AU195" s="22"/>
      <c r="AV195" s="22"/>
      <c r="AW195" s="22"/>
      <c r="AX195" s="22"/>
      <c r="AY195" s="22"/>
      <c r="AZ195" s="22"/>
      <c r="BA195" s="22"/>
      <c r="BB195" s="22"/>
      <c r="BC195" s="22"/>
      <c r="BD195" s="22"/>
      <c r="BE195" s="22"/>
      <c r="BF195" s="22"/>
      <c r="BG195" s="22"/>
      <c r="BH195" s="22"/>
      <c r="BI195" s="22"/>
      <c r="BJ195" s="22"/>
      <c r="BK195" s="22"/>
      <c r="BL195" s="22"/>
      <c r="BM195" s="22"/>
      <c r="BN195" s="22"/>
      <c r="BO195" s="22"/>
      <c r="BP195" s="22"/>
      <c r="BQ195" s="22"/>
      <c r="BR195" s="22"/>
      <c r="BS195" s="22"/>
      <c r="BT195" s="22"/>
      <c r="BU195" s="22"/>
      <c r="BV195" s="22"/>
      <c r="BW195" s="22"/>
      <c r="BX195" s="22"/>
      <c r="BY195" s="22"/>
      <c r="BZ195" s="22"/>
      <c r="CA195" s="22"/>
      <c r="CB195" s="22"/>
      <c r="CC195" s="22"/>
      <c r="CD195" s="22"/>
      <c r="CE195" s="22"/>
      <c r="CF195" s="22"/>
      <c r="CG195" s="22"/>
      <c r="CH195" s="22"/>
      <c r="CI195" s="22"/>
      <c r="CJ195" s="22"/>
      <c r="CK195" s="22"/>
      <c r="CL195" s="22"/>
      <c r="CM195" s="22"/>
      <c r="CN195" s="22"/>
      <c r="CO195" s="22"/>
      <c r="CP195" s="22"/>
      <c r="CQ195" s="22"/>
      <c r="CR195" s="22"/>
      <c r="CS195" s="22"/>
      <c r="CT195" s="22"/>
      <c r="CU195" s="22"/>
      <c r="CV195" s="22"/>
      <c r="CW195" s="22"/>
      <c r="CX195" s="22"/>
      <c r="CY195" s="22"/>
      <c r="CZ195" s="22"/>
      <c r="DA195" s="22"/>
      <c r="DB195" s="22"/>
      <c r="DC195" s="22"/>
      <c r="DD195" s="22"/>
      <c r="DE195" s="22"/>
      <c r="DF195" s="22"/>
      <c r="DG195" s="22"/>
      <c r="DH195" s="22"/>
      <c r="DI195" s="22"/>
      <c r="DJ195" s="22"/>
      <c r="DK195" s="22"/>
      <c r="DL195" s="22"/>
      <c r="DM195" s="22"/>
      <c r="DN195" s="22"/>
      <c r="DO195" s="22"/>
      <c r="DP195" s="22"/>
      <c r="DQ195" s="22"/>
      <c r="DR195" s="22"/>
      <c r="DS195" s="22"/>
      <c r="DT195" s="22"/>
      <c r="DU195" s="22"/>
      <c r="DV195" s="22"/>
      <c r="DW195" s="22"/>
      <c r="DX195" s="22"/>
      <c r="DY195" s="22"/>
      <c r="DZ195" s="22"/>
      <c r="EA195" s="22"/>
      <c r="EB195" s="22"/>
      <c r="EC195" s="22"/>
      <c r="ED195" s="22"/>
      <c r="EE195" s="22"/>
      <c r="EF195" s="22"/>
      <c r="EG195" s="22"/>
      <c r="EH195" s="22"/>
      <c r="EI195" s="22"/>
      <c r="EJ195" s="22"/>
      <c r="EK195" s="22"/>
      <c r="EL195" s="22"/>
      <c r="EM195" s="22"/>
      <c r="EN195" s="22"/>
      <c r="EO195" s="22"/>
      <c r="EP195" s="22"/>
      <c r="EQ195" s="22"/>
      <c r="ER195" s="22"/>
      <c r="ES195" s="22"/>
      <c r="ET195" s="22"/>
      <c r="EU195" s="22"/>
      <c r="EV195" s="22"/>
      <c r="EW195" s="22"/>
      <c r="EX195" s="22"/>
      <c r="EY195" s="22"/>
      <c r="EZ195" s="22"/>
      <c r="FA195" s="22"/>
      <c r="FB195" s="22"/>
      <c r="FC195" s="22"/>
      <c r="FD195" s="22"/>
      <c r="FE195" s="22"/>
      <c r="FF195" s="22"/>
      <c r="FG195" s="22"/>
      <c r="FH195" s="22"/>
      <c r="FI195" s="22"/>
      <c r="FJ195" s="22"/>
      <c r="FK195" s="22"/>
      <c r="FL195" s="22"/>
      <c r="FM195" s="22"/>
      <c r="FN195" s="22"/>
      <c r="FO195" s="22"/>
      <c r="FP195" s="22"/>
      <c r="FQ195" s="22"/>
      <c r="FR195" s="22"/>
      <c r="FS195" s="22"/>
      <c r="FT195" s="22"/>
      <c r="FU195" s="22"/>
      <c r="FV195" s="22"/>
      <c r="FW195" s="22"/>
      <c r="FX195" s="22"/>
      <c r="FY195" s="22"/>
      <c r="FZ195" s="22"/>
    </row>
    <row r="196" spans="1:182" ht="14.1" customHeight="1" x14ac:dyDescent="0.2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22"/>
      <c r="AH196" s="22"/>
      <c r="AI196" s="22"/>
      <c r="AJ196" s="22"/>
      <c r="AK196" s="22"/>
      <c r="AL196" s="22"/>
      <c r="AM196" s="22"/>
      <c r="AN196" s="22"/>
      <c r="AO196" s="22"/>
      <c r="AP196" s="22"/>
      <c r="AQ196" s="22"/>
      <c r="AR196" s="22"/>
      <c r="AS196" s="22"/>
      <c r="AT196" s="22"/>
      <c r="AU196" s="22"/>
      <c r="AV196" s="22"/>
      <c r="AW196" s="22"/>
      <c r="AX196" s="22"/>
      <c r="AY196" s="22"/>
      <c r="AZ196" s="22"/>
      <c r="BA196" s="22"/>
      <c r="BB196" s="22"/>
      <c r="BC196" s="22"/>
      <c r="BD196" s="22"/>
      <c r="BE196" s="22"/>
      <c r="BF196" s="22"/>
      <c r="BG196" s="22"/>
      <c r="BH196" s="22"/>
      <c r="BI196" s="22"/>
      <c r="BJ196" s="22"/>
      <c r="BK196" s="22"/>
      <c r="BL196" s="22"/>
      <c r="BM196" s="22"/>
      <c r="BN196" s="22"/>
      <c r="BO196" s="22"/>
      <c r="BP196" s="22"/>
      <c r="BQ196" s="22"/>
      <c r="BR196" s="22"/>
      <c r="BS196" s="22"/>
      <c r="BT196" s="22"/>
      <c r="BU196" s="22"/>
      <c r="BV196" s="22"/>
      <c r="BW196" s="22"/>
      <c r="BX196" s="22"/>
      <c r="BY196" s="22"/>
      <c r="BZ196" s="22"/>
      <c r="CA196" s="22"/>
      <c r="CB196" s="22"/>
      <c r="CC196" s="22"/>
      <c r="CD196" s="22"/>
      <c r="CE196" s="22"/>
      <c r="CF196" s="22"/>
      <c r="CG196" s="22"/>
      <c r="CH196" s="22"/>
      <c r="CI196" s="22"/>
      <c r="CJ196" s="22"/>
      <c r="CK196" s="22"/>
      <c r="CL196" s="22"/>
      <c r="CM196" s="22"/>
      <c r="CN196" s="22"/>
      <c r="CO196" s="22"/>
      <c r="CP196" s="22"/>
      <c r="CQ196" s="22"/>
      <c r="CR196" s="22"/>
      <c r="CS196" s="22"/>
      <c r="CT196" s="22"/>
      <c r="CU196" s="22"/>
      <c r="CV196" s="22"/>
      <c r="CW196" s="22"/>
      <c r="CX196" s="22"/>
      <c r="CY196" s="22"/>
      <c r="CZ196" s="22"/>
      <c r="DA196" s="22"/>
      <c r="DB196" s="22"/>
      <c r="DC196" s="22"/>
      <c r="DD196" s="22"/>
      <c r="DE196" s="22"/>
      <c r="DF196" s="22"/>
      <c r="DG196" s="22"/>
      <c r="DH196" s="22"/>
      <c r="DI196" s="22"/>
      <c r="DJ196" s="22"/>
      <c r="DK196" s="22"/>
      <c r="DL196" s="22"/>
      <c r="DM196" s="22"/>
      <c r="DN196" s="22"/>
      <c r="DO196" s="22"/>
      <c r="DP196" s="22"/>
      <c r="DQ196" s="22"/>
      <c r="DR196" s="22"/>
      <c r="DS196" s="22"/>
      <c r="DT196" s="22"/>
      <c r="DU196" s="22"/>
      <c r="DV196" s="22"/>
      <c r="DW196" s="22"/>
      <c r="DX196" s="22"/>
      <c r="DY196" s="22"/>
      <c r="DZ196" s="22"/>
      <c r="EA196" s="22"/>
      <c r="EB196" s="22"/>
      <c r="EC196" s="22"/>
      <c r="ED196" s="22"/>
      <c r="EE196" s="22"/>
      <c r="EF196" s="22"/>
      <c r="EG196" s="22"/>
      <c r="EH196" s="22"/>
      <c r="EI196" s="22"/>
      <c r="EJ196" s="22"/>
      <c r="EK196" s="22"/>
      <c r="EL196" s="22"/>
      <c r="EM196" s="22"/>
      <c r="EN196" s="22"/>
      <c r="EO196" s="22"/>
      <c r="EP196" s="22"/>
      <c r="EQ196" s="22"/>
      <c r="ER196" s="22"/>
      <c r="ES196" s="22"/>
      <c r="ET196" s="22"/>
      <c r="EU196" s="22"/>
      <c r="EV196" s="22"/>
      <c r="EW196" s="22"/>
      <c r="EX196" s="22"/>
      <c r="EY196" s="22"/>
      <c r="EZ196" s="22"/>
      <c r="FA196" s="22"/>
      <c r="FB196" s="22"/>
      <c r="FC196" s="22"/>
      <c r="FD196" s="22"/>
      <c r="FE196" s="22"/>
      <c r="FF196" s="22"/>
      <c r="FG196" s="22"/>
      <c r="FH196" s="22"/>
      <c r="FI196" s="22"/>
      <c r="FJ196" s="22"/>
      <c r="FK196" s="22"/>
      <c r="FL196" s="22"/>
      <c r="FM196" s="22"/>
      <c r="FN196" s="22"/>
      <c r="FO196" s="22"/>
      <c r="FP196" s="22"/>
      <c r="FQ196" s="22"/>
      <c r="FR196" s="22"/>
      <c r="FS196" s="22"/>
      <c r="FT196" s="22"/>
      <c r="FU196" s="22"/>
      <c r="FV196" s="22"/>
      <c r="FW196" s="22"/>
      <c r="FX196" s="22"/>
      <c r="FY196" s="22"/>
      <c r="FZ196" s="22"/>
    </row>
    <row r="197" spans="1:182" ht="14.1" customHeight="1" x14ac:dyDescent="0.2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22"/>
      <c r="AH197" s="22"/>
      <c r="AI197" s="22"/>
      <c r="AJ197" s="22"/>
      <c r="AK197" s="22"/>
      <c r="AL197" s="22"/>
      <c r="AM197" s="22"/>
      <c r="AN197" s="22"/>
      <c r="AO197" s="22"/>
      <c r="AP197" s="22"/>
      <c r="AQ197" s="22"/>
      <c r="AR197" s="22"/>
      <c r="AS197" s="22"/>
      <c r="AT197" s="22"/>
      <c r="AU197" s="22"/>
      <c r="AV197" s="22"/>
      <c r="AW197" s="22"/>
      <c r="AX197" s="22"/>
      <c r="AY197" s="22"/>
      <c r="AZ197" s="22"/>
      <c r="BA197" s="22"/>
      <c r="BB197" s="22"/>
      <c r="BC197" s="22"/>
      <c r="BD197" s="22"/>
      <c r="BE197" s="22"/>
      <c r="BF197" s="22"/>
      <c r="BG197" s="22"/>
      <c r="BH197" s="22"/>
      <c r="BI197" s="22"/>
      <c r="BJ197" s="22"/>
      <c r="BK197" s="22"/>
      <c r="BL197" s="22"/>
      <c r="BM197" s="22"/>
      <c r="BN197" s="22"/>
      <c r="BO197" s="22"/>
      <c r="BP197" s="22"/>
      <c r="BQ197" s="22"/>
      <c r="BR197" s="22"/>
      <c r="BS197" s="22"/>
      <c r="BT197" s="22"/>
      <c r="BU197" s="22"/>
      <c r="BV197" s="22"/>
      <c r="BW197" s="22"/>
      <c r="BX197" s="22"/>
      <c r="BY197" s="22"/>
      <c r="BZ197" s="22"/>
      <c r="CA197" s="22"/>
      <c r="CB197" s="22"/>
      <c r="CC197" s="22"/>
      <c r="CD197" s="22"/>
      <c r="CE197" s="22"/>
      <c r="CF197" s="22"/>
      <c r="CG197" s="22"/>
      <c r="CH197" s="22"/>
      <c r="CI197" s="22"/>
      <c r="CJ197" s="22"/>
      <c r="CK197" s="22"/>
      <c r="CL197" s="22"/>
      <c r="CM197" s="22"/>
      <c r="CN197" s="22"/>
      <c r="CO197" s="22"/>
      <c r="CP197" s="22"/>
      <c r="CQ197" s="22"/>
      <c r="CR197" s="22"/>
      <c r="CS197" s="22"/>
      <c r="CT197" s="22"/>
      <c r="CU197" s="22"/>
      <c r="CV197" s="22"/>
      <c r="CW197" s="22"/>
      <c r="CX197" s="22"/>
      <c r="CY197" s="22"/>
      <c r="CZ197" s="22"/>
      <c r="DA197" s="22"/>
      <c r="DB197" s="22"/>
      <c r="DC197" s="22"/>
      <c r="DD197" s="22"/>
      <c r="DE197" s="22"/>
      <c r="DF197" s="22"/>
      <c r="DG197" s="22"/>
      <c r="DH197" s="22"/>
      <c r="DI197" s="22"/>
      <c r="DJ197" s="22"/>
      <c r="DK197" s="22"/>
      <c r="DL197" s="22"/>
      <c r="DM197" s="22"/>
      <c r="DN197" s="22"/>
      <c r="DO197" s="22"/>
      <c r="DP197" s="22"/>
      <c r="DQ197" s="22"/>
      <c r="DR197" s="22"/>
      <c r="DS197" s="22"/>
      <c r="DT197" s="22"/>
      <c r="DU197" s="22"/>
      <c r="DV197" s="22"/>
      <c r="DW197" s="22"/>
      <c r="DX197" s="22"/>
      <c r="DY197" s="22"/>
      <c r="DZ197" s="22"/>
      <c r="EA197" s="22"/>
      <c r="EB197" s="22"/>
      <c r="EC197" s="22"/>
      <c r="ED197" s="22"/>
      <c r="EE197" s="22"/>
      <c r="EF197" s="22"/>
      <c r="EG197" s="22"/>
      <c r="EH197" s="22"/>
      <c r="EI197" s="22"/>
      <c r="EJ197" s="22"/>
      <c r="EK197" s="22"/>
      <c r="EL197" s="22"/>
      <c r="EM197" s="22"/>
      <c r="EN197" s="22"/>
      <c r="EO197" s="22"/>
      <c r="EP197" s="22"/>
      <c r="EQ197" s="22"/>
      <c r="ER197" s="22"/>
      <c r="ES197" s="22"/>
      <c r="ET197" s="22"/>
      <c r="EU197" s="22"/>
      <c r="EV197" s="22"/>
      <c r="EW197" s="22"/>
      <c r="EX197" s="22"/>
      <c r="EY197" s="22"/>
      <c r="EZ197" s="22"/>
      <c r="FA197" s="22"/>
      <c r="FB197" s="22"/>
      <c r="FC197" s="22"/>
      <c r="FD197" s="22"/>
      <c r="FE197" s="22"/>
      <c r="FF197" s="22"/>
      <c r="FG197" s="22"/>
      <c r="FH197" s="22"/>
      <c r="FI197" s="22"/>
      <c r="FJ197" s="22"/>
      <c r="FK197" s="22"/>
      <c r="FL197" s="22"/>
      <c r="FM197" s="22"/>
      <c r="FN197" s="22"/>
      <c r="FO197" s="22"/>
      <c r="FP197" s="22"/>
      <c r="FQ197" s="22"/>
      <c r="FR197" s="22"/>
      <c r="FS197" s="22"/>
      <c r="FT197" s="22"/>
      <c r="FU197" s="22"/>
      <c r="FV197" s="22"/>
      <c r="FW197" s="22"/>
      <c r="FX197" s="22"/>
      <c r="FY197" s="22"/>
      <c r="FZ197" s="22"/>
    </row>
    <row r="198" spans="1:182" ht="14.1" customHeight="1" x14ac:dyDescent="0.2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22"/>
      <c r="AH198" s="22"/>
      <c r="AI198" s="22"/>
      <c r="AJ198" s="22"/>
      <c r="AK198" s="22"/>
      <c r="AL198" s="22"/>
      <c r="AM198" s="22"/>
      <c r="AN198" s="22"/>
      <c r="AO198" s="22"/>
      <c r="AP198" s="22"/>
      <c r="AQ198" s="22"/>
      <c r="AR198" s="22"/>
      <c r="AS198" s="22"/>
      <c r="AT198" s="22"/>
      <c r="AU198" s="22"/>
      <c r="AV198" s="22"/>
      <c r="AW198" s="22"/>
      <c r="AX198" s="22"/>
      <c r="AY198" s="22"/>
      <c r="AZ198" s="22"/>
      <c r="BA198" s="22"/>
      <c r="BB198" s="22"/>
      <c r="BC198" s="22"/>
      <c r="BD198" s="22"/>
      <c r="BE198" s="22"/>
      <c r="BF198" s="22"/>
      <c r="BG198" s="22"/>
      <c r="BH198" s="22"/>
      <c r="BI198" s="22"/>
      <c r="BJ198" s="22"/>
      <c r="BK198" s="22"/>
      <c r="BL198" s="22"/>
      <c r="BM198" s="22"/>
      <c r="BN198" s="22"/>
      <c r="BO198" s="22"/>
      <c r="BP198" s="22"/>
      <c r="BQ198" s="22"/>
      <c r="BR198" s="22"/>
      <c r="BS198" s="22"/>
      <c r="BT198" s="22"/>
      <c r="BU198" s="22"/>
      <c r="BV198" s="22"/>
      <c r="BW198" s="22"/>
      <c r="BX198" s="22"/>
      <c r="BY198" s="22"/>
      <c r="BZ198" s="22"/>
      <c r="CA198" s="22"/>
      <c r="CB198" s="22"/>
      <c r="CC198" s="22"/>
      <c r="CD198" s="22"/>
      <c r="CE198" s="22"/>
      <c r="CF198" s="22"/>
      <c r="CG198" s="22"/>
      <c r="CH198" s="22"/>
      <c r="CI198" s="22"/>
      <c r="CJ198" s="22"/>
      <c r="CK198" s="22"/>
      <c r="CL198" s="22"/>
      <c r="CM198" s="22"/>
      <c r="CN198" s="22"/>
      <c r="CO198" s="22"/>
      <c r="CP198" s="22"/>
      <c r="CQ198" s="22"/>
      <c r="CR198" s="22"/>
      <c r="CS198" s="22"/>
      <c r="CT198" s="22"/>
      <c r="CU198" s="22"/>
      <c r="CV198" s="22"/>
      <c r="CW198" s="22"/>
      <c r="CX198" s="22"/>
      <c r="CY198" s="22"/>
      <c r="CZ198" s="22"/>
      <c r="DA198" s="22"/>
      <c r="DB198" s="22"/>
      <c r="DC198" s="22"/>
      <c r="DD198" s="22"/>
      <c r="DE198" s="22"/>
      <c r="DF198" s="22"/>
      <c r="DG198" s="22"/>
      <c r="DH198" s="22"/>
      <c r="DI198" s="22"/>
      <c r="DJ198" s="22"/>
      <c r="DK198" s="22"/>
      <c r="DL198" s="22"/>
      <c r="DM198" s="22"/>
      <c r="DN198" s="22"/>
      <c r="DO198" s="22"/>
      <c r="DP198" s="22"/>
      <c r="DQ198" s="22"/>
      <c r="DR198" s="22"/>
      <c r="DS198" s="22"/>
      <c r="DT198" s="22"/>
      <c r="DU198" s="22"/>
      <c r="DV198" s="22"/>
      <c r="DW198" s="22"/>
      <c r="DX198" s="22"/>
      <c r="DY198" s="22"/>
      <c r="DZ198" s="22"/>
      <c r="EA198" s="22"/>
      <c r="EB198" s="22"/>
      <c r="EC198" s="22"/>
      <c r="ED198" s="22"/>
      <c r="EE198" s="22"/>
      <c r="EF198" s="22"/>
      <c r="EG198" s="22"/>
      <c r="EH198" s="22"/>
      <c r="EI198" s="22"/>
      <c r="EJ198" s="22"/>
      <c r="EK198" s="22"/>
      <c r="EL198" s="22"/>
      <c r="EM198" s="22"/>
      <c r="EN198" s="22"/>
      <c r="EO198" s="22"/>
      <c r="EP198" s="22"/>
      <c r="EQ198" s="22"/>
      <c r="ER198" s="22"/>
      <c r="ES198" s="22"/>
      <c r="ET198" s="22"/>
      <c r="EU198" s="22"/>
      <c r="EV198" s="22"/>
      <c r="EW198" s="22"/>
      <c r="EX198" s="22"/>
      <c r="EY198" s="22"/>
      <c r="EZ198" s="22"/>
      <c r="FA198" s="22"/>
      <c r="FB198" s="22"/>
      <c r="FC198" s="22"/>
      <c r="FD198" s="22"/>
      <c r="FE198" s="22"/>
      <c r="FF198" s="22"/>
      <c r="FG198" s="22"/>
      <c r="FH198" s="22"/>
      <c r="FI198" s="22"/>
      <c r="FJ198" s="22"/>
      <c r="FK198" s="22"/>
      <c r="FL198" s="22"/>
      <c r="FM198" s="22"/>
      <c r="FN198" s="22"/>
      <c r="FO198" s="22"/>
      <c r="FP198" s="22"/>
      <c r="FQ198" s="22"/>
      <c r="FR198" s="22"/>
      <c r="FS198" s="22"/>
      <c r="FT198" s="22"/>
      <c r="FU198" s="22"/>
      <c r="FV198" s="22"/>
      <c r="FW198" s="22"/>
      <c r="FX198" s="22"/>
      <c r="FY198" s="22"/>
      <c r="FZ198" s="22"/>
    </row>
    <row r="199" spans="1:182" ht="14.1" customHeight="1" x14ac:dyDescent="0.2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  <c r="AG199" s="22"/>
      <c r="AH199" s="22"/>
      <c r="AI199" s="22"/>
      <c r="AJ199" s="22"/>
      <c r="AK199" s="22"/>
      <c r="AL199" s="22"/>
      <c r="AM199" s="22"/>
      <c r="AN199" s="22"/>
      <c r="AO199" s="22"/>
      <c r="AP199" s="22"/>
      <c r="AQ199" s="22"/>
      <c r="AR199" s="22"/>
      <c r="AS199" s="22"/>
      <c r="AT199" s="22"/>
      <c r="AU199" s="22"/>
      <c r="AV199" s="22"/>
      <c r="AW199" s="22"/>
      <c r="AX199" s="22"/>
      <c r="AY199" s="22"/>
      <c r="AZ199" s="22"/>
      <c r="BA199" s="22"/>
      <c r="BB199" s="22"/>
      <c r="BC199" s="22"/>
      <c r="BD199" s="22"/>
      <c r="BE199" s="22"/>
      <c r="BF199" s="22"/>
      <c r="BG199" s="22"/>
      <c r="BH199" s="22"/>
      <c r="BI199" s="22"/>
      <c r="BJ199" s="22"/>
      <c r="BK199" s="22"/>
      <c r="BL199" s="22"/>
      <c r="BM199" s="22"/>
      <c r="BN199" s="22"/>
      <c r="BO199" s="22"/>
      <c r="BP199" s="22"/>
      <c r="BQ199" s="22"/>
      <c r="BR199" s="22"/>
      <c r="BS199" s="22"/>
      <c r="BT199" s="22"/>
      <c r="BU199" s="22"/>
      <c r="BV199" s="22"/>
      <c r="BW199" s="22"/>
      <c r="BX199" s="22"/>
      <c r="BY199" s="22"/>
      <c r="BZ199" s="22"/>
      <c r="CA199" s="22"/>
      <c r="CB199" s="22"/>
      <c r="CC199" s="22"/>
      <c r="CD199" s="22"/>
      <c r="CE199" s="22"/>
      <c r="CF199" s="22"/>
      <c r="CG199" s="22"/>
      <c r="CH199" s="22"/>
      <c r="CI199" s="22"/>
      <c r="CJ199" s="22"/>
      <c r="CK199" s="22"/>
      <c r="CL199" s="22"/>
      <c r="CM199" s="22"/>
      <c r="CN199" s="22"/>
      <c r="CO199" s="22"/>
      <c r="CP199" s="22"/>
      <c r="CQ199" s="22"/>
      <c r="CR199" s="22"/>
      <c r="CS199" s="22"/>
      <c r="CT199" s="22"/>
      <c r="CU199" s="22"/>
      <c r="CV199" s="22"/>
      <c r="CW199" s="22"/>
      <c r="CX199" s="22"/>
      <c r="CY199" s="22"/>
      <c r="CZ199" s="22"/>
      <c r="DA199" s="22"/>
      <c r="DB199" s="22"/>
      <c r="DC199" s="22"/>
      <c r="DD199" s="22"/>
      <c r="DE199" s="22"/>
      <c r="DF199" s="22"/>
      <c r="DG199" s="22"/>
      <c r="DH199" s="22"/>
      <c r="DI199" s="22"/>
      <c r="DJ199" s="22"/>
      <c r="DK199" s="22"/>
      <c r="DL199" s="22"/>
      <c r="DM199" s="22"/>
      <c r="DN199" s="22"/>
      <c r="DO199" s="22"/>
      <c r="DP199" s="22"/>
      <c r="DQ199" s="22"/>
      <c r="DR199" s="22"/>
      <c r="DS199" s="22"/>
      <c r="DT199" s="22"/>
      <c r="DU199" s="22"/>
      <c r="DV199" s="22"/>
      <c r="DW199" s="22"/>
      <c r="DX199" s="22"/>
      <c r="DY199" s="22"/>
      <c r="DZ199" s="22"/>
      <c r="EA199" s="22"/>
      <c r="EB199" s="22"/>
      <c r="EC199" s="22"/>
      <c r="ED199" s="22"/>
      <c r="EE199" s="22"/>
      <c r="EF199" s="22"/>
      <c r="EG199" s="22"/>
      <c r="EH199" s="22"/>
      <c r="EI199" s="22"/>
      <c r="EJ199" s="22"/>
      <c r="EK199" s="22"/>
      <c r="EL199" s="22"/>
      <c r="EM199" s="22"/>
      <c r="EN199" s="22"/>
      <c r="EO199" s="22"/>
      <c r="EP199" s="22"/>
      <c r="EQ199" s="22"/>
      <c r="ER199" s="22"/>
      <c r="ES199" s="22"/>
      <c r="ET199" s="22"/>
      <c r="EU199" s="22"/>
      <c r="EV199" s="22"/>
      <c r="EW199" s="22"/>
      <c r="EX199" s="22"/>
      <c r="EY199" s="22"/>
      <c r="EZ199" s="22"/>
      <c r="FA199" s="22"/>
      <c r="FB199" s="22"/>
      <c r="FC199" s="22"/>
      <c r="FD199" s="22"/>
      <c r="FE199" s="22"/>
      <c r="FF199" s="22"/>
      <c r="FG199" s="22"/>
      <c r="FH199" s="22"/>
      <c r="FI199" s="22"/>
      <c r="FJ199" s="22"/>
      <c r="FK199" s="22"/>
      <c r="FL199" s="22"/>
      <c r="FM199" s="22"/>
      <c r="FN199" s="22"/>
      <c r="FO199" s="22"/>
      <c r="FP199" s="22"/>
      <c r="FQ199" s="22"/>
      <c r="FR199" s="22"/>
      <c r="FS199" s="22"/>
      <c r="FT199" s="22"/>
      <c r="FU199" s="22"/>
      <c r="FV199" s="22"/>
      <c r="FW199" s="22"/>
      <c r="FX199" s="22"/>
      <c r="FY199" s="22"/>
      <c r="FZ199" s="22"/>
    </row>
    <row r="200" spans="1:182" ht="14.1" customHeight="1" x14ac:dyDescent="0.2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  <c r="AG200" s="22"/>
      <c r="AH200" s="22"/>
      <c r="AI200" s="22"/>
      <c r="AJ200" s="22"/>
      <c r="AK200" s="22"/>
      <c r="AL200" s="22"/>
      <c r="AM200" s="22"/>
      <c r="AN200" s="22"/>
      <c r="AO200" s="22"/>
      <c r="AP200" s="22"/>
      <c r="AQ200" s="22"/>
      <c r="AR200" s="22"/>
      <c r="AS200" s="22"/>
      <c r="AT200" s="22"/>
      <c r="AU200" s="22"/>
      <c r="AV200" s="22"/>
      <c r="AW200" s="22"/>
      <c r="AX200" s="22"/>
      <c r="AY200" s="22"/>
      <c r="AZ200" s="22"/>
      <c r="BA200" s="22"/>
      <c r="BB200" s="22"/>
      <c r="BC200" s="22"/>
      <c r="BD200" s="22"/>
      <c r="BE200" s="22"/>
      <c r="BF200" s="22"/>
      <c r="BG200" s="22"/>
      <c r="BH200" s="22"/>
      <c r="BI200" s="22"/>
      <c r="BJ200" s="22"/>
      <c r="BK200" s="22"/>
      <c r="BL200" s="22"/>
      <c r="BM200" s="22"/>
      <c r="BN200" s="22"/>
      <c r="BO200" s="22"/>
      <c r="BP200" s="22"/>
      <c r="BQ200" s="22"/>
      <c r="BR200" s="22"/>
      <c r="BS200" s="22"/>
      <c r="BT200" s="22"/>
      <c r="BU200" s="22"/>
      <c r="BV200" s="22"/>
      <c r="BW200" s="22"/>
      <c r="BX200" s="22"/>
      <c r="BY200" s="22"/>
      <c r="BZ200" s="22"/>
      <c r="CA200" s="22"/>
      <c r="CB200" s="22"/>
      <c r="CC200" s="22"/>
      <c r="CD200" s="22"/>
      <c r="CE200" s="22"/>
      <c r="CF200" s="22"/>
      <c r="CG200" s="22"/>
      <c r="CH200" s="22"/>
      <c r="CI200" s="22"/>
      <c r="CJ200" s="22"/>
      <c r="CK200" s="22"/>
      <c r="CL200" s="22"/>
      <c r="CM200" s="22"/>
      <c r="CN200" s="22"/>
      <c r="CO200" s="22"/>
      <c r="CP200" s="22"/>
      <c r="CQ200" s="22"/>
      <c r="CR200" s="22"/>
      <c r="CS200" s="22"/>
      <c r="CT200" s="22"/>
      <c r="CU200" s="22"/>
      <c r="CV200" s="22"/>
      <c r="CW200" s="22"/>
      <c r="CX200" s="22"/>
      <c r="CY200" s="22"/>
      <c r="CZ200" s="22"/>
      <c r="DA200" s="22"/>
      <c r="DB200" s="22"/>
      <c r="DC200" s="22"/>
      <c r="DD200" s="22"/>
      <c r="DE200" s="22"/>
      <c r="DF200" s="22"/>
      <c r="DG200" s="22"/>
      <c r="DH200" s="22"/>
      <c r="DI200" s="22"/>
      <c r="DJ200" s="22"/>
      <c r="DK200" s="22"/>
      <c r="DL200" s="22"/>
      <c r="DM200" s="22"/>
      <c r="DN200" s="22"/>
      <c r="DO200" s="22"/>
      <c r="DP200" s="22"/>
      <c r="DQ200" s="22"/>
      <c r="DR200" s="22"/>
      <c r="DS200" s="22"/>
      <c r="DT200" s="22"/>
      <c r="DU200" s="22"/>
      <c r="DV200" s="22"/>
      <c r="DW200" s="22"/>
      <c r="DX200" s="22"/>
      <c r="DY200" s="22"/>
      <c r="DZ200" s="22"/>
      <c r="EA200" s="22"/>
      <c r="EB200" s="22"/>
      <c r="EC200" s="22"/>
      <c r="ED200" s="22"/>
      <c r="EE200" s="22"/>
      <c r="EF200" s="22"/>
      <c r="EG200" s="22"/>
      <c r="EH200" s="22"/>
      <c r="EI200" s="22"/>
      <c r="EJ200" s="22"/>
      <c r="EK200" s="22"/>
      <c r="EL200" s="22"/>
      <c r="EM200" s="22"/>
      <c r="EN200" s="22"/>
      <c r="EO200" s="22"/>
      <c r="EP200" s="22"/>
      <c r="EQ200" s="22"/>
      <c r="ER200" s="22"/>
      <c r="ES200" s="22"/>
      <c r="ET200" s="22"/>
      <c r="EU200" s="22"/>
      <c r="EV200" s="22"/>
      <c r="EW200" s="22"/>
      <c r="EX200" s="22"/>
      <c r="EY200" s="22"/>
      <c r="EZ200" s="22"/>
      <c r="FA200" s="22"/>
      <c r="FB200" s="22"/>
      <c r="FC200" s="22"/>
      <c r="FD200" s="22"/>
      <c r="FE200" s="22"/>
      <c r="FF200" s="22"/>
      <c r="FG200" s="22"/>
      <c r="FH200" s="22"/>
      <c r="FI200" s="22"/>
      <c r="FJ200" s="22"/>
      <c r="FK200" s="22"/>
      <c r="FL200" s="22"/>
      <c r="FM200" s="22"/>
      <c r="FN200" s="22"/>
      <c r="FO200" s="22"/>
      <c r="FP200" s="22"/>
      <c r="FQ200" s="22"/>
      <c r="FR200" s="22"/>
      <c r="FS200" s="22"/>
      <c r="FT200" s="22"/>
      <c r="FU200" s="22"/>
      <c r="FV200" s="22"/>
      <c r="FW200" s="22"/>
      <c r="FX200" s="22"/>
      <c r="FY200" s="22"/>
      <c r="FZ200" s="22"/>
    </row>
    <row r="201" spans="1:182" ht="14.1" customHeight="1" x14ac:dyDescent="0.2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  <c r="AG201" s="22"/>
      <c r="AH201" s="22"/>
      <c r="AI201" s="22"/>
      <c r="AJ201" s="22"/>
      <c r="AK201" s="22"/>
      <c r="AL201" s="22"/>
      <c r="AM201" s="22"/>
      <c r="AN201" s="22"/>
      <c r="AO201" s="22"/>
      <c r="AP201" s="22"/>
      <c r="AQ201" s="22"/>
      <c r="AR201" s="22"/>
      <c r="AS201" s="22"/>
      <c r="AT201" s="22"/>
      <c r="AU201" s="22"/>
      <c r="AV201" s="22"/>
      <c r="AW201" s="22"/>
      <c r="AX201" s="22"/>
      <c r="AY201" s="22"/>
      <c r="AZ201" s="22"/>
      <c r="BA201" s="22"/>
      <c r="BB201" s="22"/>
      <c r="BC201" s="22"/>
      <c r="BD201" s="22"/>
      <c r="BE201" s="22"/>
      <c r="BF201" s="22"/>
      <c r="BG201" s="22"/>
      <c r="BH201" s="22"/>
      <c r="BI201" s="22"/>
      <c r="BJ201" s="22"/>
      <c r="BK201" s="22"/>
      <c r="BL201" s="22"/>
      <c r="BM201" s="22"/>
      <c r="BN201" s="22"/>
      <c r="BO201" s="22"/>
      <c r="BP201" s="22"/>
      <c r="BQ201" s="22"/>
      <c r="BR201" s="22"/>
      <c r="BS201" s="22"/>
      <c r="BT201" s="22"/>
      <c r="BU201" s="22"/>
      <c r="BV201" s="22"/>
      <c r="BW201" s="22"/>
      <c r="BX201" s="22"/>
      <c r="BY201" s="22"/>
      <c r="BZ201" s="22"/>
      <c r="CA201" s="22"/>
      <c r="CB201" s="22"/>
      <c r="CC201" s="22"/>
      <c r="CD201" s="22"/>
      <c r="CE201" s="22"/>
      <c r="CF201" s="22"/>
      <c r="CG201" s="22"/>
      <c r="CH201" s="22"/>
      <c r="CI201" s="22"/>
      <c r="CJ201" s="22"/>
      <c r="CK201" s="22"/>
      <c r="CL201" s="22"/>
      <c r="CM201" s="22"/>
      <c r="CN201" s="22"/>
      <c r="CO201" s="22"/>
      <c r="CP201" s="22"/>
      <c r="CQ201" s="22"/>
      <c r="CR201" s="22"/>
      <c r="CS201" s="22"/>
      <c r="CT201" s="22"/>
      <c r="CU201" s="22"/>
      <c r="CV201" s="22"/>
      <c r="CW201" s="22"/>
      <c r="CX201" s="22"/>
      <c r="CY201" s="22"/>
      <c r="CZ201" s="22"/>
      <c r="DA201" s="22"/>
      <c r="DB201" s="22"/>
      <c r="DC201" s="22"/>
      <c r="DD201" s="22"/>
      <c r="DE201" s="22"/>
      <c r="DF201" s="22"/>
      <c r="DG201" s="22"/>
      <c r="DH201" s="22"/>
      <c r="DI201" s="22"/>
      <c r="DJ201" s="22"/>
      <c r="DK201" s="22"/>
      <c r="DL201" s="22"/>
      <c r="DM201" s="22"/>
      <c r="DN201" s="22"/>
      <c r="DO201" s="22"/>
      <c r="DP201" s="22"/>
      <c r="DQ201" s="22"/>
      <c r="DR201" s="22"/>
      <c r="DS201" s="22"/>
      <c r="DT201" s="22"/>
      <c r="DU201" s="22"/>
      <c r="DV201" s="22"/>
      <c r="DW201" s="22"/>
      <c r="DX201" s="22"/>
      <c r="DY201" s="22"/>
      <c r="DZ201" s="22"/>
      <c r="EA201" s="22"/>
      <c r="EB201" s="22"/>
      <c r="EC201" s="22"/>
      <c r="ED201" s="22"/>
      <c r="EE201" s="22"/>
      <c r="EF201" s="22"/>
      <c r="EG201" s="22"/>
      <c r="EH201" s="22"/>
      <c r="EI201" s="22"/>
      <c r="EJ201" s="22"/>
      <c r="EK201" s="22"/>
      <c r="EL201" s="22"/>
      <c r="EM201" s="22"/>
      <c r="EN201" s="22"/>
      <c r="EO201" s="22"/>
      <c r="EP201" s="22"/>
      <c r="EQ201" s="22"/>
      <c r="ER201" s="22"/>
      <c r="ES201" s="22"/>
      <c r="ET201" s="22"/>
      <c r="EU201" s="22"/>
      <c r="EV201" s="22"/>
      <c r="EW201" s="22"/>
      <c r="EX201" s="22"/>
      <c r="EY201" s="22"/>
      <c r="EZ201" s="22"/>
      <c r="FA201" s="22"/>
      <c r="FB201" s="22"/>
      <c r="FC201" s="22"/>
      <c r="FD201" s="22"/>
      <c r="FE201" s="22"/>
      <c r="FF201" s="22"/>
      <c r="FG201" s="22"/>
      <c r="FH201" s="22"/>
      <c r="FI201" s="22"/>
      <c r="FJ201" s="22"/>
      <c r="FK201" s="22"/>
      <c r="FL201" s="22"/>
      <c r="FM201" s="22"/>
      <c r="FN201" s="22"/>
      <c r="FO201" s="22"/>
      <c r="FP201" s="22"/>
      <c r="FQ201" s="22"/>
      <c r="FR201" s="22"/>
      <c r="FS201" s="22"/>
      <c r="FT201" s="22"/>
      <c r="FU201" s="22"/>
      <c r="FV201" s="22"/>
      <c r="FW201" s="22"/>
      <c r="FX201" s="22"/>
      <c r="FY201" s="22"/>
      <c r="FZ201" s="22"/>
    </row>
    <row r="202" spans="1:182" ht="14.1" customHeight="1" x14ac:dyDescent="0.2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  <c r="AG202" s="22"/>
      <c r="AH202" s="22"/>
      <c r="AI202" s="22"/>
      <c r="AJ202" s="22"/>
      <c r="AK202" s="22"/>
      <c r="AL202" s="22"/>
      <c r="AM202" s="22"/>
      <c r="AN202" s="22"/>
      <c r="AO202" s="22"/>
      <c r="AP202" s="22"/>
      <c r="AQ202" s="22"/>
      <c r="AR202" s="22"/>
      <c r="AS202" s="22"/>
      <c r="AT202" s="22"/>
      <c r="AU202" s="22"/>
      <c r="AV202" s="22"/>
      <c r="AW202" s="22"/>
      <c r="AX202" s="22"/>
      <c r="AY202" s="22"/>
      <c r="AZ202" s="22"/>
      <c r="BA202" s="22"/>
      <c r="BB202" s="22"/>
      <c r="BC202" s="22"/>
      <c r="BD202" s="22"/>
      <c r="BE202" s="22"/>
      <c r="BF202" s="22"/>
      <c r="BG202" s="22"/>
      <c r="BH202" s="22"/>
      <c r="BI202" s="22"/>
      <c r="BJ202" s="22"/>
      <c r="BK202" s="22"/>
      <c r="BL202" s="22"/>
      <c r="BM202" s="22"/>
      <c r="BN202" s="22"/>
      <c r="BO202" s="22"/>
      <c r="BP202" s="22"/>
      <c r="BQ202" s="22"/>
      <c r="BR202" s="22"/>
      <c r="BS202" s="22"/>
      <c r="BT202" s="22"/>
      <c r="BU202" s="22"/>
      <c r="BV202" s="22"/>
      <c r="BW202" s="22"/>
      <c r="BX202" s="22"/>
      <c r="BY202" s="22"/>
      <c r="BZ202" s="22"/>
      <c r="CA202" s="22"/>
      <c r="CB202" s="22"/>
      <c r="CC202" s="22"/>
      <c r="CD202" s="22"/>
      <c r="CE202" s="22"/>
      <c r="CF202" s="22"/>
      <c r="CG202" s="22"/>
      <c r="CH202" s="22"/>
      <c r="CI202" s="22"/>
      <c r="CJ202" s="22"/>
      <c r="CK202" s="22"/>
      <c r="CL202" s="22"/>
      <c r="CM202" s="22"/>
      <c r="CN202" s="22"/>
      <c r="CO202" s="22"/>
      <c r="CP202" s="22"/>
      <c r="CQ202" s="22"/>
      <c r="CR202" s="22"/>
      <c r="CS202" s="22"/>
      <c r="CT202" s="22"/>
      <c r="CU202" s="22"/>
      <c r="CV202" s="22"/>
      <c r="CW202" s="22"/>
      <c r="CX202" s="22"/>
      <c r="CY202" s="22"/>
      <c r="CZ202" s="22"/>
      <c r="DA202" s="22"/>
      <c r="DB202" s="22"/>
      <c r="DC202" s="22"/>
      <c r="DD202" s="22"/>
      <c r="DE202" s="22"/>
      <c r="DF202" s="22"/>
      <c r="DG202" s="22"/>
      <c r="DH202" s="22"/>
      <c r="DI202" s="22"/>
      <c r="DJ202" s="22"/>
      <c r="DK202" s="22"/>
      <c r="DL202" s="22"/>
      <c r="DM202" s="22"/>
      <c r="DN202" s="22"/>
      <c r="DO202" s="22"/>
      <c r="DP202" s="22"/>
      <c r="DQ202" s="22"/>
      <c r="DR202" s="22"/>
      <c r="DS202" s="22"/>
      <c r="DT202" s="22"/>
      <c r="DU202" s="22"/>
      <c r="DV202" s="22"/>
      <c r="DW202" s="22"/>
      <c r="DX202" s="22"/>
      <c r="DY202" s="22"/>
      <c r="DZ202" s="22"/>
      <c r="EA202" s="22"/>
      <c r="EB202" s="22"/>
      <c r="EC202" s="22"/>
      <c r="ED202" s="22"/>
      <c r="EE202" s="22"/>
      <c r="EF202" s="22"/>
      <c r="EG202" s="22"/>
      <c r="EH202" s="22"/>
      <c r="EI202" s="22"/>
      <c r="EJ202" s="22"/>
      <c r="EK202" s="22"/>
      <c r="EL202" s="22"/>
      <c r="EM202" s="22"/>
      <c r="EN202" s="22"/>
      <c r="EO202" s="22"/>
      <c r="EP202" s="22"/>
      <c r="EQ202" s="22"/>
      <c r="ER202" s="22"/>
      <c r="ES202" s="22"/>
      <c r="ET202" s="22"/>
      <c r="EU202" s="22"/>
      <c r="EV202" s="22"/>
      <c r="EW202" s="22"/>
      <c r="EX202" s="22"/>
      <c r="EY202" s="22"/>
      <c r="EZ202" s="22"/>
      <c r="FA202" s="22"/>
      <c r="FB202" s="22"/>
      <c r="FC202" s="22"/>
      <c r="FD202" s="22"/>
      <c r="FE202" s="22"/>
      <c r="FF202" s="22"/>
      <c r="FG202" s="22"/>
      <c r="FH202" s="22"/>
      <c r="FI202" s="22"/>
      <c r="FJ202" s="22"/>
      <c r="FK202" s="22"/>
      <c r="FL202" s="22"/>
      <c r="FM202" s="22"/>
      <c r="FN202" s="22"/>
      <c r="FO202" s="22"/>
      <c r="FP202" s="22"/>
      <c r="FQ202" s="22"/>
      <c r="FR202" s="22"/>
      <c r="FS202" s="22"/>
      <c r="FT202" s="22"/>
      <c r="FU202" s="22"/>
      <c r="FV202" s="22"/>
      <c r="FW202" s="22"/>
      <c r="FX202" s="22"/>
      <c r="FY202" s="22"/>
      <c r="FZ202" s="22"/>
    </row>
    <row r="203" spans="1:182" ht="14.1" customHeight="1" x14ac:dyDescent="0.2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F203" s="22"/>
      <c r="AG203" s="22"/>
      <c r="AH203" s="22"/>
      <c r="AI203" s="22"/>
      <c r="AJ203" s="22"/>
      <c r="AK203" s="22"/>
      <c r="AL203" s="22"/>
      <c r="AM203" s="22"/>
      <c r="AN203" s="22"/>
      <c r="AO203" s="22"/>
      <c r="AP203" s="22"/>
      <c r="AQ203" s="22"/>
      <c r="AR203" s="22"/>
      <c r="AS203" s="22"/>
      <c r="AT203" s="22"/>
      <c r="AU203" s="22"/>
      <c r="AV203" s="22"/>
      <c r="AW203" s="22"/>
      <c r="AX203" s="22"/>
      <c r="AY203" s="22"/>
      <c r="AZ203" s="22"/>
      <c r="BA203" s="22"/>
      <c r="BB203" s="22"/>
      <c r="BC203" s="22"/>
      <c r="BD203" s="22"/>
      <c r="BE203" s="22"/>
      <c r="BF203" s="22"/>
      <c r="BG203" s="22"/>
      <c r="BH203" s="22"/>
      <c r="BI203" s="22"/>
      <c r="BJ203" s="22"/>
      <c r="BK203" s="22"/>
      <c r="BL203" s="22"/>
      <c r="BM203" s="22"/>
      <c r="BN203" s="22"/>
      <c r="BO203" s="22"/>
      <c r="BP203" s="22"/>
      <c r="BQ203" s="22"/>
      <c r="BR203" s="22"/>
      <c r="BS203" s="22"/>
      <c r="BT203" s="22"/>
      <c r="BU203" s="22"/>
      <c r="BV203" s="22"/>
      <c r="BW203" s="22"/>
      <c r="BX203" s="22"/>
      <c r="BY203" s="22"/>
      <c r="BZ203" s="22"/>
      <c r="CA203" s="22"/>
      <c r="CB203" s="22"/>
      <c r="CC203" s="22"/>
      <c r="CD203" s="22"/>
      <c r="CE203" s="22"/>
      <c r="CF203" s="22"/>
      <c r="CG203" s="22"/>
      <c r="CH203" s="22"/>
      <c r="CI203" s="22"/>
      <c r="CJ203" s="22"/>
      <c r="CK203" s="22"/>
      <c r="CL203" s="22"/>
      <c r="CM203" s="22"/>
      <c r="CN203" s="22"/>
      <c r="CO203" s="22"/>
      <c r="CP203" s="22"/>
      <c r="CQ203" s="22"/>
      <c r="CR203" s="22"/>
      <c r="CS203" s="22"/>
      <c r="CT203" s="22"/>
      <c r="CU203" s="22"/>
      <c r="CV203" s="22"/>
      <c r="CW203" s="22"/>
      <c r="CX203" s="22"/>
      <c r="CY203" s="22"/>
      <c r="CZ203" s="22"/>
      <c r="DA203" s="22"/>
      <c r="DB203" s="22"/>
      <c r="DC203" s="22"/>
      <c r="DD203" s="22"/>
      <c r="DE203" s="22"/>
      <c r="DF203" s="22"/>
      <c r="DG203" s="22"/>
      <c r="DH203" s="22"/>
      <c r="DI203" s="22"/>
      <c r="DJ203" s="22"/>
      <c r="DK203" s="22"/>
      <c r="DL203" s="22"/>
      <c r="DM203" s="22"/>
      <c r="DN203" s="22"/>
      <c r="DO203" s="22"/>
      <c r="DP203" s="22"/>
      <c r="DQ203" s="22"/>
      <c r="DR203" s="22"/>
      <c r="DS203" s="22"/>
      <c r="DT203" s="22"/>
      <c r="DU203" s="22"/>
      <c r="DV203" s="22"/>
      <c r="DW203" s="22"/>
      <c r="DX203" s="22"/>
      <c r="DY203" s="22"/>
      <c r="DZ203" s="22"/>
      <c r="EA203" s="22"/>
      <c r="EB203" s="22"/>
      <c r="EC203" s="22"/>
      <c r="ED203" s="22"/>
      <c r="EE203" s="22"/>
      <c r="EF203" s="22"/>
      <c r="EG203" s="22"/>
      <c r="EH203" s="22"/>
      <c r="EI203" s="22"/>
      <c r="EJ203" s="22"/>
      <c r="EK203" s="22"/>
      <c r="EL203" s="22"/>
      <c r="EM203" s="22"/>
      <c r="EN203" s="22"/>
      <c r="EO203" s="22"/>
      <c r="EP203" s="22"/>
      <c r="EQ203" s="22"/>
      <c r="ER203" s="22"/>
      <c r="ES203" s="22"/>
      <c r="ET203" s="22"/>
      <c r="EU203" s="22"/>
      <c r="EV203" s="22"/>
      <c r="EW203" s="22"/>
      <c r="EX203" s="22"/>
      <c r="EY203" s="22"/>
      <c r="EZ203" s="22"/>
      <c r="FA203" s="22"/>
      <c r="FB203" s="22"/>
      <c r="FC203" s="22"/>
      <c r="FD203" s="22"/>
      <c r="FE203" s="22"/>
      <c r="FF203" s="22"/>
      <c r="FG203" s="22"/>
      <c r="FH203" s="22"/>
      <c r="FI203" s="22"/>
      <c r="FJ203" s="22"/>
      <c r="FK203" s="22"/>
      <c r="FL203" s="22"/>
      <c r="FM203" s="22"/>
      <c r="FN203" s="22"/>
      <c r="FO203" s="22"/>
      <c r="FP203" s="22"/>
      <c r="FQ203" s="22"/>
      <c r="FR203" s="22"/>
      <c r="FS203" s="22"/>
      <c r="FT203" s="22"/>
      <c r="FU203" s="22"/>
      <c r="FV203" s="22"/>
      <c r="FW203" s="22"/>
      <c r="FX203" s="22"/>
      <c r="FY203" s="22"/>
      <c r="FZ203" s="22"/>
    </row>
    <row r="204" spans="1:182" ht="14.1" customHeight="1" x14ac:dyDescent="0.2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F204" s="22"/>
      <c r="AG204" s="22"/>
      <c r="AH204" s="22"/>
      <c r="AI204" s="22"/>
      <c r="AJ204" s="22"/>
      <c r="AK204" s="22"/>
      <c r="AL204" s="22"/>
      <c r="AM204" s="22"/>
      <c r="AN204" s="22"/>
      <c r="AO204" s="22"/>
      <c r="AP204" s="22"/>
      <c r="AQ204" s="22"/>
      <c r="AR204" s="22"/>
      <c r="AS204" s="22"/>
      <c r="AT204" s="22"/>
      <c r="AU204" s="22"/>
      <c r="AV204" s="22"/>
      <c r="AW204" s="22"/>
      <c r="AX204" s="22"/>
      <c r="AY204" s="22"/>
      <c r="AZ204" s="22"/>
      <c r="BA204" s="22"/>
      <c r="BB204" s="22"/>
      <c r="BC204" s="22"/>
      <c r="BD204" s="22"/>
      <c r="BE204" s="22"/>
      <c r="BF204" s="22"/>
      <c r="BG204" s="22"/>
      <c r="BH204" s="22"/>
      <c r="BI204" s="22"/>
      <c r="BJ204" s="22"/>
      <c r="BK204" s="22"/>
      <c r="BL204" s="22"/>
      <c r="BM204" s="22"/>
      <c r="BN204" s="22"/>
      <c r="BO204" s="22"/>
      <c r="BP204" s="22"/>
      <c r="BQ204" s="22"/>
      <c r="BR204" s="22"/>
      <c r="BS204" s="22"/>
      <c r="BT204" s="22"/>
      <c r="BU204" s="22"/>
      <c r="BV204" s="22"/>
      <c r="BW204" s="22"/>
      <c r="BX204" s="22"/>
      <c r="BY204" s="22"/>
      <c r="BZ204" s="22"/>
      <c r="CA204" s="22"/>
      <c r="CB204" s="22"/>
      <c r="CC204" s="22"/>
      <c r="CD204" s="22"/>
      <c r="CE204" s="22"/>
      <c r="CF204" s="22"/>
      <c r="CG204" s="22"/>
      <c r="CH204" s="22"/>
      <c r="CI204" s="22"/>
      <c r="CJ204" s="22"/>
      <c r="CK204" s="22"/>
      <c r="CL204" s="22"/>
      <c r="CM204" s="22"/>
      <c r="CN204" s="22"/>
      <c r="CO204" s="22"/>
      <c r="CP204" s="22"/>
      <c r="CQ204" s="22"/>
      <c r="CR204" s="22"/>
      <c r="CS204" s="22"/>
      <c r="CT204" s="22"/>
      <c r="CU204" s="22"/>
      <c r="CV204" s="22"/>
      <c r="CW204" s="22"/>
      <c r="CX204" s="22"/>
      <c r="CY204" s="22"/>
      <c r="CZ204" s="22"/>
      <c r="DA204" s="22"/>
      <c r="DB204" s="22"/>
      <c r="DC204" s="22"/>
      <c r="DD204" s="22"/>
      <c r="DE204" s="22"/>
      <c r="DF204" s="22"/>
      <c r="DG204" s="22"/>
      <c r="DH204" s="22"/>
      <c r="DI204" s="22"/>
      <c r="DJ204" s="22"/>
      <c r="DK204" s="22"/>
      <c r="DL204" s="22"/>
      <c r="DM204" s="22"/>
      <c r="DN204" s="22"/>
      <c r="DO204" s="22"/>
      <c r="DP204" s="22"/>
      <c r="DQ204" s="22"/>
      <c r="DR204" s="22"/>
      <c r="DS204" s="22"/>
      <c r="DT204" s="22"/>
      <c r="DU204" s="22"/>
      <c r="DV204" s="22"/>
      <c r="DW204" s="22"/>
      <c r="DX204" s="22"/>
      <c r="DY204" s="22"/>
      <c r="DZ204" s="22"/>
      <c r="EA204" s="22"/>
      <c r="EB204" s="22"/>
      <c r="EC204" s="22"/>
      <c r="ED204" s="22"/>
      <c r="EE204" s="22"/>
      <c r="EF204" s="22"/>
      <c r="EG204" s="22"/>
      <c r="EH204" s="22"/>
      <c r="EI204" s="22"/>
      <c r="EJ204" s="22"/>
      <c r="EK204" s="22"/>
      <c r="EL204" s="22"/>
      <c r="EM204" s="22"/>
      <c r="EN204" s="22"/>
      <c r="EO204" s="22"/>
      <c r="EP204" s="22"/>
      <c r="EQ204" s="22"/>
      <c r="ER204" s="22"/>
      <c r="ES204" s="22"/>
      <c r="ET204" s="22"/>
      <c r="EU204" s="22"/>
      <c r="EV204" s="22"/>
      <c r="EW204" s="22"/>
      <c r="EX204" s="22"/>
      <c r="EY204" s="22"/>
      <c r="EZ204" s="22"/>
      <c r="FA204" s="22"/>
      <c r="FB204" s="22"/>
      <c r="FC204" s="22"/>
      <c r="FD204" s="22"/>
      <c r="FE204" s="22"/>
      <c r="FF204" s="22"/>
      <c r="FG204" s="22"/>
      <c r="FH204" s="22"/>
      <c r="FI204" s="22"/>
      <c r="FJ204" s="22"/>
      <c r="FK204" s="22"/>
      <c r="FL204" s="22"/>
      <c r="FM204" s="22"/>
      <c r="FN204" s="22"/>
      <c r="FO204" s="22"/>
      <c r="FP204" s="22"/>
      <c r="FQ204" s="22"/>
      <c r="FR204" s="22"/>
      <c r="FS204" s="22"/>
      <c r="FT204" s="22"/>
      <c r="FU204" s="22"/>
      <c r="FV204" s="22"/>
      <c r="FW204" s="22"/>
      <c r="FX204" s="22"/>
      <c r="FY204" s="22"/>
      <c r="FZ204" s="22"/>
    </row>
    <row r="205" spans="1:182" ht="14.1" customHeight="1" x14ac:dyDescent="0.2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F205" s="22"/>
      <c r="AG205" s="22"/>
      <c r="AH205" s="22"/>
      <c r="AI205" s="22"/>
      <c r="AJ205" s="22"/>
      <c r="AK205" s="22"/>
      <c r="AL205" s="22"/>
      <c r="AM205" s="22"/>
      <c r="AN205" s="22"/>
      <c r="AO205" s="22"/>
      <c r="AP205" s="22"/>
      <c r="AQ205" s="22"/>
      <c r="AR205" s="22"/>
      <c r="AS205" s="22"/>
      <c r="AT205" s="22"/>
      <c r="AU205" s="22"/>
      <c r="AV205" s="22"/>
      <c r="AW205" s="22"/>
      <c r="AX205" s="22"/>
      <c r="AY205" s="22"/>
      <c r="AZ205" s="22"/>
      <c r="BA205" s="22"/>
      <c r="BB205" s="22"/>
      <c r="BC205" s="22"/>
      <c r="BD205" s="22"/>
      <c r="BE205" s="22"/>
      <c r="BF205" s="22"/>
      <c r="BG205" s="22"/>
      <c r="BH205" s="22"/>
      <c r="BI205" s="22"/>
      <c r="BJ205" s="22"/>
      <c r="BK205" s="22"/>
      <c r="BL205" s="22"/>
      <c r="BM205" s="22"/>
      <c r="BN205" s="22"/>
      <c r="BO205" s="22"/>
      <c r="BP205" s="22"/>
      <c r="BQ205" s="22"/>
      <c r="BR205" s="22"/>
      <c r="BS205" s="22"/>
      <c r="BT205" s="22"/>
      <c r="BU205" s="22"/>
      <c r="BV205" s="22"/>
      <c r="BW205" s="22"/>
      <c r="BX205" s="22"/>
      <c r="BY205" s="22"/>
      <c r="BZ205" s="22"/>
      <c r="CA205" s="22"/>
      <c r="CB205" s="22"/>
      <c r="CC205" s="22"/>
      <c r="CD205" s="22"/>
      <c r="CE205" s="22"/>
      <c r="CF205" s="22"/>
      <c r="CG205" s="22"/>
      <c r="CH205" s="22"/>
      <c r="CI205" s="22"/>
      <c r="CJ205" s="22"/>
      <c r="CK205" s="22"/>
      <c r="CL205" s="22"/>
      <c r="CM205" s="22"/>
      <c r="CN205" s="22"/>
      <c r="CO205" s="22"/>
      <c r="CP205" s="22"/>
      <c r="CQ205" s="22"/>
      <c r="CR205" s="22"/>
      <c r="CS205" s="22"/>
      <c r="CT205" s="22"/>
      <c r="CU205" s="22"/>
      <c r="CV205" s="22"/>
      <c r="CW205" s="22"/>
      <c r="CX205" s="22"/>
      <c r="CY205" s="22"/>
      <c r="CZ205" s="22"/>
      <c r="DA205" s="22"/>
      <c r="DB205" s="22"/>
      <c r="DC205" s="22"/>
      <c r="DD205" s="22"/>
      <c r="DE205" s="22"/>
      <c r="DF205" s="22"/>
      <c r="DG205" s="22"/>
      <c r="DH205" s="22"/>
      <c r="DI205" s="22"/>
      <c r="DJ205" s="22"/>
      <c r="DK205" s="22"/>
      <c r="DL205" s="22"/>
      <c r="DM205" s="22"/>
      <c r="DN205" s="22"/>
      <c r="DO205" s="22"/>
      <c r="DP205" s="22"/>
      <c r="DQ205" s="22"/>
      <c r="DR205" s="22"/>
      <c r="DS205" s="22"/>
      <c r="DT205" s="22"/>
      <c r="DU205" s="22"/>
      <c r="DV205" s="22"/>
      <c r="DW205" s="22"/>
      <c r="DX205" s="22"/>
      <c r="DY205" s="22"/>
      <c r="DZ205" s="22"/>
      <c r="EA205" s="22"/>
      <c r="EB205" s="22"/>
      <c r="EC205" s="22"/>
      <c r="ED205" s="22"/>
      <c r="EE205" s="22"/>
      <c r="EF205" s="22"/>
      <c r="EG205" s="22"/>
      <c r="EH205" s="22"/>
      <c r="EI205" s="22"/>
      <c r="EJ205" s="22"/>
      <c r="EK205" s="22"/>
      <c r="EL205" s="22"/>
      <c r="EM205" s="22"/>
      <c r="EN205" s="22"/>
      <c r="EO205" s="22"/>
      <c r="EP205" s="22"/>
      <c r="EQ205" s="22"/>
      <c r="ER205" s="22"/>
      <c r="ES205" s="22"/>
      <c r="ET205" s="22"/>
      <c r="EU205" s="22"/>
      <c r="EV205" s="22"/>
      <c r="EW205" s="22"/>
      <c r="EX205" s="22"/>
      <c r="EY205" s="22"/>
      <c r="EZ205" s="22"/>
      <c r="FA205" s="22"/>
      <c r="FB205" s="22"/>
      <c r="FC205" s="22"/>
      <c r="FD205" s="22"/>
      <c r="FE205" s="22"/>
      <c r="FF205" s="22"/>
      <c r="FG205" s="22"/>
      <c r="FH205" s="22"/>
      <c r="FI205" s="22"/>
      <c r="FJ205" s="22"/>
      <c r="FK205" s="22"/>
      <c r="FL205" s="22"/>
      <c r="FM205" s="22"/>
      <c r="FN205" s="22"/>
      <c r="FO205" s="22"/>
      <c r="FP205" s="22"/>
      <c r="FQ205" s="22"/>
      <c r="FR205" s="22"/>
      <c r="FS205" s="22"/>
      <c r="FT205" s="22"/>
      <c r="FU205" s="22"/>
      <c r="FV205" s="22"/>
      <c r="FW205" s="22"/>
      <c r="FX205" s="22"/>
      <c r="FY205" s="22"/>
      <c r="FZ205" s="22"/>
    </row>
    <row r="206" spans="1:182" ht="14.1" customHeight="1" x14ac:dyDescent="0.2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  <c r="AG206" s="22"/>
      <c r="AH206" s="22"/>
      <c r="AI206" s="22"/>
      <c r="AJ206" s="22"/>
      <c r="AK206" s="22"/>
      <c r="AL206" s="22"/>
      <c r="AM206" s="22"/>
      <c r="AN206" s="22"/>
      <c r="AO206" s="22"/>
      <c r="AP206" s="22"/>
      <c r="AQ206" s="22"/>
      <c r="AR206" s="22"/>
      <c r="AS206" s="22"/>
      <c r="AT206" s="22"/>
      <c r="AU206" s="22"/>
      <c r="AV206" s="22"/>
      <c r="AW206" s="22"/>
      <c r="AX206" s="22"/>
      <c r="AY206" s="22"/>
      <c r="AZ206" s="22"/>
      <c r="BA206" s="22"/>
      <c r="BB206" s="22"/>
      <c r="BC206" s="22"/>
      <c r="BD206" s="22"/>
      <c r="BE206" s="22"/>
      <c r="BF206" s="22"/>
      <c r="BG206" s="22"/>
      <c r="BH206" s="22"/>
      <c r="BI206" s="22"/>
      <c r="BJ206" s="22"/>
      <c r="BK206" s="22"/>
      <c r="BL206" s="22"/>
      <c r="BM206" s="22"/>
      <c r="BN206" s="22"/>
      <c r="BO206" s="22"/>
      <c r="BP206" s="22"/>
      <c r="BQ206" s="22"/>
      <c r="BR206" s="22"/>
      <c r="BS206" s="22"/>
      <c r="BT206" s="22"/>
      <c r="BU206" s="22"/>
      <c r="BV206" s="22"/>
      <c r="BW206" s="22"/>
      <c r="BX206" s="22"/>
      <c r="BY206" s="22"/>
      <c r="BZ206" s="22"/>
      <c r="CA206" s="22"/>
      <c r="CB206" s="22"/>
      <c r="CC206" s="22"/>
      <c r="CD206" s="22"/>
      <c r="CE206" s="22"/>
      <c r="CF206" s="22"/>
      <c r="CG206" s="22"/>
      <c r="CH206" s="22"/>
      <c r="CI206" s="22"/>
      <c r="CJ206" s="22"/>
      <c r="CK206" s="22"/>
      <c r="CL206" s="22"/>
      <c r="CM206" s="22"/>
      <c r="CN206" s="22"/>
      <c r="CO206" s="22"/>
      <c r="CP206" s="22"/>
      <c r="CQ206" s="22"/>
      <c r="CR206" s="22"/>
      <c r="CS206" s="22"/>
      <c r="CT206" s="22"/>
      <c r="CU206" s="22"/>
      <c r="CV206" s="22"/>
      <c r="CW206" s="22"/>
      <c r="CX206" s="22"/>
      <c r="CY206" s="22"/>
      <c r="CZ206" s="22"/>
      <c r="DA206" s="22"/>
      <c r="DB206" s="22"/>
      <c r="DC206" s="22"/>
      <c r="DD206" s="22"/>
      <c r="DE206" s="22"/>
      <c r="DF206" s="22"/>
      <c r="DG206" s="22"/>
      <c r="DH206" s="22"/>
      <c r="DI206" s="22"/>
      <c r="DJ206" s="22"/>
      <c r="DK206" s="22"/>
      <c r="DL206" s="22"/>
      <c r="DM206" s="22"/>
      <c r="DN206" s="22"/>
      <c r="DO206" s="22"/>
      <c r="DP206" s="22"/>
      <c r="DQ206" s="22"/>
      <c r="DR206" s="22"/>
      <c r="DS206" s="22"/>
      <c r="DT206" s="22"/>
      <c r="DU206" s="22"/>
      <c r="DV206" s="22"/>
      <c r="DW206" s="22"/>
      <c r="DX206" s="22"/>
      <c r="DY206" s="22"/>
      <c r="DZ206" s="22"/>
      <c r="EA206" s="22"/>
      <c r="EB206" s="22"/>
      <c r="EC206" s="22"/>
      <c r="ED206" s="22"/>
      <c r="EE206" s="22"/>
      <c r="EF206" s="22"/>
      <c r="EG206" s="22"/>
      <c r="EH206" s="22"/>
      <c r="EI206" s="22"/>
      <c r="EJ206" s="22"/>
      <c r="EK206" s="22"/>
      <c r="EL206" s="22"/>
      <c r="EM206" s="22"/>
      <c r="EN206" s="22"/>
      <c r="EO206" s="22"/>
      <c r="EP206" s="22"/>
      <c r="EQ206" s="22"/>
      <c r="ER206" s="22"/>
      <c r="ES206" s="22"/>
      <c r="ET206" s="22"/>
      <c r="EU206" s="22"/>
      <c r="EV206" s="22"/>
      <c r="EW206" s="22"/>
      <c r="EX206" s="22"/>
      <c r="EY206" s="22"/>
      <c r="EZ206" s="22"/>
      <c r="FA206" s="22"/>
      <c r="FB206" s="22"/>
      <c r="FC206" s="22"/>
      <c r="FD206" s="22"/>
      <c r="FE206" s="22"/>
      <c r="FF206" s="22"/>
      <c r="FG206" s="22"/>
      <c r="FH206" s="22"/>
      <c r="FI206" s="22"/>
      <c r="FJ206" s="22"/>
      <c r="FK206" s="22"/>
      <c r="FL206" s="22"/>
      <c r="FM206" s="22"/>
      <c r="FN206" s="22"/>
      <c r="FO206" s="22"/>
      <c r="FP206" s="22"/>
      <c r="FQ206" s="22"/>
      <c r="FR206" s="22"/>
      <c r="FS206" s="22"/>
      <c r="FT206" s="22"/>
      <c r="FU206" s="22"/>
      <c r="FV206" s="22"/>
      <c r="FW206" s="22"/>
      <c r="FX206" s="22"/>
      <c r="FY206" s="22"/>
      <c r="FZ206" s="22"/>
    </row>
    <row r="207" spans="1:182" ht="14.1" customHeight="1" x14ac:dyDescent="0.2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  <c r="AG207" s="22"/>
      <c r="AH207" s="22"/>
      <c r="AI207" s="22"/>
      <c r="AJ207" s="22"/>
      <c r="AK207" s="22"/>
      <c r="AL207" s="22"/>
      <c r="AM207" s="22"/>
      <c r="AN207" s="22"/>
      <c r="AO207" s="22"/>
      <c r="AP207" s="22"/>
      <c r="AQ207" s="22"/>
      <c r="AR207" s="22"/>
      <c r="AS207" s="22"/>
      <c r="AT207" s="22"/>
      <c r="AU207" s="22"/>
      <c r="AV207" s="22"/>
      <c r="AW207" s="22"/>
      <c r="AX207" s="22"/>
      <c r="AY207" s="22"/>
      <c r="AZ207" s="22"/>
      <c r="BA207" s="22"/>
      <c r="BB207" s="22"/>
      <c r="BC207" s="22"/>
      <c r="BD207" s="22"/>
      <c r="BE207" s="22"/>
      <c r="BF207" s="22"/>
      <c r="BG207" s="22"/>
      <c r="BH207" s="22"/>
      <c r="BI207" s="22"/>
      <c r="BJ207" s="22"/>
      <c r="BK207" s="22"/>
      <c r="BL207" s="22"/>
      <c r="BM207" s="22"/>
      <c r="BN207" s="22"/>
      <c r="BO207" s="22"/>
      <c r="BP207" s="22"/>
      <c r="BQ207" s="22"/>
      <c r="BR207" s="22"/>
      <c r="BS207" s="22"/>
      <c r="BT207" s="22"/>
      <c r="BU207" s="22"/>
      <c r="BV207" s="22"/>
      <c r="BW207" s="22"/>
      <c r="BX207" s="22"/>
      <c r="BY207" s="22"/>
      <c r="BZ207" s="22"/>
      <c r="CA207" s="22"/>
      <c r="CB207" s="22"/>
      <c r="CC207" s="22"/>
      <c r="CD207" s="22"/>
      <c r="CE207" s="22"/>
      <c r="CF207" s="22"/>
      <c r="CG207" s="22"/>
      <c r="CH207" s="22"/>
      <c r="CI207" s="22"/>
      <c r="CJ207" s="22"/>
      <c r="CK207" s="22"/>
      <c r="CL207" s="22"/>
      <c r="CM207" s="22"/>
      <c r="CN207" s="22"/>
      <c r="CO207" s="22"/>
      <c r="CP207" s="22"/>
      <c r="CQ207" s="22"/>
      <c r="CR207" s="22"/>
      <c r="CS207" s="22"/>
      <c r="CT207" s="22"/>
      <c r="CU207" s="22"/>
      <c r="CV207" s="22"/>
      <c r="CW207" s="22"/>
      <c r="CX207" s="22"/>
      <c r="CY207" s="22"/>
      <c r="CZ207" s="22"/>
      <c r="DA207" s="22"/>
      <c r="DB207" s="22"/>
      <c r="DC207" s="22"/>
      <c r="DD207" s="22"/>
      <c r="DE207" s="22"/>
      <c r="DF207" s="22"/>
      <c r="DG207" s="22"/>
      <c r="DH207" s="22"/>
      <c r="DI207" s="22"/>
      <c r="DJ207" s="22"/>
      <c r="DK207" s="22"/>
      <c r="DL207" s="22"/>
      <c r="DM207" s="22"/>
      <c r="DN207" s="22"/>
      <c r="DO207" s="22"/>
      <c r="DP207" s="22"/>
      <c r="DQ207" s="22"/>
      <c r="DR207" s="22"/>
      <c r="DS207" s="22"/>
      <c r="DT207" s="22"/>
      <c r="DU207" s="22"/>
      <c r="DV207" s="22"/>
      <c r="DW207" s="22"/>
      <c r="DX207" s="22"/>
      <c r="DY207" s="22"/>
      <c r="DZ207" s="22"/>
      <c r="EA207" s="22"/>
      <c r="EB207" s="22"/>
      <c r="EC207" s="22"/>
      <c r="ED207" s="22"/>
      <c r="EE207" s="22"/>
      <c r="EF207" s="22"/>
      <c r="EG207" s="22"/>
      <c r="EH207" s="22"/>
      <c r="EI207" s="22"/>
      <c r="EJ207" s="22"/>
      <c r="EK207" s="22"/>
      <c r="EL207" s="22"/>
      <c r="EM207" s="22"/>
      <c r="EN207" s="22"/>
      <c r="EO207" s="22"/>
      <c r="EP207" s="22"/>
      <c r="EQ207" s="22"/>
      <c r="ER207" s="22"/>
      <c r="ES207" s="22"/>
      <c r="ET207" s="22"/>
      <c r="EU207" s="22"/>
      <c r="EV207" s="22"/>
      <c r="EW207" s="22"/>
      <c r="EX207" s="22"/>
      <c r="EY207" s="22"/>
      <c r="EZ207" s="22"/>
      <c r="FA207" s="22"/>
      <c r="FB207" s="22"/>
      <c r="FC207" s="22"/>
      <c r="FD207" s="22"/>
      <c r="FE207" s="22"/>
      <c r="FF207" s="22"/>
      <c r="FG207" s="22"/>
      <c r="FH207" s="22"/>
      <c r="FI207" s="22"/>
      <c r="FJ207" s="22"/>
      <c r="FK207" s="22"/>
      <c r="FL207" s="22"/>
      <c r="FM207" s="22"/>
      <c r="FN207" s="22"/>
      <c r="FO207" s="22"/>
      <c r="FP207" s="22"/>
      <c r="FQ207" s="22"/>
      <c r="FR207" s="22"/>
      <c r="FS207" s="22"/>
      <c r="FT207" s="22"/>
      <c r="FU207" s="22"/>
      <c r="FV207" s="22"/>
      <c r="FW207" s="22"/>
      <c r="FX207" s="22"/>
      <c r="FY207" s="22"/>
      <c r="FZ207" s="22"/>
    </row>
    <row r="208" spans="1:182" ht="14.1" customHeight="1" x14ac:dyDescent="0.2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  <c r="AG208" s="22"/>
      <c r="AH208" s="22"/>
      <c r="AI208" s="22"/>
      <c r="AJ208" s="22"/>
      <c r="AK208" s="22"/>
      <c r="AL208" s="22"/>
      <c r="AM208" s="22"/>
      <c r="AN208" s="22"/>
      <c r="AO208" s="22"/>
      <c r="AP208" s="22"/>
      <c r="AQ208" s="22"/>
      <c r="AR208" s="22"/>
      <c r="AS208" s="22"/>
      <c r="AT208" s="22"/>
      <c r="AU208" s="22"/>
      <c r="AV208" s="22"/>
      <c r="AW208" s="22"/>
      <c r="AX208" s="22"/>
      <c r="AY208" s="22"/>
      <c r="AZ208" s="22"/>
      <c r="BA208" s="22"/>
      <c r="BB208" s="22"/>
      <c r="BC208" s="22"/>
      <c r="BD208" s="22"/>
      <c r="BE208" s="22"/>
      <c r="BF208" s="22"/>
      <c r="BG208" s="22"/>
      <c r="BH208" s="22"/>
      <c r="BI208" s="22"/>
      <c r="BJ208" s="22"/>
      <c r="BK208" s="22"/>
      <c r="BL208" s="22"/>
      <c r="BM208" s="22"/>
      <c r="BN208" s="22"/>
      <c r="BO208" s="22"/>
      <c r="BP208" s="22"/>
      <c r="BQ208" s="22"/>
      <c r="BR208" s="22"/>
      <c r="BS208" s="22"/>
      <c r="BT208" s="22"/>
      <c r="BU208" s="22"/>
      <c r="BV208" s="22"/>
      <c r="BW208" s="22"/>
      <c r="BX208" s="22"/>
      <c r="BY208" s="22"/>
      <c r="BZ208" s="22"/>
      <c r="CA208" s="22"/>
      <c r="CB208" s="22"/>
      <c r="CC208" s="22"/>
      <c r="CD208" s="22"/>
      <c r="CE208" s="22"/>
      <c r="CF208" s="22"/>
      <c r="CG208" s="22"/>
      <c r="CH208" s="22"/>
      <c r="CI208" s="22"/>
      <c r="CJ208" s="22"/>
      <c r="CK208" s="22"/>
      <c r="CL208" s="22"/>
      <c r="CM208" s="22"/>
      <c r="CN208" s="22"/>
      <c r="CO208" s="22"/>
      <c r="CP208" s="22"/>
      <c r="CQ208" s="22"/>
      <c r="CR208" s="22"/>
      <c r="CS208" s="22"/>
      <c r="CT208" s="22"/>
      <c r="CU208" s="22"/>
      <c r="CV208" s="22"/>
      <c r="CW208" s="22"/>
      <c r="CX208" s="22"/>
      <c r="CY208" s="22"/>
      <c r="CZ208" s="22"/>
      <c r="DA208" s="22"/>
      <c r="DB208" s="22"/>
      <c r="DC208" s="22"/>
      <c r="DD208" s="22"/>
      <c r="DE208" s="22"/>
      <c r="DF208" s="22"/>
      <c r="DG208" s="22"/>
      <c r="DH208" s="22"/>
      <c r="DI208" s="22"/>
      <c r="DJ208" s="22"/>
      <c r="DK208" s="22"/>
      <c r="DL208" s="22"/>
      <c r="DM208" s="22"/>
      <c r="DN208" s="22"/>
      <c r="DO208" s="22"/>
      <c r="DP208" s="22"/>
      <c r="DQ208" s="22"/>
      <c r="DR208" s="22"/>
      <c r="DS208" s="22"/>
      <c r="DT208" s="22"/>
      <c r="DU208" s="22"/>
      <c r="DV208" s="22"/>
      <c r="DW208" s="22"/>
      <c r="DX208" s="22"/>
      <c r="DY208" s="22"/>
      <c r="DZ208" s="22"/>
      <c r="EA208" s="22"/>
      <c r="EB208" s="22"/>
      <c r="EC208" s="22"/>
      <c r="ED208" s="22"/>
      <c r="EE208" s="22"/>
      <c r="EF208" s="22"/>
      <c r="EG208" s="22"/>
      <c r="EH208" s="22"/>
      <c r="EI208" s="22"/>
      <c r="EJ208" s="22"/>
      <c r="EK208" s="22"/>
      <c r="EL208" s="22"/>
      <c r="EM208" s="22"/>
      <c r="EN208" s="22"/>
      <c r="EO208" s="22"/>
      <c r="EP208" s="22"/>
      <c r="EQ208" s="22"/>
      <c r="ER208" s="22"/>
      <c r="ES208" s="22"/>
      <c r="ET208" s="22"/>
      <c r="EU208" s="22"/>
      <c r="EV208" s="22"/>
      <c r="EW208" s="22"/>
      <c r="EX208" s="22"/>
      <c r="EY208" s="22"/>
      <c r="EZ208" s="22"/>
      <c r="FA208" s="22"/>
      <c r="FB208" s="22"/>
      <c r="FC208" s="22"/>
      <c r="FD208" s="22"/>
      <c r="FE208" s="22"/>
      <c r="FF208" s="22"/>
      <c r="FG208" s="22"/>
      <c r="FH208" s="22"/>
      <c r="FI208" s="22"/>
      <c r="FJ208" s="22"/>
      <c r="FK208" s="22"/>
      <c r="FL208" s="22"/>
      <c r="FM208" s="22"/>
      <c r="FN208" s="22"/>
      <c r="FO208" s="22"/>
      <c r="FP208" s="22"/>
      <c r="FQ208" s="22"/>
      <c r="FR208" s="22"/>
      <c r="FS208" s="22"/>
      <c r="FT208" s="22"/>
      <c r="FU208" s="22"/>
      <c r="FV208" s="22"/>
      <c r="FW208" s="22"/>
      <c r="FX208" s="22"/>
      <c r="FY208" s="22"/>
      <c r="FZ208" s="22"/>
    </row>
    <row r="209" spans="1:182" ht="14.1" customHeight="1" x14ac:dyDescent="0.2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  <c r="AG209" s="22"/>
      <c r="AH209" s="22"/>
      <c r="AI209" s="22"/>
      <c r="AJ209" s="22"/>
      <c r="AK209" s="22"/>
      <c r="AL209" s="22"/>
      <c r="AM209" s="22"/>
      <c r="AN209" s="22"/>
      <c r="AO209" s="22"/>
      <c r="AP209" s="22"/>
      <c r="AQ209" s="22"/>
      <c r="AR209" s="22"/>
      <c r="AS209" s="22"/>
      <c r="AT209" s="22"/>
      <c r="AU209" s="22"/>
      <c r="AV209" s="22"/>
      <c r="AW209" s="22"/>
      <c r="AX209" s="22"/>
      <c r="AY209" s="22"/>
      <c r="AZ209" s="22"/>
      <c r="BA209" s="22"/>
      <c r="BB209" s="22"/>
      <c r="BC209" s="22"/>
      <c r="BD209" s="22"/>
      <c r="BE209" s="22"/>
      <c r="BF209" s="22"/>
      <c r="BG209" s="22"/>
      <c r="BH209" s="22"/>
      <c r="BI209" s="22"/>
      <c r="BJ209" s="22"/>
      <c r="BK209" s="22"/>
      <c r="BL209" s="22"/>
      <c r="BM209" s="22"/>
      <c r="BN209" s="22"/>
      <c r="BO209" s="22"/>
      <c r="BP209" s="22"/>
      <c r="BQ209" s="22"/>
      <c r="BR209" s="22"/>
      <c r="BS209" s="22"/>
      <c r="BT209" s="22"/>
      <c r="BU209" s="22"/>
      <c r="BV209" s="22"/>
      <c r="BW209" s="22"/>
      <c r="BX209" s="22"/>
      <c r="BY209" s="22"/>
      <c r="BZ209" s="22"/>
      <c r="CA209" s="22"/>
      <c r="CB209" s="22"/>
      <c r="CC209" s="22"/>
      <c r="CD209" s="22"/>
      <c r="CE209" s="22"/>
      <c r="CF209" s="22"/>
      <c r="CG209" s="22"/>
      <c r="CH209" s="22"/>
      <c r="CI209" s="22"/>
      <c r="CJ209" s="22"/>
      <c r="CK209" s="22"/>
      <c r="CL209" s="22"/>
      <c r="CM209" s="22"/>
      <c r="CN209" s="22"/>
      <c r="CO209" s="22"/>
      <c r="CP209" s="22"/>
      <c r="CQ209" s="22"/>
      <c r="CR209" s="22"/>
      <c r="CS209" s="22"/>
      <c r="CT209" s="22"/>
      <c r="CU209" s="22"/>
      <c r="CV209" s="22"/>
      <c r="CW209" s="22"/>
      <c r="CX209" s="22"/>
      <c r="CY209" s="22"/>
      <c r="CZ209" s="22"/>
      <c r="DA209" s="22"/>
      <c r="DB209" s="22"/>
      <c r="DC209" s="22"/>
      <c r="DD209" s="22"/>
      <c r="DE209" s="22"/>
      <c r="DF209" s="22"/>
      <c r="DG209" s="22"/>
      <c r="DH209" s="22"/>
      <c r="DI209" s="22"/>
      <c r="DJ209" s="22"/>
      <c r="DK209" s="22"/>
      <c r="DL209" s="22"/>
      <c r="DM209" s="22"/>
      <c r="DN209" s="22"/>
      <c r="DO209" s="22"/>
      <c r="DP209" s="22"/>
      <c r="DQ209" s="22"/>
      <c r="DR209" s="22"/>
      <c r="DS209" s="22"/>
      <c r="DT209" s="22"/>
      <c r="DU209" s="22"/>
      <c r="DV209" s="22"/>
      <c r="DW209" s="22"/>
      <c r="DX209" s="22"/>
      <c r="DY209" s="22"/>
      <c r="DZ209" s="22"/>
      <c r="EA209" s="22"/>
      <c r="EB209" s="22"/>
      <c r="EC209" s="22"/>
      <c r="ED209" s="22"/>
      <c r="EE209" s="22"/>
      <c r="EF209" s="22"/>
      <c r="EG209" s="22"/>
      <c r="EH209" s="22"/>
      <c r="EI209" s="22"/>
      <c r="EJ209" s="22"/>
      <c r="EK209" s="22"/>
      <c r="EL209" s="22"/>
      <c r="EM209" s="22"/>
      <c r="EN209" s="22"/>
      <c r="EO209" s="22"/>
      <c r="EP209" s="22"/>
      <c r="EQ209" s="22"/>
      <c r="ER209" s="22"/>
      <c r="ES209" s="22"/>
      <c r="ET209" s="22"/>
      <c r="EU209" s="22"/>
      <c r="EV209" s="22"/>
      <c r="EW209" s="22"/>
      <c r="EX209" s="22"/>
      <c r="EY209" s="22"/>
      <c r="EZ209" s="22"/>
      <c r="FA209" s="22"/>
      <c r="FB209" s="22"/>
      <c r="FC209" s="22"/>
      <c r="FD209" s="22"/>
      <c r="FE209" s="22"/>
      <c r="FF209" s="22"/>
      <c r="FG209" s="22"/>
      <c r="FH209" s="22"/>
      <c r="FI209" s="22"/>
      <c r="FJ209" s="22"/>
      <c r="FK209" s="22"/>
      <c r="FL209" s="22"/>
      <c r="FM209" s="22"/>
      <c r="FN209" s="22"/>
      <c r="FO209" s="22"/>
      <c r="FP209" s="22"/>
      <c r="FQ209" s="22"/>
      <c r="FR209" s="22"/>
      <c r="FS209" s="22"/>
      <c r="FT209" s="22"/>
      <c r="FU209" s="22"/>
      <c r="FV209" s="22"/>
      <c r="FW209" s="22"/>
      <c r="FX209" s="22"/>
      <c r="FY209" s="22"/>
      <c r="FZ209" s="22"/>
    </row>
    <row r="210" spans="1:182" ht="14.1" customHeight="1" x14ac:dyDescent="0.2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  <c r="AG210" s="22"/>
      <c r="AH210" s="22"/>
      <c r="AI210" s="22"/>
      <c r="AJ210" s="22"/>
      <c r="AK210" s="22"/>
      <c r="AL210" s="22"/>
      <c r="AM210" s="22"/>
      <c r="AN210" s="22"/>
      <c r="AO210" s="22"/>
      <c r="AP210" s="22"/>
      <c r="AQ210" s="22"/>
      <c r="AR210" s="22"/>
      <c r="AS210" s="22"/>
      <c r="AT210" s="22"/>
      <c r="AU210" s="22"/>
      <c r="AV210" s="22"/>
      <c r="AW210" s="22"/>
      <c r="AX210" s="22"/>
      <c r="AY210" s="22"/>
      <c r="AZ210" s="22"/>
      <c r="BA210" s="22"/>
      <c r="BB210" s="22"/>
      <c r="BC210" s="22"/>
      <c r="BD210" s="22"/>
      <c r="BE210" s="22"/>
      <c r="BF210" s="22"/>
      <c r="BG210" s="22"/>
      <c r="BH210" s="22"/>
      <c r="BI210" s="22"/>
      <c r="BJ210" s="22"/>
      <c r="BK210" s="22"/>
      <c r="BL210" s="22"/>
      <c r="BM210" s="22"/>
      <c r="BN210" s="22"/>
      <c r="BO210" s="22"/>
      <c r="BP210" s="22"/>
      <c r="BQ210" s="22"/>
      <c r="BR210" s="22"/>
      <c r="BS210" s="22"/>
      <c r="BT210" s="22"/>
      <c r="BU210" s="22"/>
      <c r="BV210" s="22"/>
      <c r="BW210" s="22"/>
      <c r="BX210" s="22"/>
      <c r="BY210" s="22"/>
      <c r="BZ210" s="22"/>
      <c r="CA210" s="22"/>
      <c r="CB210" s="22"/>
      <c r="CC210" s="22"/>
      <c r="CD210" s="22"/>
      <c r="CE210" s="22"/>
      <c r="CF210" s="22"/>
      <c r="CG210" s="22"/>
      <c r="CH210" s="22"/>
      <c r="CI210" s="22"/>
      <c r="CJ210" s="22"/>
      <c r="CK210" s="22"/>
      <c r="CL210" s="22"/>
      <c r="CM210" s="22"/>
      <c r="CN210" s="22"/>
      <c r="CO210" s="22"/>
      <c r="CP210" s="22"/>
      <c r="CQ210" s="22"/>
      <c r="CR210" s="22"/>
      <c r="CS210" s="22"/>
      <c r="CT210" s="22"/>
      <c r="CU210" s="22"/>
      <c r="CV210" s="22"/>
      <c r="CW210" s="22"/>
      <c r="CX210" s="22"/>
      <c r="CY210" s="22"/>
      <c r="CZ210" s="22"/>
      <c r="DA210" s="22"/>
      <c r="DB210" s="22"/>
      <c r="DC210" s="22"/>
      <c r="DD210" s="22"/>
      <c r="DE210" s="22"/>
      <c r="DF210" s="22"/>
      <c r="DG210" s="22"/>
      <c r="DH210" s="22"/>
      <c r="DI210" s="22"/>
      <c r="DJ210" s="22"/>
      <c r="DK210" s="22"/>
      <c r="DL210" s="22"/>
      <c r="DM210" s="22"/>
      <c r="DN210" s="22"/>
      <c r="DO210" s="22"/>
      <c r="DP210" s="22"/>
      <c r="DQ210" s="22"/>
      <c r="DR210" s="22"/>
      <c r="DS210" s="22"/>
      <c r="DT210" s="22"/>
      <c r="DU210" s="22"/>
      <c r="DV210" s="22"/>
      <c r="DW210" s="22"/>
      <c r="DX210" s="22"/>
      <c r="DY210" s="22"/>
      <c r="DZ210" s="22"/>
      <c r="EA210" s="22"/>
      <c r="EB210" s="22"/>
      <c r="EC210" s="22"/>
      <c r="ED210" s="22"/>
      <c r="EE210" s="22"/>
      <c r="EF210" s="22"/>
      <c r="EG210" s="22"/>
      <c r="EH210" s="22"/>
      <c r="EI210" s="22"/>
      <c r="EJ210" s="22"/>
      <c r="EK210" s="22"/>
      <c r="EL210" s="22"/>
      <c r="EM210" s="22"/>
      <c r="EN210" s="22"/>
      <c r="EO210" s="22"/>
      <c r="EP210" s="22"/>
      <c r="EQ210" s="22"/>
      <c r="ER210" s="22"/>
      <c r="ES210" s="22"/>
      <c r="ET210" s="22"/>
      <c r="EU210" s="22"/>
      <c r="EV210" s="22"/>
      <c r="EW210" s="22"/>
      <c r="EX210" s="22"/>
      <c r="EY210" s="22"/>
      <c r="EZ210" s="22"/>
      <c r="FA210" s="22"/>
      <c r="FB210" s="22"/>
      <c r="FC210" s="22"/>
      <c r="FD210" s="22"/>
      <c r="FE210" s="22"/>
      <c r="FF210" s="22"/>
      <c r="FG210" s="22"/>
      <c r="FH210" s="22"/>
      <c r="FI210" s="22"/>
      <c r="FJ210" s="22"/>
      <c r="FK210" s="22"/>
      <c r="FL210" s="22"/>
      <c r="FM210" s="22"/>
      <c r="FN210" s="22"/>
      <c r="FO210" s="22"/>
      <c r="FP210" s="22"/>
      <c r="FQ210" s="22"/>
      <c r="FR210" s="22"/>
      <c r="FS210" s="22"/>
      <c r="FT210" s="22"/>
      <c r="FU210" s="22"/>
      <c r="FV210" s="22"/>
      <c r="FW210" s="22"/>
      <c r="FX210" s="22"/>
      <c r="FY210" s="22"/>
      <c r="FZ210" s="22"/>
    </row>
    <row r="211" spans="1:182" ht="14.1" customHeight="1" x14ac:dyDescent="0.2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  <c r="AG211" s="22"/>
      <c r="AH211" s="22"/>
      <c r="AI211" s="22"/>
      <c r="AJ211" s="22"/>
      <c r="AK211" s="22"/>
      <c r="AL211" s="22"/>
      <c r="AM211" s="22"/>
      <c r="AN211" s="22"/>
      <c r="AO211" s="22"/>
      <c r="AP211" s="22"/>
      <c r="AQ211" s="22"/>
      <c r="AR211" s="22"/>
      <c r="AS211" s="22"/>
      <c r="AT211" s="22"/>
      <c r="AU211" s="22"/>
      <c r="AV211" s="22"/>
      <c r="AW211" s="22"/>
      <c r="AX211" s="22"/>
      <c r="AY211" s="22"/>
      <c r="AZ211" s="22"/>
      <c r="BA211" s="22"/>
      <c r="BB211" s="22"/>
      <c r="BC211" s="22"/>
      <c r="BD211" s="22"/>
      <c r="BE211" s="22"/>
      <c r="BF211" s="22"/>
      <c r="BG211" s="22"/>
      <c r="BH211" s="22"/>
      <c r="BI211" s="22"/>
      <c r="BJ211" s="22"/>
      <c r="BK211" s="22"/>
      <c r="BL211" s="22"/>
      <c r="BM211" s="22"/>
      <c r="BN211" s="22"/>
      <c r="BO211" s="22"/>
      <c r="BP211" s="22"/>
      <c r="BQ211" s="22"/>
      <c r="BR211" s="22"/>
      <c r="BS211" s="22"/>
      <c r="BT211" s="22"/>
      <c r="BU211" s="22"/>
      <c r="BV211" s="22"/>
      <c r="BW211" s="22"/>
      <c r="BX211" s="22"/>
      <c r="BY211" s="22"/>
      <c r="BZ211" s="22"/>
      <c r="CA211" s="22"/>
      <c r="CB211" s="22"/>
      <c r="CC211" s="22"/>
      <c r="CD211" s="22"/>
      <c r="CE211" s="22"/>
      <c r="CF211" s="22"/>
      <c r="CG211" s="22"/>
      <c r="CH211" s="22"/>
      <c r="CI211" s="22"/>
      <c r="CJ211" s="22"/>
      <c r="CK211" s="22"/>
      <c r="CL211" s="22"/>
      <c r="CM211" s="22"/>
      <c r="CN211" s="22"/>
      <c r="CO211" s="22"/>
      <c r="CP211" s="22"/>
      <c r="CQ211" s="22"/>
      <c r="CR211" s="22"/>
      <c r="CS211" s="22"/>
      <c r="CT211" s="22"/>
      <c r="CU211" s="22"/>
      <c r="CV211" s="22"/>
      <c r="CW211" s="22"/>
      <c r="CX211" s="22"/>
      <c r="CY211" s="22"/>
      <c r="CZ211" s="22"/>
      <c r="DA211" s="22"/>
      <c r="DB211" s="22"/>
      <c r="DC211" s="22"/>
      <c r="DD211" s="22"/>
      <c r="DE211" s="22"/>
      <c r="DF211" s="22"/>
      <c r="DG211" s="22"/>
      <c r="DH211" s="22"/>
      <c r="DI211" s="22"/>
      <c r="DJ211" s="22"/>
      <c r="DK211" s="22"/>
      <c r="DL211" s="22"/>
      <c r="DM211" s="22"/>
      <c r="DN211" s="22"/>
      <c r="DO211" s="22"/>
      <c r="DP211" s="22"/>
      <c r="DQ211" s="22"/>
      <c r="DR211" s="22"/>
      <c r="DS211" s="22"/>
      <c r="DT211" s="22"/>
      <c r="DU211" s="22"/>
      <c r="DV211" s="22"/>
      <c r="DW211" s="22"/>
      <c r="DX211" s="22"/>
      <c r="DY211" s="22"/>
      <c r="DZ211" s="22"/>
      <c r="EA211" s="22"/>
      <c r="EB211" s="22"/>
      <c r="EC211" s="22"/>
      <c r="ED211" s="22"/>
      <c r="EE211" s="22"/>
      <c r="EF211" s="22"/>
      <c r="EG211" s="22"/>
      <c r="EH211" s="22"/>
      <c r="EI211" s="22"/>
      <c r="EJ211" s="22"/>
      <c r="EK211" s="22"/>
      <c r="EL211" s="22"/>
      <c r="EM211" s="22"/>
      <c r="EN211" s="22"/>
      <c r="EO211" s="22"/>
      <c r="EP211" s="22"/>
      <c r="EQ211" s="22"/>
      <c r="ER211" s="22"/>
      <c r="ES211" s="22"/>
      <c r="ET211" s="22"/>
      <c r="EU211" s="22"/>
      <c r="EV211" s="22"/>
      <c r="EW211" s="22"/>
      <c r="EX211" s="22"/>
      <c r="EY211" s="22"/>
      <c r="EZ211" s="22"/>
      <c r="FA211" s="22"/>
      <c r="FB211" s="22"/>
      <c r="FC211" s="22"/>
      <c r="FD211" s="22"/>
      <c r="FE211" s="22"/>
      <c r="FF211" s="22"/>
      <c r="FG211" s="22"/>
      <c r="FH211" s="22"/>
      <c r="FI211" s="22"/>
      <c r="FJ211" s="22"/>
      <c r="FK211" s="22"/>
      <c r="FL211" s="22"/>
      <c r="FM211" s="22"/>
      <c r="FN211" s="22"/>
      <c r="FO211" s="22"/>
      <c r="FP211" s="22"/>
      <c r="FQ211" s="22"/>
      <c r="FR211" s="22"/>
      <c r="FS211" s="22"/>
      <c r="FT211" s="22"/>
      <c r="FU211" s="22"/>
      <c r="FV211" s="22"/>
      <c r="FW211" s="22"/>
      <c r="FX211" s="22"/>
      <c r="FY211" s="22"/>
      <c r="FZ211" s="22"/>
    </row>
    <row r="212" spans="1:182" ht="14.1" customHeight="1" x14ac:dyDescent="0.2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F212" s="22"/>
      <c r="AG212" s="22"/>
      <c r="AH212" s="22"/>
      <c r="AI212" s="22"/>
      <c r="AJ212" s="22"/>
      <c r="AK212" s="22"/>
      <c r="AL212" s="22"/>
      <c r="AM212" s="22"/>
      <c r="AN212" s="22"/>
      <c r="AO212" s="22"/>
      <c r="AP212" s="22"/>
      <c r="AQ212" s="22"/>
      <c r="AR212" s="22"/>
      <c r="AS212" s="22"/>
      <c r="AT212" s="22"/>
      <c r="AU212" s="22"/>
      <c r="AV212" s="22"/>
      <c r="AW212" s="22"/>
      <c r="AX212" s="22"/>
      <c r="AY212" s="22"/>
      <c r="AZ212" s="22"/>
      <c r="BA212" s="22"/>
      <c r="BB212" s="22"/>
      <c r="BC212" s="22"/>
      <c r="BD212" s="22"/>
      <c r="BE212" s="22"/>
      <c r="BF212" s="22"/>
      <c r="BG212" s="22"/>
      <c r="BH212" s="22"/>
      <c r="BI212" s="22"/>
      <c r="BJ212" s="22"/>
      <c r="BK212" s="22"/>
      <c r="BL212" s="22"/>
      <c r="BM212" s="22"/>
      <c r="BN212" s="22"/>
      <c r="BO212" s="22"/>
      <c r="BP212" s="22"/>
      <c r="BQ212" s="22"/>
      <c r="BR212" s="22"/>
      <c r="BS212" s="22"/>
      <c r="BT212" s="22"/>
      <c r="BU212" s="22"/>
      <c r="BV212" s="22"/>
      <c r="BW212" s="22"/>
      <c r="BX212" s="22"/>
      <c r="BY212" s="22"/>
      <c r="BZ212" s="22"/>
      <c r="CA212" s="22"/>
      <c r="CB212" s="22"/>
      <c r="CC212" s="22"/>
      <c r="CD212" s="22"/>
      <c r="CE212" s="22"/>
      <c r="CF212" s="22"/>
      <c r="CG212" s="22"/>
      <c r="CH212" s="22"/>
      <c r="CI212" s="22"/>
      <c r="CJ212" s="22"/>
      <c r="CK212" s="22"/>
      <c r="CL212" s="22"/>
      <c r="CM212" s="22"/>
      <c r="CN212" s="22"/>
      <c r="CO212" s="22"/>
      <c r="CP212" s="22"/>
      <c r="CQ212" s="22"/>
      <c r="CR212" s="22"/>
      <c r="CS212" s="22"/>
      <c r="CT212" s="22"/>
      <c r="CU212" s="22"/>
      <c r="CV212" s="22"/>
      <c r="CW212" s="22"/>
      <c r="CX212" s="22"/>
      <c r="CY212" s="22"/>
      <c r="CZ212" s="22"/>
      <c r="DA212" s="22"/>
      <c r="DB212" s="22"/>
      <c r="DC212" s="22"/>
      <c r="DD212" s="22"/>
      <c r="DE212" s="22"/>
      <c r="DF212" s="22"/>
      <c r="DG212" s="22"/>
      <c r="DH212" s="22"/>
      <c r="DI212" s="22"/>
      <c r="DJ212" s="22"/>
      <c r="DK212" s="22"/>
      <c r="DL212" s="22"/>
      <c r="DM212" s="22"/>
      <c r="DN212" s="22"/>
      <c r="DO212" s="22"/>
      <c r="DP212" s="22"/>
      <c r="DQ212" s="22"/>
      <c r="DR212" s="22"/>
      <c r="DS212" s="22"/>
      <c r="DT212" s="22"/>
      <c r="DU212" s="22"/>
      <c r="DV212" s="22"/>
      <c r="DW212" s="22"/>
      <c r="DX212" s="22"/>
      <c r="DY212" s="22"/>
      <c r="DZ212" s="22"/>
      <c r="EA212" s="22"/>
      <c r="EB212" s="22"/>
      <c r="EC212" s="22"/>
      <c r="ED212" s="22"/>
      <c r="EE212" s="22"/>
      <c r="EF212" s="22"/>
      <c r="EG212" s="22"/>
      <c r="EH212" s="22"/>
      <c r="EI212" s="22"/>
      <c r="EJ212" s="22"/>
      <c r="EK212" s="22"/>
      <c r="EL212" s="22"/>
      <c r="EM212" s="22"/>
      <c r="EN212" s="22"/>
      <c r="EO212" s="22"/>
      <c r="EP212" s="22"/>
      <c r="EQ212" s="22"/>
      <c r="ER212" s="22"/>
      <c r="ES212" s="22"/>
      <c r="ET212" s="22"/>
      <c r="EU212" s="22"/>
      <c r="EV212" s="22"/>
      <c r="EW212" s="22"/>
      <c r="EX212" s="22"/>
      <c r="EY212" s="22"/>
      <c r="EZ212" s="22"/>
      <c r="FA212" s="22"/>
      <c r="FB212" s="22"/>
      <c r="FC212" s="22"/>
      <c r="FD212" s="22"/>
      <c r="FE212" s="22"/>
      <c r="FF212" s="22"/>
      <c r="FG212" s="22"/>
      <c r="FH212" s="22"/>
      <c r="FI212" s="22"/>
      <c r="FJ212" s="22"/>
      <c r="FK212" s="22"/>
      <c r="FL212" s="22"/>
      <c r="FM212" s="22"/>
      <c r="FN212" s="22"/>
      <c r="FO212" s="22"/>
      <c r="FP212" s="22"/>
      <c r="FQ212" s="22"/>
      <c r="FR212" s="22"/>
      <c r="FS212" s="22"/>
      <c r="FT212" s="22"/>
      <c r="FU212" s="22"/>
      <c r="FV212" s="22"/>
      <c r="FW212" s="22"/>
      <c r="FX212" s="22"/>
      <c r="FY212" s="22"/>
      <c r="FZ212" s="22"/>
    </row>
    <row r="213" spans="1:182" ht="14.1" customHeight="1" x14ac:dyDescent="0.2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22"/>
      <c r="AH213" s="22"/>
      <c r="AI213" s="22"/>
      <c r="AJ213" s="22"/>
      <c r="AK213" s="22"/>
      <c r="AL213" s="22"/>
      <c r="AM213" s="22"/>
      <c r="AN213" s="22"/>
      <c r="AO213" s="22"/>
      <c r="AP213" s="22"/>
      <c r="AQ213" s="22"/>
      <c r="AR213" s="22"/>
      <c r="AS213" s="22"/>
      <c r="AT213" s="22"/>
      <c r="AU213" s="22"/>
      <c r="AV213" s="22"/>
      <c r="AW213" s="22"/>
      <c r="AX213" s="22"/>
      <c r="AY213" s="22"/>
      <c r="AZ213" s="22"/>
      <c r="BA213" s="22"/>
      <c r="BB213" s="22"/>
      <c r="BC213" s="22"/>
      <c r="BD213" s="22"/>
      <c r="BE213" s="22"/>
      <c r="BF213" s="22"/>
      <c r="BG213" s="22"/>
      <c r="BH213" s="22"/>
      <c r="BI213" s="22"/>
      <c r="BJ213" s="22"/>
      <c r="BK213" s="22"/>
      <c r="BL213" s="22"/>
      <c r="BM213" s="22"/>
      <c r="BN213" s="22"/>
      <c r="BO213" s="22"/>
      <c r="BP213" s="22"/>
      <c r="BQ213" s="22"/>
      <c r="BR213" s="22"/>
      <c r="BS213" s="22"/>
      <c r="BT213" s="22"/>
      <c r="BU213" s="22"/>
      <c r="BV213" s="22"/>
      <c r="BW213" s="22"/>
      <c r="BX213" s="22"/>
      <c r="BY213" s="22"/>
      <c r="BZ213" s="22"/>
      <c r="CA213" s="22"/>
      <c r="CB213" s="22"/>
      <c r="CC213" s="22"/>
      <c r="CD213" s="22"/>
      <c r="CE213" s="22"/>
      <c r="CF213" s="22"/>
      <c r="CG213" s="22"/>
      <c r="CH213" s="22"/>
      <c r="CI213" s="22"/>
      <c r="CJ213" s="22"/>
      <c r="CK213" s="22"/>
      <c r="CL213" s="22"/>
      <c r="CM213" s="22"/>
      <c r="CN213" s="22"/>
      <c r="CO213" s="22"/>
      <c r="CP213" s="22"/>
      <c r="CQ213" s="22"/>
      <c r="CR213" s="22"/>
      <c r="CS213" s="22"/>
      <c r="CT213" s="22"/>
      <c r="CU213" s="22"/>
      <c r="CV213" s="22"/>
      <c r="CW213" s="22"/>
      <c r="CX213" s="22"/>
      <c r="CY213" s="22"/>
      <c r="CZ213" s="22"/>
      <c r="DA213" s="22"/>
      <c r="DB213" s="22"/>
      <c r="DC213" s="22"/>
      <c r="DD213" s="22"/>
      <c r="DE213" s="22"/>
      <c r="DF213" s="22"/>
      <c r="DG213" s="22"/>
      <c r="DH213" s="22"/>
      <c r="DI213" s="22"/>
      <c r="DJ213" s="22"/>
      <c r="DK213" s="22"/>
      <c r="DL213" s="22"/>
      <c r="DM213" s="22"/>
      <c r="DN213" s="22"/>
      <c r="DO213" s="22"/>
      <c r="DP213" s="22"/>
      <c r="DQ213" s="22"/>
      <c r="DR213" s="22"/>
      <c r="DS213" s="22"/>
      <c r="DT213" s="22"/>
      <c r="DU213" s="22"/>
      <c r="DV213" s="22"/>
      <c r="DW213" s="22"/>
      <c r="DX213" s="22"/>
      <c r="DY213" s="22"/>
      <c r="DZ213" s="22"/>
      <c r="EA213" s="22"/>
      <c r="EB213" s="22"/>
      <c r="EC213" s="22"/>
      <c r="ED213" s="22"/>
      <c r="EE213" s="22"/>
      <c r="EF213" s="22"/>
      <c r="EG213" s="22"/>
      <c r="EH213" s="22"/>
      <c r="EI213" s="22"/>
      <c r="EJ213" s="22"/>
      <c r="EK213" s="22"/>
      <c r="EL213" s="22"/>
      <c r="EM213" s="22"/>
      <c r="EN213" s="22"/>
      <c r="EO213" s="22"/>
      <c r="EP213" s="22"/>
      <c r="EQ213" s="22"/>
      <c r="ER213" s="22"/>
      <c r="ES213" s="22"/>
      <c r="ET213" s="22"/>
      <c r="EU213" s="22"/>
      <c r="EV213" s="22"/>
      <c r="EW213" s="22"/>
      <c r="EX213" s="22"/>
      <c r="EY213" s="22"/>
      <c r="EZ213" s="22"/>
      <c r="FA213" s="22"/>
      <c r="FB213" s="22"/>
      <c r="FC213" s="22"/>
      <c r="FD213" s="22"/>
      <c r="FE213" s="22"/>
      <c r="FF213" s="22"/>
      <c r="FG213" s="22"/>
      <c r="FH213" s="22"/>
      <c r="FI213" s="22"/>
      <c r="FJ213" s="22"/>
      <c r="FK213" s="22"/>
      <c r="FL213" s="22"/>
      <c r="FM213" s="22"/>
      <c r="FN213" s="22"/>
      <c r="FO213" s="22"/>
      <c r="FP213" s="22"/>
      <c r="FQ213" s="22"/>
      <c r="FR213" s="22"/>
      <c r="FS213" s="22"/>
      <c r="FT213" s="22"/>
      <c r="FU213" s="22"/>
      <c r="FV213" s="22"/>
      <c r="FW213" s="22"/>
      <c r="FX213" s="22"/>
      <c r="FY213" s="22"/>
      <c r="FZ213" s="22"/>
    </row>
    <row r="214" spans="1:182" ht="14.1" customHeight="1" x14ac:dyDescent="0.2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F214" s="22"/>
      <c r="AG214" s="22"/>
      <c r="AH214" s="22"/>
      <c r="AI214" s="22"/>
      <c r="AJ214" s="22"/>
      <c r="AK214" s="22"/>
      <c r="AL214" s="22"/>
      <c r="AM214" s="22"/>
      <c r="AN214" s="22"/>
      <c r="AO214" s="22"/>
      <c r="AP214" s="22"/>
      <c r="AQ214" s="22"/>
      <c r="AR214" s="22"/>
      <c r="AS214" s="22"/>
      <c r="AT214" s="22"/>
      <c r="AU214" s="22"/>
      <c r="AV214" s="22"/>
      <c r="AW214" s="22"/>
      <c r="AX214" s="22"/>
      <c r="AY214" s="22"/>
      <c r="AZ214" s="22"/>
      <c r="BA214" s="22"/>
      <c r="BB214" s="22"/>
      <c r="BC214" s="22"/>
      <c r="BD214" s="22"/>
      <c r="BE214" s="22"/>
      <c r="BF214" s="22"/>
      <c r="BG214" s="22"/>
      <c r="BH214" s="22"/>
      <c r="BI214" s="22"/>
      <c r="BJ214" s="22"/>
      <c r="BK214" s="22"/>
      <c r="BL214" s="22"/>
      <c r="BM214" s="22"/>
      <c r="BN214" s="22"/>
      <c r="BO214" s="22"/>
      <c r="BP214" s="22"/>
      <c r="BQ214" s="22"/>
      <c r="BR214" s="22"/>
      <c r="BS214" s="22"/>
      <c r="BT214" s="22"/>
      <c r="BU214" s="22"/>
      <c r="BV214" s="22"/>
      <c r="BW214" s="22"/>
      <c r="BX214" s="22"/>
      <c r="BY214" s="22"/>
      <c r="BZ214" s="22"/>
      <c r="CA214" s="22"/>
      <c r="CB214" s="22"/>
      <c r="CC214" s="22"/>
      <c r="CD214" s="22"/>
      <c r="CE214" s="22"/>
      <c r="CF214" s="22"/>
      <c r="CG214" s="22"/>
      <c r="CH214" s="22"/>
      <c r="CI214" s="22"/>
      <c r="CJ214" s="22"/>
      <c r="CK214" s="22"/>
      <c r="CL214" s="22"/>
      <c r="CM214" s="22"/>
      <c r="CN214" s="22"/>
      <c r="CO214" s="22"/>
      <c r="CP214" s="22"/>
      <c r="CQ214" s="22"/>
      <c r="CR214" s="22"/>
      <c r="CS214" s="22"/>
      <c r="CT214" s="22"/>
      <c r="CU214" s="22"/>
      <c r="CV214" s="22"/>
      <c r="CW214" s="22"/>
      <c r="CX214" s="22"/>
      <c r="CY214" s="22"/>
      <c r="CZ214" s="22"/>
      <c r="DA214" s="22"/>
      <c r="DB214" s="22"/>
      <c r="DC214" s="22"/>
      <c r="DD214" s="22"/>
      <c r="DE214" s="22"/>
      <c r="DF214" s="22"/>
      <c r="DG214" s="22"/>
      <c r="DH214" s="22"/>
      <c r="DI214" s="22"/>
      <c r="DJ214" s="22"/>
      <c r="DK214" s="22"/>
      <c r="DL214" s="22"/>
      <c r="DM214" s="22"/>
      <c r="DN214" s="22"/>
      <c r="DO214" s="22"/>
      <c r="DP214" s="22"/>
      <c r="DQ214" s="22"/>
      <c r="DR214" s="22"/>
      <c r="DS214" s="22"/>
      <c r="DT214" s="22"/>
      <c r="DU214" s="22"/>
      <c r="DV214" s="22"/>
      <c r="DW214" s="22"/>
      <c r="DX214" s="22"/>
      <c r="DY214" s="22"/>
      <c r="DZ214" s="22"/>
      <c r="EA214" s="22"/>
      <c r="EB214" s="22"/>
      <c r="EC214" s="22"/>
      <c r="ED214" s="22"/>
      <c r="EE214" s="22"/>
      <c r="EF214" s="22"/>
      <c r="EG214" s="22"/>
      <c r="EH214" s="22"/>
      <c r="EI214" s="22"/>
      <c r="EJ214" s="22"/>
      <c r="EK214" s="22"/>
      <c r="EL214" s="22"/>
      <c r="EM214" s="22"/>
      <c r="EN214" s="22"/>
      <c r="EO214" s="22"/>
      <c r="EP214" s="22"/>
      <c r="EQ214" s="22"/>
      <c r="ER214" s="22"/>
      <c r="ES214" s="22"/>
      <c r="ET214" s="22"/>
      <c r="EU214" s="22"/>
      <c r="EV214" s="22"/>
      <c r="EW214" s="22"/>
      <c r="EX214" s="22"/>
      <c r="EY214" s="22"/>
      <c r="EZ214" s="22"/>
      <c r="FA214" s="22"/>
      <c r="FB214" s="22"/>
      <c r="FC214" s="22"/>
      <c r="FD214" s="22"/>
      <c r="FE214" s="22"/>
      <c r="FF214" s="22"/>
      <c r="FG214" s="22"/>
      <c r="FH214" s="22"/>
      <c r="FI214" s="22"/>
      <c r="FJ214" s="22"/>
      <c r="FK214" s="22"/>
      <c r="FL214" s="22"/>
      <c r="FM214" s="22"/>
      <c r="FN214" s="22"/>
      <c r="FO214" s="22"/>
      <c r="FP214" s="22"/>
      <c r="FQ214" s="22"/>
      <c r="FR214" s="22"/>
      <c r="FS214" s="22"/>
      <c r="FT214" s="22"/>
      <c r="FU214" s="22"/>
      <c r="FV214" s="22"/>
      <c r="FW214" s="22"/>
      <c r="FX214" s="22"/>
      <c r="FY214" s="22"/>
      <c r="FZ214" s="22"/>
    </row>
    <row r="215" spans="1:182" ht="14.1" customHeight="1" x14ac:dyDescent="0.2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  <c r="AG215" s="22"/>
      <c r="AH215" s="22"/>
      <c r="AI215" s="22"/>
      <c r="AJ215" s="22"/>
      <c r="AK215" s="22"/>
      <c r="AL215" s="22"/>
      <c r="AM215" s="22"/>
      <c r="AN215" s="22"/>
      <c r="AO215" s="22"/>
      <c r="AP215" s="22"/>
      <c r="AQ215" s="22"/>
      <c r="AR215" s="22"/>
      <c r="AS215" s="22"/>
      <c r="AT215" s="22"/>
      <c r="AU215" s="22"/>
      <c r="AV215" s="22"/>
      <c r="AW215" s="22"/>
      <c r="AX215" s="22"/>
      <c r="AY215" s="22"/>
      <c r="AZ215" s="22"/>
      <c r="BA215" s="22"/>
      <c r="BB215" s="22"/>
      <c r="BC215" s="22"/>
      <c r="BD215" s="22"/>
      <c r="BE215" s="22"/>
      <c r="BF215" s="22"/>
      <c r="BG215" s="22"/>
      <c r="BH215" s="22"/>
      <c r="BI215" s="22"/>
      <c r="BJ215" s="22"/>
      <c r="BK215" s="22"/>
      <c r="BL215" s="22"/>
      <c r="BM215" s="22"/>
      <c r="BN215" s="22"/>
      <c r="BO215" s="22"/>
      <c r="BP215" s="22"/>
      <c r="BQ215" s="22"/>
      <c r="BR215" s="22"/>
      <c r="BS215" s="22"/>
      <c r="BT215" s="22"/>
      <c r="BU215" s="22"/>
      <c r="BV215" s="22"/>
      <c r="BW215" s="22"/>
      <c r="BX215" s="22"/>
      <c r="BY215" s="22"/>
      <c r="BZ215" s="22"/>
      <c r="CA215" s="22"/>
      <c r="CB215" s="22"/>
      <c r="CC215" s="22"/>
      <c r="CD215" s="22"/>
      <c r="CE215" s="22"/>
      <c r="CF215" s="22"/>
      <c r="CG215" s="22"/>
      <c r="CH215" s="22"/>
      <c r="CI215" s="22"/>
      <c r="CJ215" s="22"/>
      <c r="CK215" s="22"/>
      <c r="CL215" s="22"/>
      <c r="CM215" s="22"/>
      <c r="CN215" s="22"/>
      <c r="CO215" s="22"/>
      <c r="CP215" s="22"/>
      <c r="CQ215" s="22"/>
      <c r="CR215" s="22"/>
      <c r="CS215" s="22"/>
      <c r="CT215" s="22"/>
      <c r="CU215" s="22"/>
      <c r="CV215" s="22"/>
      <c r="CW215" s="22"/>
      <c r="CX215" s="22"/>
      <c r="CY215" s="22"/>
      <c r="CZ215" s="22"/>
      <c r="DA215" s="22"/>
      <c r="DB215" s="22"/>
      <c r="DC215" s="22"/>
      <c r="DD215" s="22"/>
      <c r="DE215" s="22"/>
      <c r="DF215" s="22"/>
      <c r="DG215" s="22"/>
      <c r="DH215" s="22"/>
      <c r="DI215" s="22"/>
      <c r="DJ215" s="22"/>
      <c r="DK215" s="22"/>
      <c r="DL215" s="22"/>
      <c r="DM215" s="22"/>
      <c r="DN215" s="22"/>
      <c r="DO215" s="22"/>
      <c r="DP215" s="22"/>
      <c r="DQ215" s="22"/>
      <c r="DR215" s="22"/>
      <c r="DS215" s="22"/>
      <c r="DT215" s="22"/>
      <c r="DU215" s="22"/>
      <c r="DV215" s="22"/>
      <c r="DW215" s="22"/>
      <c r="DX215" s="22"/>
      <c r="DY215" s="22"/>
      <c r="DZ215" s="22"/>
      <c r="EA215" s="22"/>
      <c r="EB215" s="22"/>
      <c r="EC215" s="22"/>
      <c r="ED215" s="22"/>
      <c r="EE215" s="22"/>
      <c r="EF215" s="22"/>
      <c r="EG215" s="22"/>
      <c r="EH215" s="22"/>
      <c r="EI215" s="22"/>
      <c r="EJ215" s="22"/>
      <c r="EK215" s="22"/>
      <c r="EL215" s="22"/>
      <c r="EM215" s="22"/>
      <c r="EN215" s="22"/>
      <c r="EO215" s="22"/>
      <c r="EP215" s="22"/>
      <c r="EQ215" s="22"/>
      <c r="ER215" s="22"/>
      <c r="ES215" s="22"/>
      <c r="ET215" s="22"/>
      <c r="EU215" s="22"/>
      <c r="EV215" s="22"/>
      <c r="EW215" s="22"/>
      <c r="EX215" s="22"/>
      <c r="EY215" s="22"/>
      <c r="EZ215" s="22"/>
      <c r="FA215" s="22"/>
      <c r="FB215" s="22"/>
      <c r="FC215" s="22"/>
      <c r="FD215" s="22"/>
      <c r="FE215" s="22"/>
      <c r="FF215" s="22"/>
      <c r="FG215" s="22"/>
      <c r="FH215" s="22"/>
      <c r="FI215" s="22"/>
      <c r="FJ215" s="22"/>
      <c r="FK215" s="22"/>
      <c r="FL215" s="22"/>
      <c r="FM215" s="22"/>
      <c r="FN215" s="22"/>
      <c r="FO215" s="22"/>
      <c r="FP215" s="22"/>
      <c r="FQ215" s="22"/>
      <c r="FR215" s="22"/>
      <c r="FS215" s="22"/>
      <c r="FT215" s="22"/>
      <c r="FU215" s="22"/>
      <c r="FV215" s="22"/>
      <c r="FW215" s="22"/>
      <c r="FX215" s="22"/>
      <c r="FY215" s="22"/>
      <c r="FZ215" s="22"/>
    </row>
    <row r="216" spans="1:182" ht="14.1" customHeight="1" x14ac:dyDescent="0.2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22"/>
      <c r="AH216" s="22"/>
      <c r="AI216" s="22"/>
      <c r="AJ216" s="22"/>
      <c r="AK216" s="22"/>
      <c r="AL216" s="22"/>
      <c r="AM216" s="22"/>
      <c r="AN216" s="22"/>
      <c r="AO216" s="22"/>
      <c r="AP216" s="22"/>
      <c r="AQ216" s="22"/>
      <c r="AR216" s="22"/>
      <c r="AS216" s="22"/>
      <c r="AT216" s="22"/>
      <c r="AU216" s="22"/>
      <c r="AV216" s="22"/>
      <c r="AW216" s="22"/>
      <c r="AX216" s="22"/>
      <c r="AY216" s="22"/>
      <c r="AZ216" s="22"/>
      <c r="BA216" s="22"/>
      <c r="BB216" s="22"/>
      <c r="BC216" s="22"/>
      <c r="BD216" s="22"/>
      <c r="BE216" s="22"/>
      <c r="BF216" s="22"/>
      <c r="BG216" s="22"/>
      <c r="BH216" s="22"/>
      <c r="BI216" s="22"/>
      <c r="BJ216" s="22"/>
      <c r="BK216" s="22"/>
      <c r="BL216" s="22"/>
      <c r="BM216" s="22"/>
      <c r="BN216" s="22"/>
      <c r="BO216" s="22"/>
      <c r="BP216" s="22"/>
      <c r="BQ216" s="22"/>
      <c r="BR216" s="22"/>
      <c r="BS216" s="22"/>
      <c r="BT216" s="22"/>
      <c r="BU216" s="22"/>
      <c r="BV216" s="22"/>
      <c r="BW216" s="22"/>
      <c r="BX216" s="22"/>
      <c r="BY216" s="22"/>
      <c r="BZ216" s="22"/>
      <c r="CA216" s="22"/>
      <c r="CB216" s="22"/>
      <c r="CC216" s="22"/>
      <c r="CD216" s="22"/>
      <c r="CE216" s="22"/>
      <c r="CF216" s="22"/>
      <c r="CG216" s="22"/>
      <c r="CH216" s="22"/>
      <c r="CI216" s="22"/>
      <c r="CJ216" s="22"/>
      <c r="CK216" s="22"/>
      <c r="CL216" s="22"/>
      <c r="CM216" s="22"/>
      <c r="CN216" s="22"/>
      <c r="CO216" s="22"/>
      <c r="CP216" s="22"/>
      <c r="CQ216" s="22"/>
      <c r="CR216" s="22"/>
      <c r="CS216" s="22"/>
      <c r="CT216" s="22"/>
      <c r="CU216" s="22"/>
      <c r="CV216" s="22"/>
      <c r="CW216" s="22"/>
      <c r="CX216" s="22"/>
      <c r="CY216" s="22"/>
      <c r="CZ216" s="22"/>
      <c r="DA216" s="22"/>
      <c r="DB216" s="22"/>
      <c r="DC216" s="22"/>
      <c r="DD216" s="22"/>
      <c r="DE216" s="22"/>
      <c r="DF216" s="22"/>
      <c r="DG216" s="22"/>
      <c r="DH216" s="22"/>
      <c r="DI216" s="22"/>
      <c r="DJ216" s="22"/>
      <c r="DK216" s="22"/>
      <c r="DL216" s="22"/>
      <c r="DM216" s="22"/>
      <c r="DN216" s="22"/>
      <c r="DO216" s="22"/>
      <c r="DP216" s="22"/>
      <c r="DQ216" s="22"/>
      <c r="DR216" s="22"/>
      <c r="DS216" s="22"/>
      <c r="DT216" s="22"/>
      <c r="DU216" s="22"/>
      <c r="DV216" s="22"/>
      <c r="DW216" s="22"/>
      <c r="DX216" s="22"/>
      <c r="DY216" s="22"/>
      <c r="DZ216" s="22"/>
      <c r="EA216" s="22"/>
      <c r="EB216" s="22"/>
      <c r="EC216" s="22"/>
      <c r="ED216" s="22"/>
      <c r="EE216" s="22"/>
      <c r="EF216" s="22"/>
      <c r="EG216" s="22"/>
      <c r="EH216" s="22"/>
      <c r="EI216" s="22"/>
      <c r="EJ216" s="22"/>
      <c r="EK216" s="22"/>
      <c r="EL216" s="22"/>
      <c r="EM216" s="22"/>
      <c r="EN216" s="22"/>
      <c r="EO216" s="22"/>
      <c r="EP216" s="22"/>
      <c r="EQ216" s="22"/>
      <c r="ER216" s="22"/>
      <c r="ES216" s="22"/>
      <c r="ET216" s="22"/>
      <c r="EU216" s="22"/>
      <c r="EV216" s="22"/>
      <c r="EW216" s="22"/>
      <c r="EX216" s="22"/>
      <c r="EY216" s="22"/>
      <c r="EZ216" s="22"/>
      <c r="FA216" s="22"/>
      <c r="FB216" s="22"/>
      <c r="FC216" s="22"/>
      <c r="FD216" s="22"/>
      <c r="FE216" s="22"/>
      <c r="FF216" s="22"/>
      <c r="FG216" s="22"/>
      <c r="FH216" s="22"/>
      <c r="FI216" s="22"/>
      <c r="FJ216" s="22"/>
      <c r="FK216" s="22"/>
      <c r="FL216" s="22"/>
      <c r="FM216" s="22"/>
      <c r="FN216" s="22"/>
      <c r="FO216" s="22"/>
      <c r="FP216" s="22"/>
      <c r="FQ216" s="22"/>
      <c r="FR216" s="22"/>
      <c r="FS216" s="22"/>
      <c r="FT216" s="22"/>
      <c r="FU216" s="22"/>
      <c r="FV216" s="22"/>
      <c r="FW216" s="22"/>
      <c r="FX216" s="22"/>
      <c r="FY216" s="22"/>
      <c r="FZ216" s="22"/>
    </row>
    <row r="217" spans="1:182" ht="14.1" customHeight="1" x14ac:dyDescent="0.2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  <c r="AG217" s="22"/>
      <c r="AH217" s="22"/>
      <c r="AI217" s="22"/>
      <c r="AJ217" s="22"/>
      <c r="AK217" s="22"/>
      <c r="AL217" s="22"/>
      <c r="AM217" s="22"/>
      <c r="AN217" s="22"/>
      <c r="AO217" s="22"/>
      <c r="AP217" s="22"/>
      <c r="AQ217" s="22"/>
      <c r="AR217" s="22"/>
      <c r="AS217" s="22"/>
      <c r="AT217" s="22"/>
      <c r="AU217" s="22"/>
      <c r="AV217" s="22"/>
      <c r="AW217" s="22"/>
      <c r="AX217" s="22"/>
      <c r="AY217" s="22"/>
      <c r="AZ217" s="22"/>
      <c r="BA217" s="22"/>
      <c r="BB217" s="22"/>
      <c r="BC217" s="22"/>
      <c r="BD217" s="22"/>
      <c r="BE217" s="22"/>
      <c r="BF217" s="22"/>
      <c r="BG217" s="22"/>
      <c r="BH217" s="22"/>
      <c r="BI217" s="22"/>
      <c r="BJ217" s="22"/>
      <c r="BK217" s="22"/>
      <c r="BL217" s="22"/>
      <c r="BM217" s="22"/>
      <c r="BN217" s="22"/>
      <c r="BO217" s="22"/>
      <c r="BP217" s="22"/>
      <c r="BQ217" s="22"/>
      <c r="BR217" s="22"/>
      <c r="BS217" s="22"/>
      <c r="BT217" s="22"/>
      <c r="BU217" s="22"/>
      <c r="BV217" s="22"/>
      <c r="BW217" s="22"/>
      <c r="BX217" s="22"/>
      <c r="BY217" s="22"/>
      <c r="BZ217" s="22"/>
      <c r="CA217" s="22"/>
      <c r="CB217" s="22"/>
      <c r="CC217" s="22"/>
      <c r="CD217" s="22"/>
      <c r="CE217" s="22"/>
      <c r="CF217" s="22"/>
      <c r="CG217" s="22"/>
      <c r="CH217" s="22"/>
      <c r="CI217" s="22"/>
      <c r="CJ217" s="22"/>
      <c r="CK217" s="22"/>
      <c r="CL217" s="22"/>
      <c r="CM217" s="22"/>
      <c r="CN217" s="22"/>
      <c r="CO217" s="22"/>
      <c r="CP217" s="22"/>
      <c r="CQ217" s="22"/>
      <c r="CR217" s="22"/>
      <c r="CS217" s="22"/>
      <c r="CT217" s="22"/>
      <c r="CU217" s="22"/>
      <c r="CV217" s="22"/>
      <c r="CW217" s="22"/>
      <c r="CX217" s="22"/>
      <c r="CY217" s="22"/>
      <c r="CZ217" s="22"/>
      <c r="DA217" s="22"/>
      <c r="DB217" s="22"/>
      <c r="DC217" s="22"/>
      <c r="DD217" s="22"/>
      <c r="DE217" s="22"/>
      <c r="DF217" s="22"/>
      <c r="DG217" s="22"/>
      <c r="DH217" s="22"/>
      <c r="DI217" s="22"/>
      <c r="DJ217" s="22"/>
      <c r="DK217" s="22"/>
      <c r="DL217" s="22"/>
      <c r="DM217" s="22"/>
      <c r="DN217" s="22"/>
      <c r="DO217" s="22"/>
      <c r="DP217" s="22"/>
      <c r="DQ217" s="22"/>
      <c r="DR217" s="22"/>
      <c r="DS217" s="22"/>
      <c r="DT217" s="22"/>
      <c r="DU217" s="22"/>
      <c r="DV217" s="22"/>
      <c r="DW217" s="22"/>
      <c r="DX217" s="22"/>
      <c r="DY217" s="22"/>
      <c r="DZ217" s="22"/>
      <c r="EA217" s="22"/>
      <c r="EB217" s="22"/>
      <c r="EC217" s="22"/>
      <c r="ED217" s="22"/>
      <c r="EE217" s="22"/>
      <c r="EF217" s="22"/>
      <c r="EG217" s="22"/>
      <c r="EH217" s="22"/>
      <c r="EI217" s="22"/>
      <c r="EJ217" s="22"/>
      <c r="EK217" s="22"/>
      <c r="EL217" s="22"/>
      <c r="EM217" s="22"/>
      <c r="EN217" s="22"/>
      <c r="EO217" s="22"/>
      <c r="EP217" s="22"/>
      <c r="EQ217" s="22"/>
      <c r="ER217" s="22"/>
      <c r="ES217" s="22"/>
      <c r="ET217" s="22"/>
      <c r="EU217" s="22"/>
      <c r="EV217" s="22"/>
      <c r="EW217" s="22"/>
      <c r="EX217" s="22"/>
      <c r="EY217" s="22"/>
      <c r="EZ217" s="22"/>
      <c r="FA217" s="22"/>
      <c r="FB217" s="22"/>
      <c r="FC217" s="22"/>
      <c r="FD217" s="22"/>
      <c r="FE217" s="22"/>
      <c r="FF217" s="22"/>
      <c r="FG217" s="22"/>
      <c r="FH217" s="22"/>
      <c r="FI217" s="22"/>
      <c r="FJ217" s="22"/>
      <c r="FK217" s="22"/>
      <c r="FL217" s="22"/>
      <c r="FM217" s="22"/>
      <c r="FN217" s="22"/>
      <c r="FO217" s="22"/>
      <c r="FP217" s="22"/>
      <c r="FQ217" s="22"/>
      <c r="FR217" s="22"/>
      <c r="FS217" s="22"/>
      <c r="FT217" s="22"/>
      <c r="FU217" s="22"/>
      <c r="FV217" s="22"/>
      <c r="FW217" s="22"/>
      <c r="FX217" s="22"/>
      <c r="FY217" s="22"/>
      <c r="FZ217" s="22"/>
    </row>
    <row r="218" spans="1:182" ht="14.1" customHeight="1" x14ac:dyDescent="0.2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  <c r="AG218" s="22"/>
      <c r="AH218" s="22"/>
      <c r="AI218" s="22"/>
      <c r="AJ218" s="22"/>
      <c r="AK218" s="22"/>
      <c r="AL218" s="22"/>
      <c r="AM218" s="22"/>
      <c r="AN218" s="22"/>
      <c r="AO218" s="22"/>
      <c r="AP218" s="22"/>
      <c r="AQ218" s="22"/>
      <c r="AR218" s="22"/>
      <c r="AS218" s="22"/>
      <c r="AT218" s="22"/>
      <c r="AU218" s="22"/>
      <c r="AV218" s="22"/>
      <c r="AW218" s="22"/>
      <c r="AX218" s="22"/>
      <c r="AY218" s="22"/>
      <c r="AZ218" s="22"/>
      <c r="BA218" s="22"/>
      <c r="BB218" s="22"/>
      <c r="BC218" s="22"/>
      <c r="BD218" s="22"/>
      <c r="BE218" s="22"/>
      <c r="BF218" s="22"/>
      <c r="BG218" s="22"/>
      <c r="BH218" s="22"/>
      <c r="BI218" s="22"/>
      <c r="BJ218" s="22"/>
      <c r="BK218" s="22"/>
      <c r="BL218" s="22"/>
      <c r="BM218" s="22"/>
      <c r="BN218" s="22"/>
      <c r="BO218" s="22"/>
      <c r="BP218" s="22"/>
      <c r="BQ218" s="22"/>
      <c r="BR218" s="22"/>
      <c r="BS218" s="22"/>
      <c r="BT218" s="22"/>
      <c r="BU218" s="22"/>
      <c r="BV218" s="22"/>
      <c r="BW218" s="22"/>
      <c r="BX218" s="22"/>
      <c r="BY218" s="22"/>
      <c r="BZ218" s="22"/>
      <c r="CA218" s="22"/>
      <c r="CB218" s="22"/>
      <c r="CC218" s="22"/>
      <c r="CD218" s="22"/>
      <c r="CE218" s="22"/>
      <c r="CF218" s="22"/>
      <c r="CG218" s="22"/>
      <c r="CH218" s="22"/>
      <c r="CI218" s="22"/>
      <c r="CJ218" s="22"/>
      <c r="CK218" s="22"/>
      <c r="CL218" s="22"/>
      <c r="CM218" s="22"/>
      <c r="CN218" s="22"/>
      <c r="CO218" s="22"/>
      <c r="CP218" s="22"/>
      <c r="CQ218" s="22"/>
      <c r="CR218" s="22"/>
      <c r="CS218" s="22"/>
      <c r="CT218" s="22"/>
      <c r="CU218" s="22"/>
      <c r="CV218" s="22"/>
      <c r="CW218" s="22"/>
      <c r="CX218" s="22"/>
      <c r="CY218" s="22"/>
      <c r="CZ218" s="22"/>
      <c r="DA218" s="22"/>
      <c r="DB218" s="22"/>
      <c r="DC218" s="22"/>
      <c r="DD218" s="22"/>
      <c r="DE218" s="22"/>
      <c r="DF218" s="22"/>
      <c r="DG218" s="22"/>
      <c r="DH218" s="22"/>
      <c r="DI218" s="22"/>
      <c r="DJ218" s="22"/>
      <c r="DK218" s="22"/>
      <c r="DL218" s="22"/>
      <c r="DM218" s="22"/>
      <c r="DN218" s="22"/>
      <c r="DO218" s="22"/>
      <c r="DP218" s="22"/>
      <c r="DQ218" s="22"/>
      <c r="DR218" s="22"/>
      <c r="DS218" s="22"/>
      <c r="DT218" s="22"/>
      <c r="DU218" s="22"/>
      <c r="DV218" s="22"/>
      <c r="DW218" s="22"/>
      <c r="DX218" s="22"/>
      <c r="DY218" s="22"/>
      <c r="DZ218" s="22"/>
      <c r="EA218" s="22"/>
      <c r="EB218" s="22"/>
      <c r="EC218" s="22"/>
      <c r="ED218" s="22"/>
      <c r="EE218" s="22"/>
      <c r="EF218" s="22"/>
      <c r="EG218" s="22"/>
      <c r="EH218" s="22"/>
      <c r="EI218" s="22"/>
      <c r="EJ218" s="22"/>
      <c r="EK218" s="22"/>
      <c r="EL218" s="22"/>
      <c r="EM218" s="22"/>
      <c r="EN218" s="22"/>
      <c r="EO218" s="22"/>
      <c r="EP218" s="22"/>
      <c r="EQ218" s="22"/>
      <c r="ER218" s="22"/>
      <c r="ES218" s="22"/>
      <c r="ET218" s="22"/>
      <c r="EU218" s="22"/>
      <c r="EV218" s="22"/>
      <c r="EW218" s="22"/>
      <c r="EX218" s="22"/>
      <c r="EY218" s="22"/>
      <c r="EZ218" s="22"/>
      <c r="FA218" s="22"/>
      <c r="FB218" s="22"/>
      <c r="FC218" s="22"/>
      <c r="FD218" s="22"/>
      <c r="FE218" s="22"/>
      <c r="FF218" s="22"/>
      <c r="FG218" s="22"/>
      <c r="FH218" s="22"/>
      <c r="FI218" s="22"/>
      <c r="FJ218" s="22"/>
      <c r="FK218" s="22"/>
      <c r="FL218" s="22"/>
      <c r="FM218" s="22"/>
      <c r="FN218" s="22"/>
      <c r="FO218" s="22"/>
      <c r="FP218" s="22"/>
      <c r="FQ218" s="22"/>
      <c r="FR218" s="22"/>
      <c r="FS218" s="22"/>
      <c r="FT218" s="22"/>
      <c r="FU218" s="22"/>
      <c r="FV218" s="22"/>
      <c r="FW218" s="22"/>
      <c r="FX218" s="22"/>
      <c r="FY218" s="22"/>
      <c r="FZ218" s="22"/>
    </row>
    <row r="219" spans="1:182" ht="14.1" customHeight="1" x14ac:dyDescent="0.2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  <c r="AG219" s="22"/>
      <c r="AH219" s="22"/>
      <c r="AI219" s="22"/>
      <c r="AJ219" s="22"/>
      <c r="AK219" s="22"/>
      <c r="AL219" s="22"/>
      <c r="AM219" s="22"/>
      <c r="AN219" s="22"/>
      <c r="AO219" s="22"/>
      <c r="AP219" s="22"/>
      <c r="AQ219" s="22"/>
      <c r="AR219" s="22"/>
      <c r="AS219" s="22"/>
      <c r="AT219" s="22"/>
      <c r="AU219" s="22"/>
      <c r="AV219" s="22"/>
      <c r="AW219" s="22"/>
      <c r="AX219" s="22"/>
      <c r="AY219" s="22"/>
      <c r="AZ219" s="22"/>
      <c r="BA219" s="22"/>
      <c r="BB219" s="22"/>
      <c r="BC219" s="22"/>
      <c r="BD219" s="22"/>
      <c r="BE219" s="22"/>
      <c r="BF219" s="22"/>
      <c r="BG219" s="22"/>
      <c r="BH219" s="22"/>
      <c r="BI219" s="22"/>
      <c r="BJ219" s="22"/>
      <c r="BK219" s="22"/>
      <c r="BL219" s="22"/>
      <c r="BM219" s="22"/>
      <c r="BN219" s="22"/>
      <c r="BO219" s="22"/>
      <c r="BP219" s="22"/>
      <c r="BQ219" s="22"/>
      <c r="BR219" s="22"/>
      <c r="BS219" s="22"/>
      <c r="BT219" s="22"/>
      <c r="BU219" s="22"/>
      <c r="BV219" s="22"/>
      <c r="BW219" s="22"/>
      <c r="BX219" s="22"/>
      <c r="BY219" s="22"/>
      <c r="BZ219" s="22"/>
      <c r="CA219" s="22"/>
      <c r="CB219" s="22"/>
      <c r="CC219" s="22"/>
      <c r="CD219" s="22"/>
      <c r="CE219" s="22"/>
      <c r="CF219" s="22"/>
      <c r="CG219" s="22"/>
      <c r="CH219" s="22"/>
      <c r="CI219" s="22"/>
      <c r="CJ219" s="22"/>
      <c r="CK219" s="22"/>
      <c r="CL219" s="22"/>
      <c r="CM219" s="22"/>
      <c r="CN219" s="22"/>
      <c r="CO219" s="22"/>
      <c r="CP219" s="22"/>
      <c r="CQ219" s="22"/>
      <c r="CR219" s="22"/>
      <c r="CS219" s="22"/>
      <c r="CT219" s="22"/>
      <c r="CU219" s="22"/>
      <c r="CV219" s="22"/>
      <c r="CW219" s="22"/>
      <c r="CX219" s="22"/>
      <c r="CY219" s="22"/>
      <c r="CZ219" s="22"/>
      <c r="DA219" s="22"/>
      <c r="DB219" s="22"/>
      <c r="DC219" s="22"/>
      <c r="DD219" s="22"/>
      <c r="DE219" s="22"/>
      <c r="DF219" s="22"/>
      <c r="DG219" s="22"/>
      <c r="DH219" s="22"/>
      <c r="DI219" s="22"/>
      <c r="DJ219" s="22"/>
      <c r="DK219" s="22"/>
      <c r="DL219" s="22"/>
      <c r="DM219" s="22"/>
      <c r="DN219" s="22"/>
      <c r="DO219" s="22"/>
      <c r="DP219" s="22"/>
      <c r="DQ219" s="22"/>
      <c r="DR219" s="22"/>
      <c r="DS219" s="22"/>
      <c r="DT219" s="22"/>
      <c r="DU219" s="22"/>
      <c r="DV219" s="22"/>
      <c r="DW219" s="22"/>
      <c r="DX219" s="22"/>
      <c r="DY219" s="22"/>
      <c r="DZ219" s="22"/>
      <c r="EA219" s="22"/>
      <c r="EB219" s="22"/>
      <c r="EC219" s="22"/>
      <c r="ED219" s="22"/>
      <c r="EE219" s="22"/>
      <c r="EF219" s="22"/>
      <c r="EG219" s="22"/>
      <c r="EH219" s="22"/>
      <c r="EI219" s="22"/>
      <c r="EJ219" s="22"/>
      <c r="EK219" s="22"/>
      <c r="EL219" s="22"/>
      <c r="EM219" s="22"/>
      <c r="EN219" s="22"/>
      <c r="EO219" s="22"/>
      <c r="EP219" s="22"/>
      <c r="EQ219" s="22"/>
      <c r="ER219" s="22"/>
      <c r="ES219" s="22"/>
      <c r="ET219" s="22"/>
      <c r="EU219" s="22"/>
      <c r="EV219" s="22"/>
      <c r="EW219" s="22"/>
      <c r="EX219" s="22"/>
      <c r="EY219" s="22"/>
      <c r="EZ219" s="22"/>
      <c r="FA219" s="22"/>
      <c r="FB219" s="22"/>
      <c r="FC219" s="22"/>
      <c r="FD219" s="22"/>
      <c r="FE219" s="22"/>
      <c r="FF219" s="22"/>
      <c r="FG219" s="22"/>
      <c r="FH219" s="22"/>
      <c r="FI219" s="22"/>
      <c r="FJ219" s="22"/>
      <c r="FK219" s="22"/>
      <c r="FL219" s="22"/>
      <c r="FM219" s="22"/>
      <c r="FN219" s="22"/>
      <c r="FO219" s="22"/>
      <c r="FP219" s="22"/>
      <c r="FQ219" s="22"/>
      <c r="FR219" s="22"/>
      <c r="FS219" s="22"/>
      <c r="FT219" s="22"/>
      <c r="FU219" s="22"/>
      <c r="FV219" s="22"/>
      <c r="FW219" s="22"/>
      <c r="FX219" s="22"/>
      <c r="FY219" s="22"/>
      <c r="FZ219" s="22"/>
    </row>
    <row r="220" spans="1:182" ht="14.1" customHeight="1" x14ac:dyDescent="0.2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  <c r="AG220" s="22"/>
      <c r="AH220" s="22"/>
      <c r="AI220" s="22"/>
      <c r="AJ220" s="22"/>
      <c r="AK220" s="22"/>
      <c r="AL220" s="22"/>
      <c r="AM220" s="22"/>
      <c r="AN220" s="22"/>
      <c r="AO220" s="22"/>
      <c r="AP220" s="22"/>
      <c r="AQ220" s="22"/>
      <c r="AR220" s="22"/>
      <c r="AS220" s="22"/>
      <c r="AT220" s="22"/>
      <c r="AU220" s="22"/>
      <c r="AV220" s="22"/>
      <c r="AW220" s="22"/>
      <c r="AX220" s="22"/>
      <c r="AY220" s="22"/>
      <c r="AZ220" s="22"/>
      <c r="BA220" s="22"/>
      <c r="BB220" s="22"/>
      <c r="BC220" s="22"/>
      <c r="BD220" s="22"/>
      <c r="BE220" s="22"/>
      <c r="BF220" s="22"/>
      <c r="BG220" s="22"/>
      <c r="BH220" s="22"/>
      <c r="BI220" s="22"/>
      <c r="BJ220" s="22"/>
      <c r="BK220" s="22"/>
      <c r="BL220" s="22"/>
      <c r="BM220" s="22"/>
      <c r="BN220" s="22"/>
      <c r="BO220" s="22"/>
      <c r="BP220" s="22"/>
      <c r="BQ220" s="22"/>
      <c r="BR220" s="22"/>
      <c r="BS220" s="22"/>
      <c r="BT220" s="22"/>
      <c r="BU220" s="22"/>
      <c r="BV220" s="22"/>
      <c r="BW220" s="22"/>
      <c r="BX220" s="22"/>
      <c r="BY220" s="22"/>
      <c r="BZ220" s="22"/>
      <c r="CA220" s="22"/>
      <c r="CB220" s="22"/>
      <c r="CC220" s="22"/>
      <c r="CD220" s="22"/>
      <c r="CE220" s="22"/>
      <c r="CF220" s="22"/>
      <c r="CG220" s="22"/>
      <c r="CH220" s="22"/>
      <c r="CI220" s="22"/>
      <c r="CJ220" s="22"/>
      <c r="CK220" s="22"/>
      <c r="CL220" s="22"/>
      <c r="CM220" s="22"/>
      <c r="CN220" s="22"/>
      <c r="CO220" s="22"/>
      <c r="CP220" s="22"/>
      <c r="CQ220" s="22"/>
      <c r="CR220" s="22"/>
      <c r="CS220" s="22"/>
      <c r="CT220" s="22"/>
      <c r="CU220" s="22"/>
      <c r="CV220" s="22"/>
      <c r="CW220" s="22"/>
      <c r="CX220" s="22"/>
      <c r="CY220" s="22"/>
      <c r="CZ220" s="22"/>
      <c r="DA220" s="22"/>
      <c r="DB220" s="22"/>
      <c r="DC220" s="22"/>
      <c r="DD220" s="22"/>
      <c r="DE220" s="22"/>
      <c r="DF220" s="22"/>
      <c r="DG220" s="22"/>
      <c r="DH220" s="22"/>
      <c r="DI220" s="22"/>
      <c r="DJ220" s="22"/>
      <c r="DK220" s="22"/>
      <c r="DL220" s="22"/>
      <c r="DM220" s="22"/>
      <c r="DN220" s="22"/>
      <c r="DO220" s="22"/>
      <c r="DP220" s="22"/>
      <c r="DQ220" s="22"/>
      <c r="DR220" s="22"/>
      <c r="DS220" s="22"/>
      <c r="DT220" s="22"/>
      <c r="DU220" s="22"/>
      <c r="DV220" s="22"/>
      <c r="DW220" s="22"/>
      <c r="DX220" s="22"/>
      <c r="DY220" s="22"/>
      <c r="DZ220" s="22"/>
      <c r="EA220" s="22"/>
      <c r="EB220" s="22"/>
      <c r="EC220" s="22"/>
      <c r="ED220" s="22"/>
      <c r="EE220" s="22"/>
      <c r="EF220" s="22"/>
      <c r="EG220" s="22"/>
      <c r="EH220" s="22"/>
      <c r="EI220" s="22"/>
      <c r="EJ220" s="22"/>
      <c r="EK220" s="22"/>
      <c r="EL220" s="22"/>
      <c r="EM220" s="22"/>
      <c r="EN220" s="22"/>
      <c r="EO220" s="22"/>
      <c r="EP220" s="22"/>
      <c r="EQ220" s="22"/>
      <c r="ER220" s="22"/>
      <c r="ES220" s="22"/>
      <c r="ET220" s="22"/>
      <c r="EU220" s="22"/>
      <c r="EV220" s="22"/>
      <c r="EW220" s="22"/>
      <c r="EX220" s="22"/>
      <c r="EY220" s="22"/>
      <c r="EZ220" s="22"/>
      <c r="FA220" s="22"/>
      <c r="FB220" s="22"/>
      <c r="FC220" s="22"/>
      <c r="FD220" s="22"/>
      <c r="FE220" s="22"/>
      <c r="FF220" s="22"/>
      <c r="FG220" s="22"/>
      <c r="FH220" s="22"/>
      <c r="FI220" s="22"/>
      <c r="FJ220" s="22"/>
      <c r="FK220" s="22"/>
      <c r="FL220" s="22"/>
      <c r="FM220" s="22"/>
      <c r="FN220" s="22"/>
      <c r="FO220" s="22"/>
      <c r="FP220" s="22"/>
      <c r="FQ220" s="22"/>
      <c r="FR220" s="22"/>
      <c r="FS220" s="22"/>
      <c r="FT220" s="22"/>
      <c r="FU220" s="22"/>
      <c r="FV220" s="22"/>
      <c r="FW220" s="22"/>
      <c r="FX220" s="22"/>
      <c r="FY220" s="22"/>
      <c r="FZ220" s="22"/>
    </row>
    <row r="221" spans="1:182" ht="14.1" customHeight="1" x14ac:dyDescent="0.2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  <c r="AG221" s="22"/>
      <c r="AH221" s="22"/>
      <c r="AI221" s="22"/>
      <c r="AJ221" s="22"/>
      <c r="AK221" s="22"/>
      <c r="AL221" s="22"/>
      <c r="AM221" s="22"/>
      <c r="AN221" s="22"/>
      <c r="AO221" s="22"/>
      <c r="AP221" s="22"/>
      <c r="AQ221" s="22"/>
      <c r="AR221" s="22"/>
      <c r="AS221" s="22"/>
      <c r="AT221" s="22"/>
      <c r="AU221" s="22"/>
      <c r="AV221" s="22"/>
      <c r="AW221" s="22"/>
      <c r="AX221" s="22"/>
      <c r="AY221" s="22"/>
      <c r="AZ221" s="22"/>
      <c r="BA221" s="22"/>
      <c r="BB221" s="22"/>
      <c r="BC221" s="22"/>
      <c r="BD221" s="22"/>
      <c r="BE221" s="22"/>
      <c r="BF221" s="22"/>
      <c r="BG221" s="22"/>
      <c r="BH221" s="22"/>
      <c r="BI221" s="22"/>
      <c r="BJ221" s="22"/>
      <c r="BK221" s="22"/>
      <c r="BL221" s="22"/>
      <c r="BM221" s="22"/>
      <c r="BN221" s="22"/>
      <c r="BO221" s="22"/>
      <c r="BP221" s="22"/>
      <c r="BQ221" s="22"/>
      <c r="BR221" s="22"/>
      <c r="BS221" s="22"/>
      <c r="BT221" s="22"/>
      <c r="BU221" s="22"/>
      <c r="BV221" s="22"/>
      <c r="BW221" s="22"/>
      <c r="BX221" s="22"/>
      <c r="BY221" s="22"/>
      <c r="BZ221" s="22"/>
      <c r="CA221" s="22"/>
      <c r="CB221" s="22"/>
      <c r="CC221" s="22"/>
      <c r="CD221" s="22"/>
      <c r="CE221" s="22"/>
      <c r="CF221" s="22"/>
      <c r="CG221" s="22"/>
      <c r="CH221" s="22"/>
      <c r="CI221" s="22"/>
      <c r="CJ221" s="22"/>
      <c r="CK221" s="22"/>
      <c r="CL221" s="22"/>
      <c r="CM221" s="22"/>
      <c r="CN221" s="22"/>
      <c r="CO221" s="22"/>
      <c r="CP221" s="22"/>
      <c r="CQ221" s="22"/>
      <c r="CR221" s="22"/>
      <c r="CS221" s="22"/>
      <c r="CT221" s="22"/>
      <c r="CU221" s="22"/>
      <c r="CV221" s="22"/>
      <c r="CW221" s="22"/>
      <c r="CX221" s="22"/>
      <c r="CY221" s="22"/>
      <c r="CZ221" s="22"/>
      <c r="DA221" s="22"/>
      <c r="DB221" s="22"/>
      <c r="DC221" s="22"/>
      <c r="DD221" s="22"/>
      <c r="DE221" s="22"/>
      <c r="DF221" s="22"/>
      <c r="DG221" s="22"/>
      <c r="DH221" s="22"/>
      <c r="DI221" s="22"/>
      <c r="DJ221" s="22"/>
      <c r="DK221" s="22"/>
      <c r="DL221" s="22"/>
      <c r="DM221" s="22"/>
      <c r="DN221" s="22"/>
      <c r="DO221" s="22"/>
      <c r="DP221" s="22"/>
      <c r="DQ221" s="22"/>
      <c r="DR221" s="22"/>
      <c r="DS221" s="22"/>
      <c r="DT221" s="22"/>
      <c r="DU221" s="22"/>
      <c r="DV221" s="22"/>
      <c r="DW221" s="22"/>
      <c r="DX221" s="22"/>
      <c r="DY221" s="22"/>
      <c r="DZ221" s="22"/>
      <c r="EA221" s="22"/>
      <c r="EB221" s="22"/>
      <c r="EC221" s="22"/>
      <c r="ED221" s="22"/>
      <c r="EE221" s="22"/>
      <c r="EF221" s="22"/>
      <c r="EG221" s="22"/>
      <c r="EH221" s="22"/>
      <c r="EI221" s="22"/>
      <c r="EJ221" s="22"/>
      <c r="EK221" s="22"/>
      <c r="EL221" s="22"/>
      <c r="EM221" s="22"/>
      <c r="EN221" s="22"/>
      <c r="EO221" s="22"/>
      <c r="EP221" s="22"/>
      <c r="EQ221" s="22"/>
      <c r="ER221" s="22"/>
      <c r="ES221" s="22"/>
      <c r="ET221" s="22"/>
      <c r="EU221" s="22"/>
      <c r="EV221" s="22"/>
      <c r="EW221" s="22"/>
      <c r="EX221" s="22"/>
      <c r="EY221" s="22"/>
      <c r="EZ221" s="22"/>
      <c r="FA221" s="22"/>
      <c r="FB221" s="22"/>
      <c r="FC221" s="22"/>
      <c r="FD221" s="22"/>
      <c r="FE221" s="22"/>
      <c r="FF221" s="22"/>
      <c r="FG221" s="22"/>
      <c r="FH221" s="22"/>
      <c r="FI221" s="22"/>
      <c r="FJ221" s="22"/>
      <c r="FK221" s="22"/>
      <c r="FL221" s="22"/>
      <c r="FM221" s="22"/>
      <c r="FN221" s="22"/>
      <c r="FO221" s="22"/>
      <c r="FP221" s="22"/>
      <c r="FQ221" s="22"/>
      <c r="FR221" s="22"/>
      <c r="FS221" s="22"/>
      <c r="FT221" s="22"/>
      <c r="FU221" s="22"/>
      <c r="FV221" s="22"/>
      <c r="FW221" s="22"/>
      <c r="FX221" s="22"/>
      <c r="FY221" s="22"/>
      <c r="FZ221" s="22"/>
    </row>
    <row r="222" spans="1:182" ht="14.1" customHeight="1" x14ac:dyDescent="0.2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  <c r="AG222" s="22"/>
      <c r="AH222" s="22"/>
      <c r="AI222" s="22"/>
      <c r="AJ222" s="22"/>
      <c r="AK222" s="22"/>
      <c r="AL222" s="22"/>
      <c r="AM222" s="22"/>
      <c r="AN222" s="22"/>
      <c r="AO222" s="22"/>
      <c r="AP222" s="22"/>
      <c r="AQ222" s="22"/>
      <c r="AR222" s="22"/>
      <c r="AS222" s="22"/>
      <c r="AT222" s="22"/>
      <c r="AU222" s="22"/>
      <c r="AV222" s="22"/>
      <c r="AW222" s="22"/>
      <c r="AX222" s="22"/>
      <c r="AY222" s="22"/>
      <c r="AZ222" s="22"/>
      <c r="BA222" s="22"/>
      <c r="BB222" s="22"/>
      <c r="BC222" s="22"/>
      <c r="BD222" s="22"/>
      <c r="BE222" s="22"/>
      <c r="BF222" s="22"/>
      <c r="BG222" s="22"/>
      <c r="BH222" s="22"/>
      <c r="BI222" s="22"/>
      <c r="BJ222" s="22"/>
      <c r="BK222" s="22"/>
      <c r="BL222" s="22"/>
      <c r="BM222" s="22"/>
      <c r="BN222" s="22"/>
      <c r="BO222" s="22"/>
      <c r="BP222" s="22"/>
      <c r="BQ222" s="22"/>
      <c r="BR222" s="22"/>
      <c r="BS222" s="22"/>
      <c r="BT222" s="22"/>
      <c r="BU222" s="22"/>
      <c r="BV222" s="22"/>
      <c r="BW222" s="22"/>
      <c r="BX222" s="22"/>
      <c r="BY222" s="22"/>
      <c r="BZ222" s="22"/>
      <c r="CA222" s="22"/>
      <c r="CB222" s="22"/>
      <c r="CC222" s="22"/>
      <c r="CD222" s="22"/>
      <c r="CE222" s="22"/>
      <c r="CF222" s="22"/>
      <c r="CG222" s="22"/>
      <c r="CH222" s="22"/>
      <c r="CI222" s="22"/>
      <c r="CJ222" s="22"/>
      <c r="CK222" s="22"/>
      <c r="CL222" s="22"/>
      <c r="CM222" s="22"/>
      <c r="CN222" s="22"/>
      <c r="CO222" s="22"/>
      <c r="CP222" s="22"/>
      <c r="CQ222" s="22"/>
      <c r="CR222" s="22"/>
      <c r="CS222" s="22"/>
      <c r="CT222" s="22"/>
      <c r="CU222" s="22"/>
      <c r="CV222" s="22"/>
      <c r="CW222" s="22"/>
      <c r="CX222" s="22"/>
      <c r="CY222" s="22"/>
      <c r="CZ222" s="22"/>
      <c r="DA222" s="22"/>
      <c r="DB222" s="22"/>
      <c r="DC222" s="22"/>
      <c r="DD222" s="22"/>
      <c r="DE222" s="22"/>
      <c r="DF222" s="22"/>
      <c r="DG222" s="22"/>
      <c r="DH222" s="22"/>
      <c r="DI222" s="22"/>
      <c r="DJ222" s="22"/>
      <c r="DK222" s="22"/>
      <c r="DL222" s="22"/>
      <c r="DM222" s="22"/>
      <c r="DN222" s="22"/>
      <c r="DO222" s="22"/>
      <c r="DP222" s="22"/>
      <c r="DQ222" s="22"/>
      <c r="DR222" s="22"/>
      <c r="DS222" s="22"/>
      <c r="DT222" s="22"/>
      <c r="DU222" s="22"/>
      <c r="DV222" s="22"/>
      <c r="DW222" s="22"/>
      <c r="DX222" s="22"/>
      <c r="DY222" s="22"/>
      <c r="DZ222" s="22"/>
      <c r="EA222" s="22"/>
      <c r="EB222" s="22"/>
      <c r="EC222" s="22"/>
      <c r="ED222" s="22"/>
      <c r="EE222" s="22"/>
      <c r="EF222" s="22"/>
      <c r="EG222" s="22"/>
      <c r="EH222" s="22"/>
      <c r="EI222" s="22"/>
      <c r="EJ222" s="22"/>
      <c r="EK222" s="22"/>
      <c r="EL222" s="22"/>
      <c r="EM222" s="22"/>
      <c r="EN222" s="22"/>
      <c r="EO222" s="22"/>
      <c r="EP222" s="22"/>
      <c r="EQ222" s="22"/>
      <c r="ER222" s="22"/>
      <c r="ES222" s="22"/>
      <c r="ET222" s="22"/>
      <c r="EU222" s="22"/>
      <c r="EV222" s="22"/>
      <c r="EW222" s="22"/>
      <c r="EX222" s="22"/>
      <c r="EY222" s="22"/>
      <c r="EZ222" s="22"/>
      <c r="FA222" s="22"/>
      <c r="FB222" s="22"/>
      <c r="FC222" s="22"/>
      <c r="FD222" s="22"/>
      <c r="FE222" s="22"/>
      <c r="FF222" s="22"/>
      <c r="FG222" s="22"/>
      <c r="FH222" s="22"/>
      <c r="FI222" s="22"/>
      <c r="FJ222" s="22"/>
      <c r="FK222" s="22"/>
      <c r="FL222" s="22"/>
      <c r="FM222" s="22"/>
      <c r="FN222" s="22"/>
      <c r="FO222" s="22"/>
      <c r="FP222" s="22"/>
      <c r="FQ222" s="22"/>
      <c r="FR222" s="22"/>
      <c r="FS222" s="22"/>
      <c r="FT222" s="22"/>
      <c r="FU222" s="22"/>
      <c r="FV222" s="22"/>
      <c r="FW222" s="22"/>
      <c r="FX222" s="22"/>
      <c r="FY222" s="22"/>
      <c r="FZ222" s="22"/>
    </row>
    <row r="223" spans="1:182" ht="14.1" customHeight="1" x14ac:dyDescent="0.2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  <c r="AG223" s="22"/>
      <c r="AH223" s="22"/>
      <c r="AI223" s="22"/>
      <c r="AJ223" s="22"/>
      <c r="AK223" s="22"/>
      <c r="AL223" s="22"/>
      <c r="AM223" s="22"/>
      <c r="AN223" s="22"/>
      <c r="AO223" s="22"/>
      <c r="AP223" s="22"/>
      <c r="AQ223" s="22"/>
      <c r="AR223" s="22"/>
      <c r="AS223" s="22"/>
      <c r="AT223" s="22"/>
      <c r="AU223" s="22"/>
      <c r="AV223" s="22"/>
      <c r="AW223" s="22"/>
      <c r="AX223" s="22"/>
      <c r="AY223" s="22"/>
      <c r="AZ223" s="22"/>
      <c r="BA223" s="22"/>
      <c r="BB223" s="22"/>
      <c r="BC223" s="22"/>
      <c r="BD223" s="22"/>
      <c r="BE223" s="22"/>
      <c r="BF223" s="22"/>
      <c r="BG223" s="22"/>
      <c r="BH223" s="22"/>
      <c r="BI223" s="22"/>
      <c r="BJ223" s="22"/>
      <c r="BK223" s="22"/>
      <c r="BL223" s="22"/>
      <c r="BM223" s="22"/>
      <c r="BN223" s="22"/>
      <c r="BO223" s="22"/>
      <c r="BP223" s="22"/>
      <c r="BQ223" s="22"/>
      <c r="BR223" s="22"/>
      <c r="BS223" s="22"/>
      <c r="BT223" s="22"/>
      <c r="BU223" s="22"/>
      <c r="BV223" s="22"/>
      <c r="BW223" s="22"/>
      <c r="BX223" s="22"/>
      <c r="BY223" s="22"/>
      <c r="BZ223" s="22"/>
      <c r="CA223" s="22"/>
      <c r="CB223" s="22"/>
      <c r="CC223" s="22"/>
      <c r="CD223" s="22"/>
      <c r="CE223" s="22"/>
      <c r="CF223" s="22"/>
      <c r="CG223" s="22"/>
      <c r="CH223" s="22"/>
      <c r="CI223" s="22"/>
      <c r="CJ223" s="22"/>
      <c r="CK223" s="22"/>
      <c r="CL223" s="22"/>
      <c r="CM223" s="22"/>
      <c r="CN223" s="22"/>
      <c r="CO223" s="22"/>
      <c r="CP223" s="22"/>
      <c r="CQ223" s="22"/>
      <c r="CR223" s="22"/>
      <c r="CS223" s="22"/>
      <c r="CT223" s="22"/>
      <c r="CU223" s="22"/>
      <c r="CV223" s="22"/>
      <c r="CW223" s="22"/>
      <c r="CX223" s="22"/>
      <c r="CY223" s="22"/>
      <c r="CZ223" s="22"/>
      <c r="DA223" s="22"/>
      <c r="DB223" s="22"/>
      <c r="DC223" s="22"/>
      <c r="DD223" s="22"/>
      <c r="DE223" s="22"/>
      <c r="DF223" s="22"/>
      <c r="DG223" s="22"/>
      <c r="DH223" s="22"/>
      <c r="DI223" s="22"/>
      <c r="DJ223" s="22"/>
      <c r="DK223" s="22"/>
      <c r="DL223" s="22"/>
      <c r="DM223" s="22"/>
      <c r="DN223" s="22"/>
      <c r="DO223" s="22"/>
      <c r="DP223" s="22"/>
      <c r="DQ223" s="22"/>
      <c r="DR223" s="22"/>
      <c r="DS223" s="22"/>
      <c r="DT223" s="22"/>
      <c r="DU223" s="22"/>
      <c r="DV223" s="22"/>
      <c r="DW223" s="22"/>
      <c r="DX223" s="22"/>
      <c r="DY223" s="22"/>
      <c r="DZ223" s="22"/>
      <c r="EA223" s="22"/>
      <c r="EB223" s="22"/>
      <c r="EC223" s="22"/>
      <c r="ED223" s="22"/>
      <c r="EE223" s="22"/>
      <c r="EF223" s="22"/>
      <c r="EG223" s="22"/>
      <c r="EH223" s="22"/>
      <c r="EI223" s="22"/>
      <c r="EJ223" s="22"/>
      <c r="EK223" s="22"/>
      <c r="EL223" s="22"/>
      <c r="EM223" s="22"/>
      <c r="EN223" s="22"/>
      <c r="EO223" s="22"/>
      <c r="EP223" s="22"/>
      <c r="EQ223" s="22"/>
      <c r="ER223" s="22"/>
      <c r="ES223" s="22"/>
      <c r="ET223" s="22"/>
      <c r="EU223" s="22"/>
      <c r="EV223" s="22"/>
      <c r="EW223" s="22"/>
      <c r="EX223" s="22"/>
      <c r="EY223" s="22"/>
      <c r="EZ223" s="22"/>
      <c r="FA223" s="22"/>
      <c r="FB223" s="22"/>
      <c r="FC223" s="22"/>
      <c r="FD223" s="22"/>
      <c r="FE223" s="22"/>
      <c r="FF223" s="22"/>
      <c r="FG223" s="22"/>
      <c r="FH223" s="22"/>
      <c r="FI223" s="22"/>
      <c r="FJ223" s="22"/>
      <c r="FK223" s="22"/>
      <c r="FL223" s="22"/>
      <c r="FM223" s="22"/>
      <c r="FN223" s="22"/>
      <c r="FO223" s="22"/>
      <c r="FP223" s="22"/>
      <c r="FQ223" s="22"/>
      <c r="FR223" s="22"/>
      <c r="FS223" s="22"/>
      <c r="FT223" s="22"/>
      <c r="FU223" s="22"/>
      <c r="FV223" s="22"/>
      <c r="FW223" s="22"/>
      <c r="FX223" s="22"/>
      <c r="FY223" s="22"/>
      <c r="FZ223" s="22"/>
    </row>
    <row r="224" spans="1:182" ht="14.1" customHeight="1" x14ac:dyDescent="0.2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22"/>
      <c r="AH224" s="22"/>
      <c r="AI224" s="22"/>
      <c r="AJ224" s="22"/>
      <c r="AK224" s="22"/>
      <c r="AL224" s="22"/>
      <c r="AM224" s="22"/>
      <c r="AN224" s="22"/>
      <c r="AO224" s="22"/>
      <c r="AP224" s="22"/>
      <c r="AQ224" s="22"/>
      <c r="AR224" s="22"/>
      <c r="AS224" s="22"/>
      <c r="AT224" s="22"/>
      <c r="AU224" s="22"/>
      <c r="AV224" s="22"/>
      <c r="AW224" s="22"/>
      <c r="AX224" s="22"/>
      <c r="AY224" s="22"/>
      <c r="AZ224" s="22"/>
      <c r="BA224" s="22"/>
      <c r="BB224" s="22"/>
      <c r="BC224" s="22"/>
      <c r="BD224" s="22"/>
      <c r="BE224" s="22"/>
      <c r="BF224" s="22"/>
      <c r="BG224" s="22"/>
      <c r="BH224" s="22"/>
      <c r="BI224" s="22"/>
      <c r="BJ224" s="22"/>
      <c r="BK224" s="22"/>
      <c r="BL224" s="22"/>
      <c r="BM224" s="22"/>
      <c r="BN224" s="22"/>
      <c r="BO224" s="22"/>
      <c r="BP224" s="22"/>
      <c r="BQ224" s="22"/>
      <c r="BR224" s="22"/>
      <c r="BS224" s="22"/>
      <c r="BT224" s="22"/>
      <c r="BU224" s="22"/>
      <c r="BV224" s="22"/>
      <c r="BW224" s="22"/>
      <c r="BX224" s="22"/>
      <c r="BY224" s="22"/>
      <c r="BZ224" s="22"/>
      <c r="CA224" s="22"/>
      <c r="CB224" s="22"/>
      <c r="CC224" s="22"/>
      <c r="CD224" s="22"/>
      <c r="CE224" s="22"/>
      <c r="CF224" s="22"/>
      <c r="CG224" s="22"/>
      <c r="CH224" s="22"/>
      <c r="CI224" s="22"/>
      <c r="CJ224" s="22"/>
      <c r="CK224" s="22"/>
      <c r="CL224" s="22"/>
      <c r="CM224" s="22"/>
      <c r="CN224" s="22"/>
      <c r="CO224" s="22"/>
      <c r="CP224" s="22"/>
      <c r="CQ224" s="22"/>
      <c r="CR224" s="22"/>
      <c r="CS224" s="22"/>
      <c r="CT224" s="22"/>
      <c r="CU224" s="22"/>
      <c r="CV224" s="22"/>
      <c r="CW224" s="22"/>
      <c r="CX224" s="22"/>
      <c r="CY224" s="22"/>
      <c r="CZ224" s="22"/>
      <c r="DA224" s="22"/>
      <c r="DB224" s="22"/>
      <c r="DC224" s="22"/>
      <c r="DD224" s="22"/>
      <c r="DE224" s="22"/>
      <c r="DF224" s="22"/>
      <c r="DG224" s="22"/>
      <c r="DH224" s="22"/>
      <c r="DI224" s="22"/>
      <c r="DJ224" s="22"/>
      <c r="DK224" s="22"/>
      <c r="DL224" s="22"/>
      <c r="DM224" s="22"/>
      <c r="DN224" s="22"/>
      <c r="DO224" s="22"/>
      <c r="DP224" s="22"/>
      <c r="DQ224" s="22"/>
      <c r="DR224" s="22"/>
      <c r="DS224" s="22"/>
      <c r="DT224" s="22"/>
      <c r="DU224" s="22"/>
      <c r="DV224" s="22"/>
      <c r="DW224" s="22"/>
      <c r="DX224" s="22"/>
      <c r="DY224" s="22"/>
      <c r="DZ224" s="22"/>
      <c r="EA224" s="22"/>
      <c r="EB224" s="22"/>
      <c r="EC224" s="22"/>
      <c r="ED224" s="22"/>
      <c r="EE224" s="22"/>
      <c r="EF224" s="22"/>
      <c r="EG224" s="22"/>
      <c r="EH224" s="22"/>
      <c r="EI224" s="22"/>
      <c r="EJ224" s="22"/>
      <c r="EK224" s="22"/>
      <c r="EL224" s="22"/>
      <c r="EM224" s="22"/>
      <c r="EN224" s="22"/>
      <c r="EO224" s="22"/>
      <c r="EP224" s="22"/>
      <c r="EQ224" s="22"/>
      <c r="ER224" s="22"/>
      <c r="ES224" s="22"/>
      <c r="ET224" s="22"/>
      <c r="EU224" s="22"/>
      <c r="EV224" s="22"/>
      <c r="EW224" s="22"/>
      <c r="EX224" s="22"/>
      <c r="EY224" s="22"/>
      <c r="EZ224" s="22"/>
      <c r="FA224" s="22"/>
      <c r="FB224" s="22"/>
      <c r="FC224" s="22"/>
      <c r="FD224" s="22"/>
      <c r="FE224" s="22"/>
      <c r="FF224" s="22"/>
      <c r="FG224" s="22"/>
      <c r="FH224" s="22"/>
      <c r="FI224" s="22"/>
      <c r="FJ224" s="22"/>
      <c r="FK224" s="22"/>
      <c r="FL224" s="22"/>
      <c r="FM224" s="22"/>
      <c r="FN224" s="22"/>
      <c r="FO224" s="22"/>
      <c r="FP224" s="22"/>
      <c r="FQ224" s="22"/>
      <c r="FR224" s="22"/>
      <c r="FS224" s="22"/>
      <c r="FT224" s="22"/>
      <c r="FU224" s="22"/>
      <c r="FV224" s="22"/>
      <c r="FW224" s="22"/>
      <c r="FX224" s="22"/>
      <c r="FY224" s="22"/>
      <c r="FZ224" s="22"/>
    </row>
    <row r="225" spans="1:182" ht="14.1" customHeight="1" x14ac:dyDescent="0.2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22"/>
      <c r="AH225" s="22"/>
      <c r="AI225" s="22"/>
      <c r="AJ225" s="22"/>
      <c r="AK225" s="22"/>
      <c r="AL225" s="22"/>
      <c r="AM225" s="22"/>
      <c r="AN225" s="22"/>
      <c r="AO225" s="22"/>
      <c r="AP225" s="22"/>
      <c r="AQ225" s="22"/>
      <c r="AR225" s="22"/>
      <c r="AS225" s="22"/>
      <c r="AT225" s="22"/>
      <c r="AU225" s="22"/>
      <c r="AV225" s="22"/>
      <c r="AW225" s="22"/>
      <c r="AX225" s="22"/>
      <c r="AY225" s="22"/>
      <c r="AZ225" s="22"/>
      <c r="BA225" s="22"/>
      <c r="BB225" s="22"/>
      <c r="BC225" s="22"/>
      <c r="BD225" s="22"/>
      <c r="BE225" s="22"/>
      <c r="BF225" s="22"/>
      <c r="BG225" s="22"/>
      <c r="BH225" s="22"/>
      <c r="BI225" s="22"/>
      <c r="BJ225" s="22"/>
      <c r="BK225" s="22"/>
      <c r="BL225" s="22"/>
      <c r="BM225" s="22"/>
      <c r="BN225" s="22"/>
      <c r="BO225" s="22"/>
      <c r="BP225" s="22"/>
      <c r="BQ225" s="22"/>
      <c r="BR225" s="22"/>
      <c r="BS225" s="22"/>
      <c r="BT225" s="22"/>
      <c r="BU225" s="22"/>
      <c r="BV225" s="22"/>
      <c r="BW225" s="22"/>
      <c r="BX225" s="22"/>
      <c r="BY225" s="22"/>
      <c r="BZ225" s="22"/>
      <c r="CA225" s="22"/>
      <c r="CB225" s="22"/>
      <c r="CC225" s="22"/>
      <c r="CD225" s="22"/>
      <c r="CE225" s="22"/>
      <c r="CF225" s="22"/>
      <c r="CG225" s="22"/>
      <c r="CH225" s="22"/>
      <c r="CI225" s="22"/>
      <c r="CJ225" s="22"/>
      <c r="CK225" s="22"/>
      <c r="CL225" s="22"/>
      <c r="CM225" s="22"/>
      <c r="CN225" s="22"/>
      <c r="CO225" s="22"/>
      <c r="CP225" s="22"/>
      <c r="CQ225" s="22"/>
      <c r="CR225" s="22"/>
      <c r="CS225" s="22"/>
      <c r="CT225" s="22"/>
      <c r="CU225" s="22"/>
      <c r="CV225" s="22"/>
      <c r="CW225" s="22"/>
      <c r="CX225" s="22"/>
      <c r="CY225" s="22"/>
      <c r="CZ225" s="22"/>
      <c r="DA225" s="22"/>
      <c r="DB225" s="22"/>
      <c r="DC225" s="22"/>
      <c r="DD225" s="22"/>
      <c r="DE225" s="22"/>
      <c r="DF225" s="22"/>
      <c r="DG225" s="22"/>
      <c r="DH225" s="22"/>
      <c r="DI225" s="22"/>
      <c r="DJ225" s="22"/>
      <c r="DK225" s="22"/>
      <c r="DL225" s="22"/>
      <c r="DM225" s="22"/>
      <c r="DN225" s="22"/>
      <c r="DO225" s="22"/>
      <c r="DP225" s="22"/>
      <c r="DQ225" s="22"/>
      <c r="DR225" s="22"/>
      <c r="DS225" s="22"/>
      <c r="DT225" s="22"/>
      <c r="DU225" s="22"/>
      <c r="DV225" s="22"/>
      <c r="DW225" s="22"/>
      <c r="DX225" s="22"/>
      <c r="DY225" s="22"/>
      <c r="DZ225" s="22"/>
      <c r="EA225" s="22"/>
      <c r="EB225" s="22"/>
      <c r="EC225" s="22"/>
      <c r="ED225" s="22"/>
      <c r="EE225" s="22"/>
      <c r="EF225" s="22"/>
      <c r="EG225" s="22"/>
      <c r="EH225" s="22"/>
      <c r="EI225" s="22"/>
      <c r="EJ225" s="22"/>
      <c r="EK225" s="22"/>
      <c r="EL225" s="22"/>
      <c r="EM225" s="22"/>
      <c r="EN225" s="22"/>
      <c r="EO225" s="22"/>
      <c r="EP225" s="22"/>
      <c r="EQ225" s="22"/>
      <c r="ER225" s="22"/>
      <c r="ES225" s="22"/>
      <c r="ET225" s="22"/>
      <c r="EU225" s="22"/>
      <c r="EV225" s="22"/>
      <c r="EW225" s="22"/>
      <c r="EX225" s="22"/>
      <c r="EY225" s="22"/>
      <c r="EZ225" s="22"/>
      <c r="FA225" s="22"/>
      <c r="FB225" s="22"/>
      <c r="FC225" s="22"/>
      <c r="FD225" s="22"/>
      <c r="FE225" s="22"/>
      <c r="FF225" s="22"/>
      <c r="FG225" s="22"/>
      <c r="FH225" s="22"/>
      <c r="FI225" s="22"/>
      <c r="FJ225" s="22"/>
      <c r="FK225" s="22"/>
      <c r="FL225" s="22"/>
      <c r="FM225" s="22"/>
      <c r="FN225" s="22"/>
      <c r="FO225" s="22"/>
      <c r="FP225" s="22"/>
      <c r="FQ225" s="22"/>
      <c r="FR225" s="22"/>
      <c r="FS225" s="22"/>
      <c r="FT225" s="22"/>
      <c r="FU225" s="22"/>
      <c r="FV225" s="22"/>
      <c r="FW225" s="22"/>
      <c r="FX225" s="22"/>
      <c r="FY225" s="22"/>
      <c r="FZ225" s="22"/>
    </row>
    <row r="226" spans="1:182" ht="14.1" customHeight="1" x14ac:dyDescent="0.2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22"/>
      <c r="AH226" s="22"/>
      <c r="AI226" s="22"/>
      <c r="AJ226" s="22"/>
      <c r="AK226" s="22"/>
      <c r="AL226" s="22"/>
      <c r="AM226" s="22"/>
      <c r="AN226" s="22"/>
      <c r="AO226" s="22"/>
      <c r="AP226" s="22"/>
      <c r="AQ226" s="22"/>
      <c r="AR226" s="22"/>
      <c r="AS226" s="22"/>
      <c r="AT226" s="22"/>
      <c r="AU226" s="22"/>
      <c r="AV226" s="22"/>
      <c r="AW226" s="22"/>
      <c r="AX226" s="22"/>
      <c r="AY226" s="22"/>
      <c r="AZ226" s="22"/>
      <c r="BA226" s="22"/>
      <c r="BB226" s="22"/>
      <c r="BC226" s="22"/>
      <c r="BD226" s="22"/>
      <c r="BE226" s="22"/>
      <c r="BF226" s="22"/>
      <c r="BG226" s="22"/>
      <c r="BH226" s="22"/>
      <c r="BI226" s="22"/>
      <c r="BJ226" s="22"/>
      <c r="BK226" s="22"/>
      <c r="BL226" s="22"/>
      <c r="BM226" s="22"/>
      <c r="BN226" s="22"/>
      <c r="BO226" s="22"/>
      <c r="BP226" s="22"/>
      <c r="BQ226" s="22"/>
      <c r="BR226" s="22"/>
      <c r="BS226" s="22"/>
      <c r="BT226" s="22"/>
      <c r="BU226" s="22"/>
      <c r="BV226" s="22"/>
      <c r="BW226" s="22"/>
      <c r="BX226" s="22"/>
      <c r="BY226" s="22"/>
      <c r="BZ226" s="22"/>
      <c r="CA226" s="22"/>
      <c r="CB226" s="22"/>
      <c r="CC226" s="22"/>
      <c r="CD226" s="22"/>
      <c r="CE226" s="22"/>
      <c r="CF226" s="22"/>
      <c r="CG226" s="22"/>
      <c r="CH226" s="22"/>
      <c r="CI226" s="22"/>
      <c r="CJ226" s="22"/>
      <c r="CK226" s="22"/>
      <c r="CL226" s="22"/>
      <c r="CM226" s="22"/>
      <c r="CN226" s="22"/>
      <c r="CO226" s="22"/>
      <c r="CP226" s="22"/>
      <c r="CQ226" s="22"/>
      <c r="CR226" s="22"/>
      <c r="CS226" s="22"/>
      <c r="CT226" s="22"/>
      <c r="CU226" s="22"/>
      <c r="CV226" s="22"/>
      <c r="CW226" s="22"/>
      <c r="CX226" s="22"/>
      <c r="CY226" s="22"/>
      <c r="CZ226" s="22"/>
      <c r="DA226" s="22"/>
      <c r="DB226" s="22"/>
      <c r="DC226" s="22"/>
      <c r="DD226" s="22"/>
      <c r="DE226" s="22"/>
      <c r="DF226" s="22"/>
      <c r="DG226" s="22"/>
      <c r="DH226" s="22"/>
      <c r="DI226" s="22"/>
      <c r="DJ226" s="22"/>
      <c r="DK226" s="22"/>
      <c r="DL226" s="22"/>
      <c r="DM226" s="22"/>
      <c r="DN226" s="22"/>
      <c r="DO226" s="22"/>
      <c r="DP226" s="22"/>
      <c r="DQ226" s="22"/>
      <c r="DR226" s="22"/>
      <c r="DS226" s="22"/>
      <c r="DT226" s="22"/>
      <c r="DU226" s="22"/>
      <c r="DV226" s="22"/>
      <c r="DW226" s="22"/>
      <c r="DX226" s="22"/>
      <c r="DY226" s="22"/>
      <c r="DZ226" s="22"/>
      <c r="EA226" s="22"/>
      <c r="EB226" s="22"/>
      <c r="EC226" s="22"/>
      <c r="ED226" s="22"/>
      <c r="EE226" s="22"/>
      <c r="EF226" s="22"/>
      <c r="EG226" s="22"/>
      <c r="EH226" s="22"/>
      <c r="EI226" s="22"/>
      <c r="EJ226" s="22"/>
      <c r="EK226" s="22"/>
      <c r="EL226" s="22"/>
      <c r="EM226" s="22"/>
      <c r="EN226" s="22"/>
      <c r="EO226" s="22"/>
      <c r="EP226" s="22"/>
      <c r="EQ226" s="22"/>
      <c r="ER226" s="22"/>
      <c r="ES226" s="22"/>
      <c r="ET226" s="22"/>
      <c r="EU226" s="22"/>
      <c r="EV226" s="22"/>
      <c r="EW226" s="22"/>
      <c r="EX226" s="22"/>
      <c r="EY226" s="22"/>
      <c r="EZ226" s="22"/>
      <c r="FA226" s="22"/>
      <c r="FB226" s="22"/>
      <c r="FC226" s="22"/>
      <c r="FD226" s="22"/>
      <c r="FE226" s="22"/>
      <c r="FF226" s="22"/>
      <c r="FG226" s="22"/>
      <c r="FH226" s="22"/>
      <c r="FI226" s="22"/>
      <c r="FJ226" s="22"/>
      <c r="FK226" s="22"/>
      <c r="FL226" s="22"/>
      <c r="FM226" s="22"/>
      <c r="FN226" s="22"/>
      <c r="FO226" s="22"/>
      <c r="FP226" s="22"/>
      <c r="FQ226" s="22"/>
      <c r="FR226" s="22"/>
      <c r="FS226" s="22"/>
      <c r="FT226" s="22"/>
      <c r="FU226" s="22"/>
      <c r="FV226" s="22"/>
      <c r="FW226" s="22"/>
      <c r="FX226" s="22"/>
      <c r="FY226" s="22"/>
      <c r="FZ226" s="22"/>
    </row>
    <row r="227" spans="1:182" ht="14.1" customHeight="1" x14ac:dyDescent="0.2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F227" s="22"/>
      <c r="AG227" s="22"/>
      <c r="AH227" s="22"/>
      <c r="AI227" s="22"/>
      <c r="AJ227" s="22"/>
      <c r="AK227" s="22"/>
      <c r="AL227" s="22"/>
      <c r="AM227" s="22"/>
      <c r="AN227" s="22"/>
      <c r="AO227" s="22"/>
      <c r="AP227" s="22"/>
      <c r="AQ227" s="22"/>
      <c r="AR227" s="22"/>
      <c r="AS227" s="22"/>
      <c r="AT227" s="22"/>
      <c r="AU227" s="22"/>
      <c r="AV227" s="22"/>
      <c r="AW227" s="22"/>
      <c r="AX227" s="22"/>
      <c r="AY227" s="22"/>
      <c r="AZ227" s="22"/>
      <c r="BA227" s="22"/>
      <c r="BB227" s="22"/>
      <c r="BC227" s="22"/>
      <c r="BD227" s="22"/>
      <c r="BE227" s="22"/>
      <c r="BF227" s="22"/>
      <c r="BG227" s="22"/>
      <c r="BH227" s="22"/>
      <c r="BI227" s="22"/>
      <c r="BJ227" s="22"/>
      <c r="BK227" s="22"/>
      <c r="BL227" s="22"/>
      <c r="BM227" s="22"/>
      <c r="BN227" s="22"/>
      <c r="BO227" s="22"/>
      <c r="BP227" s="22"/>
      <c r="BQ227" s="22"/>
      <c r="BR227" s="22"/>
      <c r="BS227" s="22"/>
      <c r="BT227" s="22"/>
      <c r="BU227" s="22"/>
      <c r="BV227" s="22"/>
      <c r="BW227" s="22"/>
      <c r="BX227" s="22"/>
      <c r="BY227" s="22"/>
      <c r="BZ227" s="22"/>
      <c r="CA227" s="22"/>
      <c r="CB227" s="22"/>
      <c r="CC227" s="22"/>
      <c r="CD227" s="22"/>
      <c r="CE227" s="22"/>
      <c r="CF227" s="22"/>
      <c r="CG227" s="22"/>
      <c r="CH227" s="22"/>
      <c r="CI227" s="22"/>
      <c r="CJ227" s="22"/>
      <c r="CK227" s="22"/>
      <c r="CL227" s="22"/>
      <c r="CM227" s="22"/>
      <c r="CN227" s="22"/>
      <c r="CO227" s="22"/>
      <c r="CP227" s="22"/>
      <c r="CQ227" s="22"/>
      <c r="CR227" s="22"/>
      <c r="CS227" s="22"/>
      <c r="CT227" s="22"/>
      <c r="CU227" s="22"/>
      <c r="CV227" s="22"/>
      <c r="CW227" s="22"/>
      <c r="CX227" s="22"/>
      <c r="CY227" s="22"/>
      <c r="CZ227" s="22"/>
      <c r="DA227" s="22"/>
      <c r="DB227" s="22"/>
      <c r="DC227" s="22"/>
      <c r="DD227" s="22"/>
      <c r="DE227" s="22"/>
      <c r="DF227" s="22"/>
      <c r="DG227" s="22"/>
      <c r="DH227" s="22"/>
      <c r="DI227" s="22"/>
      <c r="DJ227" s="22"/>
      <c r="DK227" s="22"/>
      <c r="DL227" s="22"/>
      <c r="DM227" s="22"/>
      <c r="DN227" s="22"/>
      <c r="DO227" s="22"/>
      <c r="DP227" s="22"/>
      <c r="DQ227" s="22"/>
      <c r="DR227" s="22"/>
      <c r="DS227" s="22"/>
      <c r="DT227" s="22"/>
      <c r="DU227" s="22"/>
      <c r="DV227" s="22"/>
      <c r="DW227" s="22"/>
      <c r="DX227" s="22"/>
      <c r="DY227" s="22"/>
      <c r="DZ227" s="22"/>
      <c r="EA227" s="22"/>
      <c r="EB227" s="22"/>
      <c r="EC227" s="22"/>
      <c r="ED227" s="22"/>
      <c r="EE227" s="22"/>
      <c r="EF227" s="22"/>
      <c r="EG227" s="22"/>
      <c r="EH227" s="22"/>
      <c r="EI227" s="22"/>
      <c r="EJ227" s="22"/>
      <c r="EK227" s="22"/>
      <c r="EL227" s="22"/>
      <c r="EM227" s="22"/>
      <c r="EN227" s="22"/>
      <c r="EO227" s="22"/>
      <c r="EP227" s="22"/>
      <c r="EQ227" s="22"/>
      <c r="ER227" s="22"/>
      <c r="ES227" s="22"/>
      <c r="ET227" s="22"/>
      <c r="EU227" s="22"/>
      <c r="EV227" s="22"/>
      <c r="EW227" s="22"/>
      <c r="EX227" s="22"/>
      <c r="EY227" s="22"/>
      <c r="EZ227" s="22"/>
      <c r="FA227" s="22"/>
      <c r="FB227" s="22"/>
      <c r="FC227" s="22"/>
      <c r="FD227" s="22"/>
      <c r="FE227" s="22"/>
      <c r="FF227" s="22"/>
      <c r="FG227" s="22"/>
      <c r="FH227" s="22"/>
      <c r="FI227" s="22"/>
      <c r="FJ227" s="22"/>
      <c r="FK227" s="22"/>
      <c r="FL227" s="22"/>
      <c r="FM227" s="22"/>
      <c r="FN227" s="22"/>
      <c r="FO227" s="22"/>
      <c r="FP227" s="22"/>
      <c r="FQ227" s="22"/>
      <c r="FR227" s="22"/>
      <c r="FS227" s="22"/>
      <c r="FT227" s="22"/>
      <c r="FU227" s="22"/>
      <c r="FV227" s="22"/>
      <c r="FW227" s="22"/>
      <c r="FX227" s="22"/>
      <c r="FY227" s="22"/>
      <c r="FZ227" s="22"/>
    </row>
    <row r="228" spans="1:182" ht="14.1" customHeight="1" x14ac:dyDescent="0.2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F228" s="22"/>
      <c r="AG228" s="22"/>
      <c r="AH228" s="22"/>
      <c r="AI228" s="22"/>
      <c r="AJ228" s="22"/>
      <c r="AK228" s="22"/>
      <c r="AL228" s="22"/>
      <c r="AM228" s="22"/>
      <c r="AN228" s="22"/>
      <c r="AO228" s="22"/>
      <c r="AP228" s="22"/>
      <c r="AQ228" s="22"/>
      <c r="AR228" s="22"/>
      <c r="AS228" s="22"/>
      <c r="AT228" s="22"/>
      <c r="AU228" s="22"/>
      <c r="AV228" s="22"/>
      <c r="AW228" s="22"/>
      <c r="AX228" s="22"/>
      <c r="AY228" s="22"/>
      <c r="AZ228" s="22"/>
      <c r="BA228" s="22"/>
      <c r="BB228" s="22"/>
      <c r="BC228" s="22"/>
      <c r="BD228" s="22"/>
      <c r="BE228" s="22"/>
      <c r="BF228" s="22"/>
      <c r="BG228" s="22"/>
      <c r="BH228" s="22"/>
      <c r="BI228" s="22"/>
      <c r="BJ228" s="22"/>
      <c r="BK228" s="22"/>
      <c r="BL228" s="22"/>
      <c r="BM228" s="22"/>
      <c r="BN228" s="22"/>
      <c r="BO228" s="22"/>
      <c r="BP228" s="22"/>
      <c r="BQ228" s="22"/>
      <c r="BR228" s="22"/>
      <c r="BS228" s="22"/>
      <c r="BT228" s="22"/>
      <c r="BU228" s="22"/>
      <c r="BV228" s="22"/>
      <c r="BW228" s="22"/>
      <c r="BX228" s="22"/>
      <c r="BY228" s="22"/>
      <c r="BZ228" s="22"/>
      <c r="CA228" s="22"/>
      <c r="CB228" s="22"/>
      <c r="CC228" s="22"/>
      <c r="CD228" s="22"/>
      <c r="CE228" s="22"/>
      <c r="CF228" s="22"/>
      <c r="CG228" s="22"/>
      <c r="CH228" s="22"/>
      <c r="CI228" s="22"/>
      <c r="CJ228" s="22"/>
      <c r="CK228" s="22"/>
      <c r="CL228" s="22"/>
      <c r="CM228" s="22"/>
      <c r="CN228" s="22"/>
      <c r="CO228" s="22"/>
      <c r="CP228" s="22"/>
      <c r="CQ228" s="22"/>
      <c r="CR228" s="22"/>
      <c r="CS228" s="22"/>
      <c r="CT228" s="22"/>
      <c r="CU228" s="22"/>
      <c r="CV228" s="22"/>
      <c r="CW228" s="22"/>
      <c r="CX228" s="22"/>
      <c r="CY228" s="22"/>
      <c r="CZ228" s="22"/>
      <c r="DA228" s="22"/>
      <c r="DB228" s="22"/>
      <c r="DC228" s="22"/>
      <c r="DD228" s="22"/>
      <c r="DE228" s="22"/>
      <c r="DF228" s="22"/>
      <c r="DG228" s="22"/>
      <c r="DH228" s="22"/>
      <c r="DI228" s="22"/>
      <c r="DJ228" s="22"/>
      <c r="DK228" s="22"/>
      <c r="DL228" s="22"/>
      <c r="DM228" s="22"/>
      <c r="DN228" s="22"/>
      <c r="DO228" s="22"/>
      <c r="DP228" s="22"/>
      <c r="DQ228" s="22"/>
      <c r="DR228" s="22"/>
      <c r="DS228" s="22"/>
      <c r="DT228" s="22"/>
      <c r="DU228" s="22"/>
      <c r="DV228" s="22"/>
      <c r="DW228" s="22"/>
      <c r="DX228" s="22"/>
      <c r="DY228" s="22"/>
      <c r="DZ228" s="22"/>
      <c r="EA228" s="22"/>
      <c r="EB228" s="22"/>
      <c r="EC228" s="22"/>
      <c r="ED228" s="22"/>
      <c r="EE228" s="22"/>
      <c r="EF228" s="22"/>
      <c r="EG228" s="22"/>
      <c r="EH228" s="22"/>
      <c r="EI228" s="22"/>
      <c r="EJ228" s="22"/>
      <c r="EK228" s="22"/>
      <c r="EL228" s="22"/>
      <c r="EM228" s="22"/>
      <c r="EN228" s="22"/>
      <c r="EO228" s="22"/>
      <c r="EP228" s="22"/>
      <c r="EQ228" s="22"/>
      <c r="ER228" s="22"/>
      <c r="ES228" s="22"/>
      <c r="ET228" s="22"/>
      <c r="EU228" s="22"/>
      <c r="EV228" s="22"/>
      <c r="EW228" s="22"/>
      <c r="EX228" s="22"/>
      <c r="EY228" s="22"/>
      <c r="EZ228" s="22"/>
      <c r="FA228" s="22"/>
      <c r="FB228" s="22"/>
      <c r="FC228" s="22"/>
      <c r="FD228" s="22"/>
      <c r="FE228" s="22"/>
      <c r="FF228" s="22"/>
      <c r="FG228" s="22"/>
      <c r="FH228" s="22"/>
      <c r="FI228" s="22"/>
      <c r="FJ228" s="22"/>
      <c r="FK228" s="22"/>
      <c r="FL228" s="22"/>
      <c r="FM228" s="22"/>
      <c r="FN228" s="22"/>
      <c r="FO228" s="22"/>
      <c r="FP228" s="22"/>
      <c r="FQ228" s="22"/>
      <c r="FR228" s="22"/>
      <c r="FS228" s="22"/>
      <c r="FT228" s="22"/>
      <c r="FU228" s="22"/>
      <c r="FV228" s="22"/>
      <c r="FW228" s="22"/>
      <c r="FX228" s="22"/>
      <c r="FY228" s="22"/>
      <c r="FZ228" s="22"/>
    </row>
    <row r="229" spans="1:182" ht="14.1" customHeight="1" x14ac:dyDescent="0.2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F229" s="22"/>
      <c r="AG229" s="22"/>
      <c r="AH229" s="22"/>
      <c r="AI229" s="22"/>
      <c r="AJ229" s="22"/>
      <c r="AK229" s="22"/>
      <c r="AL229" s="22"/>
      <c r="AM229" s="22"/>
      <c r="AN229" s="22"/>
      <c r="AO229" s="22"/>
      <c r="AP229" s="22"/>
      <c r="AQ229" s="22"/>
      <c r="AR229" s="22"/>
      <c r="AS229" s="22"/>
      <c r="AT229" s="22"/>
      <c r="AU229" s="22"/>
      <c r="AV229" s="22"/>
      <c r="AW229" s="22"/>
      <c r="AX229" s="22"/>
      <c r="AY229" s="22"/>
      <c r="AZ229" s="22"/>
      <c r="BA229" s="22"/>
      <c r="BB229" s="22"/>
      <c r="BC229" s="22"/>
      <c r="BD229" s="22"/>
      <c r="BE229" s="22"/>
      <c r="BF229" s="22"/>
      <c r="BG229" s="22"/>
      <c r="BH229" s="22"/>
      <c r="BI229" s="22"/>
      <c r="BJ229" s="22"/>
      <c r="BK229" s="22"/>
      <c r="BL229" s="22"/>
      <c r="BM229" s="22"/>
      <c r="BN229" s="22"/>
      <c r="BO229" s="22"/>
      <c r="BP229" s="22"/>
      <c r="BQ229" s="22"/>
      <c r="BR229" s="22"/>
      <c r="BS229" s="22"/>
      <c r="BT229" s="22"/>
      <c r="BU229" s="22"/>
      <c r="BV229" s="22"/>
      <c r="BW229" s="22"/>
      <c r="BX229" s="22"/>
      <c r="BY229" s="22"/>
      <c r="BZ229" s="22"/>
      <c r="CA229" s="22"/>
      <c r="CB229" s="22"/>
      <c r="CC229" s="22"/>
      <c r="CD229" s="22"/>
      <c r="CE229" s="22"/>
      <c r="CF229" s="22"/>
      <c r="CG229" s="22"/>
      <c r="CH229" s="22"/>
      <c r="CI229" s="22"/>
      <c r="CJ229" s="22"/>
      <c r="CK229" s="22"/>
      <c r="CL229" s="22"/>
      <c r="CM229" s="22"/>
      <c r="CN229" s="22"/>
      <c r="CO229" s="22"/>
      <c r="CP229" s="22"/>
      <c r="CQ229" s="22"/>
      <c r="CR229" s="22"/>
      <c r="CS229" s="22"/>
      <c r="CT229" s="22"/>
      <c r="CU229" s="22"/>
      <c r="CV229" s="22"/>
      <c r="CW229" s="22"/>
      <c r="CX229" s="22"/>
      <c r="CY229" s="22"/>
      <c r="CZ229" s="22"/>
      <c r="DA229" s="22"/>
      <c r="DB229" s="22"/>
      <c r="DC229" s="22"/>
      <c r="DD229" s="22"/>
      <c r="DE229" s="22"/>
      <c r="DF229" s="22"/>
      <c r="DG229" s="22"/>
      <c r="DH229" s="22"/>
      <c r="DI229" s="22"/>
      <c r="DJ229" s="22"/>
      <c r="DK229" s="22"/>
      <c r="DL229" s="22"/>
      <c r="DM229" s="22"/>
      <c r="DN229" s="22"/>
      <c r="DO229" s="22"/>
      <c r="DP229" s="22"/>
      <c r="DQ229" s="22"/>
      <c r="DR229" s="22"/>
      <c r="DS229" s="22"/>
      <c r="DT229" s="22"/>
      <c r="DU229" s="22"/>
      <c r="DV229" s="22"/>
      <c r="DW229" s="22"/>
      <c r="DX229" s="22"/>
      <c r="DY229" s="22"/>
      <c r="DZ229" s="22"/>
      <c r="EA229" s="22"/>
      <c r="EB229" s="22"/>
      <c r="EC229" s="22"/>
      <c r="ED229" s="22"/>
      <c r="EE229" s="22"/>
      <c r="EF229" s="22"/>
      <c r="EG229" s="22"/>
      <c r="EH229" s="22"/>
      <c r="EI229" s="22"/>
      <c r="EJ229" s="22"/>
      <c r="EK229" s="22"/>
      <c r="EL229" s="22"/>
      <c r="EM229" s="22"/>
      <c r="EN229" s="22"/>
      <c r="EO229" s="22"/>
      <c r="EP229" s="22"/>
      <c r="EQ229" s="22"/>
      <c r="ER229" s="22"/>
      <c r="ES229" s="22"/>
      <c r="ET229" s="22"/>
      <c r="EU229" s="22"/>
      <c r="EV229" s="22"/>
      <c r="EW229" s="22"/>
      <c r="EX229" s="22"/>
      <c r="EY229" s="22"/>
      <c r="EZ229" s="22"/>
      <c r="FA229" s="22"/>
      <c r="FB229" s="22"/>
      <c r="FC229" s="22"/>
      <c r="FD229" s="22"/>
      <c r="FE229" s="22"/>
      <c r="FF229" s="22"/>
      <c r="FG229" s="22"/>
      <c r="FH229" s="22"/>
      <c r="FI229" s="22"/>
      <c r="FJ229" s="22"/>
      <c r="FK229" s="22"/>
      <c r="FL229" s="22"/>
      <c r="FM229" s="22"/>
      <c r="FN229" s="22"/>
      <c r="FO229" s="22"/>
      <c r="FP229" s="22"/>
      <c r="FQ229" s="22"/>
      <c r="FR229" s="22"/>
      <c r="FS229" s="22"/>
      <c r="FT229" s="22"/>
      <c r="FU229" s="22"/>
      <c r="FV229" s="22"/>
      <c r="FW229" s="22"/>
      <c r="FX229" s="22"/>
      <c r="FY229" s="22"/>
      <c r="FZ229" s="22"/>
    </row>
    <row r="230" spans="1:182" ht="14.1" customHeight="1" x14ac:dyDescent="0.2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22"/>
      <c r="AH230" s="22"/>
      <c r="AI230" s="22"/>
      <c r="AJ230" s="22"/>
      <c r="AK230" s="22"/>
      <c r="AL230" s="22"/>
      <c r="AM230" s="22"/>
      <c r="AN230" s="22"/>
      <c r="AO230" s="22"/>
      <c r="AP230" s="22"/>
      <c r="AQ230" s="22"/>
      <c r="AR230" s="22"/>
      <c r="AS230" s="22"/>
      <c r="AT230" s="22"/>
      <c r="AU230" s="22"/>
      <c r="AV230" s="22"/>
      <c r="AW230" s="22"/>
      <c r="AX230" s="22"/>
      <c r="AY230" s="22"/>
      <c r="AZ230" s="22"/>
      <c r="BA230" s="22"/>
      <c r="BB230" s="22"/>
      <c r="BC230" s="22"/>
      <c r="BD230" s="22"/>
      <c r="BE230" s="22"/>
      <c r="BF230" s="22"/>
      <c r="BG230" s="22"/>
      <c r="BH230" s="22"/>
      <c r="BI230" s="22"/>
      <c r="BJ230" s="22"/>
      <c r="BK230" s="22"/>
      <c r="BL230" s="22"/>
      <c r="BM230" s="22"/>
      <c r="BN230" s="22"/>
      <c r="BO230" s="22"/>
      <c r="BP230" s="22"/>
      <c r="BQ230" s="22"/>
      <c r="BR230" s="22"/>
      <c r="BS230" s="22"/>
      <c r="BT230" s="22"/>
      <c r="BU230" s="22"/>
      <c r="BV230" s="22"/>
      <c r="BW230" s="22"/>
      <c r="BX230" s="22"/>
      <c r="BY230" s="22"/>
      <c r="BZ230" s="22"/>
      <c r="CA230" s="22"/>
      <c r="CB230" s="22"/>
      <c r="CC230" s="22"/>
      <c r="CD230" s="22"/>
      <c r="CE230" s="22"/>
      <c r="CF230" s="22"/>
      <c r="CG230" s="22"/>
      <c r="CH230" s="22"/>
      <c r="CI230" s="22"/>
      <c r="CJ230" s="22"/>
      <c r="CK230" s="22"/>
      <c r="CL230" s="22"/>
      <c r="CM230" s="22"/>
      <c r="CN230" s="22"/>
      <c r="CO230" s="22"/>
      <c r="CP230" s="22"/>
      <c r="CQ230" s="22"/>
      <c r="CR230" s="22"/>
      <c r="CS230" s="22"/>
      <c r="CT230" s="22"/>
      <c r="CU230" s="22"/>
      <c r="CV230" s="22"/>
      <c r="CW230" s="22"/>
      <c r="CX230" s="22"/>
      <c r="CY230" s="22"/>
      <c r="CZ230" s="22"/>
      <c r="DA230" s="22"/>
      <c r="DB230" s="22"/>
      <c r="DC230" s="22"/>
      <c r="DD230" s="22"/>
      <c r="DE230" s="22"/>
      <c r="DF230" s="22"/>
      <c r="DG230" s="22"/>
      <c r="DH230" s="22"/>
      <c r="DI230" s="22"/>
      <c r="DJ230" s="22"/>
      <c r="DK230" s="22"/>
      <c r="DL230" s="22"/>
      <c r="DM230" s="22"/>
      <c r="DN230" s="22"/>
      <c r="DO230" s="22"/>
      <c r="DP230" s="22"/>
      <c r="DQ230" s="22"/>
      <c r="DR230" s="22"/>
      <c r="DS230" s="22"/>
      <c r="DT230" s="22"/>
      <c r="DU230" s="22"/>
      <c r="DV230" s="22"/>
      <c r="DW230" s="22"/>
      <c r="DX230" s="22"/>
      <c r="DY230" s="22"/>
      <c r="DZ230" s="22"/>
      <c r="EA230" s="22"/>
      <c r="EB230" s="22"/>
      <c r="EC230" s="22"/>
      <c r="ED230" s="22"/>
      <c r="EE230" s="22"/>
      <c r="EF230" s="22"/>
      <c r="EG230" s="22"/>
      <c r="EH230" s="22"/>
      <c r="EI230" s="22"/>
      <c r="EJ230" s="22"/>
      <c r="EK230" s="22"/>
      <c r="EL230" s="22"/>
      <c r="EM230" s="22"/>
      <c r="EN230" s="22"/>
      <c r="EO230" s="22"/>
      <c r="EP230" s="22"/>
      <c r="EQ230" s="22"/>
      <c r="ER230" s="22"/>
      <c r="ES230" s="22"/>
      <c r="ET230" s="22"/>
      <c r="EU230" s="22"/>
      <c r="EV230" s="22"/>
      <c r="EW230" s="22"/>
      <c r="EX230" s="22"/>
      <c r="EY230" s="22"/>
      <c r="EZ230" s="22"/>
      <c r="FA230" s="22"/>
      <c r="FB230" s="22"/>
      <c r="FC230" s="22"/>
      <c r="FD230" s="22"/>
      <c r="FE230" s="22"/>
      <c r="FF230" s="22"/>
      <c r="FG230" s="22"/>
      <c r="FH230" s="22"/>
      <c r="FI230" s="22"/>
      <c r="FJ230" s="22"/>
      <c r="FK230" s="22"/>
      <c r="FL230" s="22"/>
      <c r="FM230" s="22"/>
      <c r="FN230" s="22"/>
      <c r="FO230" s="22"/>
      <c r="FP230" s="22"/>
      <c r="FQ230" s="22"/>
      <c r="FR230" s="22"/>
      <c r="FS230" s="22"/>
      <c r="FT230" s="22"/>
      <c r="FU230" s="22"/>
      <c r="FV230" s="22"/>
      <c r="FW230" s="22"/>
      <c r="FX230" s="22"/>
      <c r="FY230" s="22"/>
      <c r="FZ230" s="22"/>
    </row>
    <row r="231" spans="1:182" ht="14.1" customHeight="1" x14ac:dyDescent="0.2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  <c r="AG231" s="22"/>
      <c r="AH231" s="22"/>
      <c r="AI231" s="22"/>
      <c r="AJ231" s="22"/>
      <c r="AK231" s="22"/>
      <c r="AL231" s="22"/>
      <c r="AM231" s="22"/>
      <c r="AN231" s="22"/>
      <c r="AO231" s="22"/>
      <c r="AP231" s="22"/>
      <c r="AQ231" s="22"/>
      <c r="AR231" s="22"/>
      <c r="AS231" s="22"/>
      <c r="AT231" s="22"/>
      <c r="AU231" s="22"/>
      <c r="AV231" s="22"/>
      <c r="AW231" s="22"/>
      <c r="AX231" s="22"/>
      <c r="AY231" s="22"/>
      <c r="AZ231" s="22"/>
      <c r="BA231" s="22"/>
      <c r="BB231" s="22"/>
      <c r="BC231" s="22"/>
      <c r="BD231" s="22"/>
      <c r="BE231" s="22"/>
      <c r="BF231" s="22"/>
      <c r="BG231" s="22"/>
      <c r="BH231" s="22"/>
      <c r="BI231" s="22"/>
      <c r="BJ231" s="22"/>
      <c r="BK231" s="22"/>
      <c r="BL231" s="22"/>
      <c r="BM231" s="22"/>
      <c r="BN231" s="22"/>
      <c r="BO231" s="22"/>
      <c r="BP231" s="22"/>
      <c r="BQ231" s="22"/>
      <c r="BR231" s="22"/>
      <c r="BS231" s="22"/>
      <c r="BT231" s="22"/>
      <c r="BU231" s="22"/>
      <c r="BV231" s="22"/>
      <c r="BW231" s="22"/>
      <c r="BX231" s="22"/>
      <c r="BY231" s="22"/>
      <c r="BZ231" s="22"/>
      <c r="CA231" s="22"/>
      <c r="CB231" s="22"/>
      <c r="CC231" s="22"/>
      <c r="CD231" s="22"/>
      <c r="CE231" s="22"/>
      <c r="CF231" s="22"/>
      <c r="CG231" s="22"/>
      <c r="CH231" s="22"/>
      <c r="CI231" s="22"/>
      <c r="CJ231" s="22"/>
      <c r="CK231" s="22"/>
      <c r="CL231" s="22"/>
      <c r="CM231" s="22"/>
      <c r="CN231" s="22"/>
      <c r="CO231" s="22"/>
      <c r="CP231" s="22"/>
      <c r="CQ231" s="22"/>
      <c r="CR231" s="22"/>
      <c r="CS231" s="22"/>
      <c r="CT231" s="22"/>
      <c r="CU231" s="22"/>
      <c r="CV231" s="22"/>
      <c r="CW231" s="22"/>
      <c r="CX231" s="22"/>
      <c r="CY231" s="22"/>
      <c r="CZ231" s="22"/>
      <c r="DA231" s="22"/>
      <c r="DB231" s="22"/>
      <c r="DC231" s="22"/>
      <c r="DD231" s="22"/>
      <c r="DE231" s="22"/>
      <c r="DF231" s="22"/>
      <c r="DG231" s="22"/>
      <c r="DH231" s="22"/>
      <c r="DI231" s="22"/>
      <c r="DJ231" s="22"/>
      <c r="DK231" s="22"/>
      <c r="DL231" s="22"/>
      <c r="DM231" s="22"/>
      <c r="DN231" s="22"/>
      <c r="DO231" s="22"/>
      <c r="DP231" s="22"/>
      <c r="DQ231" s="22"/>
      <c r="DR231" s="22"/>
      <c r="DS231" s="22"/>
      <c r="DT231" s="22"/>
      <c r="DU231" s="22"/>
      <c r="DV231" s="22"/>
      <c r="DW231" s="22"/>
      <c r="DX231" s="22"/>
      <c r="DY231" s="22"/>
      <c r="DZ231" s="22"/>
      <c r="EA231" s="22"/>
      <c r="EB231" s="22"/>
      <c r="EC231" s="22"/>
      <c r="ED231" s="22"/>
      <c r="EE231" s="22"/>
      <c r="EF231" s="22"/>
      <c r="EG231" s="22"/>
      <c r="EH231" s="22"/>
      <c r="EI231" s="22"/>
      <c r="EJ231" s="22"/>
      <c r="EK231" s="22"/>
      <c r="EL231" s="22"/>
      <c r="EM231" s="22"/>
      <c r="EN231" s="22"/>
      <c r="EO231" s="22"/>
      <c r="EP231" s="22"/>
      <c r="EQ231" s="22"/>
      <c r="ER231" s="22"/>
      <c r="ES231" s="22"/>
      <c r="ET231" s="22"/>
      <c r="EU231" s="22"/>
      <c r="EV231" s="22"/>
      <c r="EW231" s="22"/>
      <c r="EX231" s="22"/>
      <c r="EY231" s="22"/>
      <c r="EZ231" s="22"/>
      <c r="FA231" s="22"/>
      <c r="FB231" s="22"/>
      <c r="FC231" s="22"/>
      <c r="FD231" s="22"/>
      <c r="FE231" s="22"/>
      <c r="FF231" s="22"/>
      <c r="FG231" s="22"/>
      <c r="FH231" s="22"/>
      <c r="FI231" s="22"/>
      <c r="FJ231" s="22"/>
      <c r="FK231" s="22"/>
      <c r="FL231" s="22"/>
      <c r="FM231" s="22"/>
      <c r="FN231" s="22"/>
      <c r="FO231" s="22"/>
      <c r="FP231" s="22"/>
      <c r="FQ231" s="22"/>
      <c r="FR231" s="22"/>
      <c r="FS231" s="22"/>
      <c r="FT231" s="22"/>
      <c r="FU231" s="22"/>
      <c r="FV231" s="22"/>
      <c r="FW231" s="22"/>
      <c r="FX231" s="22"/>
      <c r="FY231" s="22"/>
      <c r="FZ231" s="22"/>
    </row>
    <row r="232" spans="1:182" ht="14.1" customHeight="1" x14ac:dyDescent="0.2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  <c r="AG232" s="22"/>
      <c r="AH232" s="22"/>
      <c r="AI232" s="22"/>
      <c r="AJ232" s="22"/>
      <c r="AK232" s="22"/>
      <c r="AL232" s="22"/>
      <c r="AM232" s="22"/>
      <c r="AN232" s="22"/>
      <c r="AO232" s="22"/>
      <c r="AP232" s="22"/>
      <c r="AQ232" s="22"/>
      <c r="AR232" s="22"/>
      <c r="AS232" s="22"/>
      <c r="AT232" s="22"/>
      <c r="AU232" s="22"/>
      <c r="AV232" s="22"/>
      <c r="AW232" s="22"/>
      <c r="AX232" s="22"/>
      <c r="AY232" s="22"/>
      <c r="AZ232" s="22"/>
      <c r="BA232" s="22"/>
      <c r="BB232" s="22"/>
      <c r="BC232" s="22"/>
      <c r="BD232" s="22"/>
      <c r="BE232" s="22"/>
      <c r="BF232" s="22"/>
      <c r="BG232" s="22"/>
      <c r="BH232" s="22"/>
      <c r="BI232" s="22"/>
      <c r="BJ232" s="22"/>
      <c r="BK232" s="22"/>
      <c r="BL232" s="22"/>
      <c r="BM232" s="22"/>
      <c r="BN232" s="22"/>
      <c r="BO232" s="22"/>
      <c r="BP232" s="22"/>
      <c r="BQ232" s="22"/>
      <c r="BR232" s="22"/>
      <c r="BS232" s="22"/>
      <c r="BT232" s="22"/>
      <c r="BU232" s="22"/>
      <c r="BV232" s="22"/>
      <c r="BW232" s="22"/>
      <c r="BX232" s="22"/>
      <c r="BY232" s="22"/>
      <c r="BZ232" s="22"/>
      <c r="CA232" s="22"/>
      <c r="CB232" s="22"/>
      <c r="CC232" s="22"/>
      <c r="CD232" s="22"/>
      <c r="CE232" s="22"/>
      <c r="CF232" s="22"/>
      <c r="CG232" s="22"/>
      <c r="CH232" s="22"/>
      <c r="CI232" s="22"/>
      <c r="CJ232" s="22"/>
      <c r="CK232" s="22"/>
      <c r="CL232" s="22"/>
      <c r="CM232" s="22"/>
      <c r="CN232" s="22"/>
      <c r="CO232" s="22"/>
      <c r="CP232" s="22"/>
      <c r="CQ232" s="22"/>
      <c r="CR232" s="22"/>
      <c r="CS232" s="22"/>
      <c r="CT232" s="22"/>
      <c r="CU232" s="22"/>
      <c r="CV232" s="22"/>
      <c r="CW232" s="22"/>
      <c r="CX232" s="22"/>
      <c r="CY232" s="22"/>
      <c r="CZ232" s="22"/>
      <c r="DA232" s="22"/>
      <c r="DB232" s="22"/>
      <c r="DC232" s="22"/>
      <c r="DD232" s="22"/>
      <c r="DE232" s="22"/>
      <c r="DF232" s="22"/>
      <c r="DG232" s="22"/>
      <c r="DH232" s="22"/>
      <c r="DI232" s="22"/>
      <c r="DJ232" s="22"/>
      <c r="DK232" s="22"/>
      <c r="DL232" s="22"/>
      <c r="DM232" s="22"/>
      <c r="DN232" s="22"/>
      <c r="DO232" s="22"/>
      <c r="DP232" s="22"/>
      <c r="DQ232" s="22"/>
      <c r="DR232" s="22"/>
      <c r="DS232" s="22"/>
      <c r="DT232" s="22"/>
      <c r="DU232" s="22"/>
      <c r="DV232" s="22"/>
      <c r="DW232" s="22"/>
      <c r="DX232" s="22"/>
      <c r="DY232" s="22"/>
      <c r="DZ232" s="22"/>
      <c r="EA232" s="22"/>
      <c r="EB232" s="22"/>
      <c r="EC232" s="22"/>
      <c r="ED232" s="22"/>
      <c r="EE232" s="22"/>
      <c r="EF232" s="22"/>
      <c r="EG232" s="22"/>
      <c r="EH232" s="22"/>
      <c r="EI232" s="22"/>
      <c r="EJ232" s="22"/>
      <c r="EK232" s="22"/>
      <c r="EL232" s="22"/>
      <c r="EM232" s="22"/>
      <c r="EN232" s="22"/>
      <c r="EO232" s="22"/>
      <c r="EP232" s="22"/>
      <c r="EQ232" s="22"/>
      <c r="ER232" s="22"/>
      <c r="ES232" s="22"/>
      <c r="ET232" s="22"/>
      <c r="EU232" s="22"/>
      <c r="EV232" s="22"/>
      <c r="EW232" s="22"/>
      <c r="EX232" s="22"/>
      <c r="EY232" s="22"/>
      <c r="EZ232" s="22"/>
      <c r="FA232" s="22"/>
      <c r="FB232" s="22"/>
      <c r="FC232" s="22"/>
      <c r="FD232" s="22"/>
      <c r="FE232" s="22"/>
      <c r="FF232" s="22"/>
      <c r="FG232" s="22"/>
      <c r="FH232" s="22"/>
      <c r="FI232" s="22"/>
      <c r="FJ232" s="22"/>
      <c r="FK232" s="22"/>
      <c r="FL232" s="22"/>
      <c r="FM232" s="22"/>
      <c r="FN232" s="22"/>
      <c r="FO232" s="22"/>
      <c r="FP232" s="22"/>
      <c r="FQ232" s="22"/>
      <c r="FR232" s="22"/>
      <c r="FS232" s="22"/>
      <c r="FT232" s="22"/>
      <c r="FU232" s="22"/>
      <c r="FV232" s="22"/>
      <c r="FW232" s="22"/>
      <c r="FX232" s="22"/>
      <c r="FY232" s="22"/>
      <c r="FZ232" s="22"/>
    </row>
    <row r="233" spans="1:182" ht="14.1" customHeight="1" x14ac:dyDescent="0.2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22"/>
      <c r="AH233" s="22"/>
      <c r="AI233" s="22"/>
      <c r="AJ233" s="22"/>
      <c r="AK233" s="22"/>
      <c r="AL233" s="22"/>
      <c r="AM233" s="22"/>
      <c r="AN233" s="22"/>
      <c r="AO233" s="22"/>
      <c r="AP233" s="22"/>
      <c r="AQ233" s="22"/>
      <c r="AR233" s="22"/>
      <c r="AS233" s="22"/>
      <c r="AT233" s="22"/>
      <c r="AU233" s="22"/>
      <c r="AV233" s="22"/>
      <c r="AW233" s="22"/>
      <c r="AX233" s="22"/>
      <c r="AY233" s="22"/>
      <c r="AZ233" s="22"/>
      <c r="BA233" s="22"/>
      <c r="BB233" s="22"/>
      <c r="BC233" s="22"/>
      <c r="BD233" s="22"/>
      <c r="BE233" s="22"/>
      <c r="BF233" s="22"/>
      <c r="BG233" s="22"/>
      <c r="BH233" s="22"/>
      <c r="BI233" s="22"/>
      <c r="BJ233" s="22"/>
      <c r="BK233" s="22"/>
      <c r="BL233" s="22"/>
      <c r="BM233" s="22"/>
      <c r="BN233" s="22"/>
      <c r="BO233" s="22"/>
      <c r="BP233" s="22"/>
      <c r="BQ233" s="22"/>
      <c r="BR233" s="22"/>
      <c r="BS233" s="22"/>
      <c r="BT233" s="22"/>
      <c r="BU233" s="22"/>
      <c r="BV233" s="22"/>
      <c r="BW233" s="22"/>
      <c r="BX233" s="22"/>
      <c r="BY233" s="22"/>
      <c r="BZ233" s="22"/>
      <c r="CA233" s="22"/>
      <c r="CB233" s="22"/>
      <c r="CC233" s="22"/>
      <c r="CD233" s="22"/>
      <c r="CE233" s="22"/>
      <c r="CF233" s="22"/>
      <c r="CG233" s="22"/>
      <c r="CH233" s="22"/>
      <c r="CI233" s="22"/>
      <c r="CJ233" s="22"/>
      <c r="CK233" s="22"/>
      <c r="CL233" s="22"/>
      <c r="CM233" s="22"/>
      <c r="CN233" s="22"/>
      <c r="CO233" s="22"/>
      <c r="CP233" s="22"/>
      <c r="CQ233" s="22"/>
      <c r="CR233" s="22"/>
      <c r="CS233" s="22"/>
      <c r="CT233" s="22"/>
      <c r="CU233" s="22"/>
      <c r="CV233" s="22"/>
      <c r="CW233" s="22"/>
      <c r="CX233" s="22"/>
      <c r="CY233" s="22"/>
      <c r="CZ233" s="22"/>
      <c r="DA233" s="22"/>
      <c r="DB233" s="22"/>
      <c r="DC233" s="22"/>
      <c r="DD233" s="22"/>
      <c r="DE233" s="22"/>
      <c r="DF233" s="22"/>
      <c r="DG233" s="22"/>
      <c r="DH233" s="22"/>
      <c r="DI233" s="22"/>
      <c r="DJ233" s="22"/>
      <c r="DK233" s="22"/>
      <c r="DL233" s="22"/>
      <c r="DM233" s="22"/>
      <c r="DN233" s="22"/>
      <c r="DO233" s="22"/>
      <c r="DP233" s="22"/>
      <c r="DQ233" s="22"/>
      <c r="DR233" s="22"/>
      <c r="DS233" s="22"/>
      <c r="DT233" s="22"/>
      <c r="DU233" s="22"/>
      <c r="DV233" s="22"/>
      <c r="DW233" s="22"/>
      <c r="DX233" s="22"/>
      <c r="DY233" s="22"/>
      <c r="DZ233" s="22"/>
      <c r="EA233" s="22"/>
      <c r="EB233" s="22"/>
      <c r="EC233" s="22"/>
      <c r="ED233" s="22"/>
      <c r="EE233" s="22"/>
      <c r="EF233" s="22"/>
      <c r="EG233" s="22"/>
      <c r="EH233" s="22"/>
      <c r="EI233" s="22"/>
      <c r="EJ233" s="22"/>
      <c r="EK233" s="22"/>
      <c r="EL233" s="22"/>
      <c r="EM233" s="22"/>
      <c r="EN233" s="22"/>
      <c r="EO233" s="22"/>
      <c r="EP233" s="22"/>
      <c r="EQ233" s="22"/>
      <c r="ER233" s="22"/>
      <c r="ES233" s="22"/>
      <c r="ET233" s="22"/>
      <c r="EU233" s="22"/>
      <c r="EV233" s="22"/>
      <c r="EW233" s="22"/>
      <c r="EX233" s="22"/>
      <c r="EY233" s="22"/>
      <c r="EZ233" s="22"/>
      <c r="FA233" s="22"/>
      <c r="FB233" s="22"/>
      <c r="FC233" s="22"/>
      <c r="FD233" s="22"/>
      <c r="FE233" s="22"/>
      <c r="FF233" s="22"/>
      <c r="FG233" s="22"/>
      <c r="FH233" s="22"/>
      <c r="FI233" s="22"/>
      <c r="FJ233" s="22"/>
      <c r="FK233" s="22"/>
      <c r="FL233" s="22"/>
      <c r="FM233" s="22"/>
      <c r="FN233" s="22"/>
      <c r="FO233" s="22"/>
      <c r="FP233" s="22"/>
      <c r="FQ233" s="22"/>
      <c r="FR233" s="22"/>
      <c r="FS233" s="22"/>
      <c r="FT233" s="22"/>
      <c r="FU233" s="22"/>
      <c r="FV233" s="22"/>
      <c r="FW233" s="22"/>
      <c r="FX233" s="22"/>
      <c r="FY233" s="22"/>
      <c r="FZ233" s="22"/>
    </row>
    <row r="234" spans="1:182" ht="14.1" customHeight="1" x14ac:dyDescent="0.2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22"/>
      <c r="AH234" s="22"/>
      <c r="AI234" s="22"/>
      <c r="AJ234" s="22"/>
      <c r="AK234" s="22"/>
      <c r="AL234" s="22"/>
      <c r="AM234" s="22"/>
      <c r="AN234" s="22"/>
      <c r="AO234" s="22"/>
      <c r="AP234" s="22"/>
      <c r="AQ234" s="22"/>
      <c r="AR234" s="22"/>
      <c r="AS234" s="22"/>
      <c r="AT234" s="22"/>
      <c r="AU234" s="22"/>
      <c r="AV234" s="22"/>
      <c r="AW234" s="22"/>
      <c r="AX234" s="22"/>
      <c r="AY234" s="22"/>
      <c r="AZ234" s="22"/>
      <c r="BA234" s="22"/>
      <c r="BB234" s="22"/>
      <c r="BC234" s="22"/>
      <c r="BD234" s="22"/>
      <c r="BE234" s="22"/>
      <c r="BF234" s="22"/>
      <c r="BG234" s="22"/>
      <c r="BH234" s="22"/>
      <c r="BI234" s="22"/>
      <c r="BJ234" s="22"/>
      <c r="BK234" s="22"/>
      <c r="BL234" s="22"/>
      <c r="BM234" s="22"/>
      <c r="BN234" s="22"/>
      <c r="BO234" s="22"/>
      <c r="BP234" s="22"/>
      <c r="BQ234" s="22"/>
      <c r="BR234" s="22"/>
      <c r="BS234" s="22"/>
      <c r="BT234" s="22"/>
      <c r="BU234" s="22"/>
      <c r="BV234" s="22"/>
      <c r="BW234" s="22"/>
      <c r="BX234" s="22"/>
      <c r="BY234" s="22"/>
      <c r="BZ234" s="22"/>
      <c r="CA234" s="22"/>
      <c r="CB234" s="22"/>
      <c r="CC234" s="22"/>
      <c r="CD234" s="22"/>
      <c r="CE234" s="22"/>
      <c r="CF234" s="22"/>
      <c r="CG234" s="22"/>
      <c r="CH234" s="22"/>
      <c r="CI234" s="22"/>
      <c r="CJ234" s="22"/>
      <c r="CK234" s="22"/>
      <c r="CL234" s="22"/>
      <c r="CM234" s="22"/>
      <c r="CN234" s="22"/>
      <c r="CO234" s="22"/>
      <c r="CP234" s="22"/>
      <c r="CQ234" s="22"/>
      <c r="CR234" s="22"/>
      <c r="CS234" s="22"/>
      <c r="CT234" s="22"/>
      <c r="CU234" s="22"/>
      <c r="CV234" s="22"/>
      <c r="CW234" s="22"/>
      <c r="CX234" s="22"/>
      <c r="CY234" s="22"/>
      <c r="CZ234" s="22"/>
      <c r="DA234" s="22"/>
      <c r="DB234" s="22"/>
      <c r="DC234" s="22"/>
      <c r="DD234" s="22"/>
      <c r="DE234" s="22"/>
      <c r="DF234" s="22"/>
      <c r="DG234" s="22"/>
      <c r="DH234" s="22"/>
      <c r="DI234" s="22"/>
      <c r="DJ234" s="22"/>
      <c r="DK234" s="22"/>
      <c r="DL234" s="22"/>
      <c r="DM234" s="22"/>
      <c r="DN234" s="22"/>
      <c r="DO234" s="22"/>
      <c r="DP234" s="22"/>
      <c r="DQ234" s="22"/>
      <c r="DR234" s="22"/>
      <c r="DS234" s="22"/>
      <c r="DT234" s="22"/>
      <c r="DU234" s="22"/>
      <c r="DV234" s="22"/>
      <c r="DW234" s="22"/>
      <c r="DX234" s="22"/>
      <c r="DY234" s="22"/>
      <c r="DZ234" s="22"/>
      <c r="EA234" s="22"/>
      <c r="EB234" s="22"/>
      <c r="EC234" s="22"/>
      <c r="ED234" s="22"/>
      <c r="EE234" s="22"/>
      <c r="EF234" s="22"/>
      <c r="EG234" s="22"/>
      <c r="EH234" s="22"/>
      <c r="EI234" s="22"/>
      <c r="EJ234" s="22"/>
      <c r="EK234" s="22"/>
      <c r="EL234" s="22"/>
      <c r="EM234" s="22"/>
      <c r="EN234" s="22"/>
      <c r="EO234" s="22"/>
      <c r="EP234" s="22"/>
      <c r="EQ234" s="22"/>
      <c r="ER234" s="22"/>
      <c r="ES234" s="22"/>
      <c r="ET234" s="22"/>
      <c r="EU234" s="22"/>
      <c r="EV234" s="22"/>
      <c r="EW234" s="22"/>
      <c r="EX234" s="22"/>
      <c r="EY234" s="22"/>
      <c r="EZ234" s="22"/>
      <c r="FA234" s="22"/>
      <c r="FB234" s="22"/>
      <c r="FC234" s="22"/>
      <c r="FD234" s="22"/>
      <c r="FE234" s="22"/>
      <c r="FF234" s="22"/>
      <c r="FG234" s="22"/>
      <c r="FH234" s="22"/>
      <c r="FI234" s="22"/>
      <c r="FJ234" s="22"/>
      <c r="FK234" s="22"/>
      <c r="FL234" s="22"/>
      <c r="FM234" s="22"/>
      <c r="FN234" s="22"/>
      <c r="FO234" s="22"/>
      <c r="FP234" s="22"/>
      <c r="FQ234" s="22"/>
      <c r="FR234" s="22"/>
      <c r="FS234" s="22"/>
      <c r="FT234" s="22"/>
      <c r="FU234" s="22"/>
      <c r="FV234" s="22"/>
      <c r="FW234" s="22"/>
      <c r="FX234" s="22"/>
      <c r="FY234" s="22"/>
      <c r="FZ234" s="22"/>
    </row>
    <row r="235" spans="1:182" ht="14.1" customHeight="1" x14ac:dyDescent="0.2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  <c r="AG235" s="22"/>
      <c r="AH235" s="22"/>
      <c r="AI235" s="22"/>
      <c r="AJ235" s="22"/>
      <c r="AK235" s="22"/>
      <c r="AL235" s="22"/>
      <c r="AM235" s="22"/>
      <c r="AN235" s="22"/>
      <c r="AO235" s="22"/>
      <c r="AP235" s="22"/>
      <c r="AQ235" s="22"/>
      <c r="AR235" s="22"/>
      <c r="AS235" s="22"/>
      <c r="AT235" s="22"/>
      <c r="AU235" s="22"/>
      <c r="AV235" s="22"/>
      <c r="AW235" s="22"/>
      <c r="AX235" s="22"/>
      <c r="AY235" s="22"/>
      <c r="AZ235" s="22"/>
      <c r="BA235" s="22"/>
      <c r="BB235" s="22"/>
      <c r="BC235" s="22"/>
      <c r="BD235" s="22"/>
      <c r="BE235" s="22"/>
      <c r="BF235" s="22"/>
      <c r="BG235" s="22"/>
      <c r="BH235" s="22"/>
      <c r="BI235" s="22"/>
      <c r="BJ235" s="22"/>
      <c r="BK235" s="22"/>
      <c r="BL235" s="22"/>
      <c r="BM235" s="22"/>
      <c r="BN235" s="22"/>
      <c r="BO235" s="22"/>
      <c r="BP235" s="22"/>
      <c r="BQ235" s="22"/>
      <c r="BR235" s="22"/>
      <c r="BS235" s="22"/>
      <c r="BT235" s="22"/>
      <c r="BU235" s="22"/>
      <c r="BV235" s="22"/>
      <c r="BW235" s="22"/>
      <c r="BX235" s="22"/>
      <c r="BY235" s="22"/>
      <c r="BZ235" s="22"/>
      <c r="CA235" s="22"/>
      <c r="CB235" s="22"/>
      <c r="CC235" s="22"/>
      <c r="CD235" s="22"/>
      <c r="CE235" s="22"/>
      <c r="CF235" s="22"/>
      <c r="CG235" s="22"/>
      <c r="CH235" s="22"/>
      <c r="CI235" s="22"/>
      <c r="CJ235" s="22"/>
      <c r="CK235" s="22"/>
      <c r="CL235" s="22"/>
      <c r="CM235" s="22"/>
      <c r="CN235" s="22"/>
      <c r="CO235" s="22"/>
      <c r="CP235" s="22"/>
      <c r="CQ235" s="22"/>
      <c r="CR235" s="22"/>
      <c r="CS235" s="22"/>
      <c r="CT235" s="22"/>
      <c r="CU235" s="22"/>
      <c r="CV235" s="22"/>
      <c r="CW235" s="22"/>
      <c r="CX235" s="22"/>
      <c r="CY235" s="22"/>
      <c r="CZ235" s="22"/>
      <c r="DA235" s="22"/>
      <c r="DB235" s="22"/>
      <c r="DC235" s="22"/>
      <c r="DD235" s="22"/>
      <c r="DE235" s="22"/>
      <c r="DF235" s="22"/>
      <c r="DG235" s="22"/>
      <c r="DH235" s="22"/>
      <c r="DI235" s="22"/>
      <c r="DJ235" s="22"/>
      <c r="DK235" s="22"/>
      <c r="DL235" s="22"/>
      <c r="DM235" s="22"/>
      <c r="DN235" s="22"/>
      <c r="DO235" s="22"/>
      <c r="DP235" s="22"/>
      <c r="DQ235" s="22"/>
      <c r="DR235" s="22"/>
      <c r="DS235" s="22"/>
      <c r="DT235" s="22"/>
      <c r="DU235" s="22"/>
      <c r="DV235" s="22"/>
      <c r="DW235" s="22"/>
      <c r="DX235" s="22"/>
      <c r="DY235" s="22"/>
      <c r="DZ235" s="22"/>
      <c r="EA235" s="22"/>
      <c r="EB235" s="22"/>
      <c r="EC235" s="22"/>
      <c r="ED235" s="22"/>
      <c r="EE235" s="22"/>
      <c r="EF235" s="22"/>
      <c r="EG235" s="22"/>
      <c r="EH235" s="22"/>
      <c r="EI235" s="22"/>
      <c r="EJ235" s="22"/>
      <c r="EK235" s="22"/>
      <c r="EL235" s="22"/>
      <c r="EM235" s="22"/>
      <c r="EN235" s="22"/>
      <c r="EO235" s="22"/>
      <c r="EP235" s="22"/>
      <c r="EQ235" s="22"/>
      <c r="ER235" s="22"/>
      <c r="ES235" s="22"/>
      <c r="ET235" s="22"/>
      <c r="EU235" s="22"/>
      <c r="EV235" s="22"/>
      <c r="EW235" s="22"/>
      <c r="EX235" s="22"/>
      <c r="EY235" s="22"/>
      <c r="EZ235" s="22"/>
      <c r="FA235" s="22"/>
      <c r="FB235" s="22"/>
      <c r="FC235" s="22"/>
      <c r="FD235" s="22"/>
      <c r="FE235" s="22"/>
      <c r="FF235" s="22"/>
      <c r="FG235" s="22"/>
      <c r="FH235" s="22"/>
      <c r="FI235" s="22"/>
      <c r="FJ235" s="22"/>
      <c r="FK235" s="22"/>
      <c r="FL235" s="22"/>
      <c r="FM235" s="22"/>
      <c r="FN235" s="22"/>
      <c r="FO235" s="22"/>
      <c r="FP235" s="22"/>
      <c r="FQ235" s="22"/>
      <c r="FR235" s="22"/>
      <c r="FS235" s="22"/>
      <c r="FT235" s="22"/>
      <c r="FU235" s="22"/>
      <c r="FV235" s="22"/>
      <c r="FW235" s="22"/>
      <c r="FX235" s="22"/>
      <c r="FY235" s="22"/>
      <c r="FZ235" s="22"/>
    </row>
    <row r="236" spans="1:182" ht="14.1" customHeight="1" x14ac:dyDescent="0.2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22"/>
      <c r="AH236" s="22"/>
      <c r="AI236" s="22"/>
      <c r="AJ236" s="22"/>
      <c r="AK236" s="22"/>
      <c r="AL236" s="22"/>
      <c r="AM236" s="22"/>
      <c r="AN236" s="22"/>
      <c r="AO236" s="22"/>
      <c r="AP236" s="22"/>
      <c r="AQ236" s="22"/>
      <c r="AR236" s="22"/>
      <c r="AS236" s="22"/>
      <c r="AT236" s="22"/>
      <c r="AU236" s="22"/>
      <c r="AV236" s="22"/>
      <c r="AW236" s="22"/>
      <c r="AX236" s="22"/>
      <c r="AY236" s="22"/>
      <c r="AZ236" s="22"/>
      <c r="BA236" s="22"/>
      <c r="BB236" s="22"/>
      <c r="BC236" s="22"/>
      <c r="BD236" s="22"/>
      <c r="BE236" s="22"/>
      <c r="BF236" s="22"/>
      <c r="BG236" s="22"/>
      <c r="BH236" s="22"/>
      <c r="BI236" s="22"/>
      <c r="BJ236" s="22"/>
      <c r="BK236" s="22"/>
      <c r="BL236" s="22"/>
      <c r="BM236" s="22"/>
      <c r="BN236" s="22"/>
      <c r="BO236" s="22"/>
      <c r="BP236" s="22"/>
      <c r="BQ236" s="22"/>
      <c r="BR236" s="22"/>
      <c r="BS236" s="22"/>
      <c r="BT236" s="22"/>
      <c r="BU236" s="22"/>
      <c r="BV236" s="22"/>
      <c r="BW236" s="22"/>
      <c r="BX236" s="22"/>
      <c r="BY236" s="22"/>
      <c r="BZ236" s="22"/>
      <c r="CA236" s="22"/>
      <c r="CB236" s="22"/>
      <c r="CC236" s="22"/>
      <c r="CD236" s="22"/>
      <c r="CE236" s="22"/>
      <c r="CF236" s="22"/>
      <c r="CG236" s="22"/>
      <c r="CH236" s="22"/>
      <c r="CI236" s="22"/>
      <c r="CJ236" s="22"/>
      <c r="CK236" s="22"/>
      <c r="CL236" s="22"/>
      <c r="CM236" s="22"/>
      <c r="CN236" s="22"/>
      <c r="CO236" s="22"/>
      <c r="CP236" s="22"/>
      <c r="CQ236" s="22"/>
      <c r="CR236" s="22"/>
      <c r="CS236" s="22"/>
      <c r="CT236" s="22"/>
      <c r="CU236" s="22"/>
      <c r="CV236" s="22"/>
      <c r="CW236" s="22"/>
      <c r="CX236" s="22"/>
      <c r="CY236" s="22"/>
      <c r="CZ236" s="22"/>
      <c r="DA236" s="22"/>
      <c r="DB236" s="22"/>
      <c r="DC236" s="22"/>
      <c r="DD236" s="22"/>
      <c r="DE236" s="22"/>
      <c r="DF236" s="22"/>
      <c r="DG236" s="22"/>
      <c r="DH236" s="22"/>
      <c r="DI236" s="22"/>
      <c r="DJ236" s="22"/>
      <c r="DK236" s="22"/>
      <c r="DL236" s="22"/>
      <c r="DM236" s="22"/>
      <c r="DN236" s="22"/>
      <c r="DO236" s="22"/>
      <c r="DP236" s="22"/>
      <c r="DQ236" s="22"/>
      <c r="DR236" s="22"/>
      <c r="DS236" s="22"/>
      <c r="DT236" s="22"/>
      <c r="DU236" s="22"/>
      <c r="DV236" s="22"/>
      <c r="DW236" s="22"/>
      <c r="DX236" s="22"/>
      <c r="DY236" s="22"/>
      <c r="DZ236" s="22"/>
      <c r="EA236" s="22"/>
      <c r="EB236" s="22"/>
      <c r="EC236" s="22"/>
      <c r="ED236" s="22"/>
      <c r="EE236" s="22"/>
      <c r="EF236" s="22"/>
      <c r="EG236" s="22"/>
      <c r="EH236" s="22"/>
      <c r="EI236" s="22"/>
      <c r="EJ236" s="22"/>
      <c r="EK236" s="22"/>
      <c r="EL236" s="22"/>
      <c r="EM236" s="22"/>
      <c r="EN236" s="22"/>
      <c r="EO236" s="22"/>
      <c r="EP236" s="22"/>
      <c r="EQ236" s="22"/>
      <c r="ER236" s="22"/>
      <c r="ES236" s="22"/>
      <c r="ET236" s="22"/>
      <c r="EU236" s="22"/>
      <c r="EV236" s="22"/>
      <c r="EW236" s="22"/>
      <c r="EX236" s="22"/>
      <c r="EY236" s="22"/>
      <c r="EZ236" s="22"/>
      <c r="FA236" s="22"/>
      <c r="FB236" s="22"/>
      <c r="FC236" s="22"/>
      <c r="FD236" s="22"/>
      <c r="FE236" s="22"/>
      <c r="FF236" s="22"/>
      <c r="FG236" s="22"/>
      <c r="FH236" s="22"/>
      <c r="FI236" s="22"/>
      <c r="FJ236" s="22"/>
      <c r="FK236" s="22"/>
      <c r="FL236" s="22"/>
      <c r="FM236" s="22"/>
      <c r="FN236" s="22"/>
      <c r="FO236" s="22"/>
      <c r="FP236" s="22"/>
      <c r="FQ236" s="22"/>
      <c r="FR236" s="22"/>
      <c r="FS236" s="22"/>
      <c r="FT236" s="22"/>
      <c r="FU236" s="22"/>
      <c r="FV236" s="22"/>
      <c r="FW236" s="22"/>
      <c r="FX236" s="22"/>
      <c r="FY236" s="22"/>
      <c r="FZ236" s="22"/>
    </row>
    <row r="237" spans="1:182" ht="14.1" customHeight="1" x14ac:dyDescent="0.2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22"/>
      <c r="AH237" s="22"/>
      <c r="AI237" s="22"/>
      <c r="AJ237" s="22"/>
      <c r="AK237" s="22"/>
      <c r="AL237" s="22"/>
      <c r="AM237" s="22"/>
      <c r="AN237" s="22"/>
      <c r="AO237" s="22"/>
      <c r="AP237" s="22"/>
      <c r="AQ237" s="22"/>
      <c r="AR237" s="22"/>
      <c r="AS237" s="22"/>
      <c r="AT237" s="22"/>
      <c r="AU237" s="22"/>
      <c r="AV237" s="22"/>
      <c r="AW237" s="22"/>
      <c r="AX237" s="22"/>
      <c r="AY237" s="22"/>
      <c r="AZ237" s="22"/>
      <c r="BA237" s="22"/>
      <c r="BB237" s="22"/>
      <c r="BC237" s="22"/>
      <c r="BD237" s="22"/>
      <c r="BE237" s="22"/>
      <c r="BF237" s="22"/>
      <c r="BG237" s="22"/>
      <c r="BH237" s="22"/>
      <c r="BI237" s="22"/>
      <c r="BJ237" s="22"/>
      <c r="BK237" s="22"/>
      <c r="BL237" s="22"/>
      <c r="BM237" s="22"/>
      <c r="BN237" s="22"/>
      <c r="BO237" s="22"/>
      <c r="BP237" s="22"/>
      <c r="BQ237" s="22"/>
      <c r="BR237" s="22"/>
      <c r="BS237" s="22"/>
      <c r="BT237" s="22"/>
      <c r="BU237" s="22"/>
      <c r="BV237" s="22"/>
      <c r="BW237" s="22"/>
      <c r="BX237" s="22"/>
      <c r="BY237" s="22"/>
      <c r="BZ237" s="22"/>
      <c r="CA237" s="22"/>
      <c r="CB237" s="22"/>
      <c r="CC237" s="22"/>
      <c r="CD237" s="22"/>
      <c r="CE237" s="22"/>
      <c r="CF237" s="22"/>
      <c r="CG237" s="22"/>
      <c r="CH237" s="22"/>
      <c r="CI237" s="22"/>
      <c r="CJ237" s="22"/>
      <c r="CK237" s="22"/>
      <c r="CL237" s="22"/>
      <c r="CM237" s="22"/>
      <c r="CN237" s="22"/>
      <c r="CO237" s="22"/>
      <c r="CP237" s="22"/>
      <c r="CQ237" s="22"/>
      <c r="CR237" s="22"/>
      <c r="CS237" s="22"/>
      <c r="CT237" s="22"/>
      <c r="CU237" s="22"/>
      <c r="CV237" s="22"/>
      <c r="CW237" s="22"/>
      <c r="CX237" s="22"/>
      <c r="CY237" s="22"/>
      <c r="CZ237" s="22"/>
      <c r="DA237" s="22"/>
      <c r="DB237" s="22"/>
      <c r="DC237" s="22"/>
      <c r="DD237" s="22"/>
      <c r="DE237" s="22"/>
      <c r="DF237" s="22"/>
      <c r="DG237" s="22"/>
      <c r="DH237" s="22"/>
      <c r="DI237" s="22"/>
      <c r="DJ237" s="22"/>
      <c r="DK237" s="22"/>
      <c r="DL237" s="22"/>
      <c r="DM237" s="22"/>
      <c r="DN237" s="22"/>
      <c r="DO237" s="22"/>
      <c r="DP237" s="22"/>
      <c r="DQ237" s="22"/>
      <c r="DR237" s="22"/>
      <c r="DS237" s="22"/>
      <c r="DT237" s="22"/>
      <c r="DU237" s="22"/>
      <c r="DV237" s="22"/>
      <c r="DW237" s="22"/>
      <c r="DX237" s="22"/>
      <c r="DY237" s="22"/>
      <c r="DZ237" s="22"/>
      <c r="EA237" s="22"/>
      <c r="EB237" s="22"/>
      <c r="EC237" s="22"/>
      <c r="ED237" s="22"/>
      <c r="EE237" s="22"/>
      <c r="EF237" s="22"/>
      <c r="EG237" s="22"/>
      <c r="EH237" s="22"/>
      <c r="EI237" s="22"/>
      <c r="EJ237" s="22"/>
      <c r="EK237" s="22"/>
      <c r="EL237" s="22"/>
      <c r="EM237" s="22"/>
      <c r="EN237" s="22"/>
      <c r="EO237" s="22"/>
      <c r="EP237" s="22"/>
      <c r="EQ237" s="22"/>
      <c r="ER237" s="22"/>
      <c r="ES237" s="22"/>
      <c r="ET237" s="22"/>
      <c r="EU237" s="22"/>
      <c r="EV237" s="22"/>
      <c r="EW237" s="22"/>
      <c r="EX237" s="22"/>
      <c r="EY237" s="22"/>
      <c r="EZ237" s="22"/>
      <c r="FA237" s="22"/>
      <c r="FB237" s="22"/>
      <c r="FC237" s="22"/>
      <c r="FD237" s="22"/>
      <c r="FE237" s="22"/>
      <c r="FF237" s="22"/>
      <c r="FG237" s="22"/>
      <c r="FH237" s="22"/>
      <c r="FI237" s="22"/>
      <c r="FJ237" s="22"/>
      <c r="FK237" s="22"/>
      <c r="FL237" s="22"/>
      <c r="FM237" s="22"/>
      <c r="FN237" s="22"/>
      <c r="FO237" s="22"/>
      <c r="FP237" s="22"/>
      <c r="FQ237" s="22"/>
      <c r="FR237" s="22"/>
      <c r="FS237" s="22"/>
      <c r="FT237" s="22"/>
      <c r="FU237" s="22"/>
      <c r="FV237" s="22"/>
      <c r="FW237" s="22"/>
      <c r="FX237" s="22"/>
      <c r="FY237" s="22"/>
      <c r="FZ237" s="22"/>
    </row>
    <row r="238" spans="1:182" ht="14.1" customHeight="1" x14ac:dyDescent="0.2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  <c r="AG238" s="22"/>
      <c r="AH238" s="22"/>
      <c r="AI238" s="22"/>
      <c r="AJ238" s="22"/>
      <c r="AK238" s="22"/>
      <c r="AL238" s="22"/>
      <c r="AM238" s="22"/>
      <c r="AN238" s="22"/>
      <c r="AO238" s="22"/>
      <c r="AP238" s="22"/>
      <c r="AQ238" s="22"/>
      <c r="AR238" s="22"/>
      <c r="AS238" s="22"/>
      <c r="AT238" s="22"/>
      <c r="AU238" s="22"/>
      <c r="AV238" s="22"/>
      <c r="AW238" s="22"/>
      <c r="AX238" s="22"/>
      <c r="AY238" s="22"/>
      <c r="AZ238" s="22"/>
      <c r="BA238" s="22"/>
      <c r="BB238" s="22"/>
      <c r="BC238" s="22"/>
      <c r="BD238" s="22"/>
      <c r="BE238" s="22"/>
      <c r="BF238" s="22"/>
      <c r="BG238" s="22"/>
      <c r="BH238" s="22"/>
      <c r="BI238" s="22"/>
      <c r="BJ238" s="22"/>
      <c r="BK238" s="22"/>
      <c r="BL238" s="22"/>
      <c r="BM238" s="22"/>
      <c r="BN238" s="22"/>
      <c r="BO238" s="22"/>
      <c r="BP238" s="22"/>
      <c r="BQ238" s="22"/>
      <c r="BR238" s="22"/>
      <c r="BS238" s="22"/>
      <c r="BT238" s="22"/>
      <c r="BU238" s="22"/>
      <c r="BV238" s="22"/>
      <c r="BW238" s="22"/>
      <c r="BX238" s="22"/>
      <c r="BY238" s="22"/>
      <c r="BZ238" s="22"/>
      <c r="CA238" s="22"/>
      <c r="CB238" s="22"/>
      <c r="CC238" s="22"/>
      <c r="CD238" s="22"/>
      <c r="CE238" s="22"/>
      <c r="CF238" s="22"/>
      <c r="CG238" s="22"/>
      <c r="CH238" s="22"/>
      <c r="CI238" s="22"/>
      <c r="CJ238" s="22"/>
      <c r="CK238" s="22"/>
      <c r="CL238" s="22"/>
      <c r="CM238" s="22"/>
      <c r="CN238" s="22"/>
      <c r="CO238" s="22"/>
      <c r="CP238" s="22"/>
      <c r="CQ238" s="22"/>
      <c r="CR238" s="22"/>
      <c r="CS238" s="22"/>
      <c r="CT238" s="22"/>
      <c r="CU238" s="22"/>
      <c r="CV238" s="22"/>
      <c r="CW238" s="22"/>
      <c r="CX238" s="22"/>
      <c r="CY238" s="22"/>
      <c r="CZ238" s="22"/>
      <c r="DA238" s="22"/>
      <c r="DB238" s="22"/>
      <c r="DC238" s="22"/>
      <c r="DD238" s="22"/>
      <c r="DE238" s="22"/>
      <c r="DF238" s="22"/>
      <c r="DG238" s="22"/>
      <c r="DH238" s="22"/>
      <c r="DI238" s="22"/>
      <c r="DJ238" s="22"/>
      <c r="DK238" s="22"/>
      <c r="DL238" s="22"/>
      <c r="DM238" s="22"/>
      <c r="DN238" s="22"/>
      <c r="DO238" s="22"/>
      <c r="DP238" s="22"/>
      <c r="DQ238" s="22"/>
      <c r="DR238" s="22"/>
      <c r="DS238" s="22"/>
      <c r="DT238" s="22"/>
      <c r="DU238" s="22"/>
      <c r="DV238" s="22"/>
      <c r="DW238" s="22"/>
      <c r="DX238" s="22"/>
      <c r="DY238" s="22"/>
      <c r="DZ238" s="22"/>
      <c r="EA238" s="22"/>
      <c r="EB238" s="22"/>
      <c r="EC238" s="22"/>
      <c r="ED238" s="22"/>
      <c r="EE238" s="22"/>
      <c r="EF238" s="22"/>
      <c r="EG238" s="22"/>
      <c r="EH238" s="22"/>
      <c r="EI238" s="22"/>
      <c r="EJ238" s="22"/>
      <c r="EK238" s="22"/>
      <c r="EL238" s="22"/>
      <c r="EM238" s="22"/>
      <c r="EN238" s="22"/>
      <c r="EO238" s="22"/>
      <c r="EP238" s="22"/>
      <c r="EQ238" s="22"/>
      <c r="ER238" s="22"/>
      <c r="ES238" s="22"/>
      <c r="ET238" s="22"/>
      <c r="EU238" s="22"/>
      <c r="EV238" s="22"/>
      <c r="EW238" s="22"/>
      <c r="EX238" s="22"/>
      <c r="EY238" s="22"/>
      <c r="EZ238" s="22"/>
      <c r="FA238" s="22"/>
      <c r="FB238" s="22"/>
      <c r="FC238" s="22"/>
      <c r="FD238" s="22"/>
      <c r="FE238" s="22"/>
      <c r="FF238" s="22"/>
      <c r="FG238" s="22"/>
      <c r="FH238" s="22"/>
      <c r="FI238" s="22"/>
      <c r="FJ238" s="22"/>
      <c r="FK238" s="22"/>
      <c r="FL238" s="22"/>
      <c r="FM238" s="22"/>
      <c r="FN238" s="22"/>
      <c r="FO238" s="22"/>
      <c r="FP238" s="22"/>
      <c r="FQ238" s="22"/>
      <c r="FR238" s="22"/>
      <c r="FS238" s="22"/>
      <c r="FT238" s="22"/>
      <c r="FU238" s="22"/>
      <c r="FV238" s="22"/>
      <c r="FW238" s="22"/>
      <c r="FX238" s="22"/>
      <c r="FY238" s="22"/>
      <c r="FZ238" s="22"/>
    </row>
    <row r="239" spans="1:182" ht="14.1" customHeight="1" x14ac:dyDescent="0.2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  <c r="AG239" s="22"/>
      <c r="AH239" s="22"/>
      <c r="AI239" s="22"/>
      <c r="AJ239" s="22"/>
      <c r="AK239" s="22"/>
      <c r="AL239" s="22"/>
      <c r="AM239" s="22"/>
      <c r="AN239" s="22"/>
      <c r="AO239" s="22"/>
      <c r="AP239" s="22"/>
      <c r="AQ239" s="22"/>
      <c r="AR239" s="22"/>
      <c r="AS239" s="22"/>
      <c r="AT239" s="22"/>
      <c r="AU239" s="22"/>
      <c r="AV239" s="22"/>
      <c r="AW239" s="22"/>
      <c r="AX239" s="22"/>
      <c r="AY239" s="22"/>
      <c r="AZ239" s="22"/>
      <c r="BA239" s="22"/>
      <c r="BB239" s="22"/>
      <c r="BC239" s="22"/>
      <c r="BD239" s="22"/>
      <c r="BE239" s="22"/>
      <c r="BF239" s="22"/>
      <c r="BG239" s="22"/>
      <c r="BH239" s="22"/>
      <c r="BI239" s="22"/>
      <c r="BJ239" s="22"/>
      <c r="BK239" s="22"/>
      <c r="BL239" s="22"/>
      <c r="BM239" s="22"/>
      <c r="BN239" s="22"/>
      <c r="BO239" s="22"/>
      <c r="BP239" s="22"/>
      <c r="BQ239" s="22"/>
      <c r="BR239" s="22"/>
      <c r="BS239" s="22"/>
      <c r="BT239" s="22"/>
      <c r="BU239" s="22"/>
      <c r="BV239" s="22"/>
      <c r="BW239" s="22"/>
      <c r="BX239" s="22"/>
      <c r="BY239" s="22"/>
      <c r="BZ239" s="22"/>
      <c r="CA239" s="22"/>
      <c r="CB239" s="22"/>
      <c r="CC239" s="22"/>
      <c r="CD239" s="22"/>
      <c r="CE239" s="22"/>
      <c r="CF239" s="22"/>
      <c r="CG239" s="22"/>
      <c r="CH239" s="22"/>
      <c r="CI239" s="22"/>
      <c r="CJ239" s="22"/>
      <c r="CK239" s="22"/>
      <c r="CL239" s="22"/>
      <c r="CM239" s="22"/>
      <c r="CN239" s="22"/>
      <c r="CO239" s="22"/>
      <c r="CP239" s="22"/>
      <c r="CQ239" s="22"/>
      <c r="CR239" s="22"/>
      <c r="CS239" s="22"/>
      <c r="CT239" s="22"/>
      <c r="CU239" s="22"/>
      <c r="CV239" s="22"/>
      <c r="CW239" s="22"/>
      <c r="CX239" s="22"/>
      <c r="CY239" s="22"/>
      <c r="CZ239" s="22"/>
      <c r="DA239" s="22"/>
      <c r="DB239" s="22"/>
      <c r="DC239" s="22"/>
      <c r="DD239" s="22"/>
      <c r="DE239" s="22"/>
      <c r="DF239" s="22"/>
      <c r="DG239" s="22"/>
      <c r="DH239" s="22"/>
      <c r="DI239" s="22"/>
      <c r="DJ239" s="22"/>
      <c r="DK239" s="22"/>
      <c r="DL239" s="22"/>
      <c r="DM239" s="22"/>
      <c r="DN239" s="22"/>
      <c r="DO239" s="22"/>
      <c r="DP239" s="22"/>
      <c r="DQ239" s="22"/>
      <c r="DR239" s="22"/>
      <c r="DS239" s="22"/>
      <c r="DT239" s="22"/>
      <c r="DU239" s="22"/>
      <c r="DV239" s="22"/>
      <c r="DW239" s="22"/>
      <c r="DX239" s="22"/>
      <c r="DY239" s="22"/>
      <c r="DZ239" s="22"/>
      <c r="EA239" s="22"/>
      <c r="EB239" s="22"/>
      <c r="EC239" s="22"/>
      <c r="ED239" s="22"/>
      <c r="EE239" s="22"/>
      <c r="EF239" s="22"/>
      <c r="EG239" s="22"/>
      <c r="EH239" s="22"/>
      <c r="EI239" s="22"/>
      <c r="EJ239" s="22"/>
      <c r="EK239" s="22"/>
      <c r="EL239" s="22"/>
      <c r="EM239" s="22"/>
      <c r="EN239" s="22"/>
      <c r="EO239" s="22"/>
      <c r="EP239" s="22"/>
      <c r="EQ239" s="22"/>
      <c r="ER239" s="22"/>
      <c r="ES239" s="22"/>
      <c r="ET239" s="22"/>
      <c r="EU239" s="22"/>
      <c r="EV239" s="22"/>
      <c r="EW239" s="22"/>
      <c r="EX239" s="22"/>
      <c r="EY239" s="22"/>
      <c r="EZ239" s="22"/>
      <c r="FA239" s="22"/>
      <c r="FB239" s="22"/>
      <c r="FC239" s="22"/>
      <c r="FD239" s="22"/>
      <c r="FE239" s="22"/>
      <c r="FF239" s="22"/>
      <c r="FG239" s="22"/>
      <c r="FH239" s="22"/>
      <c r="FI239" s="22"/>
      <c r="FJ239" s="22"/>
      <c r="FK239" s="22"/>
      <c r="FL239" s="22"/>
      <c r="FM239" s="22"/>
      <c r="FN239" s="22"/>
      <c r="FO239" s="22"/>
      <c r="FP239" s="22"/>
      <c r="FQ239" s="22"/>
      <c r="FR239" s="22"/>
      <c r="FS239" s="22"/>
      <c r="FT239" s="22"/>
      <c r="FU239" s="22"/>
      <c r="FV239" s="22"/>
      <c r="FW239" s="22"/>
      <c r="FX239" s="22"/>
      <c r="FY239" s="22"/>
      <c r="FZ239" s="22"/>
    </row>
    <row r="240" spans="1:182" ht="14.1" customHeight="1" x14ac:dyDescent="0.2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  <c r="AG240" s="22"/>
      <c r="AH240" s="22"/>
      <c r="AI240" s="22"/>
      <c r="AJ240" s="22"/>
      <c r="AK240" s="22"/>
      <c r="AL240" s="22"/>
      <c r="AM240" s="22"/>
      <c r="AN240" s="22"/>
      <c r="AO240" s="22"/>
      <c r="AP240" s="22"/>
      <c r="AQ240" s="22"/>
      <c r="AR240" s="22"/>
      <c r="AS240" s="22"/>
      <c r="AT240" s="22"/>
      <c r="AU240" s="22"/>
      <c r="AV240" s="22"/>
      <c r="AW240" s="22"/>
      <c r="AX240" s="22"/>
      <c r="AY240" s="22"/>
      <c r="AZ240" s="22"/>
      <c r="BA240" s="22"/>
      <c r="BB240" s="22"/>
      <c r="BC240" s="22"/>
      <c r="BD240" s="22"/>
      <c r="BE240" s="22"/>
      <c r="BF240" s="22"/>
      <c r="BG240" s="22"/>
      <c r="BH240" s="22"/>
      <c r="BI240" s="22"/>
      <c r="BJ240" s="22"/>
      <c r="BK240" s="22"/>
      <c r="BL240" s="22"/>
      <c r="BM240" s="22"/>
      <c r="BN240" s="22"/>
      <c r="BO240" s="22"/>
      <c r="BP240" s="22"/>
      <c r="BQ240" s="22"/>
      <c r="BR240" s="22"/>
      <c r="BS240" s="22"/>
      <c r="BT240" s="22"/>
      <c r="BU240" s="22"/>
      <c r="BV240" s="22"/>
      <c r="BW240" s="22"/>
      <c r="BX240" s="22"/>
      <c r="BY240" s="22"/>
      <c r="BZ240" s="22"/>
      <c r="CA240" s="22"/>
      <c r="CB240" s="22"/>
      <c r="CC240" s="22"/>
      <c r="CD240" s="22"/>
      <c r="CE240" s="22"/>
      <c r="CF240" s="22"/>
      <c r="CG240" s="22"/>
      <c r="CH240" s="22"/>
      <c r="CI240" s="22"/>
      <c r="CJ240" s="22"/>
      <c r="CK240" s="22"/>
      <c r="CL240" s="22"/>
      <c r="CM240" s="22"/>
      <c r="CN240" s="22"/>
      <c r="CO240" s="22"/>
      <c r="CP240" s="22"/>
      <c r="CQ240" s="22"/>
      <c r="CR240" s="22"/>
      <c r="CS240" s="22"/>
      <c r="CT240" s="22"/>
      <c r="CU240" s="22"/>
      <c r="CV240" s="22"/>
      <c r="CW240" s="22"/>
      <c r="CX240" s="22"/>
      <c r="CY240" s="22"/>
      <c r="CZ240" s="22"/>
      <c r="DA240" s="22"/>
      <c r="DB240" s="22"/>
      <c r="DC240" s="22"/>
      <c r="DD240" s="22"/>
      <c r="DE240" s="22"/>
      <c r="DF240" s="22"/>
      <c r="DG240" s="22"/>
      <c r="DH240" s="22"/>
      <c r="DI240" s="22"/>
      <c r="DJ240" s="22"/>
      <c r="DK240" s="22"/>
      <c r="DL240" s="22"/>
      <c r="DM240" s="22"/>
      <c r="DN240" s="22"/>
      <c r="DO240" s="22"/>
      <c r="DP240" s="22"/>
      <c r="DQ240" s="22"/>
      <c r="DR240" s="22"/>
      <c r="DS240" s="22"/>
      <c r="DT240" s="22"/>
      <c r="DU240" s="22"/>
      <c r="DV240" s="22"/>
      <c r="DW240" s="22"/>
      <c r="DX240" s="22"/>
      <c r="DY240" s="22"/>
      <c r="DZ240" s="22"/>
      <c r="EA240" s="22"/>
      <c r="EB240" s="22"/>
      <c r="EC240" s="22"/>
      <c r="ED240" s="22"/>
      <c r="EE240" s="22"/>
      <c r="EF240" s="22"/>
      <c r="EG240" s="22"/>
      <c r="EH240" s="22"/>
      <c r="EI240" s="22"/>
      <c r="EJ240" s="22"/>
      <c r="EK240" s="22"/>
      <c r="EL240" s="22"/>
      <c r="EM240" s="22"/>
      <c r="EN240" s="22"/>
      <c r="EO240" s="22"/>
      <c r="EP240" s="22"/>
      <c r="EQ240" s="22"/>
      <c r="ER240" s="22"/>
      <c r="ES240" s="22"/>
      <c r="ET240" s="22"/>
      <c r="EU240" s="22"/>
      <c r="EV240" s="22"/>
      <c r="EW240" s="22"/>
      <c r="EX240" s="22"/>
      <c r="EY240" s="22"/>
      <c r="EZ240" s="22"/>
      <c r="FA240" s="22"/>
      <c r="FB240" s="22"/>
      <c r="FC240" s="22"/>
      <c r="FD240" s="22"/>
      <c r="FE240" s="22"/>
      <c r="FF240" s="22"/>
      <c r="FG240" s="22"/>
      <c r="FH240" s="22"/>
      <c r="FI240" s="22"/>
      <c r="FJ240" s="22"/>
      <c r="FK240" s="22"/>
      <c r="FL240" s="22"/>
      <c r="FM240" s="22"/>
      <c r="FN240" s="22"/>
      <c r="FO240" s="22"/>
      <c r="FP240" s="22"/>
      <c r="FQ240" s="22"/>
      <c r="FR240" s="22"/>
      <c r="FS240" s="22"/>
      <c r="FT240" s="22"/>
      <c r="FU240" s="22"/>
      <c r="FV240" s="22"/>
      <c r="FW240" s="22"/>
      <c r="FX240" s="22"/>
      <c r="FY240" s="22"/>
      <c r="FZ240" s="22"/>
    </row>
    <row r="241" spans="1:182" ht="14.1" customHeight="1" x14ac:dyDescent="0.2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  <c r="AG241" s="22"/>
      <c r="AH241" s="22"/>
      <c r="AI241" s="22"/>
      <c r="AJ241" s="22"/>
      <c r="AK241" s="22"/>
      <c r="AL241" s="22"/>
      <c r="AM241" s="22"/>
      <c r="AN241" s="22"/>
      <c r="AO241" s="22"/>
      <c r="AP241" s="22"/>
      <c r="AQ241" s="22"/>
      <c r="AR241" s="22"/>
      <c r="AS241" s="22"/>
      <c r="AT241" s="22"/>
      <c r="AU241" s="22"/>
      <c r="AV241" s="22"/>
      <c r="AW241" s="22"/>
      <c r="AX241" s="22"/>
      <c r="AY241" s="22"/>
      <c r="AZ241" s="22"/>
      <c r="BA241" s="22"/>
      <c r="BB241" s="22"/>
      <c r="BC241" s="22"/>
      <c r="BD241" s="22"/>
      <c r="BE241" s="22"/>
      <c r="BF241" s="22"/>
      <c r="BG241" s="22"/>
      <c r="BH241" s="22"/>
      <c r="BI241" s="22"/>
      <c r="BJ241" s="22"/>
      <c r="BK241" s="22"/>
      <c r="BL241" s="22"/>
      <c r="BM241" s="22"/>
      <c r="BN241" s="22"/>
      <c r="BO241" s="22"/>
      <c r="BP241" s="22"/>
      <c r="BQ241" s="22"/>
      <c r="BR241" s="22"/>
      <c r="BS241" s="22"/>
      <c r="BT241" s="22"/>
      <c r="BU241" s="22"/>
      <c r="BV241" s="22"/>
      <c r="BW241" s="22"/>
      <c r="BX241" s="22"/>
      <c r="BY241" s="22"/>
      <c r="BZ241" s="22"/>
      <c r="CA241" s="22"/>
      <c r="CB241" s="22"/>
      <c r="CC241" s="22"/>
      <c r="CD241" s="22"/>
      <c r="CE241" s="22"/>
      <c r="CF241" s="22"/>
      <c r="CG241" s="22"/>
      <c r="CH241" s="22"/>
      <c r="CI241" s="22"/>
      <c r="CJ241" s="22"/>
      <c r="CK241" s="22"/>
      <c r="CL241" s="22"/>
      <c r="CM241" s="22"/>
      <c r="CN241" s="22"/>
      <c r="CO241" s="22"/>
      <c r="CP241" s="22"/>
      <c r="CQ241" s="22"/>
      <c r="CR241" s="22"/>
      <c r="CS241" s="22"/>
      <c r="CT241" s="22"/>
      <c r="CU241" s="22"/>
      <c r="CV241" s="22"/>
      <c r="CW241" s="22"/>
      <c r="CX241" s="22"/>
      <c r="CY241" s="22"/>
      <c r="CZ241" s="22"/>
      <c r="DA241" s="22"/>
      <c r="DB241" s="22"/>
      <c r="DC241" s="22"/>
      <c r="DD241" s="22"/>
      <c r="DE241" s="22"/>
      <c r="DF241" s="22"/>
      <c r="DG241" s="22"/>
      <c r="DH241" s="22"/>
      <c r="DI241" s="22"/>
      <c r="DJ241" s="22"/>
      <c r="DK241" s="22"/>
      <c r="DL241" s="22"/>
      <c r="DM241" s="22"/>
      <c r="DN241" s="22"/>
      <c r="DO241" s="22"/>
      <c r="DP241" s="22"/>
      <c r="DQ241" s="22"/>
      <c r="DR241" s="22"/>
      <c r="DS241" s="22"/>
      <c r="DT241" s="22"/>
      <c r="DU241" s="22"/>
      <c r="DV241" s="22"/>
      <c r="DW241" s="22"/>
      <c r="DX241" s="22"/>
      <c r="DY241" s="22"/>
      <c r="DZ241" s="22"/>
      <c r="EA241" s="22"/>
      <c r="EB241" s="22"/>
      <c r="EC241" s="22"/>
      <c r="ED241" s="22"/>
      <c r="EE241" s="22"/>
      <c r="EF241" s="22"/>
      <c r="EG241" s="22"/>
      <c r="EH241" s="22"/>
      <c r="EI241" s="22"/>
      <c r="EJ241" s="22"/>
      <c r="EK241" s="22"/>
      <c r="EL241" s="22"/>
      <c r="EM241" s="22"/>
      <c r="EN241" s="22"/>
      <c r="EO241" s="22"/>
      <c r="EP241" s="22"/>
      <c r="EQ241" s="22"/>
      <c r="ER241" s="22"/>
      <c r="ES241" s="22"/>
      <c r="ET241" s="22"/>
      <c r="EU241" s="22"/>
      <c r="EV241" s="22"/>
      <c r="EW241" s="22"/>
      <c r="EX241" s="22"/>
      <c r="EY241" s="22"/>
      <c r="EZ241" s="22"/>
      <c r="FA241" s="22"/>
      <c r="FB241" s="22"/>
      <c r="FC241" s="22"/>
      <c r="FD241" s="22"/>
      <c r="FE241" s="22"/>
      <c r="FF241" s="22"/>
      <c r="FG241" s="22"/>
      <c r="FH241" s="22"/>
      <c r="FI241" s="22"/>
      <c r="FJ241" s="22"/>
      <c r="FK241" s="22"/>
      <c r="FL241" s="22"/>
      <c r="FM241" s="22"/>
      <c r="FN241" s="22"/>
      <c r="FO241" s="22"/>
      <c r="FP241" s="22"/>
      <c r="FQ241" s="22"/>
      <c r="FR241" s="22"/>
      <c r="FS241" s="22"/>
      <c r="FT241" s="22"/>
      <c r="FU241" s="22"/>
      <c r="FV241" s="22"/>
      <c r="FW241" s="22"/>
      <c r="FX241" s="22"/>
      <c r="FY241" s="22"/>
      <c r="FZ241" s="22"/>
    </row>
    <row r="242" spans="1:182" ht="14.1" customHeight="1" x14ac:dyDescent="0.2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22"/>
      <c r="AH242" s="22"/>
      <c r="AI242" s="22"/>
      <c r="AJ242" s="22"/>
      <c r="AK242" s="22"/>
      <c r="AL242" s="22"/>
      <c r="AM242" s="22"/>
      <c r="AN242" s="22"/>
      <c r="AO242" s="22"/>
      <c r="AP242" s="22"/>
      <c r="AQ242" s="22"/>
      <c r="AR242" s="22"/>
      <c r="AS242" s="22"/>
      <c r="AT242" s="22"/>
      <c r="AU242" s="22"/>
      <c r="AV242" s="22"/>
      <c r="AW242" s="22"/>
      <c r="AX242" s="22"/>
      <c r="AY242" s="22"/>
      <c r="AZ242" s="22"/>
      <c r="BA242" s="22"/>
      <c r="BB242" s="22"/>
      <c r="BC242" s="22"/>
      <c r="BD242" s="22"/>
      <c r="BE242" s="22"/>
      <c r="BF242" s="22"/>
      <c r="BG242" s="22"/>
      <c r="BH242" s="22"/>
      <c r="BI242" s="22"/>
      <c r="BJ242" s="22"/>
      <c r="BK242" s="22"/>
      <c r="BL242" s="22"/>
      <c r="BM242" s="22"/>
      <c r="BN242" s="22"/>
      <c r="BO242" s="22"/>
      <c r="BP242" s="22"/>
      <c r="BQ242" s="22"/>
      <c r="BR242" s="22"/>
      <c r="BS242" s="22"/>
      <c r="BT242" s="22"/>
      <c r="BU242" s="22"/>
      <c r="BV242" s="22"/>
      <c r="BW242" s="22"/>
      <c r="BX242" s="22"/>
      <c r="BY242" s="22"/>
      <c r="BZ242" s="22"/>
      <c r="CA242" s="22"/>
      <c r="CB242" s="22"/>
      <c r="CC242" s="22"/>
      <c r="CD242" s="22"/>
      <c r="CE242" s="22"/>
      <c r="CF242" s="22"/>
      <c r="CG242" s="22"/>
      <c r="CH242" s="22"/>
      <c r="CI242" s="22"/>
      <c r="CJ242" s="22"/>
      <c r="CK242" s="22"/>
      <c r="CL242" s="22"/>
      <c r="CM242" s="22"/>
      <c r="CN242" s="22"/>
      <c r="CO242" s="22"/>
      <c r="CP242" s="22"/>
      <c r="CQ242" s="22"/>
      <c r="CR242" s="22"/>
      <c r="CS242" s="22"/>
      <c r="CT242" s="22"/>
      <c r="CU242" s="22"/>
      <c r="CV242" s="22"/>
      <c r="CW242" s="22"/>
      <c r="CX242" s="22"/>
      <c r="CY242" s="22"/>
      <c r="CZ242" s="22"/>
      <c r="DA242" s="22"/>
      <c r="DB242" s="22"/>
      <c r="DC242" s="22"/>
      <c r="DD242" s="22"/>
      <c r="DE242" s="22"/>
      <c r="DF242" s="22"/>
      <c r="DG242" s="22"/>
      <c r="DH242" s="22"/>
      <c r="DI242" s="22"/>
      <c r="DJ242" s="22"/>
      <c r="DK242" s="22"/>
      <c r="DL242" s="22"/>
      <c r="DM242" s="22"/>
      <c r="DN242" s="22"/>
      <c r="DO242" s="22"/>
      <c r="DP242" s="22"/>
      <c r="DQ242" s="22"/>
      <c r="DR242" s="22"/>
      <c r="DS242" s="22"/>
      <c r="DT242" s="22"/>
      <c r="DU242" s="22"/>
      <c r="DV242" s="22"/>
      <c r="DW242" s="22"/>
      <c r="DX242" s="22"/>
      <c r="DY242" s="22"/>
      <c r="DZ242" s="22"/>
      <c r="EA242" s="22"/>
      <c r="EB242" s="22"/>
      <c r="EC242" s="22"/>
      <c r="ED242" s="22"/>
      <c r="EE242" s="22"/>
      <c r="EF242" s="22"/>
      <c r="EG242" s="22"/>
      <c r="EH242" s="22"/>
      <c r="EI242" s="22"/>
      <c r="EJ242" s="22"/>
      <c r="EK242" s="22"/>
      <c r="EL242" s="22"/>
      <c r="EM242" s="22"/>
      <c r="EN242" s="22"/>
      <c r="EO242" s="22"/>
      <c r="EP242" s="22"/>
      <c r="EQ242" s="22"/>
      <c r="ER242" s="22"/>
      <c r="ES242" s="22"/>
      <c r="ET242" s="22"/>
      <c r="EU242" s="22"/>
      <c r="EV242" s="22"/>
      <c r="EW242" s="22"/>
      <c r="EX242" s="22"/>
      <c r="EY242" s="22"/>
      <c r="EZ242" s="22"/>
      <c r="FA242" s="22"/>
      <c r="FB242" s="22"/>
      <c r="FC242" s="22"/>
      <c r="FD242" s="22"/>
      <c r="FE242" s="22"/>
      <c r="FF242" s="22"/>
      <c r="FG242" s="22"/>
      <c r="FH242" s="22"/>
      <c r="FI242" s="22"/>
      <c r="FJ242" s="22"/>
      <c r="FK242" s="22"/>
      <c r="FL242" s="22"/>
      <c r="FM242" s="22"/>
      <c r="FN242" s="22"/>
      <c r="FO242" s="22"/>
      <c r="FP242" s="22"/>
      <c r="FQ242" s="22"/>
      <c r="FR242" s="22"/>
      <c r="FS242" s="22"/>
      <c r="FT242" s="22"/>
      <c r="FU242" s="22"/>
      <c r="FV242" s="22"/>
      <c r="FW242" s="22"/>
      <c r="FX242" s="22"/>
      <c r="FY242" s="22"/>
      <c r="FZ242" s="22"/>
    </row>
    <row r="243" spans="1:182" ht="14.1" customHeight="1" x14ac:dyDescent="0.2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  <c r="AG243" s="22"/>
      <c r="AH243" s="22"/>
      <c r="AI243" s="22"/>
      <c r="AJ243" s="22"/>
      <c r="AK243" s="22"/>
      <c r="AL243" s="22"/>
      <c r="AM243" s="22"/>
      <c r="AN243" s="22"/>
      <c r="AO243" s="22"/>
      <c r="AP243" s="22"/>
      <c r="AQ243" s="22"/>
      <c r="AR243" s="22"/>
      <c r="AS243" s="22"/>
      <c r="AT243" s="22"/>
      <c r="AU243" s="22"/>
      <c r="AV243" s="22"/>
      <c r="AW243" s="22"/>
      <c r="AX243" s="22"/>
      <c r="AY243" s="22"/>
      <c r="AZ243" s="22"/>
      <c r="BA243" s="22"/>
      <c r="BB243" s="22"/>
      <c r="BC243" s="22"/>
      <c r="BD243" s="22"/>
      <c r="BE243" s="22"/>
      <c r="BF243" s="22"/>
      <c r="BG243" s="22"/>
      <c r="BH243" s="22"/>
      <c r="BI243" s="22"/>
      <c r="BJ243" s="22"/>
      <c r="BK243" s="22"/>
      <c r="BL243" s="22"/>
      <c r="BM243" s="22"/>
      <c r="BN243" s="22"/>
      <c r="BO243" s="22"/>
      <c r="BP243" s="22"/>
      <c r="BQ243" s="22"/>
      <c r="BR243" s="22"/>
      <c r="BS243" s="22"/>
      <c r="BT243" s="22"/>
      <c r="BU243" s="22"/>
      <c r="BV243" s="22"/>
      <c r="BW243" s="22"/>
      <c r="BX243" s="22"/>
      <c r="BY243" s="22"/>
      <c r="BZ243" s="22"/>
      <c r="CA243" s="22"/>
      <c r="CB243" s="22"/>
      <c r="CC243" s="22"/>
      <c r="CD243" s="22"/>
      <c r="CE243" s="22"/>
      <c r="CF243" s="22"/>
      <c r="CG243" s="22"/>
      <c r="CH243" s="22"/>
      <c r="CI243" s="22"/>
      <c r="CJ243" s="22"/>
      <c r="CK243" s="22"/>
      <c r="CL243" s="22"/>
      <c r="CM243" s="22"/>
      <c r="CN243" s="22"/>
      <c r="CO243" s="22"/>
      <c r="CP243" s="22"/>
      <c r="CQ243" s="22"/>
      <c r="CR243" s="22"/>
      <c r="CS243" s="22"/>
      <c r="CT243" s="22"/>
      <c r="CU243" s="22"/>
      <c r="CV243" s="22"/>
      <c r="CW243" s="22"/>
      <c r="CX243" s="22"/>
      <c r="CY243" s="22"/>
      <c r="CZ243" s="22"/>
      <c r="DA243" s="22"/>
      <c r="DB243" s="22"/>
      <c r="DC243" s="22"/>
      <c r="DD243" s="22"/>
      <c r="DE243" s="22"/>
      <c r="DF243" s="22"/>
      <c r="DG243" s="22"/>
      <c r="DH243" s="22"/>
      <c r="DI243" s="22"/>
      <c r="DJ243" s="22"/>
      <c r="DK243" s="22"/>
      <c r="DL243" s="22"/>
      <c r="DM243" s="22"/>
      <c r="DN243" s="22"/>
      <c r="DO243" s="22"/>
      <c r="DP243" s="22"/>
      <c r="DQ243" s="22"/>
      <c r="DR243" s="22"/>
      <c r="DS243" s="22"/>
      <c r="DT243" s="22"/>
      <c r="DU243" s="22"/>
      <c r="DV243" s="22"/>
      <c r="DW243" s="22"/>
      <c r="DX243" s="22"/>
      <c r="DY243" s="22"/>
      <c r="DZ243" s="22"/>
      <c r="EA243" s="22"/>
      <c r="EB243" s="22"/>
      <c r="EC243" s="22"/>
      <c r="ED243" s="22"/>
      <c r="EE243" s="22"/>
      <c r="EF243" s="22"/>
      <c r="EG243" s="22"/>
      <c r="EH243" s="22"/>
      <c r="EI243" s="22"/>
      <c r="EJ243" s="22"/>
      <c r="EK243" s="22"/>
      <c r="EL243" s="22"/>
      <c r="EM243" s="22"/>
      <c r="EN243" s="22"/>
      <c r="EO243" s="22"/>
      <c r="EP243" s="22"/>
      <c r="EQ243" s="22"/>
      <c r="ER243" s="22"/>
      <c r="ES243" s="22"/>
      <c r="ET243" s="22"/>
      <c r="EU243" s="22"/>
      <c r="EV243" s="22"/>
      <c r="EW243" s="22"/>
      <c r="EX243" s="22"/>
      <c r="EY243" s="22"/>
      <c r="EZ243" s="22"/>
      <c r="FA243" s="22"/>
      <c r="FB243" s="22"/>
      <c r="FC243" s="22"/>
      <c r="FD243" s="22"/>
      <c r="FE243" s="22"/>
      <c r="FF243" s="22"/>
      <c r="FG243" s="22"/>
      <c r="FH243" s="22"/>
      <c r="FI243" s="22"/>
      <c r="FJ243" s="22"/>
      <c r="FK243" s="22"/>
      <c r="FL243" s="22"/>
      <c r="FM243" s="22"/>
      <c r="FN243" s="22"/>
      <c r="FO243" s="22"/>
      <c r="FP243" s="22"/>
      <c r="FQ243" s="22"/>
      <c r="FR243" s="22"/>
      <c r="FS243" s="22"/>
      <c r="FT243" s="22"/>
      <c r="FU243" s="22"/>
      <c r="FV243" s="22"/>
      <c r="FW243" s="22"/>
      <c r="FX243" s="22"/>
      <c r="FY243" s="22"/>
      <c r="FZ243" s="22"/>
    </row>
    <row r="244" spans="1:182" ht="14.1" customHeight="1" x14ac:dyDescent="0.2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F244" s="22"/>
      <c r="AG244" s="22"/>
      <c r="AH244" s="22"/>
      <c r="AI244" s="22"/>
      <c r="AJ244" s="22"/>
      <c r="AK244" s="22"/>
      <c r="AL244" s="22"/>
      <c r="AM244" s="22"/>
      <c r="AN244" s="22"/>
      <c r="AO244" s="22"/>
      <c r="AP244" s="22"/>
      <c r="AQ244" s="22"/>
      <c r="AR244" s="22"/>
      <c r="AS244" s="22"/>
      <c r="AT244" s="22"/>
      <c r="AU244" s="22"/>
      <c r="AV244" s="22"/>
      <c r="AW244" s="22"/>
      <c r="AX244" s="22"/>
      <c r="AY244" s="22"/>
      <c r="AZ244" s="22"/>
      <c r="BA244" s="22"/>
      <c r="BB244" s="22"/>
      <c r="BC244" s="22"/>
      <c r="BD244" s="22"/>
      <c r="BE244" s="22"/>
      <c r="BF244" s="22"/>
      <c r="BG244" s="22"/>
      <c r="BH244" s="22"/>
      <c r="BI244" s="22"/>
      <c r="BJ244" s="22"/>
      <c r="BK244" s="22"/>
      <c r="BL244" s="22"/>
      <c r="BM244" s="22"/>
      <c r="BN244" s="22"/>
      <c r="BO244" s="22"/>
      <c r="BP244" s="22"/>
      <c r="BQ244" s="22"/>
      <c r="BR244" s="22"/>
      <c r="BS244" s="22"/>
      <c r="BT244" s="22"/>
      <c r="BU244" s="22"/>
      <c r="BV244" s="22"/>
      <c r="BW244" s="22"/>
      <c r="BX244" s="22"/>
      <c r="BY244" s="22"/>
      <c r="BZ244" s="22"/>
      <c r="CA244" s="22"/>
      <c r="CB244" s="22"/>
      <c r="CC244" s="22"/>
      <c r="CD244" s="22"/>
      <c r="CE244" s="22"/>
      <c r="CF244" s="22"/>
      <c r="CG244" s="22"/>
      <c r="CH244" s="22"/>
      <c r="CI244" s="22"/>
      <c r="CJ244" s="22"/>
      <c r="CK244" s="22"/>
      <c r="CL244" s="22"/>
      <c r="CM244" s="22"/>
      <c r="CN244" s="22"/>
      <c r="CO244" s="22"/>
      <c r="CP244" s="22"/>
      <c r="CQ244" s="22"/>
      <c r="CR244" s="22"/>
      <c r="CS244" s="22"/>
      <c r="CT244" s="22"/>
      <c r="CU244" s="22"/>
      <c r="CV244" s="22"/>
      <c r="CW244" s="22"/>
      <c r="CX244" s="22"/>
      <c r="CY244" s="22"/>
      <c r="CZ244" s="22"/>
      <c r="DA244" s="22"/>
      <c r="DB244" s="22"/>
      <c r="DC244" s="22"/>
      <c r="DD244" s="22"/>
      <c r="DE244" s="22"/>
      <c r="DF244" s="22"/>
      <c r="DG244" s="22"/>
      <c r="DH244" s="22"/>
      <c r="DI244" s="22"/>
      <c r="DJ244" s="22"/>
      <c r="DK244" s="22"/>
      <c r="DL244" s="22"/>
      <c r="DM244" s="22"/>
      <c r="DN244" s="22"/>
      <c r="DO244" s="22"/>
      <c r="DP244" s="22"/>
      <c r="DQ244" s="22"/>
      <c r="DR244" s="22"/>
      <c r="DS244" s="22"/>
      <c r="DT244" s="22"/>
      <c r="DU244" s="22"/>
      <c r="DV244" s="22"/>
      <c r="DW244" s="22"/>
      <c r="DX244" s="22"/>
      <c r="DY244" s="22"/>
      <c r="DZ244" s="22"/>
      <c r="EA244" s="22"/>
      <c r="EB244" s="22"/>
      <c r="EC244" s="22"/>
      <c r="ED244" s="22"/>
      <c r="EE244" s="22"/>
      <c r="EF244" s="22"/>
      <c r="EG244" s="22"/>
      <c r="EH244" s="22"/>
      <c r="EI244" s="22"/>
      <c r="EJ244" s="22"/>
      <c r="EK244" s="22"/>
      <c r="EL244" s="22"/>
      <c r="EM244" s="22"/>
      <c r="EN244" s="22"/>
      <c r="EO244" s="22"/>
      <c r="EP244" s="22"/>
      <c r="EQ244" s="22"/>
      <c r="ER244" s="22"/>
      <c r="ES244" s="22"/>
      <c r="ET244" s="22"/>
      <c r="EU244" s="22"/>
      <c r="EV244" s="22"/>
      <c r="EW244" s="22"/>
      <c r="EX244" s="22"/>
      <c r="EY244" s="22"/>
      <c r="EZ244" s="22"/>
      <c r="FA244" s="22"/>
      <c r="FB244" s="22"/>
      <c r="FC244" s="22"/>
      <c r="FD244" s="22"/>
      <c r="FE244" s="22"/>
      <c r="FF244" s="22"/>
      <c r="FG244" s="22"/>
      <c r="FH244" s="22"/>
      <c r="FI244" s="22"/>
      <c r="FJ244" s="22"/>
      <c r="FK244" s="22"/>
      <c r="FL244" s="22"/>
      <c r="FM244" s="22"/>
      <c r="FN244" s="22"/>
      <c r="FO244" s="22"/>
      <c r="FP244" s="22"/>
      <c r="FQ244" s="22"/>
      <c r="FR244" s="22"/>
      <c r="FS244" s="22"/>
      <c r="FT244" s="22"/>
      <c r="FU244" s="22"/>
      <c r="FV244" s="22"/>
      <c r="FW244" s="22"/>
      <c r="FX244" s="22"/>
      <c r="FY244" s="22"/>
      <c r="FZ244" s="22"/>
    </row>
    <row r="245" spans="1:182" ht="14.1" customHeight="1" x14ac:dyDescent="0.2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F245" s="22"/>
      <c r="AG245" s="22"/>
      <c r="AH245" s="22"/>
      <c r="AI245" s="22"/>
      <c r="AJ245" s="22"/>
      <c r="AK245" s="22"/>
      <c r="AL245" s="22"/>
      <c r="AM245" s="22"/>
      <c r="AN245" s="22"/>
      <c r="AO245" s="22"/>
      <c r="AP245" s="22"/>
      <c r="AQ245" s="22"/>
      <c r="AR245" s="22"/>
      <c r="AS245" s="22"/>
      <c r="AT245" s="22"/>
      <c r="AU245" s="22"/>
      <c r="AV245" s="22"/>
      <c r="AW245" s="22"/>
      <c r="AX245" s="22"/>
      <c r="AY245" s="22"/>
      <c r="AZ245" s="22"/>
      <c r="BA245" s="22"/>
      <c r="BB245" s="22"/>
      <c r="BC245" s="22"/>
      <c r="BD245" s="22"/>
      <c r="BE245" s="22"/>
      <c r="BF245" s="22"/>
      <c r="BG245" s="22"/>
      <c r="BH245" s="22"/>
      <c r="BI245" s="22"/>
      <c r="BJ245" s="22"/>
      <c r="BK245" s="22"/>
      <c r="BL245" s="22"/>
      <c r="BM245" s="22"/>
      <c r="BN245" s="22"/>
      <c r="BO245" s="22"/>
      <c r="BP245" s="22"/>
      <c r="BQ245" s="22"/>
      <c r="BR245" s="22"/>
      <c r="BS245" s="22"/>
      <c r="BT245" s="22"/>
      <c r="BU245" s="22"/>
      <c r="BV245" s="22"/>
      <c r="BW245" s="22"/>
      <c r="BX245" s="22"/>
      <c r="BY245" s="22"/>
      <c r="BZ245" s="22"/>
      <c r="CA245" s="22"/>
      <c r="CB245" s="22"/>
      <c r="CC245" s="22"/>
      <c r="CD245" s="22"/>
      <c r="CE245" s="22"/>
      <c r="CF245" s="22"/>
      <c r="CG245" s="22"/>
      <c r="CH245" s="22"/>
      <c r="CI245" s="22"/>
      <c r="CJ245" s="22"/>
      <c r="CK245" s="22"/>
      <c r="CL245" s="22"/>
      <c r="CM245" s="22"/>
      <c r="CN245" s="22"/>
      <c r="CO245" s="22"/>
      <c r="CP245" s="22"/>
      <c r="CQ245" s="22"/>
      <c r="CR245" s="22"/>
      <c r="CS245" s="22"/>
      <c r="CT245" s="22"/>
      <c r="CU245" s="22"/>
      <c r="CV245" s="22"/>
      <c r="CW245" s="22"/>
      <c r="CX245" s="22"/>
      <c r="CY245" s="22"/>
      <c r="CZ245" s="22"/>
      <c r="DA245" s="22"/>
      <c r="DB245" s="22"/>
      <c r="DC245" s="22"/>
      <c r="DD245" s="22"/>
      <c r="DE245" s="22"/>
      <c r="DF245" s="22"/>
      <c r="DG245" s="22"/>
      <c r="DH245" s="22"/>
      <c r="DI245" s="22"/>
      <c r="DJ245" s="22"/>
      <c r="DK245" s="22"/>
      <c r="DL245" s="22"/>
      <c r="DM245" s="22"/>
      <c r="DN245" s="22"/>
      <c r="DO245" s="22"/>
      <c r="DP245" s="22"/>
      <c r="DQ245" s="22"/>
      <c r="DR245" s="22"/>
      <c r="DS245" s="22"/>
      <c r="DT245" s="22"/>
      <c r="DU245" s="22"/>
      <c r="DV245" s="22"/>
      <c r="DW245" s="22"/>
      <c r="DX245" s="22"/>
      <c r="DY245" s="22"/>
      <c r="DZ245" s="22"/>
      <c r="EA245" s="22"/>
      <c r="EB245" s="22"/>
      <c r="EC245" s="22"/>
      <c r="ED245" s="22"/>
      <c r="EE245" s="22"/>
      <c r="EF245" s="22"/>
      <c r="EG245" s="22"/>
      <c r="EH245" s="22"/>
      <c r="EI245" s="22"/>
      <c r="EJ245" s="22"/>
      <c r="EK245" s="22"/>
      <c r="EL245" s="22"/>
      <c r="EM245" s="22"/>
      <c r="EN245" s="22"/>
      <c r="EO245" s="22"/>
      <c r="EP245" s="22"/>
      <c r="EQ245" s="22"/>
      <c r="ER245" s="22"/>
      <c r="ES245" s="22"/>
      <c r="ET245" s="22"/>
      <c r="EU245" s="22"/>
      <c r="EV245" s="22"/>
      <c r="EW245" s="22"/>
      <c r="EX245" s="22"/>
      <c r="EY245" s="22"/>
      <c r="EZ245" s="22"/>
      <c r="FA245" s="22"/>
      <c r="FB245" s="22"/>
      <c r="FC245" s="22"/>
      <c r="FD245" s="22"/>
      <c r="FE245" s="22"/>
      <c r="FF245" s="22"/>
      <c r="FG245" s="22"/>
      <c r="FH245" s="22"/>
      <c r="FI245" s="22"/>
      <c r="FJ245" s="22"/>
      <c r="FK245" s="22"/>
      <c r="FL245" s="22"/>
      <c r="FM245" s="22"/>
      <c r="FN245" s="22"/>
      <c r="FO245" s="22"/>
      <c r="FP245" s="22"/>
      <c r="FQ245" s="22"/>
      <c r="FR245" s="22"/>
      <c r="FS245" s="22"/>
      <c r="FT245" s="22"/>
      <c r="FU245" s="22"/>
      <c r="FV245" s="22"/>
      <c r="FW245" s="22"/>
      <c r="FX245" s="22"/>
      <c r="FY245" s="22"/>
      <c r="FZ245" s="22"/>
    </row>
    <row r="246" spans="1:182" ht="14.1" customHeight="1" x14ac:dyDescent="0.2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  <c r="AG246" s="22"/>
      <c r="AH246" s="22"/>
      <c r="AI246" s="22"/>
      <c r="AJ246" s="22"/>
      <c r="AK246" s="22"/>
      <c r="AL246" s="22"/>
      <c r="AM246" s="22"/>
      <c r="AN246" s="22"/>
      <c r="AO246" s="22"/>
      <c r="AP246" s="22"/>
      <c r="AQ246" s="22"/>
      <c r="AR246" s="22"/>
      <c r="AS246" s="22"/>
      <c r="AT246" s="22"/>
      <c r="AU246" s="22"/>
      <c r="AV246" s="22"/>
      <c r="AW246" s="22"/>
      <c r="AX246" s="22"/>
      <c r="AY246" s="22"/>
      <c r="AZ246" s="22"/>
      <c r="BA246" s="22"/>
      <c r="BB246" s="22"/>
      <c r="BC246" s="22"/>
      <c r="BD246" s="22"/>
      <c r="BE246" s="22"/>
      <c r="BF246" s="22"/>
      <c r="BG246" s="22"/>
      <c r="BH246" s="22"/>
      <c r="BI246" s="22"/>
      <c r="BJ246" s="22"/>
      <c r="BK246" s="22"/>
      <c r="BL246" s="22"/>
      <c r="BM246" s="22"/>
      <c r="BN246" s="22"/>
      <c r="BO246" s="22"/>
      <c r="BP246" s="22"/>
      <c r="BQ246" s="22"/>
      <c r="BR246" s="22"/>
      <c r="BS246" s="22"/>
      <c r="BT246" s="22"/>
      <c r="BU246" s="22"/>
      <c r="BV246" s="22"/>
      <c r="BW246" s="22"/>
      <c r="BX246" s="22"/>
      <c r="BY246" s="22"/>
      <c r="BZ246" s="22"/>
      <c r="CA246" s="22"/>
      <c r="CB246" s="22"/>
      <c r="CC246" s="22"/>
      <c r="CD246" s="22"/>
      <c r="CE246" s="22"/>
      <c r="CF246" s="22"/>
      <c r="CG246" s="22"/>
      <c r="CH246" s="22"/>
      <c r="CI246" s="22"/>
      <c r="CJ246" s="22"/>
      <c r="CK246" s="22"/>
      <c r="CL246" s="22"/>
      <c r="CM246" s="22"/>
      <c r="CN246" s="22"/>
      <c r="CO246" s="22"/>
      <c r="CP246" s="22"/>
      <c r="CQ246" s="22"/>
      <c r="CR246" s="22"/>
      <c r="CS246" s="22"/>
      <c r="CT246" s="22"/>
      <c r="CU246" s="22"/>
      <c r="CV246" s="22"/>
      <c r="CW246" s="22"/>
      <c r="CX246" s="22"/>
      <c r="CY246" s="22"/>
      <c r="CZ246" s="22"/>
      <c r="DA246" s="22"/>
      <c r="DB246" s="22"/>
      <c r="DC246" s="22"/>
      <c r="DD246" s="22"/>
      <c r="DE246" s="22"/>
      <c r="DF246" s="22"/>
      <c r="DG246" s="22"/>
      <c r="DH246" s="22"/>
      <c r="DI246" s="22"/>
      <c r="DJ246" s="22"/>
      <c r="DK246" s="22"/>
      <c r="DL246" s="22"/>
      <c r="DM246" s="22"/>
      <c r="DN246" s="22"/>
      <c r="DO246" s="22"/>
      <c r="DP246" s="22"/>
      <c r="DQ246" s="22"/>
      <c r="DR246" s="22"/>
      <c r="DS246" s="22"/>
      <c r="DT246" s="22"/>
      <c r="DU246" s="22"/>
      <c r="DV246" s="22"/>
      <c r="DW246" s="22"/>
      <c r="DX246" s="22"/>
      <c r="DY246" s="22"/>
      <c r="DZ246" s="22"/>
      <c r="EA246" s="22"/>
      <c r="EB246" s="22"/>
      <c r="EC246" s="22"/>
      <c r="ED246" s="22"/>
      <c r="EE246" s="22"/>
      <c r="EF246" s="22"/>
      <c r="EG246" s="22"/>
      <c r="EH246" s="22"/>
      <c r="EI246" s="22"/>
      <c r="EJ246" s="22"/>
      <c r="EK246" s="22"/>
      <c r="EL246" s="22"/>
      <c r="EM246" s="22"/>
      <c r="EN246" s="22"/>
      <c r="EO246" s="22"/>
      <c r="EP246" s="22"/>
      <c r="EQ246" s="22"/>
      <c r="ER246" s="22"/>
      <c r="ES246" s="22"/>
      <c r="ET246" s="22"/>
      <c r="EU246" s="22"/>
      <c r="EV246" s="22"/>
      <c r="EW246" s="22"/>
      <c r="EX246" s="22"/>
      <c r="EY246" s="22"/>
      <c r="EZ246" s="22"/>
      <c r="FA246" s="22"/>
      <c r="FB246" s="22"/>
      <c r="FC246" s="22"/>
      <c r="FD246" s="22"/>
      <c r="FE246" s="22"/>
      <c r="FF246" s="22"/>
      <c r="FG246" s="22"/>
      <c r="FH246" s="22"/>
      <c r="FI246" s="22"/>
      <c r="FJ246" s="22"/>
      <c r="FK246" s="22"/>
      <c r="FL246" s="22"/>
      <c r="FM246" s="22"/>
      <c r="FN246" s="22"/>
      <c r="FO246" s="22"/>
      <c r="FP246" s="22"/>
      <c r="FQ246" s="22"/>
      <c r="FR246" s="22"/>
      <c r="FS246" s="22"/>
      <c r="FT246" s="22"/>
      <c r="FU246" s="22"/>
      <c r="FV246" s="22"/>
      <c r="FW246" s="22"/>
      <c r="FX246" s="22"/>
      <c r="FY246" s="22"/>
      <c r="FZ246" s="22"/>
    </row>
    <row r="247" spans="1:182" ht="14.1" customHeight="1" x14ac:dyDescent="0.2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F247" s="22"/>
      <c r="AG247" s="22"/>
      <c r="AH247" s="22"/>
      <c r="AI247" s="22"/>
      <c r="AJ247" s="22"/>
      <c r="AK247" s="22"/>
      <c r="AL247" s="22"/>
      <c r="AM247" s="22"/>
      <c r="AN247" s="22"/>
      <c r="AO247" s="22"/>
      <c r="AP247" s="22"/>
      <c r="AQ247" s="22"/>
      <c r="AR247" s="22"/>
      <c r="AS247" s="22"/>
      <c r="AT247" s="22"/>
      <c r="AU247" s="22"/>
      <c r="AV247" s="22"/>
      <c r="AW247" s="22"/>
      <c r="AX247" s="22"/>
      <c r="AY247" s="22"/>
      <c r="AZ247" s="22"/>
      <c r="BA247" s="22"/>
      <c r="BB247" s="22"/>
      <c r="BC247" s="22"/>
      <c r="BD247" s="22"/>
      <c r="BE247" s="22"/>
      <c r="BF247" s="22"/>
      <c r="BG247" s="22"/>
      <c r="BH247" s="22"/>
      <c r="BI247" s="22"/>
      <c r="BJ247" s="22"/>
      <c r="BK247" s="22"/>
      <c r="BL247" s="22"/>
      <c r="BM247" s="22"/>
      <c r="BN247" s="22"/>
      <c r="BO247" s="22"/>
      <c r="BP247" s="22"/>
      <c r="BQ247" s="22"/>
      <c r="BR247" s="22"/>
      <c r="BS247" s="22"/>
      <c r="BT247" s="22"/>
      <c r="BU247" s="22"/>
      <c r="BV247" s="22"/>
      <c r="BW247" s="22"/>
      <c r="BX247" s="22"/>
      <c r="BY247" s="22"/>
      <c r="BZ247" s="22"/>
      <c r="CA247" s="22"/>
      <c r="CB247" s="22"/>
      <c r="CC247" s="22"/>
      <c r="CD247" s="22"/>
      <c r="CE247" s="22"/>
      <c r="CF247" s="22"/>
      <c r="CG247" s="22"/>
      <c r="CH247" s="22"/>
      <c r="CI247" s="22"/>
      <c r="CJ247" s="22"/>
      <c r="CK247" s="22"/>
      <c r="CL247" s="22"/>
      <c r="CM247" s="22"/>
      <c r="CN247" s="22"/>
      <c r="CO247" s="22"/>
      <c r="CP247" s="22"/>
      <c r="CQ247" s="22"/>
      <c r="CR247" s="22"/>
      <c r="CS247" s="22"/>
      <c r="CT247" s="22"/>
      <c r="CU247" s="22"/>
      <c r="CV247" s="22"/>
      <c r="CW247" s="22"/>
      <c r="CX247" s="22"/>
      <c r="CY247" s="22"/>
      <c r="CZ247" s="22"/>
      <c r="DA247" s="22"/>
      <c r="DB247" s="22"/>
      <c r="DC247" s="22"/>
      <c r="DD247" s="22"/>
      <c r="DE247" s="22"/>
      <c r="DF247" s="22"/>
      <c r="DG247" s="22"/>
      <c r="DH247" s="22"/>
      <c r="DI247" s="22"/>
      <c r="DJ247" s="22"/>
      <c r="DK247" s="22"/>
      <c r="DL247" s="22"/>
      <c r="DM247" s="22"/>
      <c r="DN247" s="22"/>
      <c r="DO247" s="22"/>
      <c r="DP247" s="22"/>
      <c r="DQ247" s="22"/>
      <c r="DR247" s="22"/>
      <c r="DS247" s="22"/>
      <c r="DT247" s="22"/>
      <c r="DU247" s="22"/>
      <c r="DV247" s="22"/>
      <c r="DW247" s="22"/>
      <c r="DX247" s="22"/>
      <c r="DY247" s="22"/>
      <c r="DZ247" s="22"/>
      <c r="EA247" s="22"/>
      <c r="EB247" s="22"/>
      <c r="EC247" s="22"/>
      <c r="ED247" s="22"/>
      <c r="EE247" s="22"/>
      <c r="EF247" s="22"/>
      <c r="EG247" s="22"/>
      <c r="EH247" s="22"/>
      <c r="EI247" s="22"/>
      <c r="EJ247" s="22"/>
      <c r="EK247" s="22"/>
      <c r="EL247" s="22"/>
      <c r="EM247" s="22"/>
      <c r="EN247" s="22"/>
      <c r="EO247" s="22"/>
      <c r="EP247" s="22"/>
      <c r="EQ247" s="22"/>
      <c r="ER247" s="22"/>
      <c r="ES247" s="22"/>
      <c r="ET247" s="22"/>
      <c r="EU247" s="22"/>
      <c r="EV247" s="22"/>
      <c r="EW247" s="22"/>
      <c r="EX247" s="22"/>
      <c r="EY247" s="22"/>
      <c r="EZ247" s="22"/>
      <c r="FA247" s="22"/>
      <c r="FB247" s="22"/>
      <c r="FC247" s="22"/>
      <c r="FD247" s="22"/>
      <c r="FE247" s="22"/>
      <c r="FF247" s="22"/>
      <c r="FG247" s="22"/>
      <c r="FH247" s="22"/>
      <c r="FI247" s="22"/>
      <c r="FJ247" s="22"/>
      <c r="FK247" s="22"/>
      <c r="FL247" s="22"/>
      <c r="FM247" s="22"/>
      <c r="FN247" s="22"/>
      <c r="FO247" s="22"/>
      <c r="FP247" s="22"/>
      <c r="FQ247" s="22"/>
      <c r="FR247" s="22"/>
      <c r="FS247" s="22"/>
      <c r="FT247" s="22"/>
      <c r="FU247" s="22"/>
      <c r="FV247" s="22"/>
      <c r="FW247" s="22"/>
      <c r="FX247" s="22"/>
      <c r="FY247" s="22"/>
      <c r="FZ247" s="22"/>
    </row>
    <row r="248" spans="1:182" ht="14.1" customHeight="1" x14ac:dyDescent="0.2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  <c r="AG248" s="22"/>
      <c r="AH248" s="22"/>
      <c r="AI248" s="22"/>
      <c r="AJ248" s="22"/>
      <c r="AK248" s="22"/>
      <c r="AL248" s="22"/>
      <c r="AM248" s="22"/>
      <c r="AN248" s="22"/>
      <c r="AO248" s="22"/>
      <c r="AP248" s="22"/>
      <c r="AQ248" s="22"/>
      <c r="AR248" s="22"/>
      <c r="AS248" s="22"/>
      <c r="AT248" s="22"/>
      <c r="AU248" s="22"/>
      <c r="AV248" s="22"/>
      <c r="AW248" s="22"/>
      <c r="AX248" s="22"/>
      <c r="AY248" s="22"/>
      <c r="AZ248" s="22"/>
      <c r="BA248" s="22"/>
      <c r="BB248" s="22"/>
      <c r="BC248" s="22"/>
      <c r="BD248" s="22"/>
      <c r="BE248" s="22"/>
      <c r="BF248" s="22"/>
      <c r="BG248" s="22"/>
      <c r="BH248" s="22"/>
      <c r="BI248" s="22"/>
      <c r="BJ248" s="22"/>
      <c r="BK248" s="22"/>
      <c r="BL248" s="22"/>
      <c r="BM248" s="22"/>
      <c r="BN248" s="22"/>
      <c r="BO248" s="22"/>
      <c r="BP248" s="22"/>
      <c r="BQ248" s="22"/>
      <c r="BR248" s="22"/>
      <c r="BS248" s="22"/>
      <c r="BT248" s="22"/>
      <c r="BU248" s="22"/>
      <c r="BV248" s="22"/>
      <c r="BW248" s="22"/>
      <c r="BX248" s="22"/>
      <c r="BY248" s="22"/>
      <c r="BZ248" s="22"/>
      <c r="CA248" s="22"/>
      <c r="CB248" s="22"/>
      <c r="CC248" s="22"/>
      <c r="CD248" s="22"/>
      <c r="CE248" s="22"/>
      <c r="CF248" s="22"/>
      <c r="CG248" s="22"/>
      <c r="CH248" s="22"/>
      <c r="CI248" s="22"/>
      <c r="CJ248" s="22"/>
      <c r="CK248" s="22"/>
      <c r="CL248" s="22"/>
      <c r="CM248" s="22"/>
      <c r="CN248" s="22"/>
      <c r="CO248" s="22"/>
      <c r="CP248" s="22"/>
      <c r="CQ248" s="22"/>
      <c r="CR248" s="22"/>
      <c r="CS248" s="22"/>
      <c r="CT248" s="22"/>
      <c r="CU248" s="22"/>
      <c r="CV248" s="22"/>
      <c r="CW248" s="22"/>
      <c r="CX248" s="22"/>
      <c r="CY248" s="22"/>
      <c r="CZ248" s="22"/>
      <c r="DA248" s="22"/>
      <c r="DB248" s="22"/>
      <c r="DC248" s="22"/>
      <c r="DD248" s="22"/>
      <c r="DE248" s="22"/>
      <c r="DF248" s="22"/>
      <c r="DG248" s="22"/>
      <c r="DH248" s="22"/>
      <c r="DI248" s="22"/>
      <c r="DJ248" s="22"/>
      <c r="DK248" s="22"/>
      <c r="DL248" s="22"/>
      <c r="DM248" s="22"/>
      <c r="DN248" s="22"/>
      <c r="DO248" s="22"/>
      <c r="DP248" s="22"/>
      <c r="DQ248" s="22"/>
      <c r="DR248" s="22"/>
      <c r="DS248" s="22"/>
      <c r="DT248" s="22"/>
      <c r="DU248" s="22"/>
      <c r="DV248" s="22"/>
      <c r="DW248" s="22"/>
      <c r="DX248" s="22"/>
      <c r="DY248" s="22"/>
      <c r="DZ248" s="22"/>
      <c r="EA248" s="22"/>
      <c r="EB248" s="22"/>
      <c r="EC248" s="22"/>
      <c r="ED248" s="22"/>
      <c r="EE248" s="22"/>
      <c r="EF248" s="22"/>
      <c r="EG248" s="22"/>
      <c r="EH248" s="22"/>
      <c r="EI248" s="22"/>
      <c r="EJ248" s="22"/>
      <c r="EK248" s="22"/>
      <c r="EL248" s="22"/>
      <c r="EM248" s="22"/>
      <c r="EN248" s="22"/>
      <c r="EO248" s="22"/>
      <c r="EP248" s="22"/>
      <c r="EQ248" s="22"/>
      <c r="ER248" s="22"/>
      <c r="ES248" s="22"/>
      <c r="ET248" s="22"/>
      <c r="EU248" s="22"/>
      <c r="EV248" s="22"/>
      <c r="EW248" s="22"/>
      <c r="EX248" s="22"/>
      <c r="EY248" s="22"/>
      <c r="EZ248" s="22"/>
      <c r="FA248" s="22"/>
      <c r="FB248" s="22"/>
      <c r="FC248" s="22"/>
      <c r="FD248" s="22"/>
      <c r="FE248" s="22"/>
      <c r="FF248" s="22"/>
      <c r="FG248" s="22"/>
      <c r="FH248" s="22"/>
      <c r="FI248" s="22"/>
      <c r="FJ248" s="22"/>
      <c r="FK248" s="22"/>
      <c r="FL248" s="22"/>
      <c r="FM248" s="22"/>
      <c r="FN248" s="22"/>
      <c r="FO248" s="22"/>
      <c r="FP248" s="22"/>
      <c r="FQ248" s="22"/>
      <c r="FR248" s="22"/>
      <c r="FS248" s="22"/>
      <c r="FT248" s="22"/>
      <c r="FU248" s="22"/>
      <c r="FV248" s="22"/>
      <c r="FW248" s="22"/>
      <c r="FX248" s="22"/>
      <c r="FY248" s="22"/>
      <c r="FZ248" s="22"/>
    </row>
    <row r="249" spans="1:182" ht="14.1" customHeight="1" x14ac:dyDescent="0.2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22"/>
      <c r="AH249" s="22"/>
      <c r="AI249" s="22"/>
      <c r="AJ249" s="22"/>
      <c r="AK249" s="22"/>
      <c r="AL249" s="22"/>
      <c r="AM249" s="22"/>
      <c r="AN249" s="22"/>
      <c r="AO249" s="22"/>
      <c r="AP249" s="22"/>
      <c r="AQ249" s="22"/>
      <c r="AR249" s="22"/>
      <c r="AS249" s="22"/>
      <c r="AT249" s="22"/>
      <c r="AU249" s="22"/>
      <c r="AV249" s="22"/>
      <c r="AW249" s="22"/>
      <c r="AX249" s="22"/>
      <c r="AY249" s="22"/>
      <c r="AZ249" s="22"/>
      <c r="BA249" s="22"/>
      <c r="BB249" s="22"/>
      <c r="BC249" s="22"/>
      <c r="BD249" s="22"/>
      <c r="BE249" s="22"/>
      <c r="BF249" s="22"/>
      <c r="BG249" s="22"/>
      <c r="BH249" s="22"/>
      <c r="BI249" s="22"/>
      <c r="BJ249" s="22"/>
      <c r="BK249" s="22"/>
      <c r="BL249" s="22"/>
      <c r="BM249" s="22"/>
      <c r="BN249" s="22"/>
      <c r="BO249" s="22"/>
      <c r="BP249" s="22"/>
      <c r="BQ249" s="22"/>
      <c r="BR249" s="22"/>
      <c r="BS249" s="22"/>
      <c r="BT249" s="22"/>
      <c r="BU249" s="22"/>
      <c r="BV249" s="22"/>
      <c r="BW249" s="22"/>
      <c r="BX249" s="22"/>
      <c r="BY249" s="22"/>
      <c r="BZ249" s="22"/>
      <c r="CA249" s="22"/>
      <c r="CB249" s="22"/>
      <c r="CC249" s="22"/>
      <c r="CD249" s="22"/>
      <c r="CE249" s="22"/>
      <c r="CF249" s="22"/>
      <c r="CG249" s="22"/>
      <c r="CH249" s="22"/>
      <c r="CI249" s="22"/>
      <c r="CJ249" s="22"/>
      <c r="CK249" s="22"/>
      <c r="CL249" s="22"/>
      <c r="CM249" s="22"/>
      <c r="CN249" s="22"/>
      <c r="CO249" s="22"/>
      <c r="CP249" s="22"/>
      <c r="CQ249" s="22"/>
      <c r="CR249" s="22"/>
      <c r="CS249" s="22"/>
      <c r="CT249" s="22"/>
      <c r="CU249" s="22"/>
      <c r="CV249" s="22"/>
      <c r="CW249" s="22"/>
      <c r="CX249" s="22"/>
      <c r="CY249" s="22"/>
      <c r="CZ249" s="22"/>
      <c r="DA249" s="22"/>
      <c r="DB249" s="22"/>
      <c r="DC249" s="22"/>
      <c r="DD249" s="22"/>
      <c r="DE249" s="22"/>
      <c r="DF249" s="22"/>
      <c r="DG249" s="22"/>
      <c r="DH249" s="22"/>
      <c r="DI249" s="22"/>
      <c r="DJ249" s="22"/>
      <c r="DK249" s="22"/>
      <c r="DL249" s="22"/>
      <c r="DM249" s="22"/>
      <c r="DN249" s="22"/>
      <c r="DO249" s="22"/>
      <c r="DP249" s="22"/>
      <c r="DQ249" s="22"/>
      <c r="DR249" s="22"/>
      <c r="DS249" s="22"/>
      <c r="DT249" s="22"/>
      <c r="DU249" s="22"/>
      <c r="DV249" s="22"/>
      <c r="DW249" s="22"/>
      <c r="DX249" s="22"/>
      <c r="DY249" s="22"/>
      <c r="DZ249" s="22"/>
      <c r="EA249" s="22"/>
      <c r="EB249" s="22"/>
      <c r="EC249" s="22"/>
      <c r="ED249" s="22"/>
      <c r="EE249" s="22"/>
      <c r="EF249" s="22"/>
      <c r="EG249" s="22"/>
      <c r="EH249" s="22"/>
      <c r="EI249" s="22"/>
      <c r="EJ249" s="22"/>
      <c r="EK249" s="22"/>
      <c r="EL249" s="22"/>
      <c r="EM249" s="22"/>
      <c r="EN249" s="22"/>
      <c r="EO249" s="22"/>
      <c r="EP249" s="22"/>
      <c r="EQ249" s="22"/>
      <c r="ER249" s="22"/>
      <c r="ES249" s="22"/>
      <c r="ET249" s="22"/>
      <c r="EU249" s="22"/>
      <c r="EV249" s="22"/>
      <c r="EW249" s="22"/>
      <c r="EX249" s="22"/>
      <c r="EY249" s="22"/>
      <c r="EZ249" s="22"/>
      <c r="FA249" s="22"/>
      <c r="FB249" s="22"/>
      <c r="FC249" s="22"/>
      <c r="FD249" s="22"/>
      <c r="FE249" s="22"/>
      <c r="FF249" s="22"/>
      <c r="FG249" s="22"/>
      <c r="FH249" s="22"/>
      <c r="FI249" s="22"/>
      <c r="FJ249" s="22"/>
      <c r="FK249" s="22"/>
      <c r="FL249" s="22"/>
      <c r="FM249" s="22"/>
      <c r="FN249" s="22"/>
      <c r="FO249" s="22"/>
      <c r="FP249" s="22"/>
      <c r="FQ249" s="22"/>
      <c r="FR249" s="22"/>
      <c r="FS249" s="22"/>
      <c r="FT249" s="22"/>
      <c r="FU249" s="22"/>
      <c r="FV249" s="22"/>
      <c r="FW249" s="22"/>
      <c r="FX249" s="22"/>
      <c r="FY249" s="22"/>
      <c r="FZ249" s="22"/>
    </row>
    <row r="250" spans="1:182" ht="14.1" customHeight="1" x14ac:dyDescent="0.2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  <c r="AG250" s="22"/>
      <c r="AH250" s="22"/>
      <c r="AI250" s="22"/>
      <c r="AJ250" s="22"/>
      <c r="AK250" s="22"/>
      <c r="AL250" s="22"/>
      <c r="AM250" s="22"/>
      <c r="AN250" s="22"/>
      <c r="AO250" s="22"/>
      <c r="AP250" s="22"/>
      <c r="AQ250" s="22"/>
      <c r="AR250" s="22"/>
      <c r="AS250" s="22"/>
      <c r="AT250" s="22"/>
      <c r="AU250" s="22"/>
      <c r="AV250" s="22"/>
      <c r="AW250" s="22"/>
      <c r="AX250" s="22"/>
      <c r="AY250" s="22"/>
      <c r="AZ250" s="22"/>
      <c r="BA250" s="22"/>
      <c r="BB250" s="22"/>
      <c r="BC250" s="22"/>
      <c r="BD250" s="22"/>
      <c r="BE250" s="22"/>
      <c r="BF250" s="22"/>
      <c r="BG250" s="22"/>
      <c r="BH250" s="22"/>
      <c r="BI250" s="22"/>
      <c r="BJ250" s="22"/>
      <c r="BK250" s="22"/>
      <c r="BL250" s="22"/>
      <c r="BM250" s="22"/>
      <c r="BN250" s="22"/>
      <c r="BO250" s="22"/>
      <c r="BP250" s="22"/>
      <c r="BQ250" s="22"/>
      <c r="BR250" s="22"/>
      <c r="BS250" s="22"/>
      <c r="BT250" s="22"/>
      <c r="BU250" s="22"/>
      <c r="BV250" s="22"/>
      <c r="BW250" s="22"/>
      <c r="BX250" s="22"/>
      <c r="BY250" s="22"/>
      <c r="BZ250" s="22"/>
      <c r="CA250" s="22"/>
      <c r="CB250" s="22"/>
      <c r="CC250" s="22"/>
      <c r="CD250" s="22"/>
      <c r="CE250" s="22"/>
      <c r="CF250" s="22"/>
      <c r="CG250" s="22"/>
      <c r="CH250" s="22"/>
      <c r="CI250" s="22"/>
      <c r="CJ250" s="22"/>
      <c r="CK250" s="22"/>
      <c r="CL250" s="22"/>
      <c r="CM250" s="22"/>
      <c r="CN250" s="22"/>
      <c r="CO250" s="22"/>
      <c r="CP250" s="22"/>
      <c r="CQ250" s="22"/>
      <c r="CR250" s="22"/>
      <c r="CS250" s="22"/>
      <c r="CT250" s="22"/>
      <c r="CU250" s="22"/>
      <c r="CV250" s="22"/>
      <c r="CW250" s="22"/>
      <c r="CX250" s="22"/>
      <c r="CY250" s="22"/>
      <c r="CZ250" s="22"/>
      <c r="DA250" s="22"/>
      <c r="DB250" s="22"/>
      <c r="DC250" s="22"/>
      <c r="DD250" s="22"/>
      <c r="DE250" s="22"/>
      <c r="DF250" s="22"/>
      <c r="DG250" s="22"/>
      <c r="DH250" s="22"/>
      <c r="DI250" s="22"/>
      <c r="DJ250" s="22"/>
      <c r="DK250" s="22"/>
      <c r="DL250" s="22"/>
      <c r="DM250" s="22"/>
      <c r="DN250" s="22"/>
      <c r="DO250" s="22"/>
      <c r="DP250" s="22"/>
      <c r="DQ250" s="22"/>
      <c r="DR250" s="22"/>
      <c r="DS250" s="22"/>
      <c r="DT250" s="22"/>
      <c r="DU250" s="22"/>
      <c r="DV250" s="22"/>
      <c r="DW250" s="22"/>
      <c r="DX250" s="22"/>
      <c r="DY250" s="22"/>
      <c r="DZ250" s="22"/>
      <c r="EA250" s="22"/>
      <c r="EB250" s="22"/>
      <c r="EC250" s="22"/>
      <c r="ED250" s="22"/>
      <c r="EE250" s="22"/>
      <c r="EF250" s="22"/>
      <c r="EG250" s="22"/>
      <c r="EH250" s="22"/>
      <c r="EI250" s="22"/>
      <c r="EJ250" s="22"/>
      <c r="EK250" s="22"/>
      <c r="EL250" s="22"/>
      <c r="EM250" s="22"/>
      <c r="EN250" s="22"/>
      <c r="EO250" s="22"/>
      <c r="EP250" s="22"/>
      <c r="EQ250" s="22"/>
      <c r="ER250" s="22"/>
      <c r="ES250" s="22"/>
      <c r="ET250" s="22"/>
      <c r="EU250" s="22"/>
      <c r="EV250" s="22"/>
      <c r="EW250" s="22"/>
      <c r="EX250" s="22"/>
      <c r="EY250" s="22"/>
      <c r="EZ250" s="22"/>
      <c r="FA250" s="22"/>
      <c r="FB250" s="22"/>
      <c r="FC250" s="22"/>
      <c r="FD250" s="22"/>
      <c r="FE250" s="22"/>
      <c r="FF250" s="22"/>
      <c r="FG250" s="22"/>
      <c r="FH250" s="22"/>
      <c r="FI250" s="22"/>
      <c r="FJ250" s="22"/>
      <c r="FK250" s="22"/>
      <c r="FL250" s="22"/>
      <c r="FM250" s="22"/>
      <c r="FN250" s="22"/>
      <c r="FO250" s="22"/>
      <c r="FP250" s="22"/>
      <c r="FQ250" s="22"/>
      <c r="FR250" s="22"/>
      <c r="FS250" s="22"/>
      <c r="FT250" s="22"/>
      <c r="FU250" s="22"/>
      <c r="FV250" s="22"/>
      <c r="FW250" s="22"/>
      <c r="FX250" s="22"/>
      <c r="FY250" s="22"/>
      <c r="FZ250" s="22"/>
    </row>
    <row r="251" spans="1:182" ht="14.1" customHeight="1" x14ac:dyDescent="0.2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22"/>
      <c r="AH251" s="22"/>
      <c r="AI251" s="22"/>
      <c r="AJ251" s="22"/>
      <c r="AK251" s="22"/>
      <c r="AL251" s="22"/>
      <c r="AM251" s="22"/>
      <c r="AN251" s="22"/>
      <c r="AO251" s="22"/>
      <c r="AP251" s="22"/>
      <c r="AQ251" s="22"/>
      <c r="AR251" s="22"/>
      <c r="AS251" s="22"/>
      <c r="AT251" s="22"/>
      <c r="AU251" s="22"/>
      <c r="AV251" s="22"/>
      <c r="AW251" s="22"/>
      <c r="AX251" s="22"/>
      <c r="AY251" s="22"/>
      <c r="AZ251" s="22"/>
      <c r="BA251" s="22"/>
      <c r="BB251" s="22"/>
      <c r="BC251" s="22"/>
      <c r="BD251" s="22"/>
      <c r="BE251" s="22"/>
      <c r="BF251" s="22"/>
      <c r="BG251" s="22"/>
      <c r="BH251" s="22"/>
      <c r="BI251" s="22"/>
      <c r="BJ251" s="22"/>
      <c r="BK251" s="22"/>
      <c r="BL251" s="22"/>
      <c r="BM251" s="22"/>
      <c r="BN251" s="22"/>
      <c r="BO251" s="22"/>
      <c r="BP251" s="22"/>
      <c r="BQ251" s="22"/>
      <c r="BR251" s="22"/>
      <c r="BS251" s="22"/>
      <c r="BT251" s="22"/>
      <c r="BU251" s="22"/>
      <c r="BV251" s="22"/>
      <c r="BW251" s="22"/>
      <c r="BX251" s="22"/>
      <c r="BY251" s="22"/>
      <c r="BZ251" s="22"/>
      <c r="CA251" s="22"/>
      <c r="CB251" s="22"/>
      <c r="CC251" s="22"/>
      <c r="CD251" s="22"/>
      <c r="CE251" s="22"/>
      <c r="CF251" s="22"/>
      <c r="CG251" s="22"/>
      <c r="CH251" s="22"/>
      <c r="CI251" s="22"/>
      <c r="CJ251" s="22"/>
      <c r="CK251" s="22"/>
      <c r="CL251" s="22"/>
      <c r="CM251" s="22"/>
      <c r="CN251" s="22"/>
      <c r="CO251" s="22"/>
      <c r="CP251" s="22"/>
      <c r="CQ251" s="22"/>
      <c r="CR251" s="22"/>
      <c r="CS251" s="22"/>
      <c r="CT251" s="22"/>
      <c r="CU251" s="22"/>
      <c r="CV251" s="22"/>
      <c r="CW251" s="22"/>
      <c r="CX251" s="22"/>
      <c r="CY251" s="22"/>
      <c r="CZ251" s="22"/>
      <c r="DA251" s="22"/>
      <c r="DB251" s="22"/>
      <c r="DC251" s="22"/>
      <c r="DD251" s="22"/>
      <c r="DE251" s="22"/>
      <c r="DF251" s="22"/>
      <c r="DG251" s="22"/>
      <c r="DH251" s="22"/>
      <c r="DI251" s="22"/>
      <c r="DJ251" s="22"/>
      <c r="DK251" s="22"/>
      <c r="DL251" s="22"/>
      <c r="DM251" s="22"/>
      <c r="DN251" s="22"/>
      <c r="DO251" s="22"/>
      <c r="DP251" s="22"/>
      <c r="DQ251" s="22"/>
      <c r="DR251" s="22"/>
      <c r="DS251" s="22"/>
      <c r="DT251" s="22"/>
      <c r="DU251" s="22"/>
      <c r="DV251" s="22"/>
      <c r="DW251" s="22"/>
      <c r="DX251" s="22"/>
      <c r="DY251" s="22"/>
      <c r="DZ251" s="22"/>
      <c r="EA251" s="22"/>
      <c r="EB251" s="22"/>
      <c r="EC251" s="22"/>
      <c r="ED251" s="22"/>
      <c r="EE251" s="22"/>
      <c r="EF251" s="22"/>
      <c r="EG251" s="22"/>
      <c r="EH251" s="22"/>
      <c r="EI251" s="22"/>
      <c r="EJ251" s="22"/>
      <c r="EK251" s="22"/>
      <c r="EL251" s="22"/>
      <c r="EM251" s="22"/>
      <c r="EN251" s="22"/>
      <c r="EO251" s="22"/>
      <c r="EP251" s="22"/>
      <c r="EQ251" s="22"/>
      <c r="ER251" s="22"/>
      <c r="ES251" s="22"/>
      <c r="ET251" s="22"/>
      <c r="EU251" s="22"/>
      <c r="EV251" s="22"/>
      <c r="EW251" s="22"/>
      <c r="EX251" s="22"/>
      <c r="EY251" s="22"/>
      <c r="EZ251" s="22"/>
      <c r="FA251" s="22"/>
      <c r="FB251" s="22"/>
      <c r="FC251" s="22"/>
      <c r="FD251" s="22"/>
      <c r="FE251" s="22"/>
      <c r="FF251" s="22"/>
      <c r="FG251" s="22"/>
      <c r="FH251" s="22"/>
      <c r="FI251" s="22"/>
      <c r="FJ251" s="22"/>
      <c r="FK251" s="22"/>
      <c r="FL251" s="22"/>
      <c r="FM251" s="22"/>
      <c r="FN251" s="22"/>
      <c r="FO251" s="22"/>
      <c r="FP251" s="22"/>
      <c r="FQ251" s="22"/>
      <c r="FR251" s="22"/>
      <c r="FS251" s="22"/>
      <c r="FT251" s="22"/>
      <c r="FU251" s="22"/>
      <c r="FV251" s="22"/>
      <c r="FW251" s="22"/>
      <c r="FX251" s="22"/>
      <c r="FY251" s="22"/>
      <c r="FZ251" s="22"/>
    </row>
  </sheetData>
  <sheetProtection password="CA20" sheet="1" objects="1" scenarios="1"/>
  <mergeCells count="113">
    <mergeCell ref="W29:AB29"/>
    <mergeCell ref="W28:AB28"/>
    <mergeCell ref="GR49:GT49"/>
    <mergeCell ref="GR39:GT39"/>
    <mergeCell ref="GR50:GT50"/>
    <mergeCell ref="GR36:GT36"/>
    <mergeCell ref="GR47:GT47"/>
    <mergeCell ref="GR37:GT37"/>
    <mergeCell ref="GR48:GT48"/>
    <mergeCell ref="HX35:HY35"/>
    <mergeCell ref="ID35:IE35"/>
    <mergeCell ref="GY64:HA64"/>
    <mergeCell ref="GR65:GT65"/>
    <mergeCell ref="GR40:GT40"/>
    <mergeCell ref="GR51:GT51"/>
    <mergeCell ref="GR62:GT62"/>
    <mergeCell ref="GR60:GT60"/>
    <mergeCell ref="GR61:GT61"/>
    <mergeCell ref="GR46:GT46"/>
    <mergeCell ref="GR57:GT57"/>
    <mergeCell ref="GR45:GT45"/>
    <mergeCell ref="GR44:GT44"/>
    <mergeCell ref="GR55:GT55"/>
    <mergeCell ref="HD1:HF1"/>
    <mergeCell ref="GR41:GT41"/>
    <mergeCell ref="H24:J24"/>
    <mergeCell ref="H26:J26"/>
    <mergeCell ref="GR38:GT38"/>
    <mergeCell ref="GP5:GQ5"/>
    <mergeCell ref="H16:J16"/>
    <mergeCell ref="D18:H19"/>
    <mergeCell ref="H20:K20"/>
    <mergeCell ref="W18:AB18"/>
    <mergeCell ref="T18:V18"/>
    <mergeCell ref="Q20:S22"/>
    <mergeCell ref="T20:V20"/>
    <mergeCell ref="AC20:AE20"/>
    <mergeCell ref="T21:V21"/>
    <mergeCell ref="AC21:AE21"/>
    <mergeCell ref="T22:V22"/>
    <mergeCell ref="D2:F3"/>
    <mergeCell ref="H4:J4"/>
    <mergeCell ref="H6:J6"/>
    <mergeCell ref="H8:J8"/>
    <mergeCell ref="H30:J30"/>
    <mergeCell ref="H28:J28"/>
    <mergeCell ref="W30:AB30"/>
    <mergeCell ref="GR68:GT68"/>
    <mergeCell ref="GR66:GT66"/>
    <mergeCell ref="GY45:HA45"/>
    <mergeCell ref="GR56:GT56"/>
    <mergeCell ref="GR67:GT67"/>
    <mergeCell ref="GR42:GT42"/>
    <mergeCell ref="GR53:GT53"/>
    <mergeCell ref="GR64:GT64"/>
    <mergeCell ref="GR43:GT43"/>
    <mergeCell ref="GR52:GT52"/>
    <mergeCell ref="GR63:GT63"/>
    <mergeCell ref="GR58:GT58"/>
    <mergeCell ref="GR59:GT59"/>
    <mergeCell ref="GR54:GT54"/>
    <mergeCell ref="HH5:HI5"/>
    <mergeCell ref="GN6:GO6"/>
    <mergeCell ref="GP3:GQ3"/>
    <mergeCell ref="HH3:HI3"/>
    <mergeCell ref="HA4:HB4"/>
    <mergeCell ref="HH4:HI4"/>
    <mergeCell ref="HA9:HB9"/>
    <mergeCell ref="HC9:HD9"/>
    <mergeCell ref="HA10:HB10"/>
    <mergeCell ref="HC10:HD10"/>
    <mergeCell ref="D10:K11"/>
    <mergeCell ref="H12:J12"/>
    <mergeCell ref="H14:J14"/>
    <mergeCell ref="W19:AB19"/>
    <mergeCell ref="AC19:AE19"/>
    <mergeCell ref="W20:AB20"/>
    <mergeCell ref="W21:AB21"/>
    <mergeCell ref="W22:AB22"/>
    <mergeCell ref="AC22:AE22"/>
    <mergeCell ref="T17:V17"/>
    <mergeCell ref="W17:AB17"/>
    <mergeCell ref="AC17:AE17"/>
    <mergeCell ref="AC18:AE18"/>
    <mergeCell ref="T19:V19"/>
    <mergeCell ref="Q17:S19"/>
    <mergeCell ref="D22:F23"/>
    <mergeCell ref="Q23:S28"/>
    <mergeCell ref="W23:AB23"/>
    <mergeCell ref="T30:V30"/>
    <mergeCell ref="T31:V31"/>
    <mergeCell ref="T32:V32"/>
    <mergeCell ref="T33:V33"/>
    <mergeCell ref="Q29:S33"/>
    <mergeCell ref="R2:W3"/>
    <mergeCell ref="U4:AD4"/>
    <mergeCell ref="U6:AD6"/>
    <mergeCell ref="U8:AD8"/>
    <mergeCell ref="U10:AD10"/>
    <mergeCell ref="U12:AD12"/>
    <mergeCell ref="U14:AD14"/>
    <mergeCell ref="T24:V24"/>
    <mergeCell ref="T25:V25"/>
    <mergeCell ref="T26:V26"/>
    <mergeCell ref="T27:V27"/>
    <mergeCell ref="T28:V28"/>
    <mergeCell ref="W25:AB25"/>
    <mergeCell ref="W24:AB24"/>
    <mergeCell ref="W26:AB26"/>
    <mergeCell ref="W27:AB27"/>
    <mergeCell ref="W31:AB31"/>
    <mergeCell ref="W32:AB32"/>
    <mergeCell ref="W33:AB33"/>
  </mergeCells>
  <dataValidations count="12">
    <dataValidation type="list" allowBlank="1" showInputMessage="1" showErrorMessage="1" sqref="H30:J30">
      <formula1>$GW$9:$GW$14</formula1>
    </dataValidation>
    <dataValidation type="list" allowBlank="1" showInputMessage="1" showErrorMessage="1" sqref="H28:J28">
      <formula1>$GX$25:$GX$33</formula1>
    </dataValidation>
    <dataValidation type="list" allowBlank="1" showInputMessage="1" showErrorMessage="1" sqref="H20:K20">
      <formula1>$HM$6:$HM$10</formula1>
    </dataValidation>
    <dataValidation type="list" allowBlank="1" showInputMessage="1" showErrorMessage="1" sqref="H14:J14">
      <formula1>$GO$23:$GO$25</formula1>
    </dataValidation>
    <dataValidation type="list" allowBlank="1" showInputMessage="1" showErrorMessage="1" sqref="H12:J12">
      <formula1>$GN$23:$GN$25</formula1>
    </dataValidation>
    <dataValidation type="list" allowBlank="1" showInputMessage="1" showErrorMessage="1" sqref="W32 W27">
      <formula1>$GY$9:$GY$23</formula1>
    </dataValidation>
    <dataValidation type="list" allowBlank="1" showInputMessage="1" showErrorMessage="1" sqref="W20:AB20">
      <formula1>$GP$19:$GP$29</formula1>
    </dataValidation>
    <dataValidation type="list" allowBlank="1" showInputMessage="1" showErrorMessage="1" sqref="W21:AB21">
      <formula1>$GR$19:$GR$28</formula1>
    </dataValidation>
    <dataValidation type="list" allowBlank="1" showInputMessage="1" showErrorMessage="1" sqref="H8">
      <formula1>$HM$16:$HM$28</formula1>
    </dataValidation>
    <dataValidation type="list" allowBlank="1" showInputMessage="1" showErrorMessage="1" sqref="H4:J4 H6:J6">
      <formula1>$GU$9:$GU$12</formula1>
    </dataValidation>
    <dataValidation type="list" allowBlank="1" showInputMessage="1" showErrorMessage="1" sqref="W23:AB23">
      <formula1>$HU$35:$HU$41</formula1>
    </dataValidation>
    <dataValidation type="list" allowBlank="1" showInputMessage="1" showErrorMessage="1" sqref="W29:AB29">
      <formula1>$IA$35:$IA$41</formula1>
    </dataValidation>
  </dataValidations>
  <printOptions horizontalCentered="1" verticalCentered="1"/>
  <pageMargins left="0.70866141732283472" right="0.39370078740157483" top="0.39370078740157483" bottom="0.39370078740157483" header="0.27559055118110237" footer="0.19685039370078741"/>
  <pageSetup paperSize="9" scale="73" orientation="landscape" horizontalDpi="1200" verticalDpi="12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1:BZ68"/>
  <sheetViews>
    <sheetView showGridLines="0" showRowColHeaders="0" zoomScaleNormal="100" workbookViewId="0">
      <selection activeCell="AV24" sqref="AV24"/>
    </sheetView>
  </sheetViews>
  <sheetFormatPr defaultColWidth="2.625" defaultRowHeight="14.1" customHeight="1" x14ac:dyDescent="0.2"/>
  <cols>
    <col min="1" max="6" width="2.625" style="22"/>
    <col min="7" max="8" width="2.625" style="22" customWidth="1"/>
    <col min="9" max="15" width="2.625" style="22"/>
    <col min="16" max="16" width="2.625" style="22" customWidth="1"/>
    <col min="17" max="18" width="2.625" style="22"/>
    <col min="19" max="19" width="2.625" style="22" customWidth="1"/>
    <col min="20" max="21" width="2.625" style="22"/>
    <col min="22" max="22" width="2.625" style="22" customWidth="1"/>
    <col min="23" max="27" width="2.625" style="22"/>
    <col min="28" max="28" width="2.625" style="22" customWidth="1"/>
    <col min="29" max="30" width="2.625" style="22"/>
    <col min="31" max="31" width="2.625" style="22" customWidth="1"/>
    <col min="32" max="16384" width="2.625" style="22"/>
  </cols>
  <sheetData>
    <row r="1" spans="2:73" ht="14.1" customHeight="1" x14ac:dyDescent="0.2">
      <c r="B1" s="157" t="s">
        <v>89</v>
      </c>
    </row>
    <row r="2" spans="2:73" ht="14.1" customHeight="1" thickBot="1" x14ac:dyDescent="0.25">
      <c r="B2" s="39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7"/>
    </row>
    <row r="3" spans="2:73" ht="14.1" customHeight="1" x14ac:dyDescent="0.2">
      <c r="B3" s="28"/>
      <c r="C3" s="62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6"/>
      <c r="AO3" s="25"/>
    </row>
    <row r="4" spans="2:73" ht="14.1" customHeight="1" x14ac:dyDescent="0.2">
      <c r="B4" s="28"/>
      <c r="C4" s="44"/>
      <c r="D4" s="100" t="s">
        <v>36</v>
      </c>
      <c r="E4" s="98"/>
      <c r="F4" s="98"/>
      <c r="G4" s="99"/>
      <c r="H4" s="85" t="str">
        <f>Stair1!U4</f>
        <v>อาคารคอนกรีตเสริมเหล็ก</v>
      </c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7"/>
      <c r="Y4" s="86"/>
      <c r="Z4" s="86"/>
      <c r="AA4" s="86"/>
      <c r="AB4" s="100" t="s">
        <v>166</v>
      </c>
      <c r="AC4" s="101"/>
      <c r="AD4" s="98"/>
      <c r="AE4" s="99"/>
      <c r="AF4" s="85" t="str">
        <f>Stair1!U10</f>
        <v>ST-01</v>
      </c>
      <c r="AG4" s="86"/>
      <c r="AH4" s="86"/>
      <c r="AI4" s="86"/>
      <c r="AJ4" s="87"/>
      <c r="AK4" s="87"/>
      <c r="AL4" s="87"/>
      <c r="AM4" s="182"/>
      <c r="AN4" s="47"/>
      <c r="AO4" s="25"/>
    </row>
    <row r="5" spans="2:73" ht="14.1" customHeight="1" x14ac:dyDescent="0.2">
      <c r="B5" s="28"/>
      <c r="C5" s="44"/>
      <c r="D5" s="180" t="s">
        <v>37</v>
      </c>
      <c r="E5" s="94"/>
      <c r="F5" s="94"/>
      <c r="G5" s="95"/>
      <c r="H5" s="93" t="str">
        <f>Stair1!U6</f>
        <v>สำนักงานทรัพย์สินส่วนพระมหากษัตริย์</v>
      </c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2"/>
      <c r="Y5" s="91"/>
      <c r="Z5" s="91"/>
      <c r="AA5" s="91"/>
      <c r="AB5" s="96" t="s">
        <v>34</v>
      </c>
      <c r="AC5" s="97"/>
      <c r="AD5" s="94"/>
      <c r="AE5" s="95"/>
      <c r="AF5" s="93" t="str">
        <f>Stair1!U12</f>
        <v>ว่าที่ ร.ต.รณฤทธิ์ เพชสง</v>
      </c>
      <c r="AG5" s="91"/>
      <c r="AH5" s="91"/>
      <c r="AI5" s="91"/>
      <c r="AJ5" s="92"/>
      <c r="AK5" s="92"/>
      <c r="AL5" s="92"/>
      <c r="AM5" s="183"/>
      <c r="AN5" s="47"/>
      <c r="AO5" s="25"/>
    </row>
    <row r="6" spans="2:73" ht="14.1" customHeight="1" x14ac:dyDescent="0.2">
      <c r="B6" s="28"/>
      <c r="C6" s="44"/>
      <c r="D6" s="181" t="s">
        <v>38</v>
      </c>
      <c r="E6" s="102"/>
      <c r="F6" s="102"/>
      <c r="G6" s="103"/>
      <c r="H6" s="88" t="str">
        <f>Stair1!U8</f>
        <v>กรุงเทพมหานครฯ</v>
      </c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90"/>
      <c r="Y6" s="89"/>
      <c r="Z6" s="89"/>
      <c r="AA6" s="89"/>
      <c r="AB6" s="104" t="s">
        <v>35</v>
      </c>
      <c r="AC6" s="105"/>
      <c r="AD6" s="102"/>
      <c r="AE6" s="103"/>
      <c r="AF6" s="88" t="str">
        <f>Stair1!U14</f>
        <v>ภย.62026</v>
      </c>
      <c r="AG6" s="89"/>
      <c r="AH6" s="89"/>
      <c r="AI6" s="89"/>
      <c r="AJ6" s="90"/>
      <c r="AK6" s="90"/>
      <c r="AL6" s="90"/>
      <c r="AM6" s="184"/>
      <c r="AN6" s="47"/>
      <c r="AO6" s="25"/>
    </row>
    <row r="7" spans="2:73" ht="14.1" customHeight="1" x14ac:dyDescent="0.2">
      <c r="B7" s="28"/>
      <c r="C7" s="44"/>
      <c r="D7" s="57" t="s">
        <v>39</v>
      </c>
      <c r="E7" s="51"/>
      <c r="F7" s="51"/>
      <c r="G7" s="51"/>
      <c r="H7" s="51"/>
      <c r="I7" s="51"/>
      <c r="J7" s="51"/>
      <c r="K7" s="51"/>
      <c r="L7" s="43"/>
      <c r="M7" s="51"/>
      <c r="N7" s="51"/>
      <c r="O7" s="51"/>
      <c r="P7" s="58" t="s">
        <v>98</v>
      </c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7" t="s">
        <v>40</v>
      </c>
      <c r="AC7" s="51"/>
      <c r="AD7" s="51"/>
      <c r="AE7" s="51"/>
      <c r="AF7" s="51"/>
      <c r="AG7" s="51"/>
      <c r="AH7" s="51"/>
      <c r="AI7" s="51"/>
      <c r="AJ7" s="29"/>
      <c r="AK7" s="29"/>
      <c r="AL7" s="29"/>
      <c r="AM7" s="29"/>
      <c r="AN7" s="47"/>
      <c r="AO7" s="25"/>
    </row>
    <row r="8" spans="2:73" ht="14.1" customHeight="1" x14ac:dyDescent="0.2">
      <c r="B8" s="28"/>
      <c r="C8" s="44"/>
      <c r="D8" s="59" t="s">
        <v>3</v>
      </c>
      <c r="E8" s="226"/>
      <c r="F8" s="284" t="s">
        <v>1</v>
      </c>
      <c r="G8" s="358">
        <f>Stair1!H8</f>
        <v>150</v>
      </c>
      <c r="H8" s="358"/>
      <c r="I8" s="358"/>
      <c r="J8" s="284" t="s">
        <v>2</v>
      </c>
      <c r="K8" s="29"/>
      <c r="L8" s="29"/>
      <c r="M8" s="29"/>
      <c r="N8" s="51"/>
      <c r="O8" s="51"/>
      <c r="P8" s="59" t="s">
        <v>139</v>
      </c>
      <c r="Q8" s="51"/>
      <c r="R8" s="284" t="s">
        <v>1</v>
      </c>
      <c r="S8" s="359">
        <f>Stair1!H24</f>
        <v>2</v>
      </c>
      <c r="T8" s="359"/>
      <c r="U8" s="359"/>
      <c r="V8" s="284" t="s">
        <v>12</v>
      </c>
      <c r="W8" s="50"/>
      <c r="X8" s="50"/>
      <c r="Y8" s="51"/>
      <c r="Z8" s="51"/>
      <c r="AA8" s="51"/>
      <c r="AB8" s="60" t="s">
        <v>26</v>
      </c>
      <c r="AC8" s="29"/>
      <c r="AD8" s="284" t="s">
        <v>1</v>
      </c>
      <c r="AE8" s="359">
        <f>Stair1!H16</f>
        <v>0.85</v>
      </c>
      <c r="AF8" s="358"/>
      <c r="AG8" s="358"/>
      <c r="AH8" s="284" t="s">
        <v>0</v>
      </c>
      <c r="AI8" s="51"/>
      <c r="AJ8" s="29"/>
      <c r="AK8" s="29"/>
      <c r="AL8" s="29"/>
      <c r="AM8" s="29"/>
      <c r="AN8" s="47"/>
      <c r="AO8" s="25"/>
    </row>
    <row r="9" spans="2:73" ht="14.1" customHeight="1" x14ac:dyDescent="0.2">
      <c r="B9" s="28"/>
      <c r="C9" s="44"/>
      <c r="D9" s="59" t="s">
        <v>97</v>
      </c>
      <c r="E9" s="226"/>
      <c r="F9" s="284" t="s">
        <v>1</v>
      </c>
      <c r="G9" s="358">
        <f>Stair1!H4</f>
        <v>3000</v>
      </c>
      <c r="H9" s="358"/>
      <c r="I9" s="358"/>
      <c r="J9" s="287" t="s">
        <v>2</v>
      </c>
      <c r="K9" s="29"/>
      <c r="L9" s="29"/>
      <c r="M9" s="29"/>
      <c r="N9" s="51"/>
      <c r="O9" s="51"/>
      <c r="P9" s="59" t="s">
        <v>18</v>
      </c>
      <c r="Q9" s="51"/>
      <c r="R9" s="284" t="s">
        <v>1</v>
      </c>
      <c r="S9" s="368">
        <f>Stair1!H26</f>
        <v>4</v>
      </c>
      <c r="T9" s="368"/>
      <c r="U9" s="368"/>
      <c r="V9" s="284" t="s">
        <v>12</v>
      </c>
      <c r="W9" s="50"/>
      <c r="X9" s="50"/>
      <c r="Y9" s="51"/>
      <c r="Z9" s="51"/>
      <c r="AA9" s="51"/>
      <c r="AB9" s="60" t="s">
        <v>27</v>
      </c>
      <c r="AC9" s="29"/>
      <c r="AD9" s="284" t="s">
        <v>1</v>
      </c>
      <c r="AE9" s="359">
        <f>Stair1!H12</f>
        <v>0.9</v>
      </c>
      <c r="AF9" s="359"/>
      <c r="AG9" s="359"/>
      <c r="AH9" s="284" t="s">
        <v>0</v>
      </c>
      <c r="AI9" s="51"/>
      <c r="AJ9" s="29"/>
      <c r="AK9" s="29"/>
      <c r="AL9" s="29"/>
      <c r="AM9" s="29"/>
      <c r="AN9" s="47"/>
      <c r="AO9" s="25"/>
    </row>
    <row r="10" spans="2:73" ht="14.1" customHeight="1" x14ac:dyDescent="0.2">
      <c r="B10" s="28"/>
      <c r="C10" s="44"/>
      <c r="D10" s="59" t="s">
        <v>96</v>
      </c>
      <c r="E10" s="226"/>
      <c r="F10" s="284" t="s">
        <v>1</v>
      </c>
      <c r="G10" s="358">
        <f>Stair1!H6</f>
        <v>2400</v>
      </c>
      <c r="H10" s="358"/>
      <c r="I10" s="358"/>
      <c r="J10" s="287" t="s">
        <v>2</v>
      </c>
      <c r="K10" s="29"/>
      <c r="L10" s="29"/>
      <c r="M10" s="29"/>
      <c r="N10" s="51"/>
      <c r="O10" s="51"/>
      <c r="P10" s="61" t="s">
        <v>94</v>
      </c>
      <c r="Q10" s="51"/>
      <c r="R10" s="284" t="s">
        <v>1</v>
      </c>
      <c r="S10" s="359">
        <f>Stair1!H30/100</f>
        <v>0.03</v>
      </c>
      <c r="T10" s="358"/>
      <c r="U10" s="358"/>
      <c r="V10" s="284" t="s">
        <v>12</v>
      </c>
      <c r="W10" s="50"/>
      <c r="X10" s="50"/>
      <c r="Y10" s="51"/>
      <c r="Z10" s="51"/>
      <c r="AA10" s="51"/>
      <c r="AB10" s="60" t="s">
        <v>28</v>
      </c>
      <c r="AC10" s="29"/>
      <c r="AD10" s="284" t="s">
        <v>1</v>
      </c>
      <c r="AE10" s="359">
        <f>Stair1!H14</f>
        <v>0.85</v>
      </c>
      <c r="AF10" s="359"/>
      <c r="AG10" s="359"/>
      <c r="AH10" s="284" t="s">
        <v>0</v>
      </c>
      <c r="AI10" s="51"/>
      <c r="AJ10" s="29"/>
      <c r="AK10" s="29"/>
      <c r="AL10" s="29"/>
      <c r="AM10" s="29"/>
      <c r="AN10" s="47"/>
      <c r="AO10" s="25"/>
    </row>
    <row r="11" spans="2:73" ht="14.1" customHeight="1" x14ac:dyDescent="0.2">
      <c r="B11" s="28"/>
      <c r="C11" s="44"/>
      <c r="D11" s="58"/>
      <c r="E11" s="51"/>
      <c r="F11" s="51"/>
      <c r="G11" s="151"/>
      <c r="H11" s="151"/>
      <c r="I11" s="151"/>
      <c r="J11" s="151"/>
      <c r="K11" s="51"/>
      <c r="L11" s="51"/>
      <c r="M11" s="51"/>
      <c r="N11" s="51"/>
      <c r="O11" s="51"/>
      <c r="P11" s="50"/>
      <c r="Q11" s="50"/>
      <c r="R11" s="50"/>
      <c r="S11" s="50"/>
      <c r="T11" s="50"/>
      <c r="U11" s="50"/>
      <c r="V11" s="50"/>
      <c r="W11" s="50"/>
      <c r="X11" s="43"/>
      <c r="Y11" s="43"/>
      <c r="Z11" s="43"/>
      <c r="AA11" s="51"/>
      <c r="AB11" s="51"/>
      <c r="AC11" s="51"/>
      <c r="AD11" s="51"/>
      <c r="AE11" s="151"/>
      <c r="AF11" s="151"/>
      <c r="AG11" s="151"/>
      <c r="AH11" s="151"/>
      <c r="AI11" s="51"/>
      <c r="AJ11" s="29"/>
      <c r="AK11" s="29"/>
      <c r="AL11" s="29"/>
      <c r="AM11" s="29"/>
      <c r="AN11" s="47"/>
      <c r="AO11" s="25"/>
    </row>
    <row r="12" spans="2:73" ht="14.1" customHeight="1" x14ac:dyDescent="0.2">
      <c r="B12" s="28"/>
      <c r="C12" s="44"/>
      <c r="D12" s="56" t="s">
        <v>86</v>
      </c>
      <c r="E12" s="50"/>
      <c r="F12" s="50"/>
      <c r="G12" s="50"/>
      <c r="H12" s="50"/>
      <c r="I12" s="50"/>
      <c r="J12" s="50"/>
      <c r="K12" s="51"/>
      <c r="L12" s="51"/>
      <c r="M12" s="51"/>
      <c r="N12" s="51"/>
      <c r="O12" s="51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  <c r="AH12" s="204"/>
      <c r="AI12" s="51"/>
      <c r="AJ12" s="29"/>
      <c r="AK12" s="29"/>
      <c r="AL12" s="29"/>
      <c r="AM12" s="29"/>
      <c r="AN12" s="47"/>
      <c r="AO12" s="25"/>
      <c r="AQ12" s="188"/>
      <c r="AR12" s="33"/>
      <c r="AS12" s="33"/>
      <c r="AT12" s="301"/>
      <c r="AU12" s="301"/>
      <c r="AV12" s="301"/>
      <c r="AW12" s="301"/>
      <c r="AX12" s="72"/>
      <c r="AY12" s="72"/>
      <c r="AZ12" s="72"/>
      <c r="BA12" s="72"/>
      <c r="BB12" s="72"/>
      <c r="BC12" s="219"/>
      <c r="BD12" s="33"/>
      <c r="BE12" s="33"/>
      <c r="BF12" s="33"/>
      <c r="BG12" s="33"/>
      <c r="BH12" s="33"/>
      <c r="BI12" s="413"/>
      <c r="BJ12" s="413"/>
      <c r="BK12" s="413"/>
      <c r="BL12" s="413"/>
      <c r="BM12" s="72"/>
      <c r="BN12" s="72"/>
      <c r="BO12" s="188"/>
      <c r="BP12" s="72"/>
      <c r="BQ12" s="72"/>
      <c r="BR12" s="144"/>
      <c r="BS12" s="144"/>
      <c r="BT12" s="144"/>
      <c r="BU12" s="144"/>
    </row>
    <row r="13" spans="2:73" ht="14.1" customHeight="1" x14ac:dyDescent="0.2">
      <c r="B13" s="28"/>
      <c r="C13" s="44"/>
      <c r="D13" s="286" t="s">
        <v>66</v>
      </c>
      <c r="E13" s="205"/>
      <c r="F13" s="191"/>
      <c r="G13" s="191"/>
      <c r="H13" s="106"/>
      <c r="I13" s="106"/>
      <c r="J13" s="106"/>
      <c r="K13" s="106"/>
      <c r="L13" s="106"/>
      <c r="M13" s="106"/>
      <c r="N13" s="106"/>
      <c r="O13" s="106"/>
      <c r="P13" s="286" t="s">
        <v>87</v>
      </c>
      <c r="Q13" s="106"/>
      <c r="R13" s="106"/>
      <c r="S13" s="106"/>
      <c r="T13" s="106"/>
      <c r="U13" s="106"/>
      <c r="V13" s="106"/>
      <c r="W13" s="106"/>
      <c r="X13" s="106"/>
      <c r="Y13" s="206"/>
      <c r="Z13" s="206"/>
      <c r="AA13" s="206"/>
      <c r="AB13" s="286" t="s">
        <v>107</v>
      </c>
      <c r="AC13" s="106"/>
      <c r="AD13" s="106"/>
      <c r="AE13" s="206"/>
      <c r="AF13" s="206"/>
      <c r="AG13" s="206"/>
      <c r="AH13" s="106"/>
      <c r="AI13" s="106"/>
      <c r="AJ13" s="106"/>
      <c r="AK13" s="106"/>
      <c r="AL13" s="360" t="s">
        <v>67</v>
      </c>
      <c r="AM13" s="360"/>
      <c r="AN13" s="47"/>
      <c r="AO13" s="25"/>
      <c r="AQ13" s="189"/>
      <c r="AR13" s="72"/>
      <c r="AS13" s="138"/>
      <c r="AW13" s="218"/>
      <c r="AX13" s="159"/>
      <c r="AY13" s="33"/>
      <c r="AZ13" s="33"/>
      <c r="BA13" s="33"/>
      <c r="BB13" s="33"/>
      <c r="BC13" s="301"/>
      <c r="BD13" s="159"/>
      <c r="BE13" s="138"/>
      <c r="BI13" s="218"/>
      <c r="BJ13" s="304"/>
      <c r="BK13" s="189"/>
      <c r="BL13" s="33"/>
      <c r="BM13" s="33"/>
      <c r="BN13" s="33"/>
      <c r="BO13" s="173"/>
      <c r="BP13" s="159"/>
      <c r="BQ13" s="138"/>
      <c r="BU13" s="220"/>
    </row>
    <row r="14" spans="2:73" ht="14.1" customHeight="1" x14ac:dyDescent="0.2">
      <c r="B14" s="28"/>
      <c r="C14" s="44"/>
      <c r="D14" s="253" t="s">
        <v>4</v>
      </c>
      <c r="E14" s="306"/>
      <c r="F14" s="306" t="s">
        <v>1</v>
      </c>
      <c r="G14" s="253" t="s">
        <v>142</v>
      </c>
      <c r="H14" s="306"/>
      <c r="I14" s="306"/>
      <c r="J14" s="306"/>
      <c r="K14" s="306"/>
      <c r="L14" s="306"/>
      <c r="M14" s="306"/>
      <c r="N14" s="306"/>
      <c r="O14" s="306"/>
      <c r="P14" s="444">
        <f>Stair1!GR41</f>
        <v>17.5</v>
      </c>
      <c r="Q14" s="443"/>
      <c r="R14" s="443"/>
      <c r="S14" s="229"/>
      <c r="T14" s="229"/>
      <c r="U14" s="229"/>
      <c r="V14" s="229"/>
      <c r="W14" s="229"/>
      <c r="X14" s="229"/>
      <c r="Y14" s="306"/>
      <c r="Z14" s="306"/>
      <c r="AA14" s="306"/>
      <c r="AB14" s="308" t="s">
        <v>0</v>
      </c>
      <c r="AC14" s="229"/>
      <c r="AD14" s="229"/>
      <c r="AE14" s="306"/>
      <c r="AF14" s="306"/>
      <c r="AG14" s="306"/>
      <c r="AH14" s="204"/>
      <c r="AI14" s="204"/>
      <c r="AJ14" s="204"/>
      <c r="AK14" s="284"/>
      <c r="AL14" s="289" t="s">
        <v>17</v>
      </c>
      <c r="AM14" s="284"/>
      <c r="AN14" s="47"/>
      <c r="AO14" s="25"/>
      <c r="AQ14" s="218"/>
      <c r="AR14" s="159"/>
      <c r="AS14" s="138"/>
      <c r="AW14" s="162"/>
      <c r="AX14" s="159"/>
      <c r="AY14" s="138"/>
      <c r="AZ14" s="138"/>
      <c r="BA14" s="154"/>
      <c r="BB14" s="33"/>
      <c r="BC14" s="301"/>
      <c r="BD14" s="159"/>
      <c r="BE14" s="138"/>
      <c r="BI14" s="218"/>
      <c r="BJ14" s="144"/>
      <c r="BK14" s="189"/>
      <c r="BL14" s="33"/>
      <c r="BM14" s="33"/>
      <c r="BN14" s="33"/>
      <c r="BO14" s="173"/>
      <c r="BP14" s="159"/>
      <c r="BQ14" s="138"/>
      <c r="BU14" s="221"/>
    </row>
    <row r="15" spans="2:73" ht="14.1" customHeight="1" x14ac:dyDescent="0.2">
      <c r="B15" s="28"/>
      <c r="C15" s="44"/>
      <c r="D15" s="253" t="s">
        <v>8</v>
      </c>
      <c r="E15" s="204"/>
      <c r="F15" s="306" t="s">
        <v>1</v>
      </c>
      <c r="G15" s="253" t="s">
        <v>146</v>
      </c>
      <c r="H15" s="204"/>
      <c r="I15" s="204"/>
      <c r="J15" s="204"/>
      <c r="K15" s="204"/>
      <c r="L15" s="204"/>
      <c r="M15" s="204"/>
      <c r="N15" s="204"/>
      <c r="O15" s="306"/>
      <c r="P15" s="368">
        <f>Stair1!GR42</f>
        <v>25</v>
      </c>
      <c r="Q15" s="368"/>
      <c r="R15" s="368"/>
      <c r="S15" s="230"/>
      <c r="T15" s="230"/>
      <c r="U15" s="230"/>
      <c r="V15" s="230"/>
      <c r="W15" s="230"/>
      <c r="X15" s="230"/>
      <c r="Y15" s="306"/>
      <c r="Z15" s="306"/>
      <c r="AA15" s="306"/>
      <c r="AB15" s="308" t="s">
        <v>0</v>
      </c>
      <c r="AC15" s="204"/>
      <c r="AD15" s="204"/>
      <c r="AE15" s="306"/>
      <c r="AF15" s="306"/>
      <c r="AG15" s="306"/>
      <c r="AH15" s="306"/>
      <c r="AI15" s="290"/>
      <c r="AJ15" s="284"/>
      <c r="AK15" s="284"/>
      <c r="AL15" s="289" t="s">
        <v>17</v>
      </c>
      <c r="AM15" s="284"/>
      <c r="AN15" s="47"/>
      <c r="AO15" s="25"/>
      <c r="AQ15" s="218"/>
      <c r="AR15" s="266"/>
      <c r="AS15" s="138"/>
      <c r="AU15" s="266"/>
      <c r="AV15" s="266"/>
      <c r="AW15" s="266"/>
      <c r="AX15" s="266"/>
      <c r="AY15" s="266"/>
      <c r="AZ15" s="266"/>
      <c r="BA15" s="266"/>
      <c r="BB15" s="33"/>
      <c r="BC15" s="162"/>
      <c r="BD15" s="159"/>
      <c r="BE15" s="138"/>
      <c r="BI15" s="218"/>
      <c r="BJ15" s="223"/>
      <c r="BK15" s="190"/>
      <c r="BL15" s="33"/>
      <c r="BM15" s="33"/>
      <c r="BN15" s="33"/>
      <c r="BO15" s="173"/>
      <c r="BP15" s="159"/>
      <c r="BQ15" s="138"/>
      <c r="BR15" s="413"/>
      <c r="BS15" s="413"/>
      <c r="BT15" s="413"/>
      <c r="BU15" s="162"/>
    </row>
    <row r="16" spans="2:73" ht="14.1" customHeight="1" x14ac:dyDescent="0.2">
      <c r="B16" s="28"/>
      <c r="C16" s="44"/>
      <c r="D16" s="305" t="s">
        <v>133</v>
      </c>
      <c r="E16" s="204"/>
      <c r="F16" s="306" t="s">
        <v>1</v>
      </c>
      <c r="G16" s="211" t="str">
        <f>IF(Stair1!GR37&gt;=4000,"L/20","(L/20)(0.4+(fy/7000))")</f>
        <v>(L/20)(0.4+(fy/7000))</v>
      </c>
      <c r="H16" s="204"/>
      <c r="I16" s="204"/>
      <c r="J16" s="204"/>
      <c r="K16" s="204"/>
      <c r="L16" s="204"/>
      <c r="M16" s="204"/>
      <c r="N16" s="204"/>
      <c r="O16" s="306"/>
      <c r="P16" s="368">
        <f>Stair1!GR44</f>
        <v>16.571428571428569</v>
      </c>
      <c r="Q16" s="442"/>
      <c r="R16" s="442"/>
      <c r="S16" s="229"/>
      <c r="T16" s="229"/>
      <c r="U16" s="229"/>
      <c r="V16" s="229"/>
      <c r="W16" s="229"/>
      <c r="X16" s="229"/>
      <c r="Y16" s="306"/>
      <c r="Z16" s="306"/>
      <c r="AA16" s="306"/>
      <c r="AB16" s="308" t="s">
        <v>0</v>
      </c>
      <c r="AC16" s="204"/>
      <c r="AD16" s="204"/>
      <c r="AE16" s="306"/>
      <c r="AF16" s="306"/>
      <c r="AG16" s="306"/>
      <c r="AH16" s="306"/>
      <c r="AI16" s="290"/>
      <c r="AJ16" s="284"/>
      <c r="AK16" s="284"/>
      <c r="AL16" s="289" t="s">
        <v>17</v>
      </c>
      <c r="AM16" s="284"/>
      <c r="AN16" s="47"/>
      <c r="AO16" s="25"/>
      <c r="AQ16" s="222"/>
      <c r="AR16" s="266"/>
      <c r="AS16" s="138"/>
      <c r="AT16" s="267"/>
      <c r="AU16" s="266"/>
      <c r="AV16" s="266"/>
      <c r="AW16" s="266"/>
      <c r="AX16" s="266"/>
      <c r="AY16" s="266"/>
      <c r="AZ16" s="266"/>
      <c r="BA16" s="266"/>
      <c r="BB16" s="33"/>
      <c r="BC16" s="33"/>
      <c r="BD16" s="159"/>
      <c r="BE16" s="138"/>
      <c r="BI16" s="218"/>
      <c r="BJ16" s="283"/>
      <c r="BK16" s="190"/>
      <c r="BL16" s="33"/>
      <c r="BM16" s="33"/>
      <c r="BN16" s="33"/>
      <c r="BO16" s="173"/>
      <c r="BP16" s="159"/>
      <c r="BQ16" s="138"/>
      <c r="BU16" s="162"/>
    </row>
    <row r="17" spans="2:78" ht="14.1" customHeight="1" x14ac:dyDescent="0.2">
      <c r="B17" s="28"/>
      <c r="C17" s="44"/>
      <c r="D17" s="74" t="s">
        <v>99</v>
      </c>
      <c r="E17" s="306"/>
      <c r="F17" s="307" t="s">
        <v>1</v>
      </c>
      <c r="G17" s="308" t="s">
        <v>43</v>
      </c>
      <c r="H17" s="306"/>
      <c r="I17" s="306"/>
      <c r="J17" s="204"/>
      <c r="K17" s="204"/>
      <c r="L17" s="204"/>
      <c r="M17" s="204"/>
      <c r="N17" s="204"/>
      <c r="O17" s="284"/>
      <c r="P17" s="368">
        <f>Stair1!GR45</f>
        <v>17.5</v>
      </c>
      <c r="Q17" s="368"/>
      <c r="R17" s="368"/>
      <c r="S17" s="79"/>
      <c r="T17" s="79"/>
      <c r="U17" s="79"/>
      <c r="V17" s="79"/>
      <c r="W17" s="79"/>
      <c r="X17" s="79"/>
      <c r="Y17" s="284"/>
      <c r="Z17" s="284"/>
      <c r="AA17" s="284"/>
      <c r="AB17" s="308" t="s">
        <v>0</v>
      </c>
      <c r="AC17" s="284"/>
      <c r="AD17" s="284"/>
      <c r="AE17" s="290"/>
      <c r="AF17" s="290"/>
      <c r="AG17" s="290"/>
      <c r="AH17" s="305"/>
      <c r="AI17" s="284"/>
      <c r="AJ17" s="284"/>
      <c r="AK17" s="284"/>
      <c r="AL17" s="289" t="s">
        <v>17</v>
      </c>
      <c r="AM17" s="284"/>
      <c r="AN17" s="47"/>
      <c r="AO17" s="25"/>
      <c r="AQ17" s="301"/>
      <c r="AR17" s="301"/>
      <c r="AS17" s="138"/>
      <c r="AT17" s="33"/>
      <c r="AU17" s="301"/>
      <c r="AV17" s="301"/>
      <c r="AW17" s="301"/>
      <c r="AX17" s="301"/>
      <c r="AY17" s="301"/>
      <c r="AZ17" s="138"/>
      <c r="BA17" s="301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140"/>
      <c r="BP17" s="189"/>
      <c r="BQ17" s="138"/>
    </row>
    <row r="18" spans="2:78" ht="14.1" customHeight="1" x14ac:dyDescent="0.2">
      <c r="B18" s="28"/>
      <c r="C18" s="44"/>
      <c r="D18" s="284" t="s">
        <v>11</v>
      </c>
      <c r="E18" s="204"/>
      <c r="F18" s="306" t="s">
        <v>1</v>
      </c>
      <c r="G18" s="50" t="s">
        <v>155</v>
      </c>
      <c r="H18" s="204"/>
      <c r="I18" s="204"/>
      <c r="J18" s="204"/>
      <c r="K18" s="204"/>
      <c r="L18" s="204"/>
      <c r="M18" s="204"/>
      <c r="N18" s="204"/>
      <c r="O18" s="306"/>
      <c r="P18" s="512">
        <f>Stair1!GR47+Stair1!GR48</f>
        <v>722.68</v>
      </c>
      <c r="Q18" s="512"/>
      <c r="R18" s="512"/>
      <c r="S18" s="231"/>
      <c r="T18" s="231"/>
      <c r="U18" s="231"/>
      <c r="V18" s="231"/>
      <c r="W18" s="231"/>
      <c r="X18" s="231"/>
      <c r="Y18" s="306"/>
      <c r="Z18" s="306"/>
      <c r="AA18" s="306"/>
      <c r="AB18" s="308" t="s">
        <v>0</v>
      </c>
      <c r="AC18" s="306"/>
      <c r="AD18" s="306"/>
      <c r="AE18" s="306"/>
      <c r="AF18" s="306"/>
      <c r="AG18" s="306"/>
      <c r="AH18" s="306"/>
      <c r="AI18" s="306"/>
      <c r="AJ18" s="306"/>
      <c r="AK18" s="306"/>
      <c r="AL18" s="207" t="s">
        <v>128</v>
      </c>
      <c r="AM18" s="306"/>
      <c r="AN18" s="47"/>
      <c r="AO18" s="25"/>
      <c r="AQ18" s="301"/>
      <c r="AR18" s="266"/>
      <c r="AS18" s="138"/>
      <c r="AT18" s="33"/>
      <c r="AU18" s="266"/>
      <c r="AV18" s="266"/>
      <c r="AW18" s="266"/>
      <c r="AX18" s="266"/>
      <c r="AY18" s="266"/>
      <c r="AZ18" s="266"/>
      <c r="BA18" s="266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169"/>
      <c r="BP18" s="189"/>
      <c r="BQ18" s="138"/>
      <c r="BR18" s="195"/>
      <c r="BS18" s="196"/>
      <c r="BT18" s="196"/>
      <c r="BU18" s="162"/>
    </row>
    <row r="19" spans="2:78" ht="14.1" customHeight="1" x14ac:dyDescent="0.2">
      <c r="B19" s="28"/>
      <c r="C19" s="44"/>
      <c r="D19" s="284" t="s">
        <v>100</v>
      </c>
      <c r="E19" s="204"/>
      <c r="F19" s="306" t="s">
        <v>1</v>
      </c>
      <c r="G19" s="50" t="s">
        <v>132</v>
      </c>
      <c r="H19" s="204"/>
      <c r="I19" s="204"/>
      <c r="J19" s="204"/>
      <c r="K19" s="204"/>
      <c r="L19" s="204"/>
      <c r="M19" s="204"/>
      <c r="N19" s="204"/>
      <c r="O19" s="306"/>
      <c r="P19" s="445">
        <f>Stair1!GR49</f>
        <v>120</v>
      </c>
      <c r="Q19" s="445"/>
      <c r="R19" s="445"/>
      <c r="S19" s="231"/>
      <c r="T19" s="231"/>
      <c r="U19" s="231"/>
      <c r="V19" s="231"/>
      <c r="W19" s="231"/>
      <c r="X19" s="231"/>
      <c r="Y19" s="306"/>
      <c r="Z19" s="306"/>
      <c r="AA19" s="306"/>
      <c r="AB19" s="308" t="s">
        <v>0</v>
      </c>
      <c r="AC19" s="306"/>
      <c r="AD19" s="306"/>
      <c r="AE19" s="306"/>
      <c r="AF19" s="306"/>
      <c r="AG19" s="306"/>
      <c r="AH19" s="306"/>
      <c r="AI19" s="306"/>
      <c r="AJ19" s="306"/>
      <c r="AK19" s="306"/>
      <c r="AL19" s="207" t="s">
        <v>128</v>
      </c>
      <c r="AM19" s="306"/>
      <c r="AN19" s="47"/>
      <c r="AO19" s="25"/>
      <c r="AQ19" s="162"/>
      <c r="AR19" s="266"/>
      <c r="AS19" s="138"/>
      <c r="AT19" s="33"/>
      <c r="AU19" s="266"/>
      <c r="AV19" s="266"/>
      <c r="AW19" s="266"/>
      <c r="AX19" s="266"/>
      <c r="AY19" s="266"/>
      <c r="AZ19" s="266"/>
      <c r="BA19" s="266"/>
    </row>
    <row r="20" spans="2:78" ht="14.1" customHeight="1" x14ac:dyDescent="0.2">
      <c r="B20" s="28"/>
      <c r="C20" s="44"/>
      <c r="D20" s="289" t="s">
        <v>10</v>
      </c>
      <c r="E20" s="204"/>
      <c r="F20" s="306" t="s">
        <v>1</v>
      </c>
      <c r="G20" s="50" t="s">
        <v>118</v>
      </c>
      <c r="H20" s="204"/>
      <c r="I20" s="204"/>
      <c r="J20" s="204"/>
      <c r="K20" s="204"/>
      <c r="L20" s="204"/>
      <c r="M20" s="204"/>
      <c r="N20" s="204"/>
      <c r="O20" s="204"/>
      <c r="P20" s="452">
        <f>Stair1!GR50</f>
        <v>300</v>
      </c>
      <c r="Q20" s="453"/>
      <c r="R20" s="453"/>
      <c r="S20" s="204"/>
      <c r="T20" s="204"/>
      <c r="U20" s="204"/>
      <c r="V20" s="204"/>
      <c r="W20" s="204"/>
      <c r="X20" s="204"/>
      <c r="Y20" s="204"/>
      <c r="Z20" s="204"/>
      <c r="AA20" s="204"/>
      <c r="AB20" s="308" t="s">
        <v>0</v>
      </c>
      <c r="AC20" s="204"/>
      <c r="AD20" s="204"/>
      <c r="AE20" s="204"/>
      <c r="AF20" s="204"/>
      <c r="AG20" s="204"/>
      <c r="AH20" s="204"/>
      <c r="AI20" s="204"/>
      <c r="AJ20" s="204"/>
      <c r="AK20" s="204"/>
      <c r="AL20" s="207" t="s">
        <v>128</v>
      </c>
      <c r="AM20" s="204"/>
      <c r="AN20" s="47"/>
      <c r="AO20" s="25"/>
      <c r="AQ20" s="267"/>
      <c r="AS20" s="138"/>
      <c r="AT20" s="267"/>
      <c r="BB20" s="187"/>
      <c r="BC20" s="187"/>
      <c r="BD20" s="187"/>
      <c r="BE20" s="187"/>
      <c r="BF20" s="187"/>
      <c r="BG20" s="187"/>
      <c r="BH20" s="187"/>
      <c r="BI20" s="187"/>
      <c r="BJ20" s="187"/>
      <c r="BK20" s="187"/>
      <c r="BL20" s="187"/>
      <c r="BM20" s="187"/>
      <c r="BN20" s="33"/>
      <c r="BO20" s="187"/>
      <c r="BP20" s="187"/>
      <c r="BQ20" s="187"/>
      <c r="BR20" s="187"/>
      <c r="BS20" s="160"/>
      <c r="BT20" s="143"/>
      <c r="BU20" s="143"/>
      <c r="BV20" s="143"/>
      <c r="BW20" s="143"/>
      <c r="BX20" s="187"/>
      <c r="BY20" s="187"/>
      <c r="BZ20" s="187"/>
    </row>
    <row r="21" spans="2:78" ht="14.1" customHeight="1" x14ac:dyDescent="0.2">
      <c r="B21" s="28"/>
      <c r="C21" s="44"/>
      <c r="D21" s="50" t="s">
        <v>101</v>
      </c>
      <c r="E21" s="306"/>
      <c r="F21" s="307" t="s">
        <v>1</v>
      </c>
      <c r="G21" s="306" t="str">
        <f>IF(Stair1!H20="DL","DL+SDL",IF(Stair1!H20="LL","LL",IF(Stair1!H20="DL + LL","DL+SDL+LL",IF(Stair1!H20="1.4DL + 1.7LL","1.4(DL+SDL)+1.7LL",IF(Stair1!H20="1.7DL + 2.0LL","1.7(DL+SDL)+2.0LL")))))</f>
        <v>1.4(DL+SDL)+1.7LL</v>
      </c>
      <c r="H21" s="211"/>
      <c r="I21" s="211"/>
      <c r="J21" s="211"/>
      <c r="K21" s="211"/>
      <c r="L21" s="204"/>
      <c r="M21" s="204"/>
      <c r="N21" s="204"/>
      <c r="O21" s="306"/>
      <c r="P21" s="369">
        <f>Stair1!GR53</f>
        <v>1689.752</v>
      </c>
      <c r="Q21" s="370"/>
      <c r="R21" s="370"/>
      <c r="S21" s="229"/>
      <c r="T21" s="229"/>
      <c r="U21" s="229"/>
      <c r="V21" s="229"/>
      <c r="W21" s="229"/>
      <c r="X21" s="229"/>
      <c r="Y21" s="306"/>
      <c r="Z21" s="306"/>
      <c r="AA21" s="306"/>
      <c r="AB21" s="308" t="s">
        <v>0</v>
      </c>
      <c r="AC21" s="306"/>
      <c r="AD21" s="306"/>
      <c r="AE21" s="306"/>
      <c r="AF21" s="306"/>
      <c r="AG21" s="306"/>
      <c r="AH21" s="306"/>
      <c r="AI21" s="306"/>
      <c r="AJ21" s="306"/>
      <c r="AK21" s="306"/>
      <c r="AL21" s="207" t="s">
        <v>56</v>
      </c>
      <c r="AM21" s="306"/>
      <c r="AN21" s="47"/>
      <c r="AO21" s="25"/>
      <c r="AQ21" s="33"/>
      <c r="AR21" s="266"/>
      <c r="AS21" s="138"/>
      <c r="AT21" s="266"/>
      <c r="AU21" s="119"/>
      <c r="AV21" s="119"/>
      <c r="AW21" s="119"/>
      <c r="AX21" s="119"/>
      <c r="AY21" s="266"/>
      <c r="AZ21" s="266"/>
      <c r="BA21" s="266"/>
      <c r="BB21" s="187"/>
      <c r="BC21" s="187"/>
      <c r="BD21" s="187"/>
      <c r="BE21" s="187"/>
      <c r="BF21" s="187"/>
      <c r="BG21" s="187"/>
      <c r="BH21" s="187"/>
      <c r="BI21" s="187"/>
      <c r="BJ21" s="187"/>
      <c r="BK21" s="187"/>
      <c r="BL21" s="187"/>
      <c r="BM21" s="187"/>
      <c r="BN21" s="33"/>
      <c r="BO21" s="187"/>
      <c r="BP21" s="187"/>
      <c r="BQ21" s="187"/>
      <c r="BR21" s="187"/>
      <c r="BS21" s="143"/>
      <c r="BT21" s="143"/>
      <c r="BU21" s="143"/>
      <c r="BV21" s="143"/>
      <c r="BW21" s="143"/>
      <c r="BX21" s="187"/>
      <c r="BY21" s="187"/>
      <c r="BZ21" s="187"/>
    </row>
    <row r="22" spans="2:78" ht="14.1" customHeight="1" x14ac:dyDescent="0.2">
      <c r="B22" s="28"/>
      <c r="C22" s="44"/>
      <c r="D22" s="60" t="s">
        <v>29</v>
      </c>
      <c r="E22" s="29"/>
      <c r="F22" s="307" t="s">
        <v>1</v>
      </c>
      <c r="G22" s="289" t="s">
        <v>119</v>
      </c>
      <c r="H22" s="29"/>
      <c r="I22" s="204"/>
      <c r="J22" s="204"/>
      <c r="K22" s="204"/>
      <c r="L22" s="204"/>
      <c r="M22" s="204"/>
      <c r="N22" s="204"/>
      <c r="O22" s="204"/>
      <c r="P22" s="453">
        <f>Stair1!GR54</f>
        <v>2.4199999999999999E-2</v>
      </c>
      <c r="Q22" s="453"/>
      <c r="R22" s="453"/>
      <c r="S22" s="204"/>
      <c r="T22" s="204"/>
      <c r="U22" s="204"/>
      <c r="V22" s="204"/>
      <c r="W22" s="204"/>
      <c r="X22" s="204"/>
      <c r="Y22" s="204"/>
      <c r="Z22" s="204"/>
      <c r="AA22" s="204"/>
      <c r="AB22" s="308" t="s">
        <v>0</v>
      </c>
      <c r="AC22" s="204"/>
      <c r="AD22" s="204"/>
      <c r="AE22" s="204"/>
      <c r="AF22" s="204"/>
      <c r="AG22" s="204"/>
      <c r="AH22" s="204"/>
      <c r="AI22" s="204"/>
      <c r="AJ22" s="204"/>
      <c r="AK22" s="204"/>
      <c r="AL22" s="305" t="s">
        <v>0</v>
      </c>
      <c r="AM22" s="204"/>
      <c r="AN22" s="47"/>
      <c r="AO22" s="25"/>
      <c r="AQ22" s="267"/>
      <c r="AS22" s="138"/>
      <c r="AT22" s="266"/>
      <c r="BB22" s="224"/>
      <c r="BC22" s="159"/>
      <c r="BD22" s="224"/>
      <c r="BE22" s="224"/>
      <c r="BF22" s="224"/>
      <c r="BG22" s="159"/>
      <c r="BH22" s="224"/>
      <c r="BI22" s="224"/>
      <c r="BJ22" s="224"/>
      <c r="BK22" s="161"/>
      <c r="BL22" s="197"/>
      <c r="BM22" s="197"/>
      <c r="BN22" s="33"/>
      <c r="BO22" s="33"/>
      <c r="BP22" s="33"/>
      <c r="BQ22" s="33"/>
      <c r="BR22" s="33"/>
      <c r="BS22" s="159"/>
      <c r="BT22" s="159"/>
      <c r="BU22" s="159"/>
      <c r="BV22" s="159"/>
      <c r="BW22" s="33"/>
      <c r="BX22" s="33"/>
      <c r="BY22" s="33"/>
      <c r="BZ22" s="33"/>
    </row>
    <row r="23" spans="2:78" ht="14.1" customHeight="1" x14ac:dyDescent="0.2">
      <c r="B23" s="28"/>
      <c r="C23" s="44"/>
      <c r="D23" s="60" t="s">
        <v>30</v>
      </c>
      <c r="E23" s="29"/>
      <c r="F23" s="307" t="s">
        <v>1</v>
      </c>
      <c r="G23" s="60" t="s">
        <v>90</v>
      </c>
      <c r="H23" s="29"/>
      <c r="I23" s="204"/>
      <c r="J23" s="204"/>
      <c r="K23" s="204"/>
      <c r="L23" s="204"/>
      <c r="M23" s="204"/>
      <c r="N23" s="204"/>
      <c r="O23" s="306"/>
      <c r="P23" s="371">
        <f>Stair1!GR55</f>
        <v>1.8200000000000001E-2</v>
      </c>
      <c r="Q23" s="442"/>
      <c r="R23" s="442"/>
      <c r="S23" s="232"/>
      <c r="T23" s="232"/>
      <c r="U23" s="232"/>
      <c r="V23" s="232"/>
      <c r="W23" s="232"/>
      <c r="X23" s="232"/>
      <c r="Y23" s="306"/>
      <c r="Z23" s="306"/>
      <c r="AA23" s="306"/>
      <c r="AB23" s="308" t="s">
        <v>0</v>
      </c>
      <c r="AC23" s="306"/>
      <c r="AD23" s="306"/>
      <c r="AE23" s="306"/>
      <c r="AF23" s="306"/>
      <c r="AG23" s="306"/>
      <c r="AH23" s="306"/>
      <c r="AI23" s="306"/>
      <c r="AJ23" s="306"/>
      <c r="AK23" s="306"/>
      <c r="AL23" s="306" t="s">
        <v>0</v>
      </c>
      <c r="AM23" s="306"/>
      <c r="AN23" s="47"/>
      <c r="AO23" s="25"/>
      <c r="AQ23" s="173"/>
      <c r="AR23" s="159"/>
      <c r="AS23" s="138"/>
      <c r="AT23" s="162"/>
      <c r="AU23" s="159"/>
      <c r="AV23" s="159"/>
      <c r="AW23" s="266"/>
      <c r="AX23" s="266"/>
      <c r="AY23" s="266"/>
      <c r="AZ23" s="266"/>
      <c r="BA23" s="266"/>
      <c r="BB23" s="195"/>
      <c r="BC23" s="159"/>
      <c r="BD23" s="195"/>
      <c r="BE23" s="195"/>
      <c r="BF23" s="195"/>
      <c r="BG23" s="159"/>
      <c r="BH23" s="195"/>
      <c r="BI23" s="195"/>
      <c r="BJ23" s="195"/>
      <c r="BK23" s="162"/>
      <c r="BL23" s="189"/>
      <c r="BM23" s="189"/>
      <c r="BN23" s="33"/>
      <c r="BO23" s="172"/>
      <c r="BP23" s="33"/>
      <c r="BQ23" s="33"/>
      <c r="BR23" s="33"/>
      <c r="BS23" s="33"/>
      <c r="BT23" s="143"/>
      <c r="BU23" s="143"/>
      <c r="BV23" s="143"/>
      <c r="BW23" s="33"/>
      <c r="BX23" s="33"/>
      <c r="BY23" s="33"/>
      <c r="BZ23" s="33"/>
    </row>
    <row r="24" spans="2:78" ht="14.1" customHeight="1" x14ac:dyDescent="0.2">
      <c r="B24" s="28"/>
      <c r="C24" s="44"/>
      <c r="D24" s="60" t="s">
        <v>62</v>
      </c>
      <c r="E24" s="29"/>
      <c r="F24" s="307" t="s">
        <v>1</v>
      </c>
      <c r="G24" s="60" t="s">
        <v>91</v>
      </c>
      <c r="H24" s="29"/>
      <c r="I24" s="204"/>
      <c r="J24" s="204"/>
      <c r="K24" s="204"/>
      <c r="L24" s="204"/>
      <c r="M24" s="204"/>
      <c r="N24" s="204"/>
      <c r="O24" s="306"/>
      <c r="P24" s="371">
        <f>Stair1!GR57</f>
        <v>1.21E-2</v>
      </c>
      <c r="Q24" s="442"/>
      <c r="R24" s="442"/>
      <c r="S24" s="232"/>
      <c r="T24" s="232"/>
      <c r="U24" s="232"/>
      <c r="V24" s="232"/>
      <c r="W24" s="232"/>
      <c r="X24" s="232"/>
      <c r="Y24" s="306"/>
      <c r="Z24" s="306"/>
      <c r="AA24" s="306"/>
      <c r="AB24" s="308" t="s">
        <v>0</v>
      </c>
      <c r="AC24" s="306"/>
      <c r="AD24" s="306"/>
      <c r="AE24" s="306"/>
      <c r="AF24" s="306"/>
      <c r="AG24" s="306"/>
      <c r="AH24" s="306"/>
      <c r="AI24" s="306"/>
      <c r="AJ24" s="306"/>
      <c r="AK24" s="306"/>
      <c r="AL24" s="306" t="s">
        <v>0</v>
      </c>
      <c r="AM24" s="306"/>
      <c r="AN24" s="47"/>
      <c r="AO24" s="25"/>
      <c r="AQ24" s="173"/>
      <c r="AR24" s="159"/>
      <c r="AS24" s="138"/>
      <c r="AT24" s="173"/>
      <c r="AU24" s="159"/>
      <c r="AV24" s="159"/>
      <c r="AW24" s="266"/>
      <c r="AX24" s="266"/>
      <c r="AY24" s="266"/>
      <c r="AZ24" s="266"/>
      <c r="BA24" s="266"/>
      <c r="BB24" s="141"/>
      <c r="BC24" s="159"/>
      <c r="BD24" s="141"/>
      <c r="BE24" s="141"/>
      <c r="BF24" s="141"/>
      <c r="BG24" s="159"/>
      <c r="BH24" s="141"/>
      <c r="BI24" s="141"/>
      <c r="BJ24" s="141"/>
      <c r="BK24" s="162"/>
      <c r="BL24" s="189"/>
      <c r="BM24" s="189"/>
      <c r="BN24" s="33"/>
      <c r="BO24" s="172"/>
      <c r="BP24" s="33"/>
      <c r="BQ24" s="33"/>
      <c r="BR24" s="33"/>
      <c r="BS24" s="142"/>
      <c r="BT24" s="143"/>
      <c r="BU24" s="143"/>
      <c r="BV24" s="143"/>
      <c r="BW24" s="33"/>
      <c r="BX24" s="33"/>
      <c r="BY24" s="33"/>
      <c r="BZ24" s="33"/>
    </row>
    <row r="25" spans="2:78" ht="14.1" customHeight="1" x14ac:dyDescent="0.2">
      <c r="B25" s="28"/>
      <c r="C25" s="44"/>
      <c r="D25" s="289" t="s">
        <v>123</v>
      </c>
      <c r="E25" s="29"/>
      <c r="F25" s="307" t="s">
        <v>1</v>
      </c>
      <c r="G25" s="60" t="s">
        <v>121</v>
      </c>
      <c r="H25" s="29"/>
      <c r="I25" s="29"/>
      <c r="J25" s="29"/>
      <c r="K25" s="204"/>
      <c r="L25" s="204"/>
      <c r="M25" s="204"/>
      <c r="N25" s="204"/>
      <c r="O25" s="306"/>
      <c r="P25" s="415">
        <f>Stair1!GR58</f>
        <v>31.12</v>
      </c>
      <c r="Q25" s="415"/>
      <c r="R25" s="415"/>
      <c r="S25" s="232"/>
      <c r="T25" s="232"/>
      <c r="U25" s="232"/>
      <c r="V25" s="232"/>
      <c r="W25" s="232"/>
      <c r="X25" s="232"/>
      <c r="Y25" s="306"/>
      <c r="Z25" s="306"/>
      <c r="AA25" s="306"/>
      <c r="AB25" s="308" t="s">
        <v>0</v>
      </c>
      <c r="AC25" s="306"/>
      <c r="AD25" s="306"/>
      <c r="AE25" s="306"/>
      <c r="AF25" s="306"/>
      <c r="AG25" s="306"/>
      <c r="AH25" s="306"/>
      <c r="AI25" s="306"/>
      <c r="AJ25" s="306"/>
      <c r="AK25" s="306"/>
      <c r="AL25" s="306" t="s">
        <v>2</v>
      </c>
      <c r="AM25" s="306"/>
      <c r="AN25" s="47"/>
      <c r="AO25" s="25"/>
      <c r="AQ25" s="173"/>
      <c r="AR25" s="159"/>
      <c r="AS25" s="138"/>
      <c r="AT25" s="173"/>
      <c r="AU25" s="159"/>
      <c r="AV25" s="159"/>
      <c r="AW25" s="266"/>
      <c r="AX25" s="266"/>
      <c r="AY25" s="266"/>
      <c r="AZ25" s="266"/>
      <c r="BA25" s="266"/>
      <c r="BB25" s="198"/>
      <c r="BC25" s="198"/>
      <c r="BD25" s="198"/>
      <c r="BE25" s="198"/>
      <c r="BF25" s="198"/>
      <c r="BG25" s="198"/>
      <c r="BH25" s="198"/>
      <c r="BI25" s="198"/>
      <c r="BJ25" s="198"/>
      <c r="BK25" s="218"/>
      <c r="BL25" s="194"/>
      <c r="BM25" s="194"/>
      <c r="BN25" s="33"/>
      <c r="BO25" s="172"/>
      <c r="BP25" s="33"/>
      <c r="BQ25" s="33"/>
      <c r="BR25" s="33"/>
      <c r="BS25" s="33"/>
      <c r="BT25" s="143"/>
      <c r="BU25" s="143"/>
      <c r="BV25" s="143"/>
      <c r="BW25" s="33"/>
      <c r="BX25" s="33"/>
      <c r="BY25" s="33"/>
      <c r="BZ25" s="33"/>
    </row>
    <row r="26" spans="2:78" ht="14.1" customHeight="1" x14ac:dyDescent="0.2">
      <c r="B26" s="28"/>
      <c r="C26" s="44"/>
      <c r="D26" s="289" t="s">
        <v>68</v>
      </c>
      <c r="E26" s="192"/>
      <c r="F26" s="305" t="s">
        <v>1</v>
      </c>
      <c r="G26" s="284" t="s">
        <v>20</v>
      </c>
      <c r="H26" s="305"/>
      <c r="I26" s="192"/>
      <c r="J26" s="204"/>
      <c r="K26" s="204"/>
      <c r="L26" s="204"/>
      <c r="M26" s="204"/>
      <c r="N26" s="204"/>
      <c r="O26" s="306"/>
      <c r="P26" s="369">
        <f>Stair1!GR60</f>
        <v>3379.5039999999999</v>
      </c>
      <c r="Q26" s="370"/>
      <c r="R26" s="370"/>
      <c r="S26" s="229"/>
      <c r="T26" s="229"/>
      <c r="U26" s="229"/>
      <c r="V26" s="229"/>
      <c r="W26" s="229"/>
      <c r="X26" s="229"/>
      <c r="Y26" s="306"/>
      <c r="Z26" s="306"/>
      <c r="AA26" s="306"/>
      <c r="AB26" s="308" t="s">
        <v>0</v>
      </c>
      <c r="AC26" s="306"/>
      <c r="AD26" s="306"/>
      <c r="AE26" s="306"/>
      <c r="AF26" s="306"/>
      <c r="AG26" s="306"/>
      <c r="AH26" s="306"/>
      <c r="AI26" s="306"/>
      <c r="AJ26" s="306"/>
      <c r="AK26" s="306"/>
      <c r="AL26" s="289" t="s">
        <v>69</v>
      </c>
      <c r="AM26" s="306"/>
      <c r="AN26" s="47"/>
      <c r="AO26" s="25"/>
      <c r="AQ26" s="162"/>
      <c r="AR26" s="159"/>
      <c r="AS26" s="138"/>
      <c r="AT26" s="173"/>
      <c r="AU26" s="159"/>
      <c r="AV26" s="159"/>
      <c r="AW26" s="159"/>
      <c r="AX26" s="266"/>
      <c r="AY26" s="266"/>
      <c r="AZ26" s="266"/>
      <c r="BA26" s="266"/>
      <c r="BB26" s="174"/>
      <c r="BC26" s="159"/>
      <c r="BD26" s="174"/>
      <c r="BE26" s="174"/>
      <c r="BF26" s="174"/>
      <c r="BG26" s="159"/>
      <c r="BH26" s="174"/>
      <c r="BI26" s="174"/>
      <c r="BJ26" s="174"/>
      <c r="BK26" s="301"/>
      <c r="BL26" s="33"/>
      <c r="BM26" s="33"/>
      <c r="BN26" s="33"/>
      <c r="BO26" s="138"/>
      <c r="BP26" s="33"/>
      <c r="BQ26" s="33"/>
      <c r="BR26" s="33"/>
      <c r="BS26" s="199"/>
      <c r="BT26" s="143"/>
      <c r="BU26" s="143"/>
      <c r="BV26" s="143"/>
      <c r="BW26" s="33"/>
      <c r="BX26" s="33"/>
      <c r="BY26" s="33"/>
      <c r="BZ26" s="33"/>
    </row>
    <row r="27" spans="2:78" ht="14.1" customHeight="1" x14ac:dyDescent="0.2">
      <c r="B27" s="28"/>
      <c r="C27" s="44"/>
      <c r="D27" s="289" t="s">
        <v>120</v>
      </c>
      <c r="E27" s="29"/>
      <c r="F27" s="307" t="s">
        <v>1</v>
      </c>
      <c r="G27" s="208" t="s">
        <v>122</v>
      </c>
      <c r="H27" s="29"/>
      <c r="I27" s="29"/>
      <c r="J27" s="192"/>
      <c r="K27" s="204"/>
      <c r="L27" s="204"/>
      <c r="M27" s="204"/>
      <c r="N27" s="204"/>
      <c r="O27" s="306"/>
      <c r="P27" s="368">
        <f>Stair1!GR59</f>
        <v>10.984630013971548</v>
      </c>
      <c r="Q27" s="368"/>
      <c r="R27" s="368"/>
      <c r="S27" s="233"/>
      <c r="T27" s="233"/>
      <c r="U27" s="233"/>
      <c r="V27" s="233"/>
      <c r="W27" s="233"/>
      <c r="X27" s="233"/>
      <c r="Y27" s="306"/>
      <c r="Z27" s="306"/>
      <c r="AA27" s="306"/>
      <c r="AB27" s="308" t="s">
        <v>0</v>
      </c>
      <c r="AC27" s="306"/>
      <c r="AD27" s="306"/>
      <c r="AE27" s="306"/>
      <c r="AF27" s="306"/>
      <c r="AG27" s="306"/>
      <c r="AH27" s="306"/>
      <c r="AI27" s="306"/>
      <c r="AJ27" s="306"/>
      <c r="AK27" s="306"/>
      <c r="AL27" s="306" t="s">
        <v>17</v>
      </c>
      <c r="AM27" s="306"/>
      <c r="AN27" s="47"/>
      <c r="AO27" s="25"/>
      <c r="AQ27" s="162"/>
      <c r="AR27" s="268"/>
      <c r="AS27" s="218"/>
      <c r="AT27" s="301"/>
      <c r="AU27" s="218"/>
      <c r="AV27" s="268"/>
      <c r="AW27" s="266"/>
      <c r="AX27" s="266"/>
      <c r="AY27" s="266"/>
      <c r="AZ27" s="266"/>
      <c r="BA27" s="266"/>
      <c r="BB27" s="199"/>
      <c r="BC27" s="199"/>
      <c r="BD27" s="199"/>
      <c r="BE27" s="199"/>
      <c r="BF27" s="199"/>
      <c r="BG27" s="199"/>
      <c r="BH27" s="199"/>
      <c r="BI27" s="199"/>
      <c r="BJ27" s="199"/>
      <c r="BK27" s="301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</row>
    <row r="28" spans="2:78" ht="14.1" customHeight="1" x14ac:dyDescent="0.2">
      <c r="B28" s="28"/>
      <c r="C28" s="44"/>
      <c r="D28" s="305" t="s">
        <v>19</v>
      </c>
      <c r="E28" s="155"/>
      <c r="F28" s="307" t="s">
        <v>1</v>
      </c>
      <c r="G28" s="284" t="s">
        <v>113</v>
      </c>
      <c r="H28" s="305"/>
      <c r="I28" s="305"/>
      <c r="J28" s="305"/>
      <c r="K28" s="204"/>
      <c r="L28" s="204"/>
      <c r="M28" s="204"/>
      <c r="N28" s="204"/>
      <c r="O28" s="306"/>
      <c r="P28" s="444">
        <f>Stair1!GR46</f>
        <v>13.7</v>
      </c>
      <c r="Q28" s="444"/>
      <c r="R28" s="444"/>
      <c r="S28" s="230"/>
      <c r="T28" s="230"/>
      <c r="U28" s="230"/>
      <c r="V28" s="230"/>
      <c r="W28" s="230"/>
      <c r="X28" s="230"/>
      <c r="Y28" s="306"/>
      <c r="Z28" s="306"/>
      <c r="AA28" s="306"/>
      <c r="AB28" s="308" t="s">
        <v>0</v>
      </c>
      <c r="AC28" s="306"/>
      <c r="AD28" s="306"/>
      <c r="AE28" s="306"/>
      <c r="AF28" s="306"/>
      <c r="AG28" s="306"/>
      <c r="AH28" s="306"/>
      <c r="AI28" s="306"/>
      <c r="AJ28" s="306"/>
      <c r="AK28" s="306"/>
      <c r="AL28" s="305" t="s">
        <v>17</v>
      </c>
      <c r="AM28" s="306"/>
      <c r="AN28" s="47"/>
      <c r="AO28" s="25"/>
      <c r="AQ28" s="162"/>
      <c r="AR28" s="268"/>
      <c r="AS28" s="138"/>
      <c r="AT28" s="269"/>
      <c r="AU28" s="159"/>
      <c r="AV28" s="159"/>
      <c r="AW28" s="268"/>
      <c r="AX28" s="266"/>
      <c r="AY28" s="266"/>
      <c r="AZ28" s="266"/>
      <c r="BA28" s="266"/>
      <c r="BB28" s="142"/>
      <c r="BC28" s="33"/>
      <c r="BD28" s="33"/>
      <c r="BE28" s="33"/>
      <c r="BF28" s="33"/>
      <c r="BG28" s="142"/>
      <c r="BH28" s="142"/>
      <c r="BI28" s="142"/>
      <c r="BJ28" s="142"/>
      <c r="BK28" s="301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</row>
    <row r="29" spans="2:78" ht="14.1" customHeight="1" x14ac:dyDescent="0.2">
      <c r="B29" s="28"/>
      <c r="C29" s="44"/>
      <c r="D29" s="289" t="s">
        <v>124</v>
      </c>
      <c r="E29" s="209"/>
      <c r="F29" s="307" t="s">
        <v>1</v>
      </c>
      <c r="G29" s="289" t="s">
        <v>125</v>
      </c>
      <c r="H29" s="306"/>
      <c r="I29" s="306"/>
      <c r="J29" s="306"/>
      <c r="K29" s="204"/>
      <c r="L29" s="204"/>
      <c r="M29" s="204"/>
      <c r="N29" s="204"/>
      <c r="O29" s="284"/>
      <c r="P29" s="369">
        <f>Stair1!GR61</f>
        <v>20.010000000000002</v>
      </c>
      <c r="Q29" s="369"/>
      <c r="R29" s="369"/>
      <c r="S29" s="110"/>
      <c r="T29" s="110"/>
      <c r="U29" s="110"/>
      <c r="V29" s="110"/>
      <c r="W29" s="110"/>
      <c r="X29" s="110"/>
      <c r="Y29" s="306"/>
      <c r="Z29" s="306"/>
      <c r="AA29" s="306"/>
      <c r="AB29" s="308" t="s">
        <v>0</v>
      </c>
      <c r="AC29" s="306"/>
      <c r="AD29" s="306"/>
      <c r="AE29" s="306"/>
      <c r="AF29" s="306"/>
      <c r="AG29" s="306"/>
      <c r="AH29" s="306"/>
      <c r="AI29" s="306"/>
      <c r="AJ29" s="306"/>
      <c r="AK29" s="306"/>
      <c r="AL29" s="305" t="s">
        <v>2</v>
      </c>
      <c r="AM29" s="306"/>
      <c r="AN29" s="47"/>
      <c r="AO29" s="25"/>
      <c r="AQ29" s="218"/>
      <c r="AR29" s="268"/>
      <c r="AS29" s="138"/>
      <c r="AT29" s="301"/>
      <c r="AU29" s="218"/>
      <c r="AV29" s="218"/>
      <c r="AW29" s="218"/>
      <c r="AX29" s="266"/>
      <c r="AY29" s="266"/>
      <c r="AZ29" s="266"/>
      <c r="BA29" s="266"/>
      <c r="BB29" s="142"/>
      <c r="BC29" s="33"/>
      <c r="BD29" s="33"/>
      <c r="BE29" s="33"/>
      <c r="BF29" s="33"/>
      <c r="BG29" s="142"/>
      <c r="BH29" s="142"/>
      <c r="BI29" s="142"/>
      <c r="BJ29" s="142"/>
      <c r="BK29" s="301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</row>
    <row r="30" spans="2:78" ht="14.1" customHeight="1" x14ac:dyDescent="0.2">
      <c r="B30" s="28"/>
      <c r="C30" s="44"/>
      <c r="D30" s="60" t="s">
        <v>33</v>
      </c>
      <c r="E30" s="209"/>
      <c r="F30" s="307" t="s">
        <v>1</v>
      </c>
      <c r="G30" s="210" t="s">
        <v>126</v>
      </c>
      <c r="H30" s="306"/>
      <c r="I30" s="306"/>
      <c r="J30" s="306"/>
      <c r="K30" s="306"/>
      <c r="L30" s="306"/>
      <c r="M30" s="306"/>
      <c r="N30" s="306"/>
      <c r="O30" s="306"/>
      <c r="P30" s="415">
        <f>Stair1!GR62</f>
        <v>7.3000000000000001E-3</v>
      </c>
      <c r="Q30" s="415"/>
      <c r="R30" s="415"/>
      <c r="S30" s="78"/>
      <c r="T30" s="78"/>
      <c r="U30" s="78"/>
      <c r="V30" s="78"/>
      <c r="W30" s="78"/>
      <c r="X30" s="78"/>
      <c r="Y30" s="306"/>
      <c r="Z30" s="306"/>
      <c r="AA30" s="306"/>
      <c r="AB30" s="308" t="s">
        <v>0</v>
      </c>
      <c r="AC30" s="306"/>
      <c r="AD30" s="306"/>
      <c r="AE30" s="306"/>
      <c r="AF30" s="306"/>
      <c r="AG30" s="306"/>
      <c r="AH30" s="306"/>
      <c r="AI30" s="306"/>
      <c r="AJ30" s="306"/>
      <c r="AK30" s="306"/>
      <c r="AL30" s="305" t="s">
        <v>0</v>
      </c>
      <c r="AM30" s="306"/>
      <c r="AN30" s="47"/>
      <c r="AO30" s="25"/>
      <c r="AQ30" s="162"/>
      <c r="AR30" s="268"/>
      <c r="AS30" s="138"/>
      <c r="AT30" s="162"/>
      <c r="AU30" s="266"/>
      <c r="AV30" s="266"/>
      <c r="AW30" s="266"/>
      <c r="AX30" s="266"/>
      <c r="AY30" s="266"/>
      <c r="AZ30" s="266"/>
      <c r="BA30" s="266"/>
      <c r="BB30" s="160"/>
      <c r="BC30" s="160"/>
      <c r="BD30" s="160"/>
      <c r="BE30" s="160"/>
      <c r="BF30" s="160"/>
      <c r="BG30" s="160"/>
      <c r="BH30" s="160"/>
      <c r="BI30" s="160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</row>
    <row r="31" spans="2:78" ht="14.1" customHeight="1" x14ac:dyDescent="0.2">
      <c r="B31" s="28"/>
      <c r="C31" s="44"/>
      <c r="D31" s="60" t="s">
        <v>31</v>
      </c>
      <c r="E31" s="29"/>
      <c r="F31" s="307" t="s">
        <v>1</v>
      </c>
      <c r="G31" s="284" t="s">
        <v>15</v>
      </c>
      <c r="H31" s="306"/>
      <c r="I31" s="204"/>
      <c r="J31" s="204"/>
      <c r="K31" s="204"/>
      <c r="L31" s="204"/>
      <c r="M31" s="204"/>
      <c r="N31" s="204"/>
      <c r="O31" s="306"/>
      <c r="P31" s="443">
        <f>Stair1!GR56</f>
        <v>4.7000000000000002E-3</v>
      </c>
      <c r="Q31" s="443"/>
      <c r="R31" s="443"/>
      <c r="S31" s="229"/>
      <c r="T31" s="229"/>
      <c r="U31" s="229"/>
      <c r="V31" s="229"/>
      <c r="W31" s="229"/>
      <c r="X31" s="229"/>
      <c r="Y31" s="306"/>
      <c r="Z31" s="306"/>
      <c r="AA31" s="306"/>
      <c r="AB31" s="308" t="s">
        <v>0</v>
      </c>
      <c r="AC31" s="306"/>
      <c r="AD31" s="306"/>
      <c r="AE31" s="306"/>
      <c r="AF31" s="306"/>
      <c r="AG31" s="306"/>
      <c r="AH31" s="306"/>
      <c r="AI31" s="306"/>
      <c r="AJ31" s="306"/>
      <c r="AK31" s="306"/>
      <c r="AL31" s="305" t="s">
        <v>0</v>
      </c>
      <c r="AM31" s="306"/>
      <c r="AN31" s="47"/>
      <c r="AO31" s="25"/>
      <c r="AQ31" s="173"/>
      <c r="AR31" s="270"/>
      <c r="AS31" s="138"/>
      <c r="AT31" s="271"/>
      <c r="AU31" s="266"/>
      <c r="AV31" s="266"/>
      <c r="AW31" s="266"/>
      <c r="AX31" s="266"/>
      <c r="AY31" s="266"/>
      <c r="AZ31" s="266"/>
      <c r="BA31" s="266"/>
      <c r="BB31" s="33"/>
      <c r="BC31" s="33"/>
      <c r="BD31" s="33"/>
      <c r="BE31" s="33"/>
      <c r="BF31" s="143"/>
      <c r="BG31" s="143"/>
      <c r="BH31" s="160"/>
      <c r="BI31" s="160"/>
      <c r="BJ31" s="33"/>
      <c r="BK31" s="33"/>
      <c r="BL31" s="33"/>
      <c r="BM31" s="33"/>
      <c r="BN31" s="33"/>
      <c r="BO31" s="159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</row>
    <row r="32" spans="2:78" ht="14.1" customHeight="1" x14ac:dyDescent="0.2">
      <c r="B32" s="28"/>
      <c r="C32" s="44"/>
      <c r="D32" s="50" t="s">
        <v>92</v>
      </c>
      <c r="E32" s="158"/>
      <c r="F32" s="307" t="s">
        <v>1</v>
      </c>
      <c r="G32" s="60" t="s">
        <v>127</v>
      </c>
      <c r="H32" s="204"/>
      <c r="I32" s="204"/>
      <c r="J32" s="204"/>
      <c r="K32" s="204"/>
      <c r="L32" s="204"/>
      <c r="M32" s="204"/>
      <c r="N32" s="204"/>
      <c r="O32" s="306"/>
      <c r="P32" s="444">
        <f>Stair1!GR63</f>
        <v>10</v>
      </c>
      <c r="Q32" s="443"/>
      <c r="R32" s="443"/>
      <c r="S32" s="229"/>
      <c r="T32" s="229"/>
      <c r="U32" s="229"/>
      <c r="V32" s="229"/>
      <c r="W32" s="229"/>
      <c r="X32" s="229"/>
      <c r="Y32" s="306"/>
      <c r="Z32" s="306"/>
      <c r="AA32" s="306"/>
      <c r="AB32" s="308" t="s">
        <v>0</v>
      </c>
      <c r="AC32" s="306"/>
      <c r="AD32" s="306"/>
      <c r="AE32" s="306"/>
      <c r="AF32" s="306"/>
      <c r="AG32" s="306"/>
      <c r="AH32" s="306"/>
      <c r="AI32" s="306"/>
      <c r="AJ32" s="306"/>
      <c r="AK32" s="306"/>
      <c r="AL32" s="253" t="s">
        <v>16</v>
      </c>
      <c r="AM32" s="306"/>
      <c r="AN32" s="47"/>
      <c r="AO32" s="25"/>
      <c r="AR32" s="159"/>
      <c r="AS32" s="138"/>
      <c r="AT32" s="301"/>
      <c r="AU32" s="266"/>
      <c r="AV32" s="266"/>
      <c r="AW32" s="266"/>
      <c r="AX32" s="266"/>
      <c r="AY32" s="266"/>
      <c r="AZ32" s="266"/>
      <c r="BA32" s="266"/>
      <c r="BB32" s="159"/>
      <c r="BC32" s="33"/>
      <c r="BD32" s="33"/>
      <c r="BE32" s="33"/>
      <c r="BF32" s="72"/>
      <c r="BG32" s="72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</row>
    <row r="33" spans="2:78" ht="14.1" customHeight="1" x14ac:dyDescent="0.2">
      <c r="B33" s="28"/>
      <c r="C33" s="44"/>
      <c r="D33" s="307" t="s">
        <v>108</v>
      </c>
      <c r="E33" s="307"/>
      <c r="F33" s="307" t="s">
        <v>1</v>
      </c>
      <c r="G33" s="306" t="str">
        <f>CONCATENATE(IF(Stair1!GR37=2400,"0.0025",IF(Stair1!GR37=3000,"0.002",IF(Stair1!GR37=4000,"0.0018",IF(Stair1!GR37&gt;4000,"0.0018(4000/fy)")))),"bt")</f>
        <v>0.002bt</v>
      </c>
      <c r="H33" s="204"/>
      <c r="I33" s="204"/>
      <c r="J33" s="204"/>
      <c r="K33" s="204"/>
      <c r="L33" s="204"/>
      <c r="M33" s="204"/>
      <c r="N33" s="204"/>
      <c r="O33" s="284"/>
      <c r="P33" s="368">
        <f>Stair1!GR64</f>
        <v>3.5</v>
      </c>
      <c r="Q33" s="368"/>
      <c r="R33" s="368"/>
      <c r="S33" s="78"/>
      <c r="T33" s="78"/>
      <c r="U33" s="78"/>
      <c r="V33" s="78"/>
      <c r="W33" s="78"/>
      <c r="X33" s="78"/>
      <c r="Y33" s="284"/>
      <c r="Z33" s="284"/>
      <c r="AA33" s="284"/>
      <c r="AB33" s="368">
        <f>Stair1!GY64</f>
        <v>4.375</v>
      </c>
      <c r="AC33" s="368"/>
      <c r="AD33" s="368"/>
      <c r="AE33" s="204"/>
      <c r="AF33" s="186" t="str">
        <f>IF(G9=G10,"",Stair1!HB64)</f>
        <v>&lt;&lt; [0.0025bt]</v>
      </c>
      <c r="AG33" s="288"/>
      <c r="AH33" s="305"/>
      <c r="AI33" s="284"/>
      <c r="AJ33" s="284"/>
      <c r="AK33" s="284"/>
      <c r="AL33" s="253" t="s">
        <v>16</v>
      </c>
      <c r="AM33" s="284"/>
      <c r="AN33" s="47"/>
      <c r="AO33" s="25"/>
      <c r="AQ33" s="33"/>
      <c r="AR33" s="143"/>
      <c r="AS33" s="138"/>
      <c r="AT33" s="173"/>
      <c r="AU33" s="270"/>
      <c r="AV33" s="270"/>
      <c r="AW33" s="270"/>
      <c r="AX33" s="270"/>
      <c r="AY33" s="301"/>
      <c r="AZ33" s="301"/>
      <c r="BA33" s="301"/>
      <c r="BB33" s="159"/>
      <c r="BC33" s="201"/>
      <c r="BD33" s="154"/>
      <c r="BE33" s="154"/>
      <c r="BF33" s="154"/>
      <c r="BG33" s="202"/>
      <c r="BH33" s="142"/>
      <c r="BI33" s="143"/>
      <c r="BJ33" s="33"/>
      <c r="BK33" s="33"/>
      <c r="BL33" s="33"/>
      <c r="BM33" s="33"/>
      <c r="BN33" s="33"/>
      <c r="BO33" s="200"/>
      <c r="BP33" s="159"/>
      <c r="BQ33" s="301"/>
      <c r="BR33" s="162"/>
      <c r="BS33" s="33"/>
      <c r="BT33" s="33"/>
      <c r="BU33" s="33"/>
      <c r="BV33" s="301"/>
      <c r="BW33" s="179"/>
      <c r="BX33" s="32"/>
      <c r="BY33" s="32"/>
      <c r="BZ33" s="200"/>
    </row>
    <row r="34" spans="2:78" ht="14.1" customHeight="1" x14ac:dyDescent="0.2">
      <c r="B34" s="28"/>
      <c r="C34" s="44"/>
      <c r="D34" s="284" t="s">
        <v>129</v>
      </c>
      <c r="E34" s="204"/>
      <c r="F34" s="306"/>
      <c r="G34" s="204"/>
      <c r="H34" s="204"/>
      <c r="I34" s="204"/>
      <c r="J34" s="204"/>
      <c r="K34" s="204"/>
      <c r="L34" s="204"/>
      <c r="M34" s="204"/>
      <c r="N34" s="204"/>
      <c r="O34" s="284"/>
      <c r="P34" s="511">
        <f>Stair1!W26</f>
        <v>0.20099999999999998</v>
      </c>
      <c r="Q34" s="511"/>
      <c r="R34" s="511"/>
      <c r="S34" s="281"/>
      <c r="T34" s="281"/>
      <c r="U34" s="281"/>
      <c r="V34" s="281"/>
      <c r="W34" s="281"/>
      <c r="X34" s="281"/>
      <c r="Y34" s="285"/>
      <c r="Z34" s="285"/>
      <c r="AA34" s="285"/>
      <c r="AB34" s="361">
        <f>Stair1!W31</f>
        <v>0.14537142857142857</v>
      </c>
      <c r="AC34" s="361"/>
      <c r="AD34" s="361"/>
      <c r="AE34" s="204"/>
      <c r="AF34" s="204"/>
      <c r="AG34" s="204"/>
      <c r="AH34" s="204"/>
      <c r="AI34" s="284"/>
      <c r="AJ34" s="284"/>
      <c r="AK34" s="284"/>
      <c r="AL34" s="305" t="s">
        <v>12</v>
      </c>
      <c r="AM34" s="284"/>
      <c r="AN34" s="47"/>
      <c r="AO34" s="25"/>
      <c r="AQ34" s="138"/>
      <c r="AR34" s="138"/>
      <c r="AS34" s="138"/>
      <c r="AT34" s="266"/>
      <c r="AU34" s="138"/>
      <c r="AV34" s="138"/>
      <c r="AW34" s="138"/>
      <c r="AX34" s="138"/>
      <c r="AY34" s="301"/>
      <c r="AZ34" s="301"/>
      <c r="BA34" s="301"/>
    </row>
    <row r="35" spans="2:78" ht="14.1" customHeight="1" x14ac:dyDescent="0.2">
      <c r="B35" s="28"/>
      <c r="C35" s="44"/>
      <c r="D35" s="284" t="s">
        <v>130</v>
      </c>
      <c r="E35" s="204"/>
      <c r="F35" s="306"/>
      <c r="G35" s="204"/>
      <c r="H35" s="204"/>
      <c r="I35" s="204"/>
      <c r="J35" s="204"/>
      <c r="K35" s="204"/>
      <c r="L35" s="204"/>
      <c r="M35" s="204"/>
      <c r="N35" s="204"/>
      <c r="O35" s="284"/>
      <c r="P35" s="414" t="str">
        <f>CONCATENATE(Stair1!V23,Stair1!W23,"@",Stair1!W27)</f>
        <v>DB16@0.2</v>
      </c>
      <c r="Q35" s="414"/>
      <c r="R35" s="414"/>
      <c r="S35" s="414"/>
      <c r="T35" s="282" t="str">
        <f>IF(Stair1!W28="OK","&lt;&lt; [Ok]","&lt;&lt; [Not]")</f>
        <v>&lt;&lt; [Ok]</v>
      </c>
      <c r="U35" s="234"/>
      <c r="V35" s="234"/>
      <c r="W35" s="234"/>
      <c r="X35" s="234"/>
      <c r="Y35" s="288"/>
      <c r="Z35" s="288"/>
      <c r="AA35" s="288"/>
      <c r="AB35" s="453" t="str">
        <f>CONCATENATE(Stair1!V29,Stair1!W29,"@",Stair1!W32)</f>
        <v>RB9@0.125</v>
      </c>
      <c r="AC35" s="453"/>
      <c r="AD35" s="453"/>
      <c r="AE35" s="453"/>
      <c r="AF35" s="282" t="str">
        <f>IF(Stair1!W33="OK","&lt;&lt; [Ok]","&lt;&lt; [Not]")</f>
        <v>&lt;&lt; [Ok]</v>
      </c>
      <c r="AG35" s="288"/>
      <c r="AH35" s="305"/>
      <c r="AI35" s="284"/>
      <c r="AJ35" s="284"/>
      <c r="AK35" s="284"/>
      <c r="AL35" s="307" t="s">
        <v>12</v>
      </c>
      <c r="AM35" s="284"/>
      <c r="AN35" s="47"/>
      <c r="AO35" s="25"/>
      <c r="AQ35" s="301"/>
      <c r="AR35" s="266"/>
      <c r="AS35" s="266"/>
      <c r="AT35" s="266"/>
      <c r="AU35" s="266"/>
      <c r="AV35" s="266"/>
      <c r="AW35" s="266"/>
      <c r="AX35" s="266"/>
      <c r="AY35" s="301"/>
      <c r="AZ35" s="301"/>
      <c r="BA35" s="301"/>
    </row>
    <row r="36" spans="2:78" ht="14.1" customHeight="1" x14ac:dyDescent="0.2">
      <c r="B36" s="28"/>
      <c r="C36" s="44"/>
      <c r="D36" s="204"/>
      <c r="E36" s="204"/>
      <c r="F36" s="306"/>
      <c r="G36" s="204"/>
      <c r="H36" s="204"/>
      <c r="I36" s="204"/>
      <c r="J36" s="204"/>
      <c r="K36" s="204"/>
      <c r="L36" s="204"/>
      <c r="M36" s="204"/>
      <c r="N36" s="204"/>
      <c r="O36" s="284"/>
      <c r="P36" s="50"/>
      <c r="Q36" s="50"/>
      <c r="R36" s="50"/>
      <c r="S36" s="50"/>
      <c r="T36" s="50"/>
      <c r="U36" s="50"/>
      <c r="V36" s="50"/>
      <c r="W36" s="50"/>
      <c r="X36" s="50"/>
      <c r="Y36" s="284"/>
      <c r="Z36" s="284"/>
      <c r="AA36" s="284"/>
      <c r="AB36" s="247"/>
      <c r="AC36" s="247"/>
      <c r="AD36" s="247"/>
      <c r="AE36" s="284"/>
      <c r="AF36" s="284"/>
      <c r="AG36" s="284"/>
      <c r="AH36" s="284"/>
      <c r="AI36" s="284"/>
      <c r="AJ36" s="284"/>
      <c r="AK36" s="284"/>
      <c r="AL36" s="307"/>
      <c r="AM36" s="284"/>
      <c r="AN36" s="47"/>
      <c r="AO36" s="25"/>
      <c r="AQ36" s="301"/>
      <c r="AR36" s="266"/>
      <c r="AS36" s="266"/>
      <c r="AT36" s="266"/>
      <c r="AU36" s="266"/>
      <c r="AV36" s="266"/>
      <c r="AW36" s="266"/>
      <c r="AX36" s="266"/>
      <c r="AY36" s="301"/>
      <c r="AZ36" s="301"/>
      <c r="BA36" s="301"/>
    </row>
    <row r="37" spans="2:78" ht="14.1" customHeight="1" x14ac:dyDescent="0.2">
      <c r="B37" s="28"/>
      <c r="C37" s="44"/>
      <c r="D37" s="56" t="s">
        <v>102</v>
      </c>
      <c r="E37" s="284"/>
      <c r="F37" s="284"/>
      <c r="G37" s="284"/>
      <c r="H37" s="284"/>
      <c r="I37" s="284"/>
      <c r="J37" s="284"/>
      <c r="K37" s="284"/>
      <c r="L37" s="284"/>
      <c r="M37" s="284"/>
      <c r="N37" s="284"/>
      <c r="O37" s="284"/>
      <c r="P37" s="284"/>
      <c r="Q37" s="284"/>
      <c r="R37" s="284"/>
      <c r="S37" s="284"/>
      <c r="T37" s="284"/>
      <c r="U37" s="284"/>
      <c r="V37" s="284"/>
      <c r="W37" s="284"/>
      <c r="X37" s="284"/>
      <c r="Y37" s="284"/>
      <c r="Z37" s="284"/>
      <c r="AA37" s="284"/>
      <c r="AB37" s="284"/>
      <c r="AC37" s="284"/>
      <c r="AD37" s="284"/>
      <c r="AE37" s="284"/>
      <c r="AF37" s="284"/>
      <c r="AG37" s="284"/>
      <c r="AH37" s="284"/>
      <c r="AI37" s="284"/>
      <c r="AJ37" s="284"/>
      <c r="AK37" s="284"/>
      <c r="AL37" s="284"/>
      <c r="AM37" s="284"/>
      <c r="AN37" s="73"/>
      <c r="AO37" s="25"/>
    </row>
    <row r="38" spans="2:78" ht="14.1" customHeight="1" x14ac:dyDescent="0.2">
      <c r="B38" s="28"/>
      <c r="C38" s="44"/>
      <c r="D38" s="286" t="s">
        <v>66</v>
      </c>
      <c r="E38" s="212"/>
      <c r="F38" s="212"/>
      <c r="G38" s="212"/>
      <c r="H38" s="212"/>
      <c r="I38" s="212"/>
      <c r="J38" s="212"/>
      <c r="K38" s="212"/>
      <c r="L38" s="212"/>
      <c r="M38" s="212"/>
      <c r="N38" s="212"/>
      <c r="O38" s="212"/>
      <c r="P38" s="286" t="s">
        <v>87</v>
      </c>
      <c r="Q38" s="106"/>
      <c r="R38" s="106"/>
      <c r="S38" s="106"/>
      <c r="T38" s="106"/>
      <c r="U38" s="106"/>
      <c r="V38" s="106"/>
      <c r="W38" s="106"/>
      <c r="X38" s="106"/>
      <c r="Y38" s="206"/>
      <c r="Z38" s="206"/>
      <c r="AA38" s="206"/>
      <c r="AB38" s="286" t="s">
        <v>107</v>
      </c>
      <c r="AC38" s="106"/>
      <c r="AD38" s="106"/>
      <c r="AE38" s="206"/>
      <c r="AF38" s="206"/>
      <c r="AG38" s="206"/>
      <c r="AH38" s="193"/>
      <c r="AI38" s="193"/>
      <c r="AJ38" s="193"/>
      <c r="AK38" s="193"/>
      <c r="AL38" s="360" t="s">
        <v>67</v>
      </c>
      <c r="AM38" s="360"/>
      <c r="AN38" s="47"/>
      <c r="AO38" s="25"/>
    </row>
    <row r="39" spans="2:78" ht="14.1" customHeight="1" x14ac:dyDescent="0.2">
      <c r="B39" s="28"/>
      <c r="C39" s="44"/>
      <c r="D39" s="75" t="s">
        <v>53</v>
      </c>
      <c r="E39" s="29"/>
      <c r="F39" s="284" t="s">
        <v>1</v>
      </c>
      <c r="G39" s="289" t="s">
        <v>157</v>
      </c>
      <c r="H39" s="50"/>
      <c r="I39" s="50"/>
      <c r="J39" s="50"/>
      <c r="K39" s="213"/>
      <c r="L39" s="50"/>
      <c r="M39" s="29"/>
      <c r="N39" s="29"/>
      <c r="O39" s="112"/>
      <c r="P39" s="366">
        <f>Stair1!GR65</f>
        <v>3654.9335759999994</v>
      </c>
      <c r="Q39" s="367"/>
      <c r="R39" s="367"/>
      <c r="S39" s="112"/>
      <c r="T39" s="29"/>
      <c r="U39" s="29"/>
      <c r="V39" s="112"/>
      <c r="W39" s="112"/>
      <c r="X39" s="112"/>
      <c r="Y39" s="112"/>
      <c r="Z39" s="112"/>
      <c r="AA39" s="29"/>
      <c r="AB39" s="307" t="s">
        <v>0</v>
      </c>
      <c r="AC39" s="112"/>
      <c r="AD39" s="112"/>
      <c r="AE39" s="112"/>
      <c r="AF39" s="112"/>
      <c r="AG39" s="112"/>
      <c r="AH39" s="29"/>
      <c r="AI39" s="29"/>
      <c r="AJ39" s="29"/>
      <c r="AK39" s="29"/>
      <c r="AL39" s="75" t="s">
        <v>13</v>
      </c>
      <c r="AM39" s="29"/>
      <c r="AN39" s="73"/>
      <c r="AO39" s="25"/>
      <c r="AV39" s="22" t="s">
        <v>156</v>
      </c>
    </row>
    <row r="40" spans="2:78" ht="14.1" customHeight="1" x14ac:dyDescent="0.2">
      <c r="B40" s="28"/>
      <c r="C40" s="44"/>
      <c r="D40" s="60" t="s">
        <v>93</v>
      </c>
      <c r="E40" s="29"/>
      <c r="F40" s="284" t="s">
        <v>1</v>
      </c>
      <c r="G40" s="60" t="s">
        <v>114</v>
      </c>
      <c r="H40" s="50"/>
      <c r="I40" s="50"/>
      <c r="J40" s="50"/>
      <c r="K40" s="213"/>
      <c r="L40" s="50"/>
      <c r="M40" s="29"/>
      <c r="N40" s="29"/>
      <c r="O40" s="112"/>
      <c r="P40" s="366">
        <f>Stair1!GR66</f>
        <v>7558.9416344981782</v>
      </c>
      <c r="Q40" s="367"/>
      <c r="R40" s="367"/>
      <c r="S40" s="204"/>
      <c r="T40" s="282" t="str">
        <f>IF(P40&gt;=P39,"&lt;&lt; [Ok]","&lt;&lt; [Not]")</f>
        <v>&lt;&lt; [Ok]</v>
      </c>
      <c r="U40" s="29"/>
      <c r="V40" s="113"/>
      <c r="W40" s="113"/>
      <c r="X40" s="113"/>
      <c r="Y40" s="113"/>
      <c r="Z40" s="113"/>
      <c r="AA40" s="29"/>
      <c r="AB40" s="307" t="s">
        <v>0</v>
      </c>
      <c r="AC40" s="112"/>
      <c r="AD40" s="112"/>
      <c r="AE40" s="112"/>
      <c r="AF40" s="112"/>
      <c r="AG40" s="112"/>
      <c r="AH40" s="29"/>
      <c r="AI40" s="29"/>
      <c r="AJ40" s="29"/>
      <c r="AK40" s="29"/>
      <c r="AL40" s="75" t="s">
        <v>13</v>
      </c>
      <c r="AM40" s="29"/>
      <c r="AN40" s="47"/>
      <c r="AO40" s="25"/>
    </row>
    <row r="41" spans="2:78" ht="14.1" customHeight="1" x14ac:dyDescent="0.2">
      <c r="B41" s="28"/>
      <c r="C41" s="44"/>
      <c r="D41" s="204"/>
      <c r="E41" s="204"/>
      <c r="F41" s="204"/>
      <c r="G41" s="204"/>
      <c r="H41" s="204"/>
      <c r="I41" s="204"/>
      <c r="J41" s="204"/>
      <c r="K41" s="204"/>
      <c r="L41" s="204"/>
      <c r="M41" s="204"/>
      <c r="N41" s="204"/>
      <c r="O41" s="204"/>
      <c r="P41" s="204"/>
      <c r="Q41" s="204"/>
      <c r="R41" s="204"/>
      <c r="S41" s="204"/>
      <c r="T41" s="204"/>
      <c r="U41" s="204"/>
      <c r="V41" s="204"/>
      <c r="W41" s="204"/>
      <c r="X41" s="204"/>
      <c r="Y41" s="204"/>
      <c r="Z41" s="204"/>
      <c r="AA41" s="204"/>
      <c r="AB41" s="204"/>
      <c r="AC41" s="204"/>
      <c r="AD41" s="204"/>
      <c r="AE41" s="204"/>
      <c r="AF41" s="204"/>
      <c r="AG41" s="204"/>
      <c r="AH41" s="204"/>
      <c r="AI41" s="204"/>
      <c r="AJ41" s="204"/>
      <c r="AK41" s="204"/>
      <c r="AL41" s="204"/>
      <c r="AM41" s="204"/>
      <c r="AN41" s="47"/>
      <c r="AO41" s="25"/>
    </row>
    <row r="42" spans="2:78" ht="14.1" customHeight="1" x14ac:dyDescent="0.2">
      <c r="B42" s="28"/>
      <c r="C42" s="44"/>
      <c r="D42" s="214" t="s">
        <v>131</v>
      </c>
      <c r="E42" s="204"/>
      <c r="F42" s="284"/>
      <c r="G42" s="60"/>
      <c r="H42" s="204"/>
      <c r="I42" s="204"/>
      <c r="J42" s="204"/>
      <c r="K42" s="204"/>
      <c r="L42" s="50"/>
      <c r="M42" s="50"/>
      <c r="N42" s="50"/>
      <c r="O42" s="111"/>
      <c r="P42" s="50"/>
      <c r="Q42" s="111"/>
      <c r="R42" s="111"/>
      <c r="S42" s="112"/>
      <c r="T42" s="29"/>
      <c r="U42" s="29"/>
      <c r="V42" s="112"/>
      <c r="W42" s="112"/>
      <c r="X42" s="112"/>
      <c r="Y42" s="112"/>
      <c r="Z42" s="112"/>
      <c r="AA42" s="29"/>
      <c r="AB42" s="29"/>
      <c r="AC42" s="112"/>
      <c r="AD42" s="112"/>
      <c r="AE42" s="112"/>
      <c r="AF42" s="112"/>
      <c r="AG42" s="112"/>
      <c r="AH42" s="29"/>
      <c r="AI42" s="29"/>
      <c r="AJ42" s="29"/>
      <c r="AK42" s="29"/>
      <c r="AL42" s="284"/>
      <c r="AM42" s="29"/>
      <c r="AN42" s="47"/>
      <c r="AO42" s="25"/>
    </row>
    <row r="43" spans="2:78" ht="14.1" customHeight="1" x14ac:dyDescent="0.2">
      <c r="B43" s="28"/>
      <c r="C43" s="44"/>
      <c r="D43" s="286" t="s">
        <v>66</v>
      </c>
      <c r="E43" s="212"/>
      <c r="F43" s="212"/>
      <c r="G43" s="212"/>
      <c r="H43" s="212"/>
      <c r="I43" s="212"/>
      <c r="J43" s="212"/>
      <c r="K43" s="212"/>
      <c r="L43" s="212"/>
      <c r="M43" s="212"/>
      <c r="N43" s="212"/>
      <c r="O43" s="212"/>
      <c r="P43" s="286" t="s">
        <v>87</v>
      </c>
      <c r="Q43" s="106"/>
      <c r="R43" s="106"/>
      <c r="S43" s="106"/>
      <c r="T43" s="106"/>
      <c r="U43" s="106"/>
      <c r="V43" s="106"/>
      <c r="W43" s="106"/>
      <c r="X43" s="106"/>
      <c r="Y43" s="206"/>
      <c r="Z43" s="206"/>
      <c r="AA43" s="206"/>
      <c r="AB43" s="286" t="s">
        <v>107</v>
      </c>
      <c r="AC43" s="106"/>
      <c r="AD43" s="106"/>
      <c r="AE43" s="206"/>
      <c r="AF43" s="206"/>
      <c r="AG43" s="206"/>
      <c r="AH43" s="193"/>
      <c r="AI43" s="193"/>
      <c r="AJ43" s="193"/>
      <c r="AK43" s="193"/>
      <c r="AL43" s="360" t="s">
        <v>67</v>
      </c>
      <c r="AM43" s="360"/>
      <c r="AN43" s="47"/>
      <c r="AO43" s="25"/>
    </row>
    <row r="44" spans="2:78" ht="14.1" customHeight="1" x14ac:dyDescent="0.2">
      <c r="B44" s="28"/>
      <c r="C44" s="44"/>
      <c r="D44" s="287" t="s">
        <v>111</v>
      </c>
      <c r="E44" s="50"/>
      <c r="F44" s="50"/>
      <c r="G44" s="50"/>
      <c r="H44" s="50"/>
      <c r="I44" s="50"/>
      <c r="J44" s="50"/>
      <c r="K44" s="50"/>
      <c r="L44" s="76"/>
      <c r="M44" s="29"/>
      <c r="N44" s="29"/>
      <c r="O44" s="29"/>
      <c r="P44" s="359">
        <f>Stair1!GR67</f>
        <v>1685.36</v>
      </c>
      <c r="Q44" s="414"/>
      <c r="R44" s="414"/>
      <c r="S44" s="114"/>
      <c r="T44" s="29"/>
      <c r="U44" s="29"/>
      <c r="V44" s="114"/>
      <c r="W44" s="114"/>
      <c r="X44" s="114"/>
      <c r="Y44" s="114"/>
      <c r="Z44" s="114"/>
      <c r="AA44" s="29"/>
      <c r="AB44" s="307" t="s">
        <v>0</v>
      </c>
      <c r="AC44" s="114"/>
      <c r="AD44" s="114"/>
      <c r="AE44" s="114"/>
      <c r="AF44" s="114"/>
      <c r="AG44" s="114"/>
      <c r="AH44" s="29"/>
      <c r="AI44" s="29"/>
      <c r="AJ44" s="29"/>
      <c r="AK44" s="29"/>
      <c r="AL44" s="284" t="s">
        <v>14</v>
      </c>
      <c r="AM44" s="29"/>
      <c r="AN44" s="47"/>
      <c r="AO44" s="25"/>
    </row>
    <row r="45" spans="2:78" ht="14.1" customHeight="1" x14ac:dyDescent="0.2">
      <c r="B45" s="28"/>
      <c r="C45" s="44"/>
      <c r="D45" s="287" t="s">
        <v>112</v>
      </c>
      <c r="E45" s="29"/>
      <c r="F45" s="29"/>
      <c r="G45" s="29"/>
      <c r="H45" s="29"/>
      <c r="I45" s="29"/>
      <c r="J45" s="29"/>
      <c r="K45" s="29"/>
      <c r="L45" s="50"/>
      <c r="M45" s="51"/>
      <c r="N45" s="51"/>
      <c r="O45" s="51"/>
      <c r="P45" s="359">
        <f>Stair1!GR68</f>
        <v>600</v>
      </c>
      <c r="Q45" s="414"/>
      <c r="R45" s="414"/>
      <c r="S45" s="114"/>
      <c r="T45" s="29"/>
      <c r="U45" s="29"/>
      <c r="V45" s="114"/>
      <c r="W45" s="114"/>
      <c r="X45" s="114"/>
      <c r="Y45" s="114"/>
      <c r="Z45" s="114"/>
      <c r="AA45" s="29"/>
      <c r="AB45" s="307" t="s">
        <v>0</v>
      </c>
      <c r="AC45" s="114"/>
      <c r="AD45" s="114"/>
      <c r="AE45" s="114"/>
      <c r="AF45" s="114"/>
      <c r="AG45" s="114"/>
      <c r="AH45" s="29"/>
      <c r="AI45" s="29"/>
      <c r="AJ45" s="29"/>
      <c r="AK45" s="29"/>
      <c r="AL45" s="284" t="s">
        <v>14</v>
      </c>
      <c r="AM45" s="29"/>
      <c r="AN45" s="47"/>
      <c r="AO45" s="25"/>
    </row>
    <row r="46" spans="2:78" ht="14.1" customHeight="1" x14ac:dyDescent="0.2">
      <c r="B46" s="28"/>
      <c r="C46" s="44"/>
      <c r="D46" s="204"/>
      <c r="E46" s="204"/>
      <c r="F46" s="204"/>
      <c r="G46" s="204"/>
      <c r="H46" s="204"/>
      <c r="I46" s="204"/>
      <c r="J46" s="204"/>
      <c r="K46" s="204"/>
      <c r="L46" s="204"/>
      <c r="M46" s="204"/>
      <c r="N46" s="204"/>
      <c r="O46" s="204"/>
      <c r="P46" s="204"/>
      <c r="Q46" s="204"/>
      <c r="R46" s="204"/>
      <c r="S46" s="204"/>
      <c r="T46" s="204"/>
      <c r="U46" s="204"/>
      <c r="V46" s="204"/>
      <c r="W46" s="204"/>
      <c r="X46" s="204"/>
      <c r="Y46" s="204"/>
      <c r="Z46" s="204"/>
      <c r="AA46" s="204"/>
      <c r="AB46" s="204"/>
      <c r="AC46" s="204"/>
      <c r="AD46" s="204"/>
      <c r="AE46" s="204"/>
      <c r="AF46" s="204"/>
      <c r="AG46" s="204"/>
      <c r="AH46" s="204"/>
      <c r="AI46" s="204"/>
      <c r="AJ46" s="204"/>
      <c r="AK46" s="204"/>
      <c r="AL46" s="204"/>
      <c r="AM46" s="204"/>
      <c r="AN46" s="47"/>
      <c r="AO46" s="25"/>
    </row>
    <row r="47" spans="2:78" ht="14.1" customHeight="1" x14ac:dyDescent="0.2">
      <c r="B47" s="28"/>
      <c r="C47" s="44"/>
      <c r="D47" s="77" t="s">
        <v>42</v>
      </c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50"/>
      <c r="P47" s="50"/>
      <c r="Q47" s="50"/>
      <c r="R47" s="50"/>
      <c r="S47" s="50"/>
      <c r="T47" s="29"/>
      <c r="U47" s="29"/>
      <c r="V47" s="50"/>
      <c r="W47" s="50"/>
      <c r="X47" s="50"/>
      <c r="Y47" s="50"/>
      <c r="Z47" s="50"/>
      <c r="AA47" s="29"/>
      <c r="AB47" s="29"/>
      <c r="AC47" s="50"/>
      <c r="AD47" s="50"/>
      <c r="AE47" s="50"/>
      <c r="AF47" s="50"/>
      <c r="AG47" s="50"/>
      <c r="AH47" s="29"/>
      <c r="AI47" s="29"/>
      <c r="AJ47" s="29"/>
      <c r="AK47" s="29"/>
      <c r="AL47" s="307"/>
      <c r="AM47" s="29"/>
      <c r="AN47" s="47"/>
      <c r="AO47" s="25"/>
    </row>
    <row r="48" spans="2:78" ht="14.1" customHeight="1" x14ac:dyDescent="0.2">
      <c r="B48" s="28"/>
      <c r="C48" s="44"/>
      <c r="D48" s="204"/>
      <c r="E48" s="29"/>
      <c r="F48" s="29"/>
      <c r="G48" s="29"/>
      <c r="H48" s="307"/>
      <c r="I48" s="29"/>
      <c r="J48" s="29"/>
      <c r="K48" s="29"/>
      <c r="L48" s="29"/>
      <c r="M48" s="29"/>
      <c r="N48" s="29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29"/>
      <c r="AK48" s="29"/>
      <c r="AL48" s="307"/>
      <c r="AM48" s="29"/>
      <c r="AN48" s="47"/>
      <c r="AO48" s="25"/>
    </row>
    <row r="49" spans="2:41" ht="14.1" customHeight="1" x14ac:dyDescent="0.2">
      <c r="B49" s="28"/>
      <c r="C49" s="44"/>
      <c r="D49" s="204"/>
      <c r="E49" s="204"/>
      <c r="F49" s="204"/>
      <c r="G49" s="204"/>
      <c r="H49" s="204"/>
      <c r="I49" s="204"/>
      <c r="J49" s="204"/>
      <c r="K49" s="204"/>
      <c r="L49" s="204"/>
      <c r="M49" s="204"/>
      <c r="N49" s="204"/>
      <c r="O49" s="204"/>
      <c r="P49" s="204"/>
      <c r="Q49" s="204"/>
      <c r="R49" s="204"/>
      <c r="S49" s="204"/>
      <c r="T49" s="204"/>
      <c r="U49" s="204"/>
      <c r="V49" s="204"/>
      <c r="W49" s="204"/>
      <c r="X49" s="204"/>
      <c r="Y49" s="204"/>
      <c r="Z49" s="204"/>
      <c r="AA49" s="204"/>
      <c r="AB49" s="204"/>
      <c r="AC49" s="204"/>
      <c r="AD49" s="204"/>
      <c r="AE49" s="204"/>
      <c r="AF49" s="204"/>
      <c r="AG49" s="204"/>
      <c r="AH49" s="204"/>
      <c r="AI49" s="204"/>
      <c r="AJ49" s="204"/>
      <c r="AK49" s="204"/>
      <c r="AL49" s="204"/>
      <c r="AM49" s="204"/>
      <c r="AN49" s="47"/>
      <c r="AO49" s="25"/>
    </row>
    <row r="50" spans="2:41" ht="14.1" customHeight="1" x14ac:dyDescent="0.2">
      <c r="B50" s="28"/>
      <c r="C50" s="44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47"/>
      <c r="AO50" s="25"/>
    </row>
    <row r="51" spans="2:41" ht="14.1" customHeight="1" x14ac:dyDescent="0.2">
      <c r="B51" s="28"/>
      <c r="C51" s="44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2"/>
      <c r="P51" s="52"/>
      <c r="Q51" s="43"/>
      <c r="R51" s="43"/>
      <c r="S51" s="43"/>
      <c r="T51" s="43"/>
      <c r="U51" s="43"/>
      <c r="V51" s="43"/>
      <c r="W51" s="53"/>
      <c r="X51" s="53"/>
      <c r="Y51" s="43"/>
      <c r="Z51" s="43"/>
      <c r="AA51" s="51"/>
      <c r="AB51" s="51"/>
      <c r="AC51" s="51"/>
      <c r="AD51" s="51"/>
      <c r="AE51" s="51"/>
      <c r="AF51" s="51"/>
      <c r="AG51" s="51"/>
      <c r="AH51" s="51"/>
      <c r="AI51" s="51"/>
      <c r="AJ51" s="29"/>
      <c r="AK51" s="29"/>
      <c r="AL51" s="29"/>
      <c r="AM51" s="29"/>
      <c r="AN51" s="47"/>
      <c r="AO51" s="25"/>
    </row>
    <row r="52" spans="2:41" ht="14.1" customHeight="1" x14ac:dyDescent="0.2">
      <c r="B52" s="28"/>
      <c r="C52" s="44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29"/>
      <c r="AK52" s="29"/>
      <c r="AL52" s="29"/>
      <c r="AM52" s="29"/>
      <c r="AN52" s="47"/>
      <c r="AO52" s="25"/>
    </row>
    <row r="53" spans="2:41" ht="14.1" customHeight="1" x14ac:dyDescent="0.2">
      <c r="B53" s="28"/>
      <c r="C53" s="44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29"/>
      <c r="AK53" s="29"/>
      <c r="AL53" s="29"/>
      <c r="AM53" s="29"/>
      <c r="AN53" s="47"/>
      <c r="AO53" s="25"/>
    </row>
    <row r="54" spans="2:41" ht="14.1" customHeight="1" x14ac:dyDescent="0.2">
      <c r="B54" s="28"/>
      <c r="C54" s="44"/>
      <c r="D54" s="42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29"/>
      <c r="AK54" s="29"/>
      <c r="AL54" s="29"/>
      <c r="AM54" s="29"/>
      <c r="AN54" s="47"/>
      <c r="AO54" s="25"/>
    </row>
    <row r="55" spans="2:41" ht="14.1" customHeight="1" x14ac:dyDescent="0.2">
      <c r="B55" s="28"/>
      <c r="C55" s="44"/>
      <c r="D55" s="42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29"/>
      <c r="AK55" s="29"/>
      <c r="AL55" s="29"/>
      <c r="AM55" s="29"/>
      <c r="AN55" s="47"/>
      <c r="AO55" s="25"/>
    </row>
    <row r="56" spans="2:41" ht="14.1" customHeight="1" x14ac:dyDescent="0.2">
      <c r="B56" s="28"/>
      <c r="C56" s="44"/>
      <c r="D56" s="42"/>
      <c r="E56" s="52"/>
      <c r="F56" s="52"/>
      <c r="G56" s="52"/>
      <c r="H56" s="52"/>
      <c r="I56" s="52"/>
      <c r="J56" s="52"/>
      <c r="K56" s="52"/>
      <c r="L56" s="52"/>
      <c r="M56" s="55"/>
      <c r="N56" s="55"/>
      <c r="O56" s="55"/>
      <c r="P56" s="55"/>
      <c r="Q56" s="52"/>
      <c r="R56" s="52"/>
      <c r="S56" s="52"/>
      <c r="T56" s="52"/>
      <c r="U56" s="53"/>
      <c r="V56" s="53"/>
      <c r="W56" s="53"/>
      <c r="X56" s="53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29"/>
      <c r="AK56" s="29"/>
      <c r="AL56" s="29"/>
      <c r="AM56" s="29"/>
      <c r="AN56" s="47"/>
      <c r="AO56" s="25"/>
    </row>
    <row r="57" spans="2:41" ht="14.1" customHeight="1" x14ac:dyDescent="0.2">
      <c r="B57" s="28"/>
      <c r="C57" s="44"/>
      <c r="D57" s="42"/>
      <c r="E57" s="52"/>
      <c r="F57" s="52"/>
      <c r="G57" s="52"/>
      <c r="H57" s="52"/>
      <c r="I57" s="52"/>
      <c r="J57" s="52"/>
      <c r="K57" s="52"/>
      <c r="L57" s="52"/>
      <c r="M57" s="55"/>
      <c r="N57" s="55"/>
      <c r="O57" s="55"/>
      <c r="P57" s="55"/>
      <c r="Q57" s="52"/>
      <c r="R57" s="52"/>
      <c r="S57" s="52"/>
      <c r="T57" s="52"/>
      <c r="U57" s="53"/>
      <c r="V57" s="53"/>
      <c r="W57" s="53"/>
      <c r="X57" s="53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29"/>
      <c r="AK57" s="29"/>
      <c r="AL57" s="29"/>
      <c r="AM57" s="29"/>
      <c r="AN57" s="47"/>
      <c r="AO57" s="25"/>
    </row>
    <row r="58" spans="2:41" ht="14.1" customHeight="1" x14ac:dyDescent="0.2">
      <c r="B58" s="28"/>
      <c r="C58" s="44"/>
      <c r="D58" s="42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29"/>
      <c r="AK58" s="29"/>
      <c r="AL58" s="29"/>
      <c r="AM58" s="29"/>
      <c r="AN58" s="47"/>
      <c r="AO58" s="25"/>
    </row>
    <row r="59" spans="2:41" ht="14.1" customHeight="1" x14ac:dyDescent="0.2">
      <c r="B59" s="28"/>
      <c r="C59" s="44"/>
      <c r="D59" s="42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29"/>
      <c r="AK59" s="29"/>
      <c r="AL59" s="29"/>
      <c r="AM59" s="29"/>
      <c r="AN59" s="47"/>
      <c r="AO59" s="25"/>
    </row>
    <row r="60" spans="2:41" ht="14.1" customHeight="1" x14ac:dyDescent="0.2">
      <c r="B60" s="28"/>
      <c r="C60" s="44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47"/>
      <c r="AO60" s="25"/>
    </row>
    <row r="61" spans="2:41" ht="14.1" customHeight="1" x14ac:dyDescent="0.2">
      <c r="B61" s="28"/>
      <c r="C61" s="44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43"/>
      <c r="AH61" s="43"/>
      <c r="AI61" s="52"/>
      <c r="AJ61" s="52"/>
      <c r="AK61" s="29"/>
      <c r="AL61" s="52"/>
      <c r="AM61" s="52"/>
      <c r="AN61" s="63"/>
      <c r="AO61" s="25"/>
    </row>
    <row r="62" spans="2:41" ht="14.1" customHeight="1" x14ac:dyDescent="0.2">
      <c r="B62" s="28"/>
      <c r="C62" s="44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43"/>
      <c r="AJ62" s="43"/>
      <c r="AK62" s="52"/>
      <c r="AL62" s="52"/>
      <c r="AM62" s="52"/>
      <c r="AN62" s="63"/>
      <c r="AO62" s="25"/>
    </row>
    <row r="63" spans="2:41" ht="14.1" customHeight="1" x14ac:dyDescent="0.2">
      <c r="B63" s="28"/>
      <c r="C63" s="44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47"/>
      <c r="AO63" s="25"/>
    </row>
    <row r="64" spans="2:41" ht="14.1" customHeight="1" x14ac:dyDescent="0.2">
      <c r="B64" s="28"/>
      <c r="C64" s="44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47"/>
      <c r="AO64" s="25"/>
    </row>
    <row r="65" spans="2:41" ht="14.1" customHeight="1" x14ac:dyDescent="0.2">
      <c r="B65" s="28"/>
      <c r="C65" s="44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47"/>
      <c r="AO65" s="25"/>
    </row>
    <row r="66" spans="2:41" ht="14.1" customHeight="1" x14ac:dyDescent="0.2">
      <c r="B66" s="28"/>
      <c r="C66" s="44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47"/>
      <c r="AO66" s="25"/>
    </row>
    <row r="67" spans="2:41" ht="14.1" customHeight="1" x14ac:dyDescent="0.2">
      <c r="B67" s="28"/>
      <c r="C67" s="64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9"/>
      <c r="AO67" s="25"/>
    </row>
    <row r="68" spans="2:41" ht="14.1" customHeight="1" x14ac:dyDescent="0.2">
      <c r="B68" s="24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26"/>
    </row>
  </sheetData>
  <sheetProtection password="CA20" sheet="1" objects="1" scenarios="1"/>
  <mergeCells count="43">
    <mergeCell ref="G8:I8"/>
    <mergeCell ref="S8:U8"/>
    <mergeCell ref="AE8:AG8"/>
    <mergeCell ref="G9:I9"/>
    <mergeCell ref="S9:U9"/>
    <mergeCell ref="AE9:AG9"/>
    <mergeCell ref="P19:R19"/>
    <mergeCell ref="G10:I10"/>
    <mergeCell ref="S10:U10"/>
    <mergeCell ref="AE10:AG10"/>
    <mergeCell ref="BI12:BL12"/>
    <mergeCell ref="AL13:AM13"/>
    <mergeCell ref="P14:R14"/>
    <mergeCell ref="P15:R15"/>
    <mergeCell ref="BR15:BT15"/>
    <mergeCell ref="P16:R16"/>
    <mergeCell ref="P17:R17"/>
    <mergeCell ref="P18:R18"/>
    <mergeCell ref="P31:R31"/>
    <mergeCell ref="P20:R20"/>
    <mergeCell ref="P21:R21"/>
    <mergeCell ref="P22:R22"/>
    <mergeCell ref="P23:R23"/>
    <mergeCell ref="P24:R24"/>
    <mergeCell ref="P25:R25"/>
    <mergeCell ref="P26:R26"/>
    <mergeCell ref="P27:R27"/>
    <mergeCell ref="P28:R28"/>
    <mergeCell ref="P29:R29"/>
    <mergeCell ref="P30:R30"/>
    <mergeCell ref="P32:R32"/>
    <mergeCell ref="P33:R33"/>
    <mergeCell ref="P34:R34"/>
    <mergeCell ref="AB33:AD33"/>
    <mergeCell ref="AB34:AD34"/>
    <mergeCell ref="P35:S35"/>
    <mergeCell ref="AB35:AE35"/>
    <mergeCell ref="P45:R45"/>
    <mergeCell ref="AL38:AM38"/>
    <mergeCell ref="P39:R39"/>
    <mergeCell ref="P40:R40"/>
    <mergeCell ref="AL43:AM43"/>
    <mergeCell ref="P44:R44"/>
  </mergeCells>
  <printOptions horizontalCentered="1"/>
  <pageMargins left="0.70866141732283472" right="0.39370078740157483" top="0.39370078740157483" bottom="0.39370078740157483" header="0.27559055118110237" footer="0.19685039370078741"/>
  <pageSetup paperSize="9" scale="88" orientation="portrait" r:id="rId1"/>
  <headerFooter>
    <oddHeader>&amp;C&amp;"Tahoma,ธรรมดา"&amp;8STRENGTH  DESIGN  METHOD : SDM Plus</oddHeader>
    <oddFooter>&amp;C&amp;"Tahoma,ธรรมดา"&amp;8Design Calculation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Stair1</vt:lpstr>
      <vt:lpstr>Calculation ST1</vt:lpstr>
      <vt:lpstr>'Calculation ST1'!Print_Area</vt:lpstr>
      <vt:lpstr>Stair1!Print_Area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Ronnarith Phetchsong</cp:lastModifiedBy>
  <cp:lastPrinted>2014-08-15T00:39:13Z</cp:lastPrinted>
  <dcterms:created xsi:type="dcterms:W3CDTF">2013-07-29T14:10:21Z</dcterms:created>
  <dcterms:modified xsi:type="dcterms:W3CDTF">2014-08-18T03:36:47Z</dcterms:modified>
</cp:coreProperties>
</file>