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/>
  <bookViews>
    <workbookView xWindow="0" yWindow="120" windowWidth="19440" windowHeight="9720" tabRatio="948"/>
  </bookViews>
  <sheets>
    <sheet name="Tied Column" sheetId="15" r:id="rId1"/>
    <sheet name="Calculation TCol" sheetId="16" r:id="rId2"/>
  </sheets>
  <definedNames>
    <definedName name="_xlnm.Print_Area" localSheetId="1">'Calculation TCol'!$D$4:$AM$66</definedName>
    <definedName name="_xlnm.Print_Area" localSheetId="0">'Tied Column'!$B$2:$BZ$39</definedName>
  </definedNames>
  <calcPr calcId="145621"/>
  <customWorkbookViews>
    <customWorkbookView name="11022 - มุมมองส่วนบุคคล" guid="{EDFC4C12-2844-47F2-A6A6-59EDD90C46DD}" mergeInterval="0" personalView="1" maximized="1" xWindow="1" yWindow="1" windowWidth="1278" windowHeight="658" activeSheetId="3"/>
  </customWorkbookViews>
</workbook>
</file>

<file path=xl/calcChain.xml><?xml version="1.0" encoding="utf-8"?>
<calcChain xmlns="http://schemas.openxmlformats.org/spreadsheetml/2006/main">
  <c r="RB100" i="15" l="1"/>
  <c r="RD100" i="15"/>
  <c r="RF100" i="15" s="1"/>
  <c r="P14" i="16"/>
  <c r="AE9" i="16"/>
  <c r="S10" i="16"/>
  <c r="S9" i="16"/>
  <c r="S8" i="16"/>
  <c r="G10" i="16"/>
  <c r="G9" i="16"/>
  <c r="G8" i="16"/>
  <c r="AF6" i="16"/>
  <c r="AF5" i="16"/>
  <c r="AF4" i="16"/>
  <c r="H6" i="16"/>
  <c r="H5" i="16"/>
  <c r="H4" i="16"/>
  <c r="RE100" i="15" l="1"/>
  <c r="RL97" i="15"/>
  <c r="RL95" i="15"/>
  <c r="RL82" i="15"/>
  <c r="RJ83" i="15"/>
  <c r="RL75" i="15"/>
  <c r="RL77" i="15"/>
  <c r="RL70" i="15"/>
  <c r="RC3" i="15"/>
  <c r="I32" i="15" s="1"/>
  <c r="RJ57" i="15" s="1"/>
  <c r="RC2" i="15"/>
  <c r="I31" i="15" s="1"/>
  <c r="RJ56" i="15" s="1"/>
  <c r="RB48" i="15"/>
  <c r="RJ45" i="15"/>
  <c r="RJ42" i="15"/>
  <c r="RA12" i="15"/>
  <c r="RA11" i="15"/>
  <c r="GS44" i="15" l="1"/>
  <c r="GR44" i="15" s="1"/>
  <c r="GR45" i="15"/>
  <c r="GR43" i="15"/>
  <c r="GQ44" i="15"/>
  <c r="GQ41" i="15" s="1"/>
  <c r="RQ56" i="15"/>
  <c r="RT56" i="15" s="1"/>
  <c r="QZ19" i="15"/>
  <c r="RB19" i="15"/>
  <c r="RB11" i="15"/>
  <c r="GR41" i="15" l="1"/>
  <c r="RQ57" i="15"/>
  <c r="RT57" i="15" s="1"/>
  <c r="RB21" i="15"/>
  <c r="RF21" i="15"/>
  <c r="U13" i="15" l="1"/>
  <c r="RF37" i="15"/>
  <c r="RF33" i="15"/>
  <c r="RF29" i="15"/>
  <c r="RF25" i="15"/>
  <c r="RF40" i="15"/>
  <c r="RF32" i="15"/>
  <c r="RF24" i="15"/>
  <c r="RF38" i="15"/>
  <c r="RF34" i="15"/>
  <c r="RF30" i="15"/>
  <c r="RF26" i="15"/>
  <c r="RF22" i="15"/>
  <c r="RF39" i="15"/>
  <c r="RF35" i="15"/>
  <c r="RF31" i="15"/>
  <c r="RF27" i="15"/>
  <c r="RF23" i="15"/>
  <c r="RF36" i="15"/>
  <c r="RF28" i="15"/>
  <c r="AB29" i="16" l="1"/>
  <c r="RD19" i="15"/>
  <c r="RF19" i="15" s="1"/>
  <c r="RB40" i="15" l="1"/>
  <c r="RB22" i="15" s="1"/>
  <c r="RB23" i="15" s="1"/>
  <c r="RB24" i="15" s="1"/>
  <c r="RB25" i="15" s="1"/>
  <c r="RB26" i="15" s="1"/>
  <c r="RB27" i="15" s="1"/>
  <c r="RB28" i="15" s="1"/>
  <c r="RB29" i="15" s="1"/>
  <c r="RB30" i="15" s="1"/>
  <c r="RB31" i="15" s="1"/>
  <c r="RB32" i="15" s="1"/>
  <c r="RB33" i="15" s="1"/>
  <c r="RB34" i="15" s="1"/>
  <c r="RB35" i="15" s="1"/>
  <c r="RB36" i="15" s="1"/>
  <c r="RB37" i="15" s="1"/>
  <c r="RB38" i="15" s="1"/>
  <c r="RB39" i="15" s="1"/>
  <c r="QZ21" i="15"/>
  <c r="QZ40" i="15"/>
  <c r="QZ22" i="15" l="1"/>
  <c r="RD21" i="15"/>
  <c r="RD37" i="15" s="1"/>
  <c r="RC5" i="15"/>
  <c r="RA5" i="15"/>
  <c r="QZ23" i="15" l="1"/>
  <c r="RA46" i="15"/>
  <c r="RA49" i="15"/>
  <c r="RD5" i="15"/>
  <c r="RG43" i="15"/>
  <c r="RH43" i="15"/>
  <c r="RB43" i="15"/>
  <c r="RB5" i="15"/>
  <c r="RA43" i="15"/>
  <c r="RD27" i="15"/>
  <c r="RD31" i="15"/>
  <c r="RD28" i="15"/>
  <c r="RD29" i="15"/>
  <c r="RD40" i="15"/>
  <c r="RD30" i="15"/>
  <c r="RD26" i="15"/>
  <c r="RD25" i="15"/>
  <c r="RD36" i="15"/>
  <c r="RD38" i="15"/>
  <c r="RD23" i="15"/>
  <c r="RD22" i="15"/>
  <c r="RD24" i="15"/>
  <c r="RD39" i="15"/>
  <c r="RD32" i="15"/>
  <c r="RD35" i="15"/>
  <c r="RD34" i="15"/>
  <c r="RD33" i="15"/>
  <c r="RA8" i="15"/>
  <c r="RE5" i="15"/>
  <c r="RC8" i="15"/>
  <c r="RH62" i="15" l="1"/>
  <c r="RM62" i="15" s="1"/>
  <c r="RN62" i="15" s="1"/>
  <c r="RJ95" i="15"/>
  <c r="RG93" i="15"/>
  <c r="RJ93" i="15" s="1"/>
  <c r="RG62" i="15"/>
  <c r="RJ62" i="15" s="1"/>
  <c r="RK62" i="15" s="1"/>
  <c r="RA95" i="15"/>
  <c r="RD95" i="15" s="1"/>
  <c r="RE95" i="15" s="1"/>
  <c r="RA82" i="15"/>
  <c r="RJ82" i="15" s="1"/>
  <c r="RA97" i="15"/>
  <c r="RA93" i="15"/>
  <c r="RB93" i="15" s="1"/>
  <c r="RG85" i="15"/>
  <c r="RJ85" i="15" s="1"/>
  <c r="RG88" i="15"/>
  <c r="RJ88" i="15" s="1"/>
  <c r="RH85" i="15"/>
  <c r="RK85" i="15" s="1"/>
  <c r="RH93" i="15"/>
  <c r="RK93" i="15" s="1"/>
  <c r="RH88" i="15"/>
  <c r="RK88" i="15" s="1"/>
  <c r="RA90" i="15"/>
  <c r="RD90" i="15" s="1"/>
  <c r="RE90" i="15" s="1"/>
  <c r="RA88" i="15"/>
  <c r="RB88" i="15" s="1"/>
  <c r="RA85" i="15"/>
  <c r="RB85" i="15" s="1"/>
  <c r="RA80" i="15"/>
  <c r="RB80" i="15" s="1"/>
  <c r="RA70" i="15"/>
  <c r="RD70" i="15" s="1"/>
  <c r="RE70" i="15" s="1"/>
  <c r="RG80" i="15"/>
  <c r="RJ80" i="15" s="1"/>
  <c r="RH73" i="15"/>
  <c r="RK73" i="15" s="1"/>
  <c r="RH80" i="15"/>
  <c r="RK80" i="15" s="1"/>
  <c r="RA75" i="15"/>
  <c r="RD75" i="15" s="1"/>
  <c r="RE75" i="15" s="1"/>
  <c r="RJ46" i="15"/>
  <c r="RA77" i="15"/>
  <c r="RJ70" i="15"/>
  <c r="RG73" i="15"/>
  <c r="RJ73" i="15" s="1"/>
  <c r="RJ75" i="15"/>
  <c r="RA73" i="15"/>
  <c r="RB73" i="15" s="1"/>
  <c r="RM68" i="15"/>
  <c r="RN68" i="15" s="1"/>
  <c r="RJ59" i="15"/>
  <c r="RM59" i="15" s="1"/>
  <c r="RN59" i="15" s="1"/>
  <c r="RK59" i="15"/>
  <c r="RP59" i="15" s="1"/>
  <c r="RQ59" i="15" s="1"/>
  <c r="RA59" i="15"/>
  <c r="RD59" i="15" s="1"/>
  <c r="RA56" i="15"/>
  <c r="RB56" i="15"/>
  <c r="RD56" i="15"/>
  <c r="RH68" i="15"/>
  <c r="RK68" i="15" s="1"/>
  <c r="RG68" i="15"/>
  <c r="RJ68" i="15" s="1"/>
  <c r="RA68" i="15"/>
  <c r="RB68" i="15" s="1"/>
  <c r="RA65" i="15"/>
  <c r="RB65" i="15" s="1"/>
  <c r="RD8" i="15"/>
  <c r="RH65" i="15"/>
  <c r="RK65" i="15" s="1"/>
  <c r="RG65" i="15"/>
  <c r="RJ65" i="15" s="1"/>
  <c r="RA62" i="15"/>
  <c r="RB62" i="15" s="1"/>
  <c r="RD65" i="15"/>
  <c r="RE65" i="15" s="1"/>
  <c r="RD62" i="15"/>
  <c r="RE62" i="15" s="1"/>
  <c r="RD53" i="15"/>
  <c r="RE53" i="15" s="1"/>
  <c r="QZ24" i="15"/>
  <c r="RH49" i="15"/>
  <c r="RG49" i="15"/>
  <c r="RB49" i="15"/>
  <c r="RE8" i="15"/>
  <c r="RD49" i="15"/>
  <c r="RB46" i="15"/>
  <c r="RD46" i="15"/>
  <c r="RG46" i="15" s="1"/>
  <c r="RE46" i="15"/>
  <c r="RH46" i="15" s="1"/>
  <c r="RD43" i="15"/>
  <c r="RE43" i="15"/>
  <c r="RB8" i="15"/>
  <c r="GE52" i="15"/>
  <c r="P26" i="16" s="1"/>
  <c r="H36" i="15"/>
  <c r="U12" i="15" s="1"/>
  <c r="P29" i="16" s="1"/>
  <c r="GH29" i="15"/>
  <c r="GU23" i="15"/>
  <c r="I35" i="15" s="1"/>
  <c r="H29" i="15"/>
  <c r="U11" i="15" s="1"/>
  <c r="P21" i="16" s="1"/>
  <c r="RB82" i="15" l="1"/>
  <c r="RD82" i="15"/>
  <c r="RG82" i="15" s="1"/>
  <c r="RE82" i="15"/>
  <c r="RH82" i="15" s="1"/>
  <c r="RB97" i="15"/>
  <c r="RD97" i="15"/>
  <c r="RG97" i="15" s="1"/>
  <c r="RJ97" i="15"/>
  <c r="RE97" i="15"/>
  <c r="RH97" i="15" s="1"/>
  <c r="RD85" i="15"/>
  <c r="RE85" i="15" s="1"/>
  <c r="RD80" i="15"/>
  <c r="RE80" i="15" s="1"/>
  <c r="RB75" i="15"/>
  <c r="RG75" i="15" s="1"/>
  <c r="RH75" i="15" s="1"/>
  <c r="RB77" i="15"/>
  <c r="RE77" i="15"/>
  <c r="RH77" i="15" s="1"/>
  <c r="RD77" i="15"/>
  <c r="RG77" i="15" s="1"/>
  <c r="RJ77" i="15"/>
  <c r="RD73" i="15"/>
  <c r="RE73" i="15" s="1"/>
  <c r="RB70" i="15"/>
  <c r="RG70" i="15" s="1"/>
  <c r="RH70" i="15" s="1"/>
  <c r="RP68" i="15"/>
  <c r="RQ68" i="15" s="1"/>
  <c r="RB59" i="15"/>
  <c r="RE59" i="15"/>
  <c r="RH59" i="15" s="1"/>
  <c r="RG59" i="15"/>
  <c r="RD68" i="15"/>
  <c r="RE68" i="15" s="1"/>
  <c r="RA53" i="15"/>
  <c r="RG53" i="15" s="1"/>
  <c r="RE56" i="15"/>
  <c r="RC56" i="15"/>
  <c r="QZ25" i="15"/>
  <c r="RB95" i="15" s="1"/>
  <c r="RG95" i="15" s="1"/>
  <c r="RH95" i="15" s="1"/>
  <c r="RE49" i="15"/>
  <c r="RJ49" i="15"/>
  <c r="RK49" i="15" s="1"/>
  <c r="FW61" i="15"/>
  <c r="FW58" i="15"/>
  <c r="FW56" i="15"/>
  <c r="GE32" i="15"/>
  <c r="GE31" i="15"/>
  <c r="GE30" i="15"/>
  <c r="HH28" i="15"/>
  <c r="HH27" i="15"/>
  <c r="HH26" i="15"/>
  <c r="HH25" i="15"/>
  <c r="HH24" i="15"/>
  <c r="GU24" i="15"/>
  <c r="GE51" i="15" s="1"/>
  <c r="P25" i="16" s="1"/>
  <c r="HH23" i="15"/>
  <c r="GB21" i="15"/>
  <c r="FY19" i="15"/>
  <c r="GH15" i="15"/>
  <c r="GL14" i="15"/>
  <c r="RB12" i="15"/>
  <c r="GB13" i="15"/>
  <c r="FY13" i="15"/>
  <c r="GE13" i="15" s="1"/>
  <c r="RD93" i="15" l="1"/>
  <c r="RE93" i="15" s="1"/>
  <c r="RB90" i="15"/>
  <c r="RG90" i="15"/>
  <c r="RH90" i="15" s="1"/>
  <c r="RD88" i="15"/>
  <c r="RE88" i="15" s="1"/>
  <c r="QZ26" i="15"/>
  <c r="QZ27" i="15" s="1"/>
  <c r="QZ28" i="15" s="1"/>
  <c r="QZ29" i="15" s="1"/>
  <c r="QZ30" i="15" s="1"/>
  <c r="QZ31" i="15" s="1"/>
  <c r="QZ32" i="15" s="1"/>
  <c r="QZ33" i="15" s="1"/>
  <c r="QZ34" i="15" s="1"/>
  <c r="QZ35" i="15" s="1"/>
  <c r="QZ36" i="15" s="1"/>
  <c r="QZ37" i="15" s="1"/>
  <c r="QZ38" i="15" s="1"/>
  <c r="QZ39" i="15" s="1"/>
  <c r="RB53" i="15"/>
  <c r="RH53" i="15" s="1"/>
  <c r="RE21" i="15"/>
  <c r="RG21" i="15" s="1"/>
  <c r="RE40" i="15"/>
  <c r="RG40" i="15" s="1"/>
  <c r="RC21" i="15"/>
  <c r="RC37" i="15" s="1"/>
  <c r="RC12" i="15"/>
  <c r="RD12" i="15" s="1"/>
  <c r="RA21" i="15"/>
  <c r="FW57" i="15"/>
  <c r="RA6" i="15"/>
  <c r="RA44" i="15" s="1"/>
  <c r="RJ44" i="15" s="1"/>
  <c r="RB6" i="15"/>
  <c r="RA101" i="15" s="1"/>
  <c r="GE53" i="15"/>
  <c r="H14" i="15"/>
  <c r="AE8" i="16" s="1"/>
  <c r="GA46" i="15"/>
  <c r="FW59" i="15"/>
  <c r="GA48" i="15"/>
  <c r="FW63" i="15"/>
  <c r="RB101" i="15" l="1"/>
  <c r="RE101" i="15" s="1"/>
  <c r="RF101" i="15" s="1"/>
  <c r="RD101" i="15"/>
  <c r="P15" i="16"/>
  <c r="GA43" i="15"/>
  <c r="I37" i="15"/>
  <c r="M37" i="15" s="1"/>
  <c r="T29" i="16" s="1"/>
  <c r="P27" i="16"/>
  <c r="P17" i="16"/>
  <c r="GA50" i="15"/>
  <c r="RB47" i="15"/>
  <c r="RG47" i="15" s="1"/>
  <c r="RA50" i="15"/>
  <c r="RA47" i="15"/>
  <c r="RB14" i="15"/>
  <c r="RC31" i="15"/>
  <c r="RC33" i="15"/>
  <c r="RE22" i="15"/>
  <c r="RC27" i="15"/>
  <c r="RC29" i="15"/>
  <c r="RC24" i="15"/>
  <c r="RC30" i="15"/>
  <c r="RC36" i="15"/>
  <c r="RC23" i="15"/>
  <c r="RC26" i="15"/>
  <c r="RC32" i="15"/>
  <c r="RC25" i="15"/>
  <c r="RC40" i="15"/>
  <c r="RC39" i="15"/>
  <c r="RC38" i="15"/>
  <c r="RC28" i="15"/>
  <c r="RC22" i="15"/>
  <c r="RC35" i="15"/>
  <c r="RC34" i="15"/>
  <c r="RA37" i="15"/>
  <c r="RA33" i="15"/>
  <c r="RA29" i="15"/>
  <c r="RA35" i="15"/>
  <c r="RA27" i="15"/>
  <c r="RA40" i="15"/>
  <c r="RA32" i="15"/>
  <c r="RA38" i="15"/>
  <c r="RA34" i="15"/>
  <c r="RA30" i="15"/>
  <c r="RA26" i="15"/>
  <c r="RA39" i="15"/>
  <c r="RA31" i="15"/>
  <c r="RA36" i="15"/>
  <c r="RA28" i="15"/>
  <c r="RA25" i="15"/>
  <c r="RA24" i="15"/>
  <c r="RA23" i="15"/>
  <c r="RA22" i="15"/>
  <c r="RA9" i="15"/>
  <c r="RE6" i="15"/>
  <c r="RD6" i="15"/>
  <c r="GA49" i="15"/>
  <c r="RC6" i="15"/>
  <c r="RB9" i="15"/>
  <c r="GA44" i="15"/>
  <c r="FZ63" i="15"/>
  <c r="FZ59" i="15"/>
  <c r="GB59" i="15" s="1"/>
  <c r="GE59" i="15"/>
  <c r="GF59" i="15"/>
  <c r="P20" i="16" l="1"/>
  <c r="T20" i="16" s="1"/>
  <c r="T16" i="16"/>
  <c r="GG50" i="15"/>
  <c r="I33" i="15"/>
  <c r="P18" i="16"/>
  <c r="RA91" i="15"/>
  <c r="RA96" i="15"/>
  <c r="RA86" i="15"/>
  <c r="RD86" i="15" s="1"/>
  <c r="RA89" i="15"/>
  <c r="RD89" i="15" s="1"/>
  <c r="RA94" i="15"/>
  <c r="RD94" i="15" s="1"/>
  <c r="RB86" i="15"/>
  <c r="RE86" i="15" s="1"/>
  <c r="RB89" i="15"/>
  <c r="RE89" i="15" s="1"/>
  <c r="RB94" i="15"/>
  <c r="RE94" i="15" s="1"/>
  <c r="RA83" i="15"/>
  <c r="RG83" i="15" s="1"/>
  <c r="RH83" i="15" s="1"/>
  <c r="RA81" i="15"/>
  <c r="RD81" i="15" s="1"/>
  <c r="RJ81" i="15"/>
  <c r="RK81" i="15" s="1"/>
  <c r="RB74" i="15"/>
  <c r="RE74" i="15" s="1"/>
  <c r="RB81" i="15"/>
  <c r="RE81" i="15" s="1"/>
  <c r="RA71" i="15"/>
  <c r="RD71" i="15" s="1"/>
  <c r="RG71" i="15" s="1"/>
  <c r="RA76" i="15"/>
  <c r="RA78" i="15"/>
  <c r="RG78" i="15" s="1"/>
  <c r="RH78" i="15" s="1"/>
  <c r="RJ74" i="15"/>
  <c r="RK74" i="15" s="1"/>
  <c r="RM69" i="15"/>
  <c r="RP69" i="15" s="1"/>
  <c r="RA74" i="15"/>
  <c r="RD74" i="15" s="1"/>
  <c r="RJ60" i="15"/>
  <c r="RK60" i="15" s="1"/>
  <c r="RN69" i="15"/>
  <c r="RQ69" i="15" s="1"/>
  <c r="RA60" i="15"/>
  <c r="RD60" i="15" s="1"/>
  <c r="RE60" i="15" s="1"/>
  <c r="RB60" i="15"/>
  <c r="RG60" i="15" s="1"/>
  <c r="RH60" i="15" s="1"/>
  <c r="RB57" i="15"/>
  <c r="RC57" i="15"/>
  <c r="RA57" i="15"/>
  <c r="RE57" i="15" s="1"/>
  <c r="RJ69" i="15"/>
  <c r="RK69" i="15" s="1"/>
  <c r="RD69" i="15"/>
  <c r="RA69" i="15"/>
  <c r="RB66" i="15"/>
  <c r="RE66" i="15" s="1"/>
  <c r="RE69" i="15"/>
  <c r="RB69" i="15"/>
  <c r="RA66" i="15"/>
  <c r="RD66" i="15" s="1"/>
  <c r="RG63" i="15"/>
  <c r="RG66" i="15"/>
  <c r="RH66" i="15" s="1"/>
  <c r="RA63" i="15"/>
  <c r="RD63" i="15" s="1"/>
  <c r="RD54" i="15"/>
  <c r="RA54" i="15" s="1"/>
  <c r="RB54" i="15" s="1"/>
  <c r="RB63" i="15"/>
  <c r="RE63" i="15" s="1"/>
  <c r="RE54" i="15"/>
  <c r="RG54" i="15" s="1"/>
  <c r="RH54" i="15" s="1"/>
  <c r="RC9" i="15"/>
  <c r="RH50" i="15"/>
  <c r="RK50" i="15" s="1"/>
  <c r="RB50" i="15"/>
  <c r="RE50" i="15"/>
  <c r="RG50" i="15"/>
  <c r="RJ50" i="15" s="1"/>
  <c r="RD50" i="15"/>
  <c r="RH47" i="15"/>
  <c r="RD47" i="15"/>
  <c r="RE47" i="15"/>
  <c r="RB44" i="15"/>
  <c r="RD44" i="15"/>
  <c r="RG44" i="15" s="1"/>
  <c r="RE44" i="15"/>
  <c r="RH44" i="15" s="1"/>
  <c r="FW62" i="15"/>
  <c r="RE23" i="15"/>
  <c r="RJ94" i="15" s="1"/>
  <c r="RG22" i="15"/>
  <c r="GA47" i="15"/>
  <c r="GF56" i="15"/>
  <c r="GF57" i="15"/>
  <c r="RD9" i="15"/>
  <c r="RE9" i="15"/>
  <c r="FW64" i="15"/>
  <c r="FW60" i="15"/>
  <c r="P19" i="16" l="1"/>
  <c r="T19" i="16" s="1"/>
  <c r="T18" i="16" s="1"/>
  <c r="I34" i="15"/>
  <c r="M34" i="15" s="1"/>
  <c r="P16" i="16"/>
  <c r="T17" i="16" s="1"/>
  <c r="T21" i="16" s="1"/>
  <c r="RB96" i="15"/>
  <c r="RE96" i="15"/>
  <c r="RH96" i="15" s="1"/>
  <c r="RJ96" i="15"/>
  <c r="RD96" i="15"/>
  <c r="RG96" i="15" s="1"/>
  <c r="RB91" i="15"/>
  <c r="RE91" i="15" s="1"/>
  <c r="RH91" i="15" s="1"/>
  <c r="RD91" i="15"/>
  <c r="RG91" i="15" s="1"/>
  <c r="RJ91" i="15"/>
  <c r="RK94" i="15"/>
  <c r="RB98" i="15"/>
  <c r="RD98" i="15" s="1"/>
  <c r="RE98" i="15" s="1"/>
  <c r="RJ89" i="15"/>
  <c r="RK89" i="15" s="1"/>
  <c r="RJ86" i="15"/>
  <c r="RK86" i="15" s="1"/>
  <c r="RE71" i="15"/>
  <c r="RH71" i="15" s="1"/>
  <c r="RJ76" i="15"/>
  <c r="RB76" i="15"/>
  <c r="RD76" i="15"/>
  <c r="RG76" i="15" s="1"/>
  <c r="RE76" i="15"/>
  <c r="RH76" i="15" s="1"/>
  <c r="RB71" i="15"/>
  <c r="RJ71" i="15"/>
  <c r="RM60" i="15"/>
  <c r="RP60" i="15" s="1"/>
  <c r="RD57" i="15"/>
  <c r="RG69" i="15"/>
  <c r="RH69" i="15" s="1"/>
  <c r="RH63" i="15"/>
  <c r="RJ63" i="15"/>
  <c r="RJ66" i="15"/>
  <c r="RK66" i="15" s="1"/>
  <c r="RE24" i="15"/>
  <c r="RG23" i="15"/>
  <c r="GG48" i="15"/>
  <c r="GA58" i="15"/>
  <c r="GG49" i="15" s="1"/>
  <c r="RG89" i="15" l="1"/>
  <c r="RH89" i="15" s="1"/>
  <c r="RG86" i="15"/>
  <c r="RH86" i="15" s="1"/>
  <c r="RB83" i="15"/>
  <c r="RD83" i="15" s="1"/>
  <c r="RE83" i="15" s="1"/>
  <c r="RG81" i="15"/>
  <c r="RH81" i="15" s="1"/>
  <c r="RB78" i="15"/>
  <c r="RD78" i="15" s="1"/>
  <c r="RE78" i="15" s="1"/>
  <c r="RG74" i="15"/>
  <c r="RH74" i="15" s="1"/>
  <c r="RN60" i="15"/>
  <c r="RQ60" i="15" s="1"/>
  <c r="RK63" i="15"/>
  <c r="RN63" i="15" s="1"/>
  <c r="RM63" i="15"/>
  <c r="RE25" i="15"/>
  <c r="RG94" i="15" s="1"/>
  <c r="RG24" i="15"/>
  <c r="RH94" i="15" l="1"/>
  <c r="RA98" i="15"/>
  <c r="RG98" i="15" s="1"/>
  <c r="RH98" i="15" s="1"/>
  <c r="RE26" i="15"/>
  <c r="RG25" i="15"/>
  <c r="RE27" i="15" l="1"/>
  <c r="RG26" i="15"/>
  <c r="RE28" i="15" l="1"/>
  <c r="RG27" i="15"/>
  <c r="RE29" i="15" l="1"/>
  <c r="RG28" i="15"/>
  <c r="RE30" i="15" l="1"/>
  <c r="RG29" i="15"/>
  <c r="RE31" i="15" l="1"/>
  <c r="RG30" i="15"/>
  <c r="RE32" i="15" l="1"/>
  <c r="RG31" i="15"/>
  <c r="RE33" i="15" l="1"/>
  <c r="RG32" i="15"/>
  <c r="RE34" i="15" l="1"/>
  <c r="RG33" i="15"/>
  <c r="RE35" i="15" l="1"/>
  <c r="RG34" i="15"/>
  <c r="RE36" i="15" l="1"/>
  <c r="RG35" i="15"/>
  <c r="RE37" i="15" l="1"/>
  <c r="RG36" i="15"/>
  <c r="RE38" i="15" l="1"/>
  <c r="RG37" i="15"/>
  <c r="RE39" i="15" l="1"/>
  <c r="RG39" i="15" s="1"/>
  <c r="RG38" i="15"/>
</calcChain>
</file>

<file path=xl/comments1.xml><?xml version="1.0" encoding="utf-8"?>
<comments xmlns="http://schemas.openxmlformats.org/spreadsheetml/2006/main">
  <authors>
    <author>Administrator</author>
    <author>11022</author>
  </authors>
  <commentList>
    <comment ref="H12" authorId="0">
      <text>
        <r>
          <rPr>
            <sz val="8"/>
            <color indexed="81"/>
            <rFont val="Tahoma"/>
            <family val="2"/>
            <scheme val="minor"/>
          </rPr>
          <t>สำหรับแรงดัด(ไม่มีแรงตามแนวแกน)
ไม่เกิน 0.90</t>
        </r>
      </text>
    </comment>
    <comment ref="I33" authorId="1">
      <text>
        <r>
          <rPr>
            <sz val="8"/>
            <color indexed="81"/>
            <rFont val="Arial"/>
            <family val="2"/>
          </rPr>
          <t>มีค่าระหว่าง  1 - 8 เปอร์เซ็นต์</t>
        </r>
      </text>
    </comment>
    <comment ref="GA49" authorId="1">
      <text>
        <r>
          <rPr>
            <sz val="8"/>
            <color indexed="81"/>
            <rFont val="Arial"/>
            <family val="2"/>
          </rPr>
          <t>มีค่าระหว่าง  0.01 - 0.08</t>
        </r>
      </text>
    </comment>
  </commentList>
</comments>
</file>

<file path=xl/sharedStrings.xml><?xml version="1.0" encoding="utf-8"?>
<sst xmlns="http://schemas.openxmlformats.org/spreadsheetml/2006/main" count="359" uniqueCount="153">
  <si>
    <t>-</t>
  </si>
  <si>
    <t>=</t>
  </si>
  <si>
    <t>ksc.</t>
  </si>
  <si>
    <t>fy</t>
  </si>
  <si>
    <t>fc'</t>
  </si>
  <si>
    <t>b</t>
  </si>
  <si>
    <t>S</t>
  </si>
  <si>
    <t>X</t>
  </si>
  <si>
    <t>Y</t>
  </si>
  <si>
    <t>m.</t>
  </si>
  <si>
    <t>kg.</t>
  </si>
  <si>
    <t>sq.cm.</t>
  </si>
  <si>
    <t>cm.</t>
  </si>
  <si>
    <t>h</t>
  </si>
  <si>
    <t>x</t>
  </si>
  <si>
    <t>y</t>
  </si>
  <si>
    <t>ตารางข้อมูลสำหรับกราฟที่ใช้แสดงเหล็กเสริม</t>
  </si>
  <si>
    <t>top</t>
  </si>
  <si>
    <t>bottom</t>
  </si>
  <si>
    <t>Layer1</t>
  </si>
  <si>
    <t>Layer2</t>
  </si>
  <si>
    <t>อาคารคอนกรีตเสริมเหล็ก</t>
  </si>
  <si>
    <t>สำนักงานทรัพย์สินส่วนพระมหากษัตริย์</t>
  </si>
  <si>
    <t>กรุงเทพมหานครฯ</t>
  </si>
  <si>
    <r>
      <t>b</t>
    </r>
    <r>
      <rPr>
        <vertAlign val="subscript"/>
        <sz val="8"/>
        <rFont val="Arial"/>
        <family val="2"/>
      </rPr>
      <t>1</t>
    </r>
  </si>
  <si>
    <t>Engineer</t>
  </si>
  <si>
    <t>License</t>
  </si>
  <si>
    <t>Project</t>
  </si>
  <si>
    <t>Owner</t>
  </si>
  <si>
    <t>Location</t>
  </si>
  <si>
    <t>Materials Data</t>
  </si>
  <si>
    <t>Strength Reduction Factor</t>
  </si>
  <si>
    <t>Covering</t>
  </si>
  <si>
    <t>Using Stirrups Spacing (S_use)</t>
  </si>
  <si>
    <t>Section Diagram</t>
  </si>
  <si>
    <t>Rebars</t>
  </si>
  <si>
    <t>Rebars fy</t>
  </si>
  <si>
    <t>Conc fc'</t>
  </si>
  <si>
    <t>---------</t>
  </si>
  <si>
    <t>เมื่อ</t>
  </si>
  <si>
    <t>&lt;=</t>
  </si>
  <si>
    <t>r</t>
  </si>
  <si>
    <t>0.85 - 0.05x[(fc'-280)/70]</t>
  </si>
  <si>
    <t>&lt;</t>
  </si>
  <si>
    <t>&gt;</t>
  </si>
  <si>
    <t>Data</t>
  </si>
  <si>
    <t>Unit</t>
  </si>
  <si>
    <t>≥</t>
  </si>
  <si>
    <t>mm. (RB)</t>
  </si>
  <si>
    <t>mm. (DB)</t>
  </si>
  <si>
    <t>mm.</t>
  </si>
  <si>
    <t>Strength Reduction Factors</t>
  </si>
  <si>
    <t>Project :</t>
  </si>
  <si>
    <t>Engineer :</t>
  </si>
  <si>
    <t>Owner :</t>
  </si>
  <si>
    <t>Location :</t>
  </si>
  <si>
    <t>License :</t>
  </si>
  <si>
    <t>Project Information</t>
  </si>
  <si>
    <t>ภย.62026</t>
  </si>
  <si>
    <t>ว่าที่ ร.ต.รณฤทธิ์ เพชสง</t>
  </si>
  <si>
    <t>Materials</t>
  </si>
  <si>
    <t>Stirrups fys</t>
  </si>
  <si>
    <t>Design Reinforcement</t>
  </si>
  <si>
    <t>Width  b</t>
  </si>
  <si>
    <t>Depth  h</t>
  </si>
  <si>
    <t>Main Bars</t>
  </si>
  <si>
    <t>Stirrups</t>
  </si>
  <si>
    <t>Calculation Result</t>
  </si>
  <si>
    <t>As</t>
  </si>
  <si>
    <t>Cover</t>
  </si>
  <si>
    <t>ซ้าย</t>
  </si>
  <si>
    <t>ขวา</t>
  </si>
  <si>
    <t>Design Size</t>
  </si>
  <si>
    <t>ถ้า  fy  น้อยกว่า  4000  ksc. ให้คูณค่าในตารางด้วย</t>
  </si>
  <si>
    <t>Ast</t>
  </si>
  <si>
    <t>@ max [m.]</t>
  </si>
  <si>
    <t>@ use [m.]</t>
  </si>
  <si>
    <t>Ag</t>
  </si>
  <si>
    <t>Pu</t>
  </si>
  <si>
    <t>As1</t>
  </si>
  <si>
    <t>----</t>
  </si>
  <si>
    <t>Middle</t>
  </si>
  <si>
    <t>Percent</t>
  </si>
  <si>
    <t>Stirrup</t>
  </si>
  <si>
    <t>%</t>
  </si>
  <si>
    <t>≤</t>
  </si>
  <si>
    <t>Mmax</t>
  </si>
  <si>
    <t>16 เท่าเหล็กยืน</t>
  </si>
  <si>
    <t>48 เท่าเหล็กปลอก</t>
  </si>
  <si>
    <t>แคบสุดของเสา</t>
  </si>
  <si>
    <t>แนะนำไม่เกิน</t>
  </si>
  <si>
    <t>&gt;=</t>
  </si>
  <si>
    <t>Column Size</t>
  </si>
  <si>
    <t>Column  :</t>
  </si>
  <si>
    <t>C-01</t>
  </si>
  <si>
    <t>Axial Load</t>
  </si>
  <si>
    <r>
      <t>b</t>
    </r>
    <r>
      <rPr>
        <vertAlign val="subscript"/>
        <sz val="8"/>
        <color rgb="FFC00000"/>
        <rFont val="Tahoma"/>
        <family val="2"/>
      </rPr>
      <t>1</t>
    </r>
  </si>
  <si>
    <r>
      <t>r</t>
    </r>
    <r>
      <rPr>
        <vertAlign val="subscript"/>
        <sz val="8"/>
        <color theme="1"/>
        <rFont val="Tahoma"/>
        <family val="2"/>
      </rPr>
      <t>t</t>
    </r>
  </si>
  <si>
    <r>
      <rPr>
        <sz val="8"/>
        <color theme="1"/>
        <rFont val="Symbol"/>
        <family val="1"/>
        <charset val="2"/>
      </rPr>
      <t>f</t>
    </r>
    <r>
      <rPr>
        <sz val="8"/>
        <color theme="1"/>
        <rFont val="Tahoma"/>
        <family val="2"/>
      </rPr>
      <t>Pn(max)</t>
    </r>
  </si>
  <si>
    <t>As, req</t>
  </si>
  <si>
    <t>bars</t>
  </si>
  <si>
    <r>
      <rPr>
        <sz val="8"/>
        <rFont val="Symbol"/>
        <family val="1"/>
        <charset val="2"/>
      </rPr>
      <t>f</t>
    </r>
    <r>
      <rPr>
        <vertAlign val="subscript"/>
        <sz val="8"/>
        <rFont val="Tahoma"/>
        <family val="2"/>
      </rPr>
      <t>c</t>
    </r>
  </si>
  <si>
    <r>
      <rPr>
        <sz val="8"/>
        <rFont val="Symbol"/>
        <family val="1"/>
        <charset val="2"/>
      </rPr>
      <t>b</t>
    </r>
    <r>
      <rPr>
        <vertAlign val="subscript"/>
        <sz val="8"/>
        <rFont val="Tahoma"/>
        <family val="2"/>
      </rPr>
      <t>1</t>
    </r>
  </si>
  <si>
    <t>6</t>
  </si>
  <si>
    <t>9</t>
  </si>
  <si>
    <t>12</t>
  </si>
  <si>
    <t>ขนาดเสา</t>
  </si>
  <si>
    <t>ปลอก1</t>
  </si>
  <si>
    <t>ตำแหน่ง</t>
  </si>
  <si>
    <t>mid</t>
  </si>
  <si>
    <t>Top&amp;Bot.</t>
  </si>
  <si>
    <t>ระยะบน</t>
  </si>
  <si>
    <t>ระยะข้าง</t>
  </si>
  <si>
    <t>ระยะหุ้ม</t>
  </si>
  <si>
    <t>Hor.Spacing</t>
  </si>
  <si>
    <t>Ver.Spacing</t>
  </si>
  <si>
    <t>MB6</t>
  </si>
  <si>
    <t>MB8</t>
  </si>
  <si>
    <t>MB10</t>
  </si>
  <si>
    <t>MB12</t>
  </si>
  <si>
    <t>MB14</t>
  </si>
  <si>
    <t>Hor.&gt;15</t>
  </si>
  <si>
    <t>Ver.&gt;15</t>
  </si>
  <si>
    <t>Hor.&amp; Ver.&gt;15</t>
  </si>
  <si>
    <t>MB16</t>
  </si>
  <si>
    <t>MB18</t>
  </si>
  <si>
    <t>MB22</t>
  </si>
  <si>
    <t>MB20</t>
  </si>
  <si>
    <t>MB24</t>
  </si>
  <si>
    <t>fys</t>
  </si>
  <si>
    <r>
      <t>f</t>
    </r>
    <r>
      <rPr>
        <vertAlign val="subscript"/>
        <sz val="8"/>
        <rFont val="Arial"/>
        <family val="2"/>
      </rPr>
      <t>c</t>
    </r>
  </si>
  <si>
    <t>Short Column</t>
  </si>
  <si>
    <r>
      <t>f</t>
    </r>
    <r>
      <rPr>
        <vertAlign val="subscript"/>
        <sz val="8"/>
        <rFont val="Arial"/>
        <family val="2"/>
      </rPr>
      <t>c</t>
    </r>
    <r>
      <rPr>
        <sz val="8"/>
        <rFont val="Tahoma"/>
        <family val="2"/>
        <scheme val="minor"/>
      </rPr>
      <t>Pn</t>
    </r>
  </si>
  <si>
    <t>S1</t>
  </si>
  <si>
    <t>S2</t>
  </si>
  <si>
    <t>S3</t>
  </si>
  <si>
    <t>S4</t>
  </si>
  <si>
    <t>16x Main Bars</t>
  </si>
  <si>
    <t>48x Stirrups</t>
  </si>
  <si>
    <t>Width of Column</t>
  </si>
  <si>
    <t>Percent of Reber</t>
  </si>
  <si>
    <t>Ast, use</t>
  </si>
  <si>
    <t>b x h</t>
  </si>
  <si>
    <t>Ast/Ag</t>
  </si>
  <si>
    <t xml:space="preserve">Using Reber </t>
  </si>
  <si>
    <t>Stirrup &amp; Hook</t>
  </si>
  <si>
    <t xml:space="preserve">Maximum Recommend </t>
  </si>
  <si>
    <t>Section Reber</t>
  </si>
  <si>
    <t>Ultimate Axial Load</t>
  </si>
  <si>
    <t>Column No.</t>
  </si>
  <si>
    <r>
      <rPr>
        <sz val="8"/>
        <rFont val="Tahoma"/>
        <family val="2"/>
      </rPr>
      <t>((Pu/0.80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c</t>
    </r>
    <r>
      <rPr>
        <sz val="8"/>
        <rFont val="Tahoma"/>
        <family val="2"/>
        <scheme val="minor"/>
      </rPr>
      <t>)-(0.85fc'Ag))/(fy-0.85fc')</t>
    </r>
  </si>
  <si>
    <r>
      <rPr>
        <sz val="8"/>
        <rFont val="Tahoma"/>
        <family val="2"/>
      </rPr>
      <t>0.80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c</t>
    </r>
    <r>
      <rPr>
        <sz val="8"/>
        <rFont val="Tahoma"/>
        <family val="2"/>
        <scheme val="minor"/>
      </rPr>
      <t>(0.85fc'(Ag-Ast)+fy(Ast))</t>
    </r>
  </si>
  <si>
    <t>Tied 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</si>
</sst>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87" formatCode="0.0000"/>
    <numFmt numFmtId="188" formatCode="0.0"/>
    <numFmt numFmtId="189" formatCode="0.000"/>
    <numFmt numFmtId="190" formatCode="[$-107041E]d\ mmmm\ yyyy;@"/>
    <numFmt numFmtId="194" formatCode="0.00\ &quot;m.&quot;"/>
    <numFmt numFmtId="199" formatCode="0.00\ \ &quot;( h min )&quot;"/>
    <numFmt numFmtId="200" formatCode="_(* #,##0.00_);_(* \(#,##0.00\);_(* &quot;-&quot;??_);_(@_)"/>
    <numFmt numFmtId="201" formatCode="General\ &quot;m.&quot;"/>
    <numFmt numFmtId="202" formatCode="General\ &quot;cm.&quot;"/>
  </numFmts>
  <fonts count="76" x14ac:knownFonts="1">
    <font>
      <sz val="11"/>
      <color theme="1"/>
      <name val="Tahoma"/>
      <family val="2"/>
      <charset val="222"/>
      <scheme val="minor"/>
    </font>
    <font>
      <sz val="9"/>
      <color theme="1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sz val="8"/>
      <name val="Arial"/>
      <family val="2"/>
    </font>
    <font>
      <sz val="9"/>
      <color theme="1"/>
      <name val="Tahoma"/>
      <family val="2"/>
      <scheme val="minor"/>
    </font>
    <font>
      <sz val="8"/>
      <color theme="1"/>
      <name val="Arial"/>
      <family val="2"/>
    </font>
    <font>
      <sz val="8"/>
      <color theme="1"/>
      <name val="Tahoma"/>
      <family val="2"/>
      <scheme val="minor"/>
    </font>
    <font>
      <sz val="8"/>
      <color rgb="FFFF0000"/>
      <name val="Arial"/>
      <family val="2"/>
    </font>
    <font>
      <sz val="10"/>
      <name val="Arial"/>
      <family val="2"/>
    </font>
    <font>
      <b/>
      <sz val="9"/>
      <name val="Tahoma"/>
      <family val="2"/>
      <scheme val="minor"/>
    </font>
    <font>
      <u/>
      <sz val="9.35"/>
      <color theme="10"/>
      <name val="Tahoma"/>
      <family val="2"/>
      <charset val="222"/>
    </font>
    <font>
      <sz val="8"/>
      <color theme="1"/>
      <name val="Tahoma"/>
      <family val="2"/>
      <charset val="222"/>
      <scheme val="minor"/>
    </font>
    <font>
      <sz val="8"/>
      <color indexed="8"/>
      <name val="Tahoma"/>
      <family val="2"/>
      <scheme val="minor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sz val="8"/>
      <name val="Tahoma"/>
      <family val="2"/>
      <scheme val="minor"/>
    </font>
    <font>
      <sz val="8"/>
      <color theme="1"/>
      <name val="Arial Unicode MS"/>
      <family val="2"/>
    </font>
    <font>
      <sz val="8"/>
      <color rgb="FF0000FF"/>
      <name val="Tahoma"/>
      <family val="2"/>
      <charset val="222"/>
      <scheme val="minor"/>
    </font>
    <font>
      <sz val="8"/>
      <color rgb="FFFF0000"/>
      <name val="Tahoma"/>
      <family val="2"/>
      <charset val="222"/>
      <scheme val="minor"/>
    </font>
    <font>
      <sz val="8"/>
      <color theme="1"/>
      <name val="Symbol"/>
      <family val="1"/>
      <charset val="2"/>
    </font>
    <font>
      <sz val="8"/>
      <color indexed="8"/>
      <name val="Tahoma"/>
      <family val="2"/>
      <charset val="222"/>
      <scheme val="minor"/>
    </font>
    <font>
      <sz val="8"/>
      <color indexed="81"/>
      <name val="Tahoma"/>
      <family val="2"/>
      <scheme val="minor"/>
    </font>
    <font>
      <u/>
      <sz val="9"/>
      <name val="Tahoma"/>
      <family val="2"/>
      <scheme val="minor"/>
    </font>
    <font>
      <u/>
      <sz val="9"/>
      <color theme="1"/>
      <name val="Tahoma"/>
      <family val="2"/>
      <charset val="222"/>
      <scheme val="minor"/>
    </font>
    <font>
      <u/>
      <sz val="9"/>
      <color theme="1"/>
      <name val="Tahoma"/>
      <family val="2"/>
      <scheme val="minor"/>
    </font>
    <font>
      <sz val="10"/>
      <name val="Times New Roman"/>
      <family val="1"/>
    </font>
    <font>
      <sz val="8"/>
      <color theme="1"/>
      <name val="Tahoma"/>
      <family val="2"/>
      <charset val="222"/>
    </font>
    <font>
      <sz val="8"/>
      <color theme="1"/>
      <name val="Tahoma"/>
      <family val="2"/>
    </font>
    <font>
      <sz val="8"/>
      <name val="Tahoma"/>
      <family val="2"/>
    </font>
    <font>
      <sz val="11"/>
      <color theme="1"/>
      <name val="Tahoma"/>
      <family val="2"/>
    </font>
    <font>
      <sz val="8"/>
      <color rgb="FF0000FF"/>
      <name val="Tahoma"/>
      <family val="2"/>
    </font>
    <font>
      <vertAlign val="subscript"/>
      <sz val="8"/>
      <color theme="1"/>
      <name val="Tahoma"/>
      <family val="2"/>
    </font>
    <font>
      <sz val="8"/>
      <color indexed="8"/>
      <name val="Tahoma"/>
      <family val="2"/>
    </font>
    <font>
      <b/>
      <sz val="8"/>
      <color theme="1"/>
      <name val="Tahoma"/>
      <family val="2"/>
    </font>
    <font>
      <sz val="8"/>
      <name val="Tahoma"/>
      <family val="2"/>
      <charset val="222"/>
    </font>
    <font>
      <sz val="9"/>
      <name val="Tahoma"/>
      <family val="2"/>
    </font>
    <font>
      <sz val="10"/>
      <color theme="1"/>
      <name val="Tahoma"/>
      <family val="2"/>
    </font>
    <font>
      <sz val="12"/>
      <color theme="1"/>
      <name val="Tahoma"/>
      <family val="2"/>
    </font>
    <font>
      <u/>
      <sz val="11"/>
      <color theme="1"/>
      <name val="Tahoma"/>
      <family val="2"/>
    </font>
    <font>
      <b/>
      <sz val="11"/>
      <color theme="1"/>
      <name val="Tahoma"/>
      <family val="2"/>
    </font>
    <font>
      <b/>
      <u/>
      <sz val="8"/>
      <color theme="1"/>
      <name val="Tahoma"/>
      <family val="2"/>
    </font>
    <font>
      <sz val="8"/>
      <color rgb="FF006600"/>
      <name val="Tahoma"/>
      <family val="2"/>
      <charset val="222"/>
    </font>
    <font>
      <b/>
      <sz val="12"/>
      <name val="Tahoma"/>
      <family val="2"/>
    </font>
    <font>
      <sz val="8"/>
      <color rgb="FF006600"/>
      <name val="Tahoma"/>
      <family val="2"/>
    </font>
    <font>
      <vertAlign val="subscript"/>
      <sz val="8"/>
      <name val="Tahoma"/>
      <family val="2"/>
    </font>
    <font>
      <sz val="16"/>
      <color theme="1"/>
      <name val="AngsanaUPC"/>
      <family val="2"/>
      <charset val="222"/>
    </font>
    <font>
      <sz val="11"/>
      <color theme="1"/>
      <name val="Tahoma"/>
      <family val="2"/>
      <charset val="222"/>
      <scheme val="minor"/>
    </font>
    <font>
      <sz val="8"/>
      <color indexed="81"/>
      <name val="Arial"/>
      <family val="2"/>
    </font>
    <font>
      <sz val="9"/>
      <color theme="1"/>
      <name val="Tahoma"/>
      <family val="2"/>
    </font>
    <font>
      <sz val="8"/>
      <color theme="1" tint="0.34998626667073579"/>
      <name val="Tahoma"/>
      <family val="2"/>
    </font>
    <font>
      <b/>
      <sz val="10"/>
      <color theme="0"/>
      <name val="Tahoma"/>
      <family val="2"/>
    </font>
    <font>
      <sz val="9"/>
      <color indexed="8"/>
      <name val="Tahoma"/>
      <family val="2"/>
    </font>
    <font>
      <sz val="8"/>
      <color indexed="12"/>
      <name val="Tahoma"/>
      <family val="2"/>
    </font>
    <font>
      <sz val="8"/>
      <color indexed="60"/>
      <name val="Tahoma"/>
      <family val="2"/>
    </font>
    <font>
      <sz val="8"/>
      <color indexed="17"/>
      <name val="Tahoma"/>
      <family val="2"/>
    </font>
    <font>
      <sz val="8"/>
      <color rgb="FFFF0000"/>
      <name val="Tahoma"/>
      <family val="2"/>
    </font>
    <font>
      <b/>
      <sz val="20"/>
      <color theme="1"/>
      <name val="Tahoma"/>
      <family val="2"/>
    </font>
    <font>
      <sz val="8"/>
      <color rgb="FFC00000"/>
      <name val="Tahoma"/>
      <family val="2"/>
    </font>
    <font>
      <vertAlign val="subscript"/>
      <sz val="8"/>
      <color rgb="FFC00000"/>
      <name val="Tahoma"/>
      <family val="2"/>
    </font>
    <font>
      <sz val="14"/>
      <color theme="1"/>
      <name val="Tahoma"/>
      <family val="2"/>
    </font>
    <font>
      <sz val="8"/>
      <color theme="0"/>
      <name val="Tahoma"/>
      <family val="2"/>
    </font>
    <font>
      <sz val="10"/>
      <color rgb="FFFF0000"/>
      <name val="Tahoma"/>
      <family val="2"/>
    </font>
    <font>
      <sz val="10"/>
      <color rgb="FF7030A0"/>
      <name val="Tahoma"/>
      <family val="2"/>
    </font>
    <font>
      <b/>
      <sz val="8"/>
      <color rgb="FFFF0000"/>
      <name val="Tahoma"/>
      <family val="2"/>
    </font>
    <font>
      <sz val="16"/>
      <color rgb="FFFF0000"/>
      <name val="Tahoma"/>
      <family val="2"/>
    </font>
    <font>
      <sz val="16"/>
      <color theme="0"/>
      <name val="Tahoma"/>
      <family val="2"/>
    </font>
    <font>
      <u/>
      <sz val="16"/>
      <color theme="10"/>
      <name val="Tahoma"/>
      <family val="2"/>
    </font>
    <font>
      <u/>
      <sz val="8"/>
      <color theme="10"/>
      <name val="Tahoma"/>
      <family val="2"/>
    </font>
    <font>
      <b/>
      <sz val="8"/>
      <color indexed="8"/>
      <name val="Tahoma"/>
      <family val="2"/>
    </font>
    <font>
      <b/>
      <sz val="10"/>
      <name val="Tahoma"/>
      <family val="2"/>
    </font>
    <font>
      <b/>
      <sz val="8"/>
      <color rgb="FF0000FF"/>
      <name val="Tahoma"/>
      <family val="2"/>
    </font>
    <font>
      <sz val="10"/>
      <color rgb="FFFF0000"/>
      <name val="Arial"/>
      <family val="2"/>
    </font>
    <font>
      <sz val="9"/>
      <color rgb="FF006600"/>
      <name val="Tahoma"/>
      <family val="2"/>
    </font>
    <font>
      <u/>
      <sz val="8"/>
      <color theme="1"/>
      <name val="Tahoma"/>
      <family val="2"/>
      <charset val="222"/>
      <scheme val="minor"/>
    </font>
    <font>
      <b/>
      <sz val="8"/>
      <color theme="0"/>
      <name val="Tahoma"/>
      <family val="2"/>
      <scheme val="minor"/>
    </font>
    <font>
      <sz val="8"/>
      <color theme="0" tint="-0.499984740745262"/>
      <name val="Tahoma"/>
      <family val="2"/>
      <charset val="222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F1FF"/>
        <bgColor indexed="64"/>
      </patternFill>
    </fill>
    <fill>
      <gradientFill degree="90">
        <stop position="0">
          <color theme="0" tint="-5.0965910824915313E-2"/>
        </stop>
        <stop position="1">
          <color theme="0" tint="-0.34900967436750391"/>
        </stop>
      </gradientFill>
    </fill>
    <fill>
      <gradientFill degree="90">
        <stop position="0">
          <color theme="0" tint="-5.0965910824915313E-2"/>
        </stop>
        <stop position="1">
          <color theme="0" tint="-0.25098422193060094"/>
        </stop>
      </gradientFill>
    </fill>
    <fill>
      <patternFill patternType="solid">
        <fgColor rgb="FF33CC33"/>
        <bgColor indexed="64"/>
      </patternFill>
    </fill>
    <fill>
      <patternFill patternType="solid">
        <fgColor rgb="FFC9E9FF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/>
      <top style="medium">
        <color theme="1" tint="0.34998626667073579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medium">
        <color theme="1" tint="0.34998626667073579"/>
      </left>
      <right/>
      <top style="thin">
        <color indexed="64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0" tint="-0.24994659260841701"/>
      </bottom>
      <diagonal/>
    </border>
    <border>
      <left/>
      <right/>
      <top style="medium">
        <color theme="1" tint="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1" tint="0.499984740745262"/>
      </top>
      <bottom style="thin">
        <color theme="0" tint="-0.24994659260841701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1" tint="0.34998626667073579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1" tint="0.34998626667073579"/>
      </bottom>
      <diagonal/>
    </border>
    <border>
      <left style="thin">
        <color indexed="64"/>
      </left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/>
      <diagonal/>
    </border>
    <border>
      <left/>
      <right style="thin">
        <color indexed="64"/>
      </right>
      <top/>
      <bottom style="thin">
        <color theme="1" tint="0.34998626667073579"/>
      </bottom>
      <diagonal/>
    </border>
    <border>
      <left/>
      <right/>
      <top style="medium">
        <color theme="1" tint="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1" tint="0.34998626667073579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1" tint="0.34998626667073579"/>
      </bottom>
      <diagonal/>
    </border>
    <border>
      <left style="thin">
        <color theme="0" tint="-0.24994659260841701"/>
      </left>
      <right/>
      <top/>
      <bottom style="thin">
        <color theme="1" tint="0.34998626667073579"/>
      </bottom>
      <diagonal/>
    </border>
    <border>
      <left/>
      <right style="thin">
        <color theme="0" tint="-0.24994659260841701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200" fontId="45" fillId="0" borderId="0" applyFont="0" applyFill="0" applyBorder="0" applyAlignment="0" applyProtection="0"/>
    <xf numFmtId="43" fontId="46" fillId="0" borderId="0" applyFont="0" applyFill="0" applyBorder="0" applyAlignment="0" applyProtection="0"/>
  </cellStyleXfs>
  <cellXfs count="548">
    <xf numFmtId="0" fontId="0" fillId="0" borderId="0" xfId="0"/>
    <xf numFmtId="190" fontId="5" fillId="3" borderId="1" xfId="0" applyNumberFormat="1" applyFont="1" applyFill="1" applyBorder="1" applyAlignment="1" applyProtection="1">
      <alignment horizontal="center" vertical="center"/>
      <protection hidden="1"/>
    </xf>
    <xf numFmtId="190" fontId="5" fillId="2" borderId="1" xfId="0" applyNumberFormat="1" applyFont="1" applyFill="1" applyBorder="1" applyAlignment="1" applyProtection="1">
      <alignment horizontal="center" vertical="center"/>
      <protection hidden="1"/>
    </xf>
    <xf numFmtId="190" fontId="5" fillId="2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vertical="center"/>
      <protection hidden="1"/>
    </xf>
    <xf numFmtId="0" fontId="0" fillId="7" borderId="0" xfId="0" applyFill="1" applyProtection="1">
      <protection hidden="1"/>
    </xf>
    <xf numFmtId="0" fontId="0" fillId="7" borderId="15" xfId="0" applyFill="1" applyBorder="1" applyProtection="1">
      <protection hidden="1"/>
    </xf>
    <xf numFmtId="0" fontId="0" fillId="7" borderId="19" xfId="0" applyFill="1" applyBorder="1" applyProtection="1">
      <protection hidden="1"/>
    </xf>
    <xf numFmtId="0" fontId="0" fillId="7" borderId="18" xfId="0" applyFill="1" applyBorder="1" applyProtection="1">
      <protection hidden="1"/>
    </xf>
    <xf numFmtId="0" fontId="0" fillId="7" borderId="21" xfId="0" applyFill="1" applyBorder="1" applyProtection="1">
      <protection hidden="1"/>
    </xf>
    <xf numFmtId="0" fontId="0" fillId="7" borderId="16" xfId="0" applyFill="1" applyBorder="1" applyProtection="1">
      <protection hidden="1"/>
    </xf>
    <xf numFmtId="0" fontId="0" fillId="7" borderId="17" xfId="0" applyFill="1" applyBorder="1" applyProtection="1">
      <protection hidden="1"/>
    </xf>
    <xf numFmtId="0" fontId="0" fillId="8" borderId="0" xfId="0" applyFill="1" applyBorder="1" applyProtection="1">
      <protection hidden="1"/>
    </xf>
    <xf numFmtId="0" fontId="0" fillId="7" borderId="20" xfId="0" applyFill="1" applyBorder="1" applyProtection="1">
      <protection hidden="1"/>
    </xf>
    <xf numFmtId="0" fontId="0" fillId="7" borderId="14" xfId="0" applyFill="1" applyBorder="1" applyProtection="1">
      <protection hidden="1"/>
    </xf>
    <xf numFmtId="0" fontId="0" fillId="8" borderId="42" xfId="0" applyFill="1" applyBorder="1" applyProtection="1">
      <protection hidden="1"/>
    </xf>
    <xf numFmtId="0" fontId="1" fillId="8" borderId="0" xfId="0" applyFont="1" applyFill="1" applyBorder="1" applyAlignment="1" applyProtection="1">
      <alignment vertical="center"/>
      <protection hidden="1"/>
    </xf>
    <xf numFmtId="0" fontId="0" fillId="8" borderId="43" xfId="0" applyFill="1" applyBorder="1" applyProtection="1">
      <protection hidden="1"/>
    </xf>
    <xf numFmtId="0" fontId="0" fillId="8" borderId="44" xfId="0" applyFill="1" applyBorder="1" applyProtection="1">
      <protection hidden="1"/>
    </xf>
    <xf numFmtId="0" fontId="0" fillId="8" borderId="11" xfId="0" applyFill="1" applyBorder="1" applyProtection="1"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11" fillId="8" borderId="0" xfId="0" applyFont="1" applyFill="1" applyBorder="1" applyAlignment="1" applyProtection="1">
      <alignment vertical="center"/>
      <protection hidden="1"/>
    </xf>
    <xf numFmtId="0" fontId="0" fillId="8" borderId="0" xfId="0" applyFill="1" applyBorder="1" applyAlignment="1" applyProtection="1">
      <alignment vertical="center"/>
      <protection hidden="1"/>
    </xf>
    <xf numFmtId="0" fontId="23" fillId="8" borderId="0" xfId="0" applyFont="1" applyFill="1" applyBorder="1" applyAlignment="1" applyProtection="1">
      <alignment horizontal="left" vertical="center"/>
      <protection hidden="1"/>
    </xf>
    <xf numFmtId="0" fontId="6" fillId="8" borderId="0" xfId="0" applyFont="1" applyFill="1" applyBorder="1" applyAlignment="1" applyProtection="1">
      <alignment vertical="center"/>
      <protection hidden="1"/>
    </xf>
    <xf numFmtId="0" fontId="24" fillId="8" borderId="0" xfId="0" applyFont="1" applyFill="1" applyBorder="1" applyAlignment="1" applyProtection="1">
      <alignment horizontal="left" vertical="center"/>
      <protection hidden="1"/>
    </xf>
    <xf numFmtId="0" fontId="23" fillId="8" borderId="0" xfId="0" applyFont="1" applyFill="1" applyBorder="1" applyAlignment="1" applyProtection="1">
      <alignment vertical="center"/>
      <protection hidden="1"/>
    </xf>
    <xf numFmtId="0" fontId="22" fillId="8" borderId="0" xfId="0" applyFont="1" applyFill="1" applyBorder="1" applyAlignment="1" applyProtection="1">
      <alignment horizontal="left" vertical="center"/>
      <protection hidden="1"/>
    </xf>
    <xf numFmtId="0" fontId="12" fillId="8" borderId="0" xfId="0" applyFont="1" applyFill="1" applyBorder="1" applyAlignment="1" applyProtection="1">
      <alignment horizontal="left" vertical="center"/>
      <protection hidden="1"/>
    </xf>
    <xf numFmtId="0" fontId="13" fillId="8" borderId="0" xfId="0" applyFont="1" applyFill="1" applyBorder="1" applyAlignment="1" applyProtection="1">
      <alignment horizontal="left" vertical="center"/>
      <protection hidden="1"/>
    </xf>
    <xf numFmtId="0" fontId="12" fillId="8" borderId="0" xfId="0" applyFont="1" applyFill="1" applyBorder="1" applyAlignment="1" applyProtection="1">
      <alignment vertical="center"/>
      <protection hidden="1"/>
    </xf>
    <xf numFmtId="0" fontId="0" fillId="8" borderId="41" xfId="0" applyFill="1" applyBorder="1" applyProtection="1">
      <protection hidden="1"/>
    </xf>
    <xf numFmtId="0" fontId="0" fillId="0" borderId="11" xfId="0" applyFill="1" applyBorder="1" applyProtection="1">
      <protection hidden="1"/>
    </xf>
    <xf numFmtId="0" fontId="20" fillId="8" borderId="0" xfId="0" applyFont="1" applyFill="1" applyBorder="1" applyAlignment="1" applyProtection="1">
      <alignment horizontal="left" vertical="center"/>
      <protection hidden="1"/>
    </xf>
    <xf numFmtId="0" fontId="15" fillId="8" borderId="0" xfId="0" applyFont="1" applyFill="1" applyBorder="1" applyAlignment="1" applyProtection="1">
      <alignment horizontal="left" vertical="center"/>
      <protection hidden="1"/>
    </xf>
    <xf numFmtId="2" fontId="27" fillId="8" borderId="0" xfId="0" applyNumberFormat="1" applyFont="1" applyFill="1" applyBorder="1" applyAlignment="1" applyProtection="1">
      <alignment vertical="center"/>
      <protection hidden="1"/>
    </xf>
    <xf numFmtId="0" fontId="27" fillId="8" borderId="0" xfId="0" applyFont="1" applyFill="1" applyBorder="1" applyAlignment="1" applyProtection="1">
      <alignment vertical="center"/>
      <protection hidden="1"/>
    </xf>
    <xf numFmtId="0" fontId="29" fillId="8" borderId="0" xfId="0" applyFont="1" applyFill="1" applyBorder="1" applyProtection="1">
      <protection hidden="1"/>
    </xf>
    <xf numFmtId="0" fontId="6" fillId="8" borderId="4" xfId="0" applyFont="1" applyFill="1" applyBorder="1" applyAlignment="1" applyProtection="1">
      <alignment horizontal="left" vertical="center"/>
      <protection hidden="1"/>
    </xf>
    <xf numFmtId="0" fontId="4" fillId="8" borderId="4" xfId="0" applyFont="1" applyFill="1" applyBorder="1" applyAlignment="1" applyProtection="1">
      <alignment vertical="center"/>
      <protection hidden="1"/>
    </xf>
    <xf numFmtId="0" fontId="4" fillId="8" borderId="4" xfId="0" applyFont="1" applyFill="1" applyBorder="1" applyProtection="1">
      <protection hidden="1"/>
    </xf>
    <xf numFmtId="0" fontId="6" fillId="8" borderId="6" xfId="0" applyFont="1" applyFill="1" applyBorder="1" applyAlignment="1" applyProtection="1">
      <alignment horizontal="left" vertical="center"/>
      <protection hidden="1"/>
    </xf>
    <xf numFmtId="0" fontId="4" fillId="8" borderId="6" xfId="0" applyFont="1" applyFill="1" applyBorder="1" applyAlignment="1" applyProtection="1">
      <alignment vertical="center"/>
      <protection hidden="1"/>
    </xf>
    <xf numFmtId="0" fontId="4" fillId="8" borderId="6" xfId="0" applyFont="1" applyFill="1" applyBorder="1" applyProtection="1">
      <protection hidden="1"/>
    </xf>
    <xf numFmtId="0" fontId="4" fillId="8" borderId="53" xfId="0" applyFont="1" applyFill="1" applyBorder="1" applyAlignment="1" applyProtection="1">
      <alignment vertical="center"/>
      <protection hidden="1"/>
    </xf>
    <xf numFmtId="0" fontId="4" fillId="8" borderId="53" xfId="0" applyFont="1" applyFill="1" applyBorder="1" applyProtection="1">
      <protection hidden="1"/>
    </xf>
    <xf numFmtId="0" fontId="6" fillId="8" borderId="53" xfId="0" applyFont="1" applyFill="1" applyBorder="1" applyAlignment="1" applyProtection="1">
      <alignment horizontal="left" vertical="center"/>
      <protection hidden="1"/>
    </xf>
    <xf numFmtId="0" fontId="4" fillId="9" borderId="53" xfId="0" applyFont="1" applyFill="1" applyBorder="1" applyAlignment="1" applyProtection="1">
      <alignment vertical="center"/>
      <protection hidden="1"/>
    </xf>
    <xf numFmtId="0" fontId="4" fillId="9" borderId="55" xfId="0" applyFont="1" applyFill="1" applyBorder="1" applyAlignment="1" applyProtection="1">
      <alignment vertical="center"/>
      <protection hidden="1"/>
    </xf>
    <xf numFmtId="0" fontId="9" fillId="9" borderId="58" xfId="0" applyFont="1" applyFill="1" applyBorder="1" applyAlignment="1" applyProtection="1">
      <alignment horizontal="left" vertical="center"/>
      <protection hidden="1"/>
    </xf>
    <xf numFmtId="0" fontId="4" fillId="9" borderId="53" xfId="0" applyFont="1" applyFill="1" applyBorder="1" applyProtection="1">
      <protection hidden="1"/>
    </xf>
    <xf numFmtId="0" fontId="4" fillId="9" borderId="4" xfId="0" applyFont="1" applyFill="1" applyBorder="1" applyAlignment="1" applyProtection="1">
      <alignment vertical="center"/>
      <protection hidden="1"/>
    </xf>
    <xf numFmtId="0" fontId="4" fillId="9" borderId="54" xfId="0" applyFont="1" applyFill="1" applyBorder="1" applyAlignment="1" applyProtection="1">
      <alignment vertical="center"/>
      <protection hidden="1"/>
    </xf>
    <xf numFmtId="0" fontId="2" fillId="9" borderId="57" xfId="0" applyFont="1" applyFill="1" applyBorder="1" applyAlignment="1" applyProtection="1">
      <alignment vertical="center"/>
      <protection hidden="1"/>
    </xf>
    <xf numFmtId="0" fontId="4" fillId="9" borderId="4" xfId="0" applyFont="1" applyFill="1" applyBorder="1" applyProtection="1">
      <protection hidden="1"/>
    </xf>
    <xf numFmtId="0" fontId="4" fillId="9" borderId="6" xfId="0" applyFont="1" applyFill="1" applyBorder="1" applyAlignment="1" applyProtection="1">
      <alignment vertical="center"/>
      <protection hidden="1"/>
    </xf>
    <xf numFmtId="0" fontId="4" fillId="9" borderId="56" xfId="0" applyFont="1" applyFill="1" applyBorder="1" applyAlignment="1" applyProtection="1">
      <alignment vertical="center"/>
      <protection hidden="1"/>
    </xf>
    <xf numFmtId="0" fontId="9" fillId="9" borderId="59" xfId="0" applyFont="1" applyFill="1" applyBorder="1" applyAlignment="1" applyProtection="1">
      <alignment horizontal="left" vertical="center"/>
      <protection hidden="1"/>
    </xf>
    <xf numFmtId="0" fontId="4" fillId="9" borderId="6" xfId="0" applyFont="1" applyFill="1" applyBorder="1" applyProtection="1">
      <protection hidden="1"/>
    </xf>
    <xf numFmtId="0" fontId="0" fillId="9" borderId="0" xfId="0" applyFill="1" applyBorder="1" applyProtection="1">
      <protection hidden="1"/>
    </xf>
    <xf numFmtId="2" fontId="11" fillId="8" borderId="0" xfId="0" applyNumberFormat="1" applyFont="1" applyFill="1" applyBorder="1" applyAlignment="1" applyProtection="1">
      <alignment vertical="center"/>
      <protection hidden="1"/>
    </xf>
    <xf numFmtId="2" fontId="6" fillId="8" borderId="0" xfId="0" applyNumberFormat="1" applyFont="1" applyFill="1" applyBorder="1" applyAlignment="1" applyProtection="1">
      <alignment vertical="center"/>
      <protection hidden="1"/>
    </xf>
    <xf numFmtId="2" fontId="27" fillId="7" borderId="0" xfId="0" applyNumberFormat="1" applyFont="1" applyFill="1" applyBorder="1" applyAlignment="1" applyProtection="1">
      <alignment vertical="center"/>
      <protection hidden="1"/>
    </xf>
    <xf numFmtId="0" fontId="7" fillId="0" borderId="0" xfId="0" applyNumberFormat="1" applyFont="1" applyFill="1" applyBorder="1" applyAlignment="1" applyProtection="1">
      <alignment vertical="center"/>
      <protection hidden="1"/>
    </xf>
    <xf numFmtId="0" fontId="0" fillId="8" borderId="0" xfId="0" applyFill="1" applyBorder="1" applyAlignment="1" applyProtection="1">
      <alignment horizontal="left" vertical="center"/>
      <protection hidden="1"/>
    </xf>
    <xf numFmtId="0" fontId="39" fillId="7" borderId="0" xfId="0" applyFont="1" applyFill="1" applyProtection="1">
      <protection hidden="1"/>
    </xf>
    <xf numFmtId="0" fontId="33" fillId="8" borderId="0" xfId="0" applyFont="1" applyFill="1" applyBorder="1" applyAlignment="1" applyProtection="1">
      <alignment vertical="center"/>
      <protection hidden="1"/>
    </xf>
    <xf numFmtId="0" fontId="2" fillId="9" borderId="58" xfId="0" applyFont="1" applyFill="1" applyBorder="1" applyAlignment="1" applyProtection="1">
      <alignment vertical="center"/>
      <protection hidden="1"/>
    </xf>
    <xf numFmtId="0" fontId="2" fillId="9" borderId="59" xfId="0" applyFont="1" applyFill="1" applyBorder="1" applyAlignment="1" applyProtection="1">
      <alignment horizontal="left" vertical="center"/>
      <protection hidden="1"/>
    </xf>
    <xf numFmtId="0" fontId="4" fillId="8" borderId="54" xfId="0" applyFont="1" applyFill="1" applyBorder="1" applyProtection="1">
      <protection hidden="1"/>
    </xf>
    <xf numFmtId="0" fontId="4" fillId="8" borderId="55" xfId="0" applyFont="1" applyFill="1" applyBorder="1" applyProtection="1">
      <protection hidden="1"/>
    </xf>
    <xf numFmtId="0" fontId="4" fillId="8" borderId="56" xfId="0" applyFont="1" applyFill="1" applyBorder="1" applyProtection="1">
      <protection hidden="1"/>
    </xf>
    <xf numFmtId="0" fontId="41" fillId="8" borderId="0" xfId="0" applyFont="1" applyFill="1" applyAlignment="1" applyProtection="1">
      <alignment horizontal="left" vertical="center"/>
      <protection hidden="1"/>
    </xf>
    <xf numFmtId="0" fontId="28" fillId="7" borderId="0" xfId="0" applyFont="1" applyFill="1" applyBorder="1" applyAlignment="1" applyProtection="1">
      <alignment vertical="center"/>
      <protection hidden="1"/>
    </xf>
    <xf numFmtId="0" fontId="26" fillId="9" borderId="0" xfId="0" applyFont="1" applyFill="1" applyBorder="1" applyAlignment="1" applyProtection="1">
      <alignment horizontal="left" vertical="center"/>
      <protection hidden="1"/>
    </xf>
    <xf numFmtId="0" fontId="27" fillId="7" borderId="0" xfId="0" applyFont="1" applyFill="1" applyBorder="1" applyAlignment="1" applyProtection="1">
      <alignment vertical="center"/>
      <protection hidden="1"/>
    </xf>
    <xf numFmtId="2" fontId="28" fillId="7" borderId="0" xfId="0" applyNumberFormat="1" applyFont="1" applyFill="1" applyBorder="1" applyAlignment="1" applyProtection="1">
      <alignment vertical="center"/>
      <protection hidden="1"/>
    </xf>
    <xf numFmtId="0" fontId="28" fillId="7" borderId="0" xfId="0" applyNumberFormat="1" applyFont="1" applyFill="1" applyBorder="1" applyAlignment="1" applyProtection="1">
      <alignment vertical="center"/>
      <protection hidden="1"/>
    </xf>
    <xf numFmtId="189" fontId="27" fillId="7" borderId="0" xfId="0" applyNumberFormat="1" applyFont="1" applyFill="1" applyBorder="1" applyAlignment="1" applyProtection="1">
      <alignment vertical="center"/>
      <protection hidden="1"/>
    </xf>
    <xf numFmtId="0" fontId="27" fillId="7" borderId="0" xfId="0" applyNumberFormat="1" applyFont="1" applyFill="1" applyBorder="1" applyAlignment="1" applyProtection="1">
      <alignment vertical="center"/>
      <protection hidden="1"/>
    </xf>
    <xf numFmtId="2" fontId="27" fillId="0" borderId="0" xfId="0" applyNumberFormat="1" applyFont="1" applyFill="1" applyBorder="1" applyAlignment="1" applyProtection="1">
      <alignment vertical="center"/>
      <protection hidden="1"/>
    </xf>
    <xf numFmtId="188" fontId="27" fillId="0" borderId="0" xfId="0" applyNumberFormat="1" applyFont="1" applyFill="1" applyBorder="1" applyAlignment="1" applyProtection="1">
      <alignment vertical="center"/>
      <protection hidden="1"/>
    </xf>
    <xf numFmtId="188" fontId="27" fillId="0" borderId="0" xfId="0" applyNumberFormat="1" applyFont="1" applyFill="1" applyBorder="1" applyAlignment="1" applyProtection="1">
      <alignment horizontal="left" vertical="center"/>
      <protection hidden="1"/>
    </xf>
    <xf numFmtId="0" fontId="0" fillId="8" borderId="0" xfId="0" applyFill="1" applyProtection="1">
      <protection hidden="1"/>
    </xf>
    <xf numFmtId="0" fontId="0" fillId="9" borderId="0" xfId="0" applyFill="1" applyBorder="1" applyAlignment="1" applyProtection="1">
      <protection hidden="1"/>
    </xf>
    <xf numFmtId="0" fontId="0" fillId="9" borderId="0" xfId="0" applyFill="1" applyProtection="1">
      <protection hidden="1"/>
    </xf>
    <xf numFmtId="0" fontId="27" fillId="8" borderId="0" xfId="0" applyFont="1" applyFill="1" applyAlignment="1" applyProtection="1">
      <alignment horizontal="left"/>
      <protection hidden="1"/>
    </xf>
    <xf numFmtId="0" fontId="11" fillId="8" borderId="0" xfId="0" applyFont="1" applyFill="1" applyAlignment="1" applyProtection="1">
      <alignment vertical="center"/>
      <protection hidden="1"/>
    </xf>
    <xf numFmtId="0" fontId="11" fillId="8" borderId="0" xfId="0" applyFont="1" applyFill="1" applyProtection="1">
      <protection hidden="1"/>
    </xf>
    <xf numFmtId="0" fontId="27" fillId="7" borderId="0" xfId="0" applyFont="1" applyFill="1" applyBorder="1" applyAlignment="1" applyProtection="1">
      <alignment horizontal="left" vertical="center"/>
      <protection hidden="1"/>
    </xf>
    <xf numFmtId="0" fontId="28" fillId="0" borderId="0" xfId="0" applyNumberFormat="1" applyFont="1" applyFill="1" applyBorder="1" applyAlignment="1" applyProtection="1">
      <alignment vertical="center"/>
      <protection hidden="1"/>
    </xf>
    <xf numFmtId="189" fontId="27" fillId="0" borderId="0" xfId="0" applyNumberFormat="1" applyFont="1" applyFill="1" applyBorder="1" applyAlignment="1" applyProtection="1">
      <alignment horizontal="left" vertical="center"/>
      <protection hidden="1"/>
    </xf>
    <xf numFmtId="188" fontId="27" fillId="7" borderId="0" xfId="0" applyNumberFormat="1" applyFont="1" applyFill="1" applyBorder="1" applyAlignment="1" applyProtection="1">
      <alignment vertical="center"/>
      <protection hidden="1"/>
    </xf>
    <xf numFmtId="2" fontId="43" fillId="8" borderId="0" xfId="0" applyNumberFormat="1" applyFont="1" applyFill="1" applyBorder="1" applyAlignment="1" applyProtection="1">
      <alignment horizontal="left" vertical="center"/>
      <protection hidden="1"/>
    </xf>
    <xf numFmtId="189" fontId="27" fillId="0" borderId="0" xfId="0" applyNumberFormat="1" applyFont="1" applyFill="1" applyBorder="1" applyAlignment="1" applyProtection="1">
      <alignment vertical="center"/>
      <protection hidden="1"/>
    </xf>
    <xf numFmtId="187" fontId="27" fillId="0" borderId="0" xfId="0" applyNumberFormat="1" applyFont="1" applyFill="1" applyBorder="1" applyAlignment="1" applyProtection="1">
      <alignment vertical="center"/>
      <protection hidden="1"/>
    </xf>
    <xf numFmtId="0" fontId="27" fillId="0" borderId="0" xfId="0" applyNumberFormat="1" applyFont="1" applyFill="1" applyBorder="1" applyAlignment="1" applyProtection="1">
      <alignment vertical="center"/>
      <protection hidden="1"/>
    </xf>
    <xf numFmtId="0" fontId="11" fillId="8" borderId="0" xfId="0" applyFont="1" applyFill="1" applyBorder="1" applyAlignment="1" applyProtection="1">
      <alignment horizontal="center" vertical="center"/>
      <protection hidden="1"/>
    </xf>
    <xf numFmtId="0" fontId="27" fillId="7" borderId="39" xfId="0" applyFont="1" applyFill="1" applyBorder="1" applyAlignment="1" applyProtection="1">
      <alignment vertical="center"/>
      <protection hidden="1"/>
    </xf>
    <xf numFmtId="0" fontId="27" fillId="8" borderId="0" xfId="0" applyFont="1" applyFill="1" applyAlignment="1" applyProtection="1">
      <alignment vertical="center"/>
      <protection hidden="1"/>
    </xf>
    <xf numFmtId="2" fontId="27" fillId="8" borderId="0" xfId="0" applyNumberFormat="1" applyFont="1" applyFill="1" applyAlignment="1" applyProtection="1">
      <alignment vertical="center"/>
      <protection hidden="1"/>
    </xf>
    <xf numFmtId="1" fontId="27" fillId="8" borderId="0" xfId="0" applyNumberFormat="1" applyFont="1" applyFill="1" applyAlignment="1" applyProtection="1">
      <alignment vertical="center"/>
      <protection hidden="1"/>
    </xf>
    <xf numFmtId="187" fontId="27" fillId="8" borderId="0" xfId="0" applyNumberFormat="1" applyFont="1" applyFill="1" applyAlignment="1" applyProtection="1">
      <alignment vertical="center"/>
      <protection hidden="1"/>
    </xf>
    <xf numFmtId="0" fontId="27" fillId="8" borderId="0" xfId="0" applyNumberFormat="1" applyFont="1" applyFill="1" applyBorder="1" applyAlignment="1" applyProtection="1">
      <alignment vertical="center"/>
      <protection hidden="1"/>
    </xf>
    <xf numFmtId="0" fontId="27" fillId="7" borderId="18" xfId="0" applyFont="1" applyFill="1" applyBorder="1" applyAlignment="1" applyProtection="1">
      <alignment vertical="center"/>
      <protection hidden="1"/>
    </xf>
    <xf numFmtId="0" fontId="29" fillId="7" borderId="0" xfId="0" applyFont="1" applyFill="1" applyBorder="1" applyAlignment="1" applyProtection="1">
      <alignment vertical="center"/>
      <protection hidden="1"/>
    </xf>
    <xf numFmtId="0" fontId="27" fillId="7" borderId="0" xfId="0" applyFont="1" applyFill="1" applyBorder="1" applyProtection="1">
      <protection hidden="1"/>
    </xf>
    <xf numFmtId="0" fontId="29" fillId="7" borderId="0" xfId="0" applyFont="1" applyFill="1" applyBorder="1" applyProtection="1">
      <protection hidden="1"/>
    </xf>
    <xf numFmtId="190" fontId="19" fillId="0" borderId="0" xfId="0" applyNumberFormat="1" applyFont="1" applyFill="1" applyBorder="1" applyAlignment="1" applyProtection="1">
      <alignment horizontal="left" vertical="center"/>
      <protection hidden="1"/>
    </xf>
    <xf numFmtId="0" fontId="27" fillId="7" borderId="0" xfId="0" applyNumberFormat="1" applyFont="1" applyFill="1" applyBorder="1" applyAlignment="1" applyProtection="1">
      <alignment horizontal="right" vertical="center"/>
      <protection hidden="1"/>
    </xf>
    <xf numFmtId="0" fontId="28" fillId="7" borderId="0" xfId="0" applyNumberFormat="1" applyFont="1" applyFill="1" applyBorder="1" applyAlignment="1" applyProtection="1">
      <alignment horizontal="left" vertical="center"/>
      <protection hidden="1"/>
    </xf>
    <xf numFmtId="0" fontId="27" fillId="7" borderId="18" xfId="0" applyFont="1" applyFill="1" applyBorder="1" applyProtection="1">
      <protection hidden="1"/>
    </xf>
    <xf numFmtId="0" fontId="27" fillId="7" borderId="0" xfId="0" applyFont="1" applyFill="1" applyBorder="1" applyAlignment="1" applyProtection="1">
      <alignment horizontal="right" vertical="center"/>
      <protection hidden="1"/>
    </xf>
    <xf numFmtId="0" fontId="29" fillId="7" borderId="0" xfId="0" applyFont="1" applyFill="1" applyBorder="1" applyAlignment="1" applyProtection="1">
      <alignment horizontal="left"/>
      <protection hidden="1"/>
    </xf>
    <xf numFmtId="190" fontId="27" fillId="0" borderId="0" xfId="0" applyNumberFormat="1" applyFont="1" applyFill="1" applyBorder="1" applyAlignment="1" applyProtection="1">
      <alignment horizontal="left" vertical="center"/>
      <protection hidden="1"/>
    </xf>
    <xf numFmtId="0" fontId="50" fillId="7" borderId="14" xfId="0" applyFont="1" applyFill="1" applyBorder="1" applyAlignment="1" applyProtection="1">
      <alignment vertical="center"/>
      <protection hidden="1"/>
    </xf>
    <xf numFmtId="0" fontId="29" fillId="7" borderId="15" xfId="0" applyFont="1" applyFill="1" applyBorder="1" applyProtection="1">
      <protection hidden="1"/>
    </xf>
    <xf numFmtId="0" fontId="27" fillId="7" borderId="15" xfId="0" applyFont="1" applyFill="1" applyBorder="1" applyAlignment="1" applyProtection="1">
      <alignment vertical="center"/>
      <protection hidden="1"/>
    </xf>
    <xf numFmtId="0" fontId="28" fillId="7" borderId="17" xfId="0" applyFont="1" applyFill="1" applyBorder="1" applyAlignment="1" applyProtection="1">
      <alignment vertical="center"/>
      <protection hidden="1"/>
    </xf>
    <xf numFmtId="0" fontId="28" fillId="7" borderId="14" xfId="0" applyFont="1" applyFill="1" applyBorder="1" applyAlignment="1" applyProtection="1">
      <alignment vertical="center"/>
      <protection hidden="1"/>
    </xf>
    <xf numFmtId="0" fontId="27" fillId="7" borderId="16" xfId="0" applyFont="1" applyFill="1" applyBorder="1" applyAlignment="1" applyProtection="1">
      <alignment vertical="center"/>
      <protection hidden="1"/>
    </xf>
    <xf numFmtId="0" fontId="27" fillId="7" borderId="14" xfId="0" applyFont="1" applyFill="1" applyBorder="1" applyAlignment="1" applyProtection="1">
      <alignment vertical="center"/>
      <protection hidden="1"/>
    </xf>
    <xf numFmtId="0" fontId="28" fillId="0" borderId="0" xfId="0" applyNumberFormat="1" applyFont="1" applyFill="1" applyBorder="1" applyAlignment="1" applyProtection="1">
      <alignment horizontal="left" vertical="center"/>
      <protection hidden="1"/>
    </xf>
    <xf numFmtId="0" fontId="27" fillId="7" borderId="17" xfId="0" applyFont="1" applyFill="1" applyBorder="1" applyAlignment="1" applyProtection="1">
      <protection hidden="1"/>
    </xf>
    <xf numFmtId="0" fontId="27" fillId="7" borderId="0" xfId="0" applyFont="1" applyFill="1" applyBorder="1" applyAlignment="1" applyProtection="1">
      <protection hidden="1"/>
    </xf>
    <xf numFmtId="0" fontId="29" fillId="7" borderId="17" xfId="0" applyFont="1" applyFill="1" applyBorder="1" applyProtection="1">
      <protection hidden="1"/>
    </xf>
    <xf numFmtId="190" fontId="27" fillId="0" borderId="0" xfId="0" applyNumberFormat="1" applyFont="1" applyBorder="1" applyAlignment="1" applyProtection="1">
      <alignment vertical="center"/>
      <protection hidden="1"/>
    </xf>
    <xf numFmtId="190" fontId="32" fillId="0" borderId="0" xfId="0" applyNumberFormat="1" applyFont="1" applyFill="1" applyBorder="1" applyAlignment="1" applyProtection="1">
      <alignment horizontal="left" vertical="center"/>
      <protection hidden="1"/>
    </xf>
    <xf numFmtId="0" fontId="29" fillId="7" borderId="18" xfId="0" applyFont="1" applyFill="1" applyBorder="1" applyProtection="1">
      <protection hidden="1"/>
    </xf>
    <xf numFmtId="0" fontId="29" fillId="7" borderId="17" xfId="0" applyFont="1" applyFill="1" applyBorder="1" applyAlignment="1" applyProtection="1">
      <alignment vertical="center"/>
      <protection hidden="1"/>
    </xf>
    <xf numFmtId="0" fontId="27" fillId="7" borderId="18" xfId="0" applyFont="1" applyFill="1" applyBorder="1" applyAlignment="1" applyProtection="1">
      <protection hidden="1"/>
    </xf>
    <xf numFmtId="0" fontId="29" fillId="7" borderId="19" xfId="0" applyFont="1" applyFill="1" applyBorder="1" applyProtection="1">
      <protection hidden="1"/>
    </xf>
    <xf numFmtId="0" fontId="29" fillId="7" borderId="20" xfId="0" applyFont="1" applyFill="1" applyBorder="1" applyProtection="1">
      <protection hidden="1"/>
    </xf>
    <xf numFmtId="0" fontId="27" fillId="7" borderId="20" xfId="0" applyFont="1" applyFill="1" applyBorder="1" applyAlignment="1" applyProtection="1">
      <alignment vertical="center"/>
      <protection hidden="1"/>
    </xf>
    <xf numFmtId="0" fontId="29" fillId="7" borderId="21" xfId="0" applyFont="1" applyFill="1" applyBorder="1" applyProtection="1">
      <protection hidden="1"/>
    </xf>
    <xf numFmtId="0" fontId="56" fillId="7" borderId="0" xfId="0" applyFont="1" applyFill="1" applyBorder="1" applyAlignment="1" applyProtection="1">
      <alignment vertical="center" textRotation="90"/>
      <protection hidden="1"/>
    </xf>
    <xf numFmtId="0" fontId="48" fillId="7" borderId="0" xfId="0" applyFont="1" applyFill="1" applyBorder="1" applyAlignment="1" applyProtection="1">
      <alignment vertical="center"/>
      <protection hidden="1"/>
    </xf>
    <xf numFmtId="190" fontId="28" fillId="0" borderId="0" xfId="0" applyNumberFormat="1" applyFont="1" applyFill="1" applyBorder="1" applyAlignment="1" applyProtection="1">
      <alignment vertical="center"/>
      <protection hidden="1"/>
    </xf>
    <xf numFmtId="0" fontId="28" fillId="7" borderId="0" xfId="0" applyFont="1" applyFill="1" applyBorder="1" applyAlignment="1" applyProtection="1">
      <alignment horizontal="right" vertical="center"/>
      <protection hidden="1"/>
    </xf>
    <xf numFmtId="0" fontId="55" fillId="0" borderId="0" xfId="0" applyNumberFormat="1" applyFont="1" applyFill="1" applyBorder="1" applyAlignment="1" applyProtection="1">
      <alignment vertical="center"/>
      <protection hidden="1"/>
    </xf>
    <xf numFmtId="0" fontId="27" fillId="7" borderId="20" xfId="0" applyFont="1" applyFill="1" applyBorder="1" applyAlignment="1" applyProtection="1">
      <alignment horizontal="right" vertical="center"/>
      <protection hidden="1"/>
    </xf>
    <xf numFmtId="0" fontId="29" fillId="7" borderId="15" xfId="0" applyFont="1" applyFill="1" applyBorder="1" applyAlignment="1" applyProtection="1">
      <protection hidden="1"/>
    </xf>
    <xf numFmtId="0" fontId="29" fillId="7" borderId="16" xfId="0" applyFont="1" applyFill="1" applyBorder="1" applyProtection="1">
      <protection hidden="1"/>
    </xf>
    <xf numFmtId="190" fontId="27" fillId="0" borderId="0" xfId="0" applyNumberFormat="1" applyFont="1" applyFill="1" applyBorder="1" applyAlignment="1" applyProtection="1">
      <alignment vertical="center"/>
      <protection hidden="1"/>
    </xf>
    <xf numFmtId="2" fontId="32" fillId="0" borderId="0" xfId="0" applyNumberFormat="1" applyFont="1" applyFill="1" applyBorder="1" applyAlignment="1" applyProtection="1">
      <alignment vertical="center"/>
      <protection hidden="1"/>
    </xf>
    <xf numFmtId="190" fontId="55" fillId="0" borderId="0" xfId="0" applyNumberFormat="1" applyFont="1" applyFill="1" applyBorder="1" applyAlignment="1" applyProtection="1">
      <alignment horizontal="left" vertical="center"/>
      <protection hidden="1"/>
    </xf>
    <xf numFmtId="190" fontId="43" fillId="0" borderId="0" xfId="0" applyNumberFormat="1" applyFont="1" applyFill="1" applyBorder="1" applyAlignment="1" applyProtection="1">
      <alignment vertical="center"/>
      <protection hidden="1"/>
    </xf>
    <xf numFmtId="190" fontId="55" fillId="0" borderId="0" xfId="0" applyNumberFormat="1" applyFont="1" applyFill="1" applyBorder="1" applyAlignment="1" applyProtection="1">
      <alignment horizontal="right" vertical="center"/>
      <protection hidden="1"/>
    </xf>
    <xf numFmtId="0" fontId="43" fillId="0" borderId="0" xfId="0" applyNumberFormat="1" applyFont="1" applyFill="1" applyBorder="1" applyAlignment="1" applyProtection="1">
      <alignment vertical="center"/>
      <protection hidden="1"/>
    </xf>
    <xf numFmtId="0" fontId="64" fillId="0" borderId="0" xfId="0" applyNumberFormat="1" applyFont="1" applyFill="1" applyBorder="1" applyProtection="1">
      <protection hidden="1"/>
    </xf>
    <xf numFmtId="187" fontId="32" fillId="0" borderId="0" xfId="0" applyNumberFormat="1" applyFont="1" applyFill="1" applyBorder="1" applyAlignment="1" applyProtection="1">
      <alignment vertical="center"/>
      <protection hidden="1"/>
    </xf>
    <xf numFmtId="190" fontId="57" fillId="0" borderId="0" xfId="0" applyNumberFormat="1" applyFont="1" applyFill="1" applyBorder="1" applyAlignment="1" applyProtection="1">
      <alignment horizontal="left"/>
      <protection hidden="1"/>
    </xf>
    <xf numFmtId="190" fontId="57" fillId="0" borderId="0" xfId="0" quotePrefix="1" applyNumberFormat="1" applyFont="1" applyFill="1" applyBorder="1" applyAlignment="1" applyProtection="1">
      <alignment horizontal="left"/>
      <protection hidden="1"/>
    </xf>
    <xf numFmtId="0" fontId="57" fillId="0" borderId="0" xfId="0" applyNumberFormat="1" applyFont="1" applyFill="1" applyBorder="1" applyAlignment="1" applyProtection="1">
      <alignment horizontal="left" vertical="center"/>
      <protection hidden="1"/>
    </xf>
    <xf numFmtId="190" fontId="28" fillId="0" borderId="0" xfId="0" applyNumberFormat="1" applyFont="1" applyFill="1" applyBorder="1" applyAlignment="1" applyProtection="1">
      <alignment horizontal="left" vertical="center"/>
      <protection hidden="1"/>
    </xf>
    <xf numFmtId="190" fontId="55" fillId="0" borderId="0" xfId="0" applyNumberFormat="1" applyFont="1" applyFill="1" applyBorder="1" applyAlignment="1" applyProtection="1">
      <alignment horizontal="center" vertical="center"/>
      <protection hidden="1"/>
    </xf>
    <xf numFmtId="190" fontId="28" fillId="0" borderId="0" xfId="0" applyNumberFormat="1" applyFont="1" applyFill="1" applyBorder="1" applyAlignment="1" applyProtection="1">
      <alignment horizontal="center" vertical="center"/>
      <protection hidden="1"/>
    </xf>
    <xf numFmtId="199" fontId="49" fillId="7" borderId="20" xfId="0" applyNumberFormat="1" applyFont="1" applyFill="1" applyBorder="1" applyAlignment="1" applyProtection="1">
      <alignment vertical="center"/>
      <protection hidden="1"/>
    </xf>
    <xf numFmtId="0" fontId="27" fillId="7" borderId="20" xfId="0" applyFont="1" applyFill="1" applyBorder="1" applyAlignment="1" applyProtection="1">
      <alignment horizontal="left" vertical="center"/>
      <protection hidden="1"/>
    </xf>
    <xf numFmtId="0" fontId="27" fillId="10" borderId="67" xfId="0" applyFont="1" applyFill="1" applyBorder="1" applyAlignment="1" applyProtection="1">
      <alignment vertical="center"/>
      <protection hidden="1"/>
    </xf>
    <xf numFmtId="0" fontId="27" fillId="10" borderId="29" xfId="0" applyFont="1" applyFill="1" applyBorder="1" applyAlignment="1" applyProtection="1">
      <alignment vertical="center"/>
      <protection hidden="1"/>
    </xf>
    <xf numFmtId="0" fontId="27" fillId="10" borderId="30" xfId="0" applyFont="1" applyFill="1" applyBorder="1" applyAlignment="1" applyProtection="1">
      <alignment vertical="center"/>
      <protection hidden="1"/>
    </xf>
    <xf numFmtId="190" fontId="27" fillId="0" borderId="0" xfId="0" quotePrefix="1" applyNumberFormat="1" applyFont="1" applyFill="1" applyBorder="1" applyAlignment="1" applyProtection="1">
      <alignment vertical="center"/>
      <protection hidden="1"/>
    </xf>
    <xf numFmtId="0" fontId="61" fillId="0" borderId="0" xfId="0" applyNumberFormat="1" applyFont="1" applyFill="1" applyBorder="1" applyAlignment="1" applyProtection="1">
      <protection hidden="1"/>
    </xf>
    <xf numFmtId="190" fontId="55" fillId="0" borderId="0" xfId="0" applyNumberFormat="1" applyFont="1" applyFill="1" applyBorder="1" applyAlignment="1" applyProtection="1">
      <alignment vertical="center"/>
      <protection hidden="1"/>
    </xf>
    <xf numFmtId="0" fontId="35" fillId="0" borderId="0" xfId="0" applyNumberFormat="1" applyFont="1" applyFill="1" applyBorder="1" applyProtection="1">
      <protection hidden="1"/>
    </xf>
    <xf numFmtId="0" fontId="7" fillId="0" borderId="0" xfId="0" applyNumberFormat="1" applyFont="1" applyFill="1" applyBorder="1" applyAlignment="1" applyProtection="1">
      <alignment horizontal="left" vertical="center"/>
      <protection hidden="1"/>
    </xf>
    <xf numFmtId="190" fontId="7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Border="1" applyAlignment="1" applyProtection="1">
      <alignment horizontal="center" vertical="center"/>
      <protection hidden="1"/>
    </xf>
    <xf numFmtId="0" fontId="71" fillId="0" borderId="0" xfId="0" applyNumberFormat="1" applyFont="1" applyFill="1" applyBorder="1" applyAlignment="1" applyProtection="1">
      <alignment horizontal="left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5" fillId="13" borderId="7" xfId="0" applyNumberFormat="1" applyFont="1" applyFill="1" applyBorder="1" applyAlignment="1" applyProtection="1">
      <alignment horizontal="center" vertical="center"/>
      <protection hidden="1"/>
    </xf>
    <xf numFmtId="190" fontId="5" fillId="3" borderId="7" xfId="0" applyNumberFormat="1" applyFont="1" applyFill="1" applyBorder="1" applyAlignment="1" applyProtection="1">
      <alignment horizontal="center" vertical="center"/>
      <protection hidden="1"/>
    </xf>
    <xf numFmtId="0" fontId="5" fillId="13" borderId="1" xfId="0" applyNumberFormat="1" applyFont="1" applyFill="1" applyBorder="1" applyAlignment="1" applyProtection="1">
      <alignment horizontal="center" vertical="center"/>
      <protection hidden="1"/>
    </xf>
    <xf numFmtId="0" fontId="28" fillId="0" borderId="7" xfId="0" applyNumberFormat="1" applyFont="1" applyFill="1" applyBorder="1" applyAlignment="1" applyProtection="1">
      <alignment horizontal="left" vertical="center"/>
      <protection hidden="1"/>
    </xf>
    <xf numFmtId="0" fontId="28" fillId="0" borderId="7" xfId="0" quotePrefix="1" applyNumberFormat="1" applyFont="1" applyFill="1" applyBorder="1" applyAlignment="1" applyProtection="1">
      <alignment horizontal="left" vertical="center"/>
      <protection hidden="1"/>
    </xf>
    <xf numFmtId="0" fontId="28" fillId="0" borderId="7" xfId="0" applyNumberFormat="1" applyFont="1" applyFill="1" applyBorder="1" applyAlignment="1" applyProtection="1">
      <alignment horizontal="left"/>
      <protection hidden="1"/>
    </xf>
    <xf numFmtId="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28" fillId="0" borderId="0" xfId="0" applyNumberFormat="1" applyFont="1" applyFill="1" applyBorder="1" applyAlignment="1" applyProtection="1">
      <alignment horizontal="right" vertical="center"/>
      <protection hidden="1"/>
    </xf>
    <xf numFmtId="0" fontId="29" fillId="8" borderId="13" xfId="0" applyFont="1" applyFill="1" applyBorder="1" applyProtection="1">
      <protection hidden="1"/>
    </xf>
    <xf numFmtId="190" fontId="27" fillId="8" borderId="0" xfId="0" applyNumberFormat="1" applyFont="1" applyFill="1" applyBorder="1" applyAlignment="1" applyProtection="1">
      <alignment horizontal="left" vertical="center"/>
      <protection hidden="1"/>
    </xf>
    <xf numFmtId="0" fontId="3" fillId="0" borderId="0" xfId="0" applyNumberFormat="1" applyFont="1" applyBorder="1" applyAlignment="1" applyProtection="1">
      <protection hidden="1"/>
    </xf>
    <xf numFmtId="0" fontId="28" fillId="0" borderId="0" xfId="0" applyNumberFormat="1" applyFont="1" applyFill="1" applyBorder="1" applyAlignment="1" applyProtection="1">
      <alignment horizontal="center" vertical="center"/>
      <protection hidden="1"/>
    </xf>
    <xf numFmtId="0" fontId="27" fillId="0" borderId="0" xfId="0" quotePrefix="1" applyNumberFormat="1" applyFont="1" applyFill="1" applyBorder="1" applyAlignment="1" applyProtection="1">
      <alignment vertical="center"/>
      <protection hidden="1"/>
    </xf>
    <xf numFmtId="0" fontId="30" fillId="0" borderId="0" xfId="0" applyNumberFormat="1" applyFont="1" applyFill="1" applyBorder="1" applyAlignment="1" applyProtection="1">
      <alignment horizontal="left" vertical="center"/>
      <protection hidden="1"/>
    </xf>
    <xf numFmtId="0" fontId="28" fillId="0" borderId="0" xfId="0" quotePrefix="1" applyNumberFormat="1" applyFont="1" applyFill="1" applyBorder="1" applyAlignment="1" applyProtection="1">
      <alignment vertical="center"/>
      <protection hidden="1"/>
    </xf>
    <xf numFmtId="190" fontId="27" fillId="7" borderId="0" xfId="0" applyNumberFormat="1" applyFont="1" applyFill="1" applyBorder="1" applyAlignment="1" applyProtection="1">
      <alignment horizontal="left" vertical="center"/>
      <protection hidden="1"/>
    </xf>
    <xf numFmtId="190" fontId="28" fillId="7" borderId="0" xfId="0" applyNumberFormat="1" applyFont="1" applyFill="1" applyBorder="1" applyAlignment="1" applyProtection="1">
      <alignment vertical="center"/>
      <protection hidden="1"/>
    </xf>
    <xf numFmtId="0" fontId="42" fillId="7" borderId="0" xfId="0" applyNumberFormat="1" applyFont="1" applyFill="1" applyBorder="1" applyAlignment="1" applyProtection="1">
      <alignment vertical="center"/>
      <protection hidden="1"/>
    </xf>
    <xf numFmtId="190" fontId="42" fillId="7" borderId="0" xfId="0" applyNumberFormat="1" applyFont="1" applyFill="1" applyBorder="1" applyAlignment="1" applyProtection="1">
      <alignment vertical="center"/>
      <protection hidden="1"/>
    </xf>
    <xf numFmtId="190" fontId="28" fillId="7" borderId="0" xfId="0" applyNumberFormat="1" applyFont="1" applyFill="1" applyBorder="1" applyAlignment="1" applyProtection="1">
      <alignment horizontal="left" vertical="center"/>
      <protection hidden="1"/>
    </xf>
    <xf numFmtId="190" fontId="32" fillId="7" borderId="0" xfId="0" applyNumberFormat="1" applyFont="1" applyFill="1" applyBorder="1" applyAlignment="1" applyProtection="1">
      <alignment horizontal="left" vertical="center"/>
      <protection hidden="1"/>
    </xf>
    <xf numFmtId="190" fontId="68" fillId="7" borderId="0" xfId="0" applyNumberFormat="1" applyFont="1" applyFill="1" applyBorder="1" applyAlignment="1" applyProtection="1">
      <alignment horizontal="left" vertical="center"/>
      <protection hidden="1"/>
    </xf>
    <xf numFmtId="0" fontId="27" fillId="7" borderId="0" xfId="0" applyNumberFormat="1" applyFont="1" applyFill="1" applyBorder="1" applyAlignment="1" applyProtection="1">
      <alignment horizontal="left" vertical="center"/>
      <protection hidden="1"/>
    </xf>
    <xf numFmtId="190" fontId="32" fillId="7" borderId="0" xfId="0" applyNumberFormat="1" applyFont="1" applyFill="1" applyBorder="1" applyAlignment="1" applyProtection="1">
      <alignment horizontal="left"/>
      <protection hidden="1"/>
    </xf>
    <xf numFmtId="0" fontId="35" fillId="7" borderId="0" xfId="0" applyNumberFormat="1" applyFont="1" applyFill="1" applyBorder="1" applyProtection="1">
      <protection hidden="1"/>
    </xf>
    <xf numFmtId="0" fontId="32" fillId="7" borderId="0" xfId="0" applyNumberFormat="1" applyFont="1" applyFill="1" applyBorder="1" applyAlignment="1" applyProtection="1">
      <alignment vertical="center"/>
      <protection hidden="1"/>
    </xf>
    <xf numFmtId="187" fontId="28" fillId="7" borderId="0" xfId="0" applyNumberFormat="1" applyFont="1" applyFill="1" applyBorder="1" applyAlignment="1" applyProtection="1">
      <alignment vertical="center"/>
      <protection hidden="1"/>
    </xf>
    <xf numFmtId="190" fontId="32" fillId="7" borderId="0" xfId="0" applyNumberFormat="1" applyFont="1" applyFill="1" applyBorder="1" applyProtection="1">
      <protection hidden="1"/>
    </xf>
    <xf numFmtId="190" fontId="27" fillId="7" borderId="0" xfId="0" quotePrefix="1" applyNumberFormat="1" applyFont="1" applyFill="1" applyBorder="1" applyAlignment="1" applyProtection="1">
      <alignment vertical="center"/>
      <protection hidden="1"/>
    </xf>
    <xf numFmtId="0" fontId="27" fillId="7" borderId="0" xfId="0" quotePrefix="1" applyNumberFormat="1" applyFont="1" applyFill="1" applyBorder="1" applyAlignment="1" applyProtection="1">
      <alignment vertical="center"/>
      <protection hidden="1"/>
    </xf>
    <xf numFmtId="190" fontId="27" fillId="7" borderId="0" xfId="0" applyNumberFormat="1" applyFont="1" applyFill="1" applyBorder="1" applyAlignment="1" applyProtection="1">
      <alignment vertical="center"/>
      <protection hidden="1"/>
    </xf>
    <xf numFmtId="0" fontId="27" fillId="7" borderId="0" xfId="0" applyNumberFormat="1" applyFont="1" applyFill="1" applyBorder="1" applyAlignment="1" applyProtection="1">
      <alignment horizontal="center" vertical="center"/>
      <protection hidden="1"/>
    </xf>
    <xf numFmtId="0" fontId="5" fillId="7" borderId="0" xfId="0" applyNumberFormat="1" applyFont="1" applyFill="1" applyBorder="1" applyAlignment="1" applyProtection="1">
      <alignment horizontal="center" vertical="center"/>
      <protection hidden="1"/>
    </xf>
    <xf numFmtId="0" fontId="55" fillId="7" borderId="0" xfId="0" applyNumberFormat="1" applyFont="1" applyFill="1" applyBorder="1" applyAlignment="1" applyProtection="1">
      <alignment horizontal="center" vertical="center"/>
      <protection hidden="1"/>
    </xf>
    <xf numFmtId="187" fontId="32" fillId="7" borderId="0" xfId="0" applyNumberFormat="1" applyFont="1" applyFill="1" applyBorder="1" applyAlignment="1" applyProtection="1">
      <alignment vertical="center"/>
      <protection hidden="1"/>
    </xf>
    <xf numFmtId="190" fontId="57" fillId="7" borderId="0" xfId="0" applyNumberFormat="1" applyFont="1" applyFill="1" applyBorder="1" applyAlignment="1" applyProtection="1">
      <alignment horizontal="left"/>
      <protection hidden="1"/>
    </xf>
    <xf numFmtId="190" fontId="51" fillId="7" borderId="0" xfId="0" applyNumberFormat="1" applyFont="1" applyFill="1" applyBorder="1" applyProtection="1">
      <protection hidden="1"/>
    </xf>
    <xf numFmtId="0" fontId="32" fillId="7" borderId="0" xfId="0" applyNumberFormat="1" applyFont="1" applyFill="1" applyBorder="1" applyAlignment="1" applyProtection="1">
      <alignment horizontal="left" vertical="center"/>
      <protection hidden="1"/>
    </xf>
    <xf numFmtId="190" fontId="52" fillId="7" borderId="0" xfId="0" applyNumberFormat="1" applyFont="1" applyFill="1" applyBorder="1" applyAlignment="1" applyProtection="1">
      <alignment horizontal="left"/>
      <protection hidden="1"/>
    </xf>
    <xf numFmtId="190" fontId="62" fillId="7" borderId="0" xfId="0" applyNumberFormat="1" applyFont="1" applyFill="1" applyBorder="1" applyAlignment="1" applyProtection="1">
      <alignment vertical="center"/>
      <protection hidden="1"/>
    </xf>
    <xf numFmtId="0" fontId="33" fillId="7" borderId="0" xfId="0" applyNumberFormat="1" applyFont="1" applyFill="1" applyBorder="1" applyAlignment="1" applyProtection="1">
      <alignment horizontal="left" vertical="center"/>
      <protection hidden="1"/>
    </xf>
    <xf numFmtId="0" fontId="38" fillId="8" borderId="27" xfId="0" applyNumberFormat="1" applyFont="1" applyFill="1" applyBorder="1" applyAlignment="1" applyProtection="1">
      <alignment horizontal="left" vertical="center"/>
      <protection hidden="1"/>
    </xf>
    <xf numFmtId="0" fontId="38" fillId="8" borderId="13" xfId="0" applyNumberFormat="1" applyFont="1" applyFill="1" applyBorder="1" applyAlignment="1" applyProtection="1">
      <alignment horizontal="left" vertical="center"/>
      <protection hidden="1"/>
    </xf>
    <xf numFmtId="0" fontId="40" fillId="8" borderId="0" xfId="0" applyNumberFormat="1" applyFont="1" applyFill="1" applyBorder="1" applyAlignment="1" applyProtection="1">
      <alignment horizontal="left" vertical="center"/>
      <protection hidden="1"/>
    </xf>
    <xf numFmtId="0" fontId="27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43" xfId="0" applyFill="1" applyBorder="1" applyProtection="1">
      <protection hidden="1"/>
    </xf>
    <xf numFmtId="190" fontId="19" fillId="8" borderId="0" xfId="0" applyNumberFormat="1" applyFont="1" applyFill="1" applyBorder="1" applyAlignment="1" applyProtection="1">
      <alignment horizontal="left" vertical="center"/>
      <protection hidden="1"/>
    </xf>
    <xf numFmtId="0" fontId="27" fillId="8" borderId="0" xfId="0" applyFont="1" applyFill="1" applyBorder="1" applyAlignment="1" applyProtection="1">
      <protection hidden="1"/>
    </xf>
    <xf numFmtId="0" fontId="11" fillId="8" borderId="0" xfId="0" applyNumberFormat="1" applyFont="1" applyFill="1" applyBorder="1" applyAlignment="1" applyProtection="1">
      <alignment vertical="center"/>
      <protection hidden="1"/>
    </xf>
    <xf numFmtId="0" fontId="11" fillId="8" borderId="43" xfId="0" applyFont="1" applyFill="1" applyBorder="1" applyAlignment="1" applyProtection="1">
      <alignment horizontal="left" vertical="center"/>
      <protection hidden="1"/>
    </xf>
    <xf numFmtId="0" fontId="73" fillId="8" borderId="0" xfId="0" applyFont="1" applyFill="1" applyAlignment="1" applyProtection="1">
      <alignment horizontal="left" vertical="center"/>
      <protection hidden="1"/>
    </xf>
    <xf numFmtId="0" fontId="11" fillId="8" borderId="11" xfId="0" applyFont="1" applyFill="1" applyBorder="1" applyAlignment="1" applyProtection="1">
      <alignment horizontal="left" vertical="center"/>
      <protection hidden="1"/>
    </xf>
    <xf numFmtId="0" fontId="17" fillId="8" borderId="0" xfId="0" applyFont="1" applyFill="1" applyBorder="1" applyAlignment="1" applyProtection="1">
      <alignment horizontal="left" vertical="center"/>
      <protection hidden="1"/>
    </xf>
    <xf numFmtId="0" fontId="18" fillId="8" borderId="0" xfId="0" applyFont="1" applyFill="1" applyBorder="1" applyAlignment="1" applyProtection="1">
      <alignment horizontal="left" vertical="center"/>
      <protection hidden="1"/>
    </xf>
    <xf numFmtId="0" fontId="74" fillId="8" borderId="0" xfId="0" applyFont="1" applyFill="1" applyBorder="1" applyAlignment="1" applyProtection="1">
      <alignment horizontal="left" vertical="center"/>
      <protection hidden="1"/>
    </xf>
    <xf numFmtId="0" fontId="16" fillId="8" borderId="0" xfId="0" applyFont="1" applyFill="1" applyBorder="1" applyAlignment="1" applyProtection="1">
      <alignment horizontal="left" vertical="center"/>
      <protection hidden="1"/>
    </xf>
    <xf numFmtId="0" fontId="17" fillId="8" borderId="11" xfId="0" applyFont="1" applyFill="1" applyBorder="1" applyAlignment="1" applyProtection="1">
      <alignment horizontal="left" vertical="center"/>
      <protection hidden="1"/>
    </xf>
    <xf numFmtId="0" fontId="11" fillId="8" borderId="45" xfId="0" applyFont="1" applyFill="1" applyBorder="1" applyAlignment="1" applyProtection="1">
      <alignment horizontal="left" vertical="center"/>
      <protection hidden="1"/>
    </xf>
    <xf numFmtId="0" fontId="11" fillId="8" borderId="9" xfId="0" applyFont="1" applyFill="1" applyBorder="1" applyAlignment="1" applyProtection="1">
      <alignment horizontal="left" vertical="center"/>
      <protection hidden="1"/>
    </xf>
    <xf numFmtId="0" fontId="11" fillId="8" borderId="10" xfId="0" applyFont="1" applyFill="1" applyBorder="1" applyAlignment="1" applyProtection="1">
      <alignment horizontal="left" vertical="center"/>
      <protection hidden="1"/>
    </xf>
    <xf numFmtId="0" fontId="43" fillId="8" borderId="0" xfId="0" applyFont="1" applyFill="1" applyAlignment="1" applyProtection="1">
      <alignment vertical="center"/>
      <protection hidden="1"/>
    </xf>
    <xf numFmtId="0" fontId="75" fillId="8" borderId="0" xfId="0" applyFont="1" applyFill="1" applyBorder="1" applyAlignment="1" applyProtection="1">
      <alignment horizontal="left" vertical="center"/>
      <protection hidden="1"/>
    </xf>
    <xf numFmtId="0" fontId="75" fillId="8" borderId="0" xfId="0" applyFont="1" applyFill="1" applyAlignment="1" applyProtection="1">
      <alignment horizontal="left" vertical="center"/>
      <protection hidden="1"/>
    </xf>
    <xf numFmtId="0" fontId="75" fillId="8" borderId="28" xfId="0" applyFont="1" applyFill="1" applyBorder="1" applyAlignment="1" applyProtection="1">
      <alignment horizontal="left" vertical="center"/>
      <protection hidden="1"/>
    </xf>
    <xf numFmtId="0" fontId="75" fillId="8" borderId="83" xfId="0" applyFont="1" applyFill="1" applyBorder="1" applyAlignment="1" applyProtection="1">
      <alignment horizontal="left" vertical="center"/>
      <protection hidden="1"/>
    </xf>
    <xf numFmtId="0" fontId="75" fillId="8" borderId="84" xfId="0" applyFont="1" applyFill="1" applyBorder="1" applyAlignment="1" applyProtection="1">
      <alignment horizontal="left" vertical="center"/>
      <protection hidden="1"/>
    </xf>
    <xf numFmtId="0" fontId="28" fillId="0" borderId="0" xfId="0" applyNumberFormat="1" applyFont="1" applyFill="1" applyBorder="1" applyAlignment="1" applyProtection="1">
      <alignment horizontal="left"/>
      <protection hidden="1"/>
    </xf>
    <xf numFmtId="1" fontId="43" fillId="8" borderId="0" xfId="0" applyNumberFormat="1" applyFont="1" applyFill="1" applyAlignment="1" applyProtection="1">
      <alignment vertical="center"/>
      <protection hidden="1"/>
    </xf>
    <xf numFmtId="1" fontId="41" fillId="8" borderId="0" xfId="0" applyNumberFormat="1" applyFont="1" applyFill="1" applyAlignment="1" applyProtection="1">
      <alignment horizontal="left" vertical="center"/>
      <protection hidden="1"/>
    </xf>
    <xf numFmtId="0" fontId="29" fillId="7" borderId="14" xfId="0" applyFont="1" applyFill="1" applyBorder="1" applyProtection="1">
      <protection hidden="1"/>
    </xf>
    <xf numFmtId="0" fontId="11" fillId="8" borderId="0" xfId="0" applyFont="1" applyFill="1" applyBorder="1" applyAlignment="1" applyProtection="1">
      <alignment horizontal="left" vertical="center"/>
      <protection hidden="1"/>
    </xf>
    <xf numFmtId="189" fontId="11" fillId="8" borderId="0" xfId="0" applyNumberFormat="1" applyFont="1" applyFill="1" applyBorder="1" applyAlignment="1" applyProtection="1">
      <alignment horizontal="left" vertical="center"/>
      <protection hidden="1"/>
    </xf>
    <xf numFmtId="2" fontId="11" fillId="8" borderId="0" xfId="0" applyNumberFormat="1" applyFont="1" applyFill="1" applyBorder="1" applyAlignment="1" applyProtection="1">
      <alignment horizontal="left" vertical="center"/>
      <protection hidden="1"/>
    </xf>
    <xf numFmtId="0" fontId="33" fillId="9" borderId="0" xfId="0" applyFont="1" applyFill="1" applyBorder="1" applyAlignment="1" applyProtection="1">
      <alignment horizontal="left" vertical="center"/>
      <protection hidden="1"/>
    </xf>
    <xf numFmtId="189" fontId="27" fillId="8" borderId="0" xfId="0" applyNumberFormat="1" applyFont="1" applyFill="1" applyBorder="1" applyAlignment="1" applyProtection="1">
      <alignment horizontal="left" vertical="center"/>
      <protection hidden="1"/>
    </xf>
    <xf numFmtId="0" fontId="6" fillId="8" borderId="0" xfId="0" applyFont="1" applyFill="1" applyBorder="1" applyAlignment="1" applyProtection="1">
      <alignment horizontal="left" vertical="center"/>
      <protection hidden="1"/>
    </xf>
    <xf numFmtId="2" fontId="27" fillId="8" borderId="0" xfId="0" applyNumberFormat="1" applyFont="1" applyFill="1" applyBorder="1" applyAlignment="1" applyProtection="1">
      <alignment horizontal="left" vertical="center"/>
      <protection hidden="1"/>
    </xf>
    <xf numFmtId="0" fontId="28" fillId="8" borderId="0" xfId="0" applyFont="1" applyFill="1" applyBorder="1" applyAlignment="1" applyProtection="1">
      <alignment horizontal="left" vertical="center"/>
      <protection hidden="1"/>
    </xf>
    <xf numFmtId="187" fontId="27" fillId="8" borderId="0" xfId="0" applyNumberFormat="1" applyFont="1" applyFill="1" applyBorder="1" applyAlignment="1" applyProtection="1">
      <alignment horizontal="left" vertical="center"/>
      <protection hidden="1"/>
    </xf>
    <xf numFmtId="0" fontId="33" fillId="8" borderId="0" xfId="0" applyFont="1" applyFill="1" applyBorder="1" applyAlignment="1" applyProtection="1">
      <alignment horizontal="left" vertical="center"/>
      <protection hidden="1"/>
    </xf>
    <xf numFmtId="0" fontId="27" fillId="8" borderId="0" xfId="0" applyFont="1" applyFill="1" applyBorder="1" applyAlignment="1" applyProtection="1">
      <alignment horizontal="left" vertical="center"/>
      <protection hidden="1"/>
    </xf>
    <xf numFmtId="0" fontId="27" fillId="8" borderId="0" xfId="0" applyFont="1" applyFill="1" applyAlignment="1" applyProtection="1">
      <alignment horizontal="left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11" fillId="8" borderId="0" xfId="0" applyFont="1" applyFill="1" applyAlignment="1" applyProtection="1">
      <alignment horizontal="left" vertical="center"/>
      <protection hidden="1"/>
    </xf>
    <xf numFmtId="0" fontId="26" fillId="8" borderId="0" xfId="0" applyFont="1" applyFill="1" applyBorder="1" applyAlignment="1" applyProtection="1">
      <alignment horizontal="left" vertical="center"/>
      <protection hidden="1"/>
    </xf>
    <xf numFmtId="0" fontId="55" fillId="0" borderId="0" xfId="0" applyNumberFormat="1" applyFont="1" applyFill="1" applyBorder="1" applyAlignment="1" applyProtection="1">
      <alignment horizontal="left" vertical="center"/>
      <protection hidden="1"/>
    </xf>
    <xf numFmtId="0" fontId="55" fillId="0" borderId="0" xfId="0" applyNumberFormat="1" applyFont="1" applyFill="1" applyBorder="1" applyAlignment="1" applyProtection="1">
      <alignment horizontal="center" vertical="center"/>
      <protection hidden="1"/>
    </xf>
    <xf numFmtId="0" fontId="27" fillId="0" borderId="0" xfId="0" applyNumberFormat="1" applyFont="1" applyFill="1" applyBorder="1" applyAlignment="1" applyProtection="1">
      <alignment horizontal="left" vertical="center"/>
      <protection hidden="1"/>
    </xf>
    <xf numFmtId="2" fontId="27" fillId="0" borderId="0" xfId="0" applyNumberFormat="1" applyFont="1" applyFill="1" applyBorder="1" applyAlignment="1" applyProtection="1">
      <alignment horizontal="left" vertical="center"/>
      <protection hidden="1"/>
    </xf>
    <xf numFmtId="0" fontId="26" fillId="8" borderId="0" xfId="0" applyFont="1" applyFill="1" applyAlignment="1" applyProtection="1">
      <alignment horizontal="left" vertical="center"/>
      <protection hidden="1"/>
    </xf>
    <xf numFmtId="0" fontId="3" fillId="0" borderId="0" xfId="0" applyNumberFormat="1" applyFont="1" applyFill="1" applyBorder="1" applyAlignment="1" applyProtection="1">
      <alignment horizontal="left" vertical="center"/>
      <protection hidden="1"/>
    </xf>
    <xf numFmtId="0" fontId="32" fillId="0" borderId="0" xfId="0" applyNumberFormat="1" applyFont="1" applyFill="1" applyBorder="1" applyAlignment="1" applyProtection="1">
      <alignment horizontal="left" vertical="center"/>
      <protection hidden="1"/>
    </xf>
    <xf numFmtId="0" fontId="39" fillId="7" borderId="0" xfId="0" applyFont="1" applyFill="1" applyAlignment="1" applyProtection="1">
      <alignment horizontal="left" vertical="center"/>
      <protection hidden="1"/>
    </xf>
    <xf numFmtId="0" fontId="29" fillId="7" borderId="0" xfId="0" applyFont="1" applyFill="1" applyProtection="1">
      <protection hidden="1"/>
    </xf>
    <xf numFmtId="190" fontId="27" fillId="7" borderId="15" xfId="0" applyNumberFormat="1" applyFont="1" applyFill="1" applyBorder="1" applyAlignment="1" applyProtection="1">
      <alignment horizontal="left" vertical="center"/>
      <protection hidden="1"/>
    </xf>
    <xf numFmtId="190" fontId="27" fillId="7" borderId="16" xfId="0" applyNumberFormat="1" applyFont="1" applyFill="1" applyBorder="1" applyAlignment="1" applyProtection="1">
      <alignment horizontal="left" vertical="center"/>
      <protection hidden="1"/>
    </xf>
    <xf numFmtId="0" fontId="51" fillId="7" borderId="0" xfId="0" applyNumberFormat="1" applyFont="1" applyFill="1" applyBorder="1" applyProtection="1">
      <protection hidden="1"/>
    </xf>
    <xf numFmtId="0" fontId="32" fillId="7" borderId="0" xfId="0" applyNumberFormat="1" applyFont="1" applyFill="1" applyBorder="1" applyProtection="1">
      <protection hidden="1"/>
    </xf>
    <xf numFmtId="190" fontId="51" fillId="0" borderId="0" xfId="0" applyNumberFormat="1" applyFont="1" applyFill="1" applyBorder="1" applyProtection="1">
      <protection hidden="1"/>
    </xf>
    <xf numFmtId="190" fontId="27" fillId="7" borderId="18" xfId="0" applyNumberFormat="1" applyFont="1" applyFill="1" applyBorder="1" applyAlignment="1" applyProtection="1">
      <alignment horizontal="left" vertical="center"/>
      <protection hidden="1"/>
    </xf>
    <xf numFmtId="0" fontId="32" fillId="7" borderId="0" xfId="0" applyNumberFormat="1" applyFont="1" applyFill="1" applyBorder="1" applyAlignment="1" applyProtection="1">
      <alignment horizontal="left"/>
      <protection hidden="1"/>
    </xf>
    <xf numFmtId="190" fontId="32" fillId="0" borderId="0" xfId="0" applyNumberFormat="1" applyFont="1" applyFill="1" applyBorder="1" applyAlignment="1" applyProtection="1">
      <alignment horizontal="left"/>
      <protection hidden="1"/>
    </xf>
    <xf numFmtId="0" fontId="52" fillId="7" borderId="0" xfId="0" applyNumberFormat="1" applyFont="1" applyFill="1" applyBorder="1" applyAlignment="1" applyProtection="1">
      <alignment horizontal="left"/>
      <protection hidden="1"/>
    </xf>
    <xf numFmtId="190" fontId="52" fillId="0" borderId="0" xfId="0" applyNumberFormat="1" applyFont="1" applyFill="1" applyBorder="1" applyAlignment="1" applyProtection="1">
      <alignment horizontal="left"/>
      <protection hidden="1"/>
    </xf>
    <xf numFmtId="190" fontId="27" fillId="7" borderId="0" xfId="0" quotePrefix="1" applyNumberFormat="1" applyFont="1" applyFill="1" applyBorder="1" applyAlignment="1" applyProtection="1">
      <alignment horizontal="left" vertical="center"/>
      <protection hidden="1"/>
    </xf>
    <xf numFmtId="190" fontId="28" fillId="0" borderId="0" xfId="0" applyNumberFormat="1" applyFont="1" applyFill="1" applyAlignment="1" applyProtection="1">
      <alignment horizontal="left" vertical="center"/>
      <protection hidden="1"/>
    </xf>
    <xf numFmtId="190" fontId="27" fillId="7" borderId="20" xfId="0" applyNumberFormat="1" applyFont="1" applyFill="1" applyBorder="1" applyAlignment="1" applyProtection="1">
      <alignment horizontal="left" vertical="center"/>
      <protection hidden="1"/>
    </xf>
    <xf numFmtId="190" fontId="27" fillId="7" borderId="21" xfId="0" applyNumberFormat="1" applyFont="1" applyFill="1" applyBorder="1" applyAlignment="1" applyProtection="1">
      <alignment horizontal="left" vertical="center"/>
      <protection hidden="1"/>
    </xf>
    <xf numFmtId="1" fontId="27" fillId="7" borderId="0" xfId="0" applyNumberFormat="1" applyFont="1" applyFill="1" applyBorder="1" applyAlignment="1" applyProtection="1">
      <alignment vertical="center"/>
      <protection hidden="1"/>
    </xf>
    <xf numFmtId="190" fontId="28" fillId="0" borderId="0" xfId="0" applyNumberFormat="1" applyFont="1" applyFill="1" applyBorder="1" applyAlignment="1" applyProtection="1">
      <alignment horizontal="left"/>
      <protection hidden="1"/>
    </xf>
    <xf numFmtId="190" fontId="28" fillId="0" borderId="0" xfId="0" applyNumberFormat="1" applyFont="1" applyFill="1" applyBorder="1" applyProtection="1">
      <protection hidden="1"/>
    </xf>
    <xf numFmtId="189" fontId="28" fillId="0" borderId="0" xfId="0" applyNumberFormat="1" applyFont="1" applyFill="1" applyBorder="1" applyAlignment="1" applyProtection="1">
      <protection hidden="1"/>
    </xf>
    <xf numFmtId="190" fontId="53" fillId="0" borderId="0" xfId="0" applyNumberFormat="1" applyFont="1" applyFill="1" applyBorder="1" applyAlignment="1" applyProtection="1">
      <alignment horizontal="left"/>
      <protection hidden="1"/>
    </xf>
    <xf numFmtId="190" fontId="32" fillId="0" borderId="0" xfId="0" applyNumberFormat="1" applyFont="1" applyFill="1" applyProtection="1">
      <protection hidden="1"/>
    </xf>
    <xf numFmtId="190" fontId="53" fillId="0" borderId="0" xfId="0" applyNumberFormat="1" applyFont="1" applyFill="1" applyAlignment="1" applyProtection="1">
      <alignment horizontal="center"/>
      <protection hidden="1"/>
    </xf>
    <xf numFmtId="2" fontId="53" fillId="0" borderId="0" xfId="0" applyNumberFormat="1" applyFont="1" applyFill="1" applyBorder="1" applyAlignment="1" applyProtection="1">
      <protection hidden="1"/>
    </xf>
    <xf numFmtId="2" fontId="54" fillId="0" borderId="0" xfId="0" applyNumberFormat="1" applyFont="1" applyFill="1" applyAlignment="1" applyProtection="1">
      <protection hidden="1"/>
    </xf>
    <xf numFmtId="190" fontId="32" fillId="0" borderId="0" xfId="0" applyNumberFormat="1" applyFont="1" applyFill="1" applyBorder="1" applyAlignment="1" applyProtection="1">
      <protection hidden="1"/>
    </xf>
    <xf numFmtId="190" fontId="57" fillId="0" borderId="0" xfId="0" applyNumberFormat="1" applyFont="1" applyFill="1" applyBorder="1" applyProtection="1">
      <protection hidden="1"/>
    </xf>
    <xf numFmtId="190" fontId="27" fillId="8" borderId="12" xfId="0" applyNumberFormat="1" applyFont="1" applyFill="1" applyBorder="1" applyAlignment="1" applyProtection="1">
      <alignment horizontal="left" vertical="center"/>
      <protection hidden="1"/>
    </xf>
    <xf numFmtId="0" fontId="72" fillId="8" borderId="12" xfId="0" applyNumberFormat="1" applyFont="1" applyFill="1" applyBorder="1" applyAlignment="1" applyProtection="1">
      <alignment horizontal="left" vertical="center"/>
      <protection hidden="1"/>
    </xf>
    <xf numFmtId="190" fontId="27" fillId="8" borderId="31" xfId="0" applyNumberFormat="1" applyFont="1" applyFill="1" applyBorder="1" applyAlignment="1" applyProtection="1">
      <alignment horizontal="left" vertical="center"/>
      <protection hidden="1"/>
    </xf>
    <xf numFmtId="0" fontId="72" fillId="8" borderId="0" xfId="0" applyNumberFormat="1" applyFont="1" applyFill="1" applyBorder="1" applyAlignment="1" applyProtection="1">
      <alignment horizontal="left" vertical="center"/>
      <protection hidden="1"/>
    </xf>
    <xf numFmtId="190" fontId="27" fillId="8" borderId="32" xfId="0" applyNumberFormat="1" applyFont="1" applyFill="1" applyBorder="1" applyAlignment="1" applyProtection="1">
      <alignment horizontal="left" vertical="center"/>
      <protection hidden="1"/>
    </xf>
    <xf numFmtId="190" fontId="72" fillId="8" borderId="0" xfId="0" applyNumberFormat="1" applyFont="1" applyFill="1" applyBorder="1" applyAlignment="1" applyProtection="1">
      <alignment horizontal="left" vertical="center"/>
      <protection hidden="1"/>
    </xf>
    <xf numFmtId="190" fontId="57" fillId="0" borderId="0" xfId="0" applyNumberFormat="1" applyFont="1" applyFill="1" applyBorder="1" applyAlignment="1" applyProtection="1">
      <alignment horizontal="center"/>
      <protection hidden="1"/>
    </xf>
    <xf numFmtId="2" fontId="57" fillId="0" borderId="0" xfId="0" applyNumberFormat="1" applyFont="1" applyFill="1" applyBorder="1" applyAlignment="1" applyProtection="1">
      <protection hidden="1"/>
    </xf>
    <xf numFmtId="190" fontId="32" fillId="0" borderId="0" xfId="0" applyNumberFormat="1" applyFont="1" applyFill="1" applyBorder="1" applyProtection="1">
      <protection hidden="1"/>
    </xf>
    <xf numFmtId="190" fontId="27" fillId="8" borderId="13" xfId="0" applyNumberFormat="1" applyFont="1" applyFill="1" applyBorder="1" applyAlignment="1" applyProtection="1">
      <alignment horizontal="left" vertical="center"/>
      <protection hidden="1"/>
    </xf>
    <xf numFmtId="190" fontId="57" fillId="0" borderId="0" xfId="0" applyNumberFormat="1" applyFont="1" applyFill="1" applyBorder="1" applyAlignment="1" applyProtection="1">
      <alignment horizontal="left" vertical="center"/>
      <protection hidden="1"/>
    </xf>
    <xf numFmtId="190" fontId="57" fillId="0" borderId="0" xfId="0" applyNumberFormat="1" applyFont="1" applyFill="1" applyBorder="1" applyAlignment="1" applyProtection="1">
      <alignment horizontal="center" vertical="center"/>
      <protection hidden="1"/>
    </xf>
    <xf numFmtId="190" fontId="57" fillId="0" borderId="0" xfId="0" applyNumberFormat="1" applyFont="1" applyFill="1" applyBorder="1" applyAlignment="1" applyProtection="1">
      <alignment vertical="center"/>
      <protection hidden="1"/>
    </xf>
    <xf numFmtId="190" fontId="32" fillId="0" borderId="0" xfId="0" applyNumberFormat="1" applyFont="1" applyFill="1" applyBorder="1" applyAlignment="1" applyProtection="1">
      <alignment vertical="center"/>
      <protection hidden="1"/>
    </xf>
    <xf numFmtId="190" fontId="57" fillId="0" borderId="0" xfId="0" applyNumberFormat="1" applyFont="1" applyFill="1" applyAlignment="1" applyProtection="1">
      <alignment horizontal="center" vertical="center"/>
      <protection hidden="1"/>
    </xf>
    <xf numFmtId="190" fontId="57" fillId="0" borderId="0" xfId="0" applyNumberFormat="1" applyFont="1" applyFill="1" applyBorder="1" applyAlignment="1" applyProtection="1">
      <protection hidden="1"/>
    </xf>
    <xf numFmtId="188" fontId="57" fillId="0" borderId="0" xfId="0" applyNumberFormat="1" applyFont="1" applyFill="1" applyBorder="1" applyAlignment="1" applyProtection="1">
      <alignment horizontal="left"/>
      <protection hidden="1"/>
    </xf>
    <xf numFmtId="2" fontId="57" fillId="0" borderId="0" xfId="0" applyNumberFormat="1" applyFont="1" applyFill="1" applyBorder="1" applyAlignment="1" applyProtection="1">
      <alignment vertical="center"/>
      <protection hidden="1"/>
    </xf>
    <xf numFmtId="0" fontId="28" fillId="0" borderId="0" xfId="0" applyNumberFormat="1" applyFont="1" applyFill="1" applyBorder="1" applyAlignment="1" applyProtection="1">
      <protection hidden="1"/>
    </xf>
    <xf numFmtId="0" fontId="28" fillId="13" borderId="7" xfId="0" applyNumberFormat="1" applyFont="1" applyFill="1" applyBorder="1" applyAlignment="1" applyProtection="1">
      <alignment horizontal="left" vertical="center"/>
      <protection hidden="1"/>
    </xf>
    <xf numFmtId="0" fontId="27" fillId="13" borderId="7" xfId="0" applyNumberFormat="1" applyFont="1" applyFill="1" applyBorder="1" applyAlignment="1" applyProtection="1">
      <alignment horizontal="left" vertical="center"/>
      <protection hidden="1"/>
    </xf>
    <xf numFmtId="0" fontId="28" fillId="0" borderId="0" xfId="0" applyNumberFormat="1" applyFont="1" applyFill="1" applyBorder="1" applyProtection="1">
      <protection hidden="1"/>
    </xf>
    <xf numFmtId="1" fontId="27" fillId="0" borderId="0" xfId="0" applyNumberFormat="1" applyFont="1" applyFill="1" applyBorder="1" applyAlignment="1" applyProtection="1">
      <alignment horizontal="left" vertical="center"/>
      <protection hidden="1"/>
    </xf>
    <xf numFmtId="0" fontId="27" fillId="0" borderId="7" xfId="0" applyNumberFormat="1" applyFont="1" applyFill="1" applyBorder="1" applyAlignment="1" applyProtection="1">
      <alignment horizontal="left" vertical="center"/>
      <protection hidden="1"/>
    </xf>
    <xf numFmtId="0" fontId="32" fillId="0" borderId="0" xfId="0" applyNumberFormat="1" applyFont="1" applyFill="1" applyAlignment="1" applyProtection="1">
      <alignment vertical="center"/>
      <protection hidden="1"/>
    </xf>
    <xf numFmtId="0" fontId="57" fillId="0" borderId="0" xfId="0" applyNumberFormat="1" applyFont="1" applyFill="1" applyBorder="1" applyAlignment="1" applyProtection="1">
      <alignment vertical="center"/>
      <protection hidden="1"/>
    </xf>
    <xf numFmtId="190" fontId="27" fillId="7" borderId="14" xfId="0" applyNumberFormat="1" applyFont="1" applyFill="1" applyBorder="1" applyAlignment="1" applyProtection="1">
      <alignment horizontal="left" vertical="center"/>
      <protection hidden="1"/>
    </xf>
    <xf numFmtId="0" fontId="27" fillId="0" borderId="0" xfId="0" applyNumberFormat="1" applyFont="1" applyFill="1" applyBorder="1" applyAlignment="1" applyProtection="1">
      <alignment horizontal="right" vertical="center"/>
      <protection hidden="1"/>
    </xf>
    <xf numFmtId="0" fontId="27" fillId="7" borderId="17" xfId="0" applyFont="1" applyFill="1" applyBorder="1" applyProtection="1">
      <protection hidden="1"/>
    </xf>
    <xf numFmtId="0" fontId="28" fillId="0" borderId="7" xfId="0" applyNumberFormat="1" applyFont="1" applyFill="1" applyBorder="1" applyAlignment="1" applyProtection="1">
      <alignment horizontal="center" vertical="center"/>
      <protection hidden="1"/>
    </xf>
    <xf numFmtId="190" fontId="27" fillId="7" borderId="19" xfId="0" applyNumberFormat="1" applyFont="1" applyFill="1" applyBorder="1" applyAlignment="1" applyProtection="1">
      <alignment horizontal="left" vertical="center"/>
      <protection hidden="1"/>
    </xf>
    <xf numFmtId="1" fontId="28" fillId="8" borderId="0" xfId="0" applyNumberFormat="1" applyFont="1" applyFill="1" applyBorder="1" applyAlignment="1" applyProtection="1">
      <alignment vertical="center"/>
      <protection hidden="1"/>
    </xf>
    <xf numFmtId="0" fontId="59" fillId="7" borderId="0" xfId="0" applyNumberFormat="1" applyFont="1" applyFill="1" applyBorder="1" applyAlignment="1" applyProtection="1">
      <alignment horizontal="left" vertical="center"/>
      <protection hidden="1"/>
    </xf>
    <xf numFmtId="190" fontId="27" fillId="7" borderId="17" xfId="0" applyNumberFormat="1" applyFont="1" applyFill="1" applyBorder="1" applyAlignment="1" applyProtection="1">
      <alignment horizontal="left" vertical="center"/>
      <protection hidden="1"/>
    </xf>
    <xf numFmtId="190" fontId="27" fillId="7" borderId="71" xfId="0" applyNumberFormat="1" applyFont="1" applyFill="1" applyBorder="1" applyAlignment="1" applyProtection="1">
      <alignment horizontal="left" vertical="center"/>
      <protection hidden="1"/>
    </xf>
    <xf numFmtId="190" fontId="27" fillId="7" borderId="70" xfId="0" applyNumberFormat="1" applyFont="1" applyFill="1" applyBorder="1" applyAlignment="1" applyProtection="1">
      <alignment horizontal="left" vertical="center"/>
      <protection hidden="1"/>
    </xf>
    <xf numFmtId="190" fontId="27" fillId="7" borderId="72" xfId="0" applyNumberFormat="1" applyFont="1" applyFill="1" applyBorder="1" applyAlignment="1" applyProtection="1">
      <alignment horizontal="left" vertical="center"/>
      <protection hidden="1"/>
    </xf>
    <xf numFmtId="190" fontId="27" fillId="7" borderId="63" xfId="0" applyNumberFormat="1" applyFont="1" applyFill="1" applyBorder="1" applyAlignment="1" applyProtection="1">
      <alignment horizontal="left" vertical="center"/>
      <protection hidden="1"/>
    </xf>
    <xf numFmtId="0" fontId="30" fillId="0" borderId="0" xfId="0" applyNumberFormat="1" applyFont="1" applyFill="1" applyBorder="1" applyAlignment="1" applyProtection="1">
      <alignment vertical="center"/>
      <protection hidden="1"/>
    </xf>
    <xf numFmtId="190" fontId="27" fillId="7" borderId="36" xfId="0" applyNumberFormat="1" applyFont="1" applyFill="1" applyBorder="1" applyAlignment="1" applyProtection="1">
      <alignment horizontal="left" vertical="center"/>
      <protection hidden="1"/>
    </xf>
    <xf numFmtId="190" fontId="27" fillId="7" borderId="39" xfId="0" applyNumberFormat="1" applyFont="1" applyFill="1" applyBorder="1" applyAlignment="1" applyProtection="1">
      <alignment horizontal="left" vertical="center"/>
      <protection hidden="1"/>
    </xf>
    <xf numFmtId="190" fontId="27" fillId="7" borderId="61" xfId="0" applyNumberFormat="1" applyFont="1" applyFill="1" applyBorder="1" applyAlignment="1" applyProtection="1">
      <alignment horizontal="left" vertical="center"/>
      <protection hidden="1"/>
    </xf>
    <xf numFmtId="190" fontId="40" fillId="8" borderId="0" xfId="0" applyNumberFormat="1" applyFont="1" applyFill="1" applyBorder="1" applyAlignment="1" applyProtection="1">
      <alignment horizontal="left" vertical="center"/>
      <protection hidden="1"/>
    </xf>
    <xf numFmtId="190" fontId="27" fillId="0" borderId="0" xfId="0" quotePrefix="1" applyNumberFormat="1" applyFont="1" applyFill="1" applyBorder="1" applyAlignment="1" applyProtection="1">
      <alignment horizontal="left" vertical="center"/>
      <protection hidden="1"/>
    </xf>
    <xf numFmtId="0" fontId="60" fillId="0" borderId="0" xfId="0" applyNumberFormat="1" applyFont="1" applyFill="1" applyBorder="1" applyAlignment="1" applyProtection="1">
      <alignment horizontal="left" vertical="center"/>
      <protection hidden="1"/>
    </xf>
    <xf numFmtId="190" fontId="27" fillId="8" borderId="82" xfId="0" applyNumberFormat="1" applyFont="1" applyFill="1" applyBorder="1" applyAlignment="1" applyProtection="1">
      <alignment horizontal="left" vertical="center"/>
      <protection hidden="1"/>
    </xf>
    <xf numFmtId="0" fontId="27" fillId="10" borderId="1" xfId="0" applyFont="1" applyFill="1" applyBorder="1" applyAlignment="1" applyProtection="1">
      <alignment vertical="center"/>
      <protection hidden="1"/>
    </xf>
    <xf numFmtId="0" fontId="27" fillId="10" borderId="2" xfId="0" applyFont="1" applyFill="1" applyBorder="1" applyAlignment="1" applyProtection="1">
      <alignment vertical="center"/>
      <protection hidden="1"/>
    </xf>
    <xf numFmtId="0" fontId="27" fillId="10" borderId="3" xfId="0" applyFont="1" applyFill="1" applyBorder="1" applyAlignment="1" applyProtection="1">
      <alignment vertical="center"/>
      <protection hidden="1"/>
    </xf>
    <xf numFmtId="190" fontId="27" fillId="7" borderId="40" xfId="0" applyNumberFormat="1" applyFont="1" applyFill="1" applyBorder="1" applyAlignment="1" applyProtection="1">
      <alignment horizontal="left" vertical="center"/>
      <protection hidden="1"/>
    </xf>
    <xf numFmtId="190" fontId="27" fillId="7" borderId="38" xfId="0" applyNumberFormat="1" applyFont="1" applyFill="1" applyBorder="1" applyAlignment="1" applyProtection="1">
      <alignment horizontal="left" vertical="center"/>
      <protection hidden="1"/>
    </xf>
    <xf numFmtId="190" fontId="27" fillId="7" borderId="60" xfId="0" applyNumberFormat="1" applyFont="1" applyFill="1" applyBorder="1" applyAlignment="1" applyProtection="1">
      <alignment horizontal="left" vertical="center"/>
      <protection hidden="1"/>
    </xf>
    <xf numFmtId="190" fontId="27" fillId="8" borderId="81" xfId="0" applyNumberFormat="1" applyFont="1" applyFill="1" applyBorder="1" applyAlignment="1" applyProtection="1">
      <alignment horizontal="left" vertical="center"/>
      <protection hidden="1"/>
    </xf>
    <xf numFmtId="190" fontId="27" fillId="8" borderId="9" xfId="0" applyNumberFormat="1" applyFont="1" applyFill="1" applyBorder="1" applyAlignment="1" applyProtection="1">
      <alignment horizontal="left" vertical="center"/>
      <protection hidden="1"/>
    </xf>
    <xf numFmtId="0" fontId="28" fillId="0" borderId="0" xfId="0" applyNumberFormat="1" applyFont="1" applyFill="1" applyAlignment="1" applyProtection="1">
      <alignment horizontal="left" vertical="center"/>
      <protection hidden="1"/>
    </xf>
    <xf numFmtId="190" fontId="60" fillId="0" borderId="0" xfId="0" applyNumberFormat="1" applyFont="1" applyFill="1" applyBorder="1" applyAlignment="1" applyProtection="1">
      <alignment horizontal="left" vertical="center"/>
      <protection hidden="1"/>
    </xf>
    <xf numFmtId="190" fontId="27" fillId="8" borderId="33" xfId="0" applyNumberFormat="1" applyFont="1" applyFill="1" applyBorder="1" applyAlignment="1" applyProtection="1">
      <alignment horizontal="left" vertical="center"/>
      <protection hidden="1"/>
    </xf>
    <xf numFmtId="190" fontId="27" fillId="8" borderId="34" xfId="0" applyNumberFormat="1" applyFont="1" applyFill="1" applyBorder="1" applyAlignment="1" applyProtection="1">
      <alignment horizontal="left" vertical="center"/>
      <protection hidden="1"/>
    </xf>
    <xf numFmtId="190" fontId="27" fillId="8" borderId="35" xfId="0" applyNumberFormat="1" applyFont="1" applyFill="1" applyBorder="1" applyAlignment="1" applyProtection="1">
      <alignment horizontal="left" vertical="center"/>
      <protection hidden="1"/>
    </xf>
    <xf numFmtId="190" fontId="36" fillId="7" borderId="0" xfId="0" quotePrefix="1" applyNumberFormat="1" applyFont="1" applyFill="1" applyBorder="1" applyAlignment="1" applyProtection="1">
      <alignment vertical="center"/>
      <protection hidden="1"/>
    </xf>
    <xf numFmtId="190" fontId="36" fillId="7" borderId="0" xfId="0" applyNumberFormat="1" applyFont="1" applyFill="1" applyBorder="1" applyAlignment="1" applyProtection="1">
      <alignment vertical="center"/>
      <protection hidden="1"/>
    </xf>
    <xf numFmtId="190" fontId="32" fillId="0" borderId="0" xfId="0" applyNumberFormat="1" applyFont="1" applyFill="1" applyBorder="1" applyAlignment="1" applyProtection="1">
      <alignment horizontal="center" vertical="center"/>
      <protection hidden="1"/>
    </xf>
    <xf numFmtId="190" fontId="27" fillId="0" borderId="0" xfId="0" applyNumberFormat="1" applyFont="1" applyFill="1" applyBorder="1" applyAlignment="1" applyProtection="1">
      <alignment horizontal="center" vertical="center"/>
      <protection hidden="1"/>
    </xf>
    <xf numFmtId="190" fontId="32" fillId="0" borderId="0" xfId="0" applyNumberFormat="1" applyFont="1" applyFill="1" applyAlignment="1" applyProtection="1">
      <alignment horizontal="left" vertical="center"/>
      <protection hidden="1"/>
    </xf>
    <xf numFmtId="0" fontId="27" fillId="7" borderId="0" xfId="0" quotePrefix="1" applyNumberFormat="1" applyFont="1" applyFill="1" applyBorder="1" applyAlignment="1" applyProtection="1">
      <alignment horizontal="left" vertical="center"/>
      <protection hidden="1"/>
    </xf>
    <xf numFmtId="190" fontId="37" fillId="0" borderId="0" xfId="0" applyNumberFormat="1" applyFont="1" applyFill="1" applyBorder="1" applyAlignment="1" applyProtection="1">
      <alignment vertical="center"/>
      <protection hidden="1"/>
    </xf>
    <xf numFmtId="2" fontId="55" fillId="0" borderId="0" xfId="0" applyNumberFormat="1" applyFont="1" applyFill="1" applyBorder="1" applyAlignment="1" applyProtection="1">
      <alignment horizontal="left" vertical="center"/>
      <protection hidden="1"/>
    </xf>
    <xf numFmtId="190" fontId="27" fillId="0" borderId="0" xfId="0" applyNumberFormat="1" applyFont="1" applyFill="1" applyBorder="1" applyAlignment="1" applyProtection="1">
      <alignment horizontal="right" vertical="center"/>
      <protection hidden="1"/>
    </xf>
    <xf numFmtId="190" fontId="55" fillId="7" borderId="0" xfId="0" applyNumberFormat="1" applyFont="1" applyFill="1" applyBorder="1" applyAlignment="1" applyProtection="1">
      <alignment horizontal="left" vertical="center"/>
      <protection hidden="1"/>
    </xf>
    <xf numFmtId="190" fontId="30" fillId="7" borderId="0" xfId="0" applyNumberFormat="1" applyFont="1" applyFill="1" applyBorder="1" applyAlignment="1" applyProtection="1">
      <alignment horizontal="left" vertical="center"/>
      <protection hidden="1"/>
    </xf>
    <xf numFmtId="0" fontId="30" fillId="7" borderId="0" xfId="0" applyNumberFormat="1" applyFont="1" applyFill="1" applyBorder="1" applyAlignment="1" applyProtection="1">
      <alignment horizontal="left" vertical="center"/>
      <protection hidden="1"/>
    </xf>
    <xf numFmtId="0" fontId="70" fillId="7" borderId="0" xfId="0" quotePrefix="1" applyNumberFormat="1" applyFont="1" applyFill="1" applyBorder="1" applyAlignment="1" applyProtection="1">
      <alignment vertical="center"/>
      <protection hidden="1"/>
    </xf>
    <xf numFmtId="0" fontId="70" fillId="7" borderId="0" xfId="0" applyNumberFormat="1" applyFont="1" applyFill="1" applyBorder="1" applyAlignment="1" applyProtection="1">
      <alignment vertical="center"/>
      <protection hidden="1"/>
    </xf>
    <xf numFmtId="190" fontId="33" fillId="7" borderId="0" xfId="0" applyNumberFormat="1" applyFont="1" applyFill="1" applyBorder="1" applyAlignment="1" applyProtection="1">
      <alignment horizontal="left" vertical="center"/>
      <protection hidden="1"/>
    </xf>
    <xf numFmtId="190" fontId="63" fillId="7" borderId="0" xfId="0" applyNumberFormat="1" applyFont="1" applyFill="1" applyBorder="1" applyAlignment="1" applyProtection="1">
      <alignment vertical="center"/>
      <protection hidden="1"/>
    </xf>
    <xf numFmtId="0" fontId="63" fillId="7" borderId="0" xfId="0" applyNumberFormat="1" applyFont="1" applyFill="1" applyBorder="1" applyAlignment="1" applyProtection="1">
      <alignment vertical="center"/>
      <protection hidden="1"/>
    </xf>
    <xf numFmtId="0" fontId="55" fillId="7" borderId="0" xfId="0" applyNumberFormat="1" applyFont="1" applyFill="1" applyBorder="1" applyAlignment="1" applyProtection="1">
      <alignment horizontal="left" vertical="center"/>
      <protection hidden="1"/>
    </xf>
    <xf numFmtId="0" fontId="55" fillId="0" borderId="0" xfId="0" applyNumberFormat="1" applyFont="1" applyProtection="1">
      <protection hidden="1"/>
    </xf>
    <xf numFmtId="190" fontId="27" fillId="7" borderId="0" xfId="0" applyNumberFormat="1" applyFont="1" applyFill="1" applyAlignment="1" applyProtection="1">
      <alignment vertical="center"/>
      <protection hidden="1"/>
    </xf>
    <xf numFmtId="0" fontId="28" fillId="0" borderId="0" xfId="0" applyNumberFormat="1" applyFont="1" applyFill="1" applyAlignment="1" applyProtection="1">
      <alignment vertical="center"/>
      <protection hidden="1"/>
    </xf>
    <xf numFmtId="189" fontId="28" fillId="0" borderId="0" xfId="0" applyNumberFormat="1" applyFont="1" applyFill="1" applyBorder="1" applyAlignment="1" applyProtection="1">
      <alignment vertical="center"/>
      <protection hidden="1"/>
    </xf>
    <xf numFmtId="0" fontId="29" fillId="0" borderId="0" xfId="0" applyNumberFormat="1" applyFont="1" applyFill="1" applyBorder="1" applyProtection="1">
      <protection hidden="1"/>
    </xf>
    <xf numFmtId="0" fontId="65" fillId="0" borderId="0" xfId="0" applyNumberFormat="1" applyFont="1" applyFill="1" applyBorder="1" applyProtection="1">
      <protection hidden="1"/>
    </xf>
    <xf numFmtId="0" fontId="28" fillId="7" borderId="0" xfId="0" applyNumberFormat="1" applyFont="1" applyFill="1" applyAlignment="1" applyProtection="1">
      <alignment vertical="center"/>
      <protection hidden="1"/>
    </xf>
    <xf numFmtId="0" fontId="55" fillId="7" borderId="0" xfId="0" applyNumberFormat="1" applyFont="1" applyFill="1" applyBorder="1" applyAlignment="1" applyProtection="1">
      <alignment horizontal="left"/>
      <protection hidden="1"/>
    </xf>
    <xf numFmtId="0" fontId="55" fillId="7" borderId="0" xfId="0" applyNumberFormat="1" applyFont="1" applyFill="1" applyBorder="1" applyAlignment="1" applyProtection="1">
      <alignment vertical="center"/>
      <protection hidden="1"/>
    </xf>
    <xf numFmtId="190" fontId="27" fillId="0" borderId="0" xfId="0" applyNumberFormat="1" applyFont="1" applyProtection="1">
      <protection hidden="1"/>
    </xf>
    <xf numFmtId="0" fontId="57" fillId="0" borderId="0" xfId="0" applyNumberFormat="1" applyFont="1" applyFill="1" applyBorder="1" applyAlignment="1" applyProtection="1">
      <alignment horizontal="left" vertical="top"/>
      <protection hidden="1"/>
    </xf>
    <xf numFmtId="0" fontId="57" fillId="0" borderId="0" xfId="0" applyNumberFormat="1" applyFont="1" applyFill="1" applyAlignment="1" applyProtection="1">
      <alignment horizontal="left" vertical="center"/>
      <protection hidden="1"/>
    </xf>
    <xf numFmtId="0" fontId="43" fillId="7" borderId="0" xfId="0" applyNumberFormat="1" applyFont="1" applyFill="1" applyBorder="1" applyAlignment="1" applyProtection="1">
      <alignment vertical="center"/>
      <protection hidden="1"/>
    </xf>
    <xf numFmtId="0" fontId="43" fillId="7" borderId="0" xfId="0" applyNumberFormat="1" applyFont="1" applyFill="1" applyBorder="1" applyAlignment="1" applyProtection="1">
      <alignment horizontal="left" vertical="center"/>
      <protection hidden="1"/>
    </xf>
    <xf numFmtId="190" fontId="43" fillId="0" borderId="0" xfId="0" applyNumberFormat="1" applyFont="1" applyFill="1" applyBorder="1" applyAlignment="1" applyProtection="1">
      <alignment horizontal="left" vertical="center"/>
      <protection hidden="1"/>
    </xf>
    <xf numFmtId="0" fontId="28" fillId="7" borderId="0" xfId="0" applyNumberFormat="1" applyFont="1" applyFill="1" applyBorder="1" applyAlignment="1" applyProtection="1">
      <alignment horizontal="center" vertical="center"/>
      <protection hidden="1"/>
    </xf>
    <xf numFmtId="0" fontId="43" fillId="7" borderId="0" xfId="0" applyNumberFormat="1" applyFont="1" applyFill="1" applyAlignment="1" applyProtection="1">
      <alignment horizontal="left" vertical="center"/>
      <protection hidden="1"/>
    </xf>
    <xf numFmtId="0" fontId="43" fillId="0" borderId="0" xfId="0" applyNumberFormat="1" applyFont="1" applyFill="1" applyBorder="1" applyAlignment="1" applyProtection="1">
      <alignment horizontal="left" vertical="center"/>
      <protection hidden="1"/>
    </xf>
    <xf numFmtId="0" fontId="66" fillId="7" borderId="0" xfId="1" applyNumberFormat="1" applyFont="1" applyFill="1" applyBorder="1" applyAlignment="1" applyProtection="1">
      <alignment horizontal="center" vertical="center"/>
      <protection hidden="1"/>
    </xf>
    <xf numFmtId="0" fontId="67" fillId="7" borderId="0" xfId="1" applyNumberFormat="1" applyFont="1" applyFill="1" applyBorder="1" applyAlignment="1" applyProtection="1">
      <alignment horizontal="center" vertical="center"/>
      <protection hidden="1"/>
    </xf>
    <xf numFmtId="0" fontId="66" fillId="0" borderId="0" xfId="1" applyNumberFormat="1" applyFont="1" applyFill="1" applyBorder="1" applyAlignment="1" applyProtection="1">
      <alignment horizontal="center" vertical="center"/>
      <protection hidden="1"/>
    </xf>
    <xf numFmtId="187" fontId="43" fillId="0" borderId="0" xfId="0" applyNumberFormat="1" applyFont="1" applyFill="1" applyBorder="1" applyAlignment="1" applyProtection="1">
      <alignment vertical="center"/>
      <protection hidden="1"/>
    </xf>
    <xf numFmtId="189" fontId="55" fillId="0" borderId="0" xfId="0" applyNumberFormat="1" applyFont="1" applyFill="1" applyBorder="1" applyAlignment="1" applyProtection="1">
      <alignment vertical="center"/>
      <protection hidden="1"/>
    </xf>
    <xf numFmtId="0" fontId="69" fillId="7" borderId="0" xfId="0" applyNumberFormat="1" applyFont="1" applyFill="1" applyBorder="1" applyAlignment="1" applyProtection="1">
      <alignment horizontal="left" vertical="center"/>
      <protection hidden="1"/>
    </xf>
    <xf numFmtId="0" fontId="29" fillId="0" borderId="0" xfId="0" applyNumberFormat="1" applyFont="1" applyBorder="1" applyAlignment="1" applyProtection="1">
      <protection hidden="1"/>
    </xf>
    <xf numFmtId="0" fontId="27" fillId="0" borderId="0" xfId="0" applyNumberFormat="1" applyFont="1" applyBorder="1" applyAlignment="1" applyProtection="1">
      <alignment vertical="center"/>
      <protection hidden="1"/>
    </xf>
    <xf numFmtId="0" fontId="55" fillId="7" borderId="0" xfId="0" applyNumberFormat="1" applyFont="1" applyFill="1" applyAlignment="1" applyProtection="1">
      <alignment vertical="center"/>
      <protection hidden="1"/>
    </xf>
    <xf numFmtId="0" fontId="55" fillId="0" borderId="0" xfId="0" applyNumberFormat="1" applyFont="1" applyAlignment="1" applyProtection="1">
      <alignment vertical="center"/>
      <protection hidden="1"/>
    </xf>
    <xf numFmtId="0" fontId="55" fillId="7" borderId="0" xfId="0" applyNumberFormat="1" applyFont="1" applyFill="1" applyAlignment="1" applyProtection="1">
      <protection hidden="1"/>
    </xf>
    <xf numFmtId="0" fontId="55" fillId="0" borderId="0" xfId="0" applyNumberFormat="1" applyFont="1" applyAlignment="1" applyProtection="1">
      <protection hidden="1"/>
    </xf>
    <xf numFmtId="0" fontId="27" fillId="0" borderId="0" xfId="0" quotePrefix="1" applyNumberFormat="1" applyFont="1" applyFill="1" applyBorder="1" applyAlignment="1" applyProtection="1">
      <alignment horizontal="left" vertical="center"/>
      <protection hidden="1"/>
    </xf>
    <xf numFmtId="0" fontId="29" fillId="7" borderId="0" xfId="0" applyNumberFormat="1" applyFont="1" applyFill="1" applyBorder="1" applyProtection="1">
      <protection hidden="1"/>
    </xf>
    <xf numFmtId="0" fontId="30" fillId="7" borderId="0" xfId="1" applyNumberFormat="1" applyFont="1" applyFill="1" applyBorder="1" applyAlignment="1" applyProtection="1">
      <alignment vertical="center"/>
      <protection hidden="1"/>
    </xf>
    <xf numFmtId="0" fontId="30" fillId="0" borderId="0" xfId="0" applyNumberFormat="1" applyFont="1" applyFill="1" applyBorder="1" applyAlignment="1" applyProtection="1">
      <alignment horizontal="center" vertical="center"/>
      <protection hidden="1"/>
    </xf>
    <xf numFmtId="190" fontId="27" fillId="0" borderId="0" xfId="0" applyNumberFormat="1" applyFont="1" applyAlignment="1" applyProtection="1">
      <alignment vertical="center"/>
      <protection hidden="1"/>
    </xf>
    <xf numFmtId="0" fontId="28" fillId="7" borderId="0" xfId="0" applyNumberFormat="1" applyFont="1" applyFill="1" applyAlignment="1" applyProtection="1">
      <alignment horizontal="left" vertical="center"/>
      <protection hidden="1"/>
    </xf>
    <xf numFmtId="0" fontId="27" fillId="7" borderId="0" xfId="0" applyNumberFormat="1" applyFont="1" applyFill="1" applyAlignment="1" applyProtection="1">
      <alignment vertical="center"/>
      <protection hidden="1"/>
    </xf>
    <xf numFmtId="0" fontId="27" fillId="0" borderId="0" xfId="0" applyNumberFormat="1" applyFont="1" applyAlignment="1" applyProtection="1">
      <alignment vertical="center"/>
      <protection hidden="1"/>
    </xf>
    <xf numFmtId="190" fontId="66" fillId="0" borderId="0" xfId="1" applyNumberFormat="1" applyFont="1" applyFill="1" applyBorder="1" applyAlignment="1" applyProtection="1">
      <alignment vertical="center"/>
      <protection hidden="1"/>
    </xf>
    <xf numFmtId="0" fontId="27" fillId="7" borderId="0" xfId="0" applyNumberFormat="1" applyFont="1" applyFill="1" applyProtection="1">
      <protection hidden="1"/>
    </xf>
    <xf numFmtId="190" fontId="60" fillId="7" borderId="0" xfId="0" applyNumberFormat="1" applyFont="1" applyFill="1" applyBorder="1" applyAlignment="1" applyProtection="1">
      <alignment vertical="center"/>
      <protection hidden="1"/>
    </xf>
    <xf numFmtId="0" fontId="30" fillId="7" borderId="0" xfId="0" applyNumberFormat="1" applyFont="1" applyFill="1" applyBorder="1" applyAlignment="1" applyProtection="1">
      <alignment vertical="center"/>
      <protection hidden="1"/>
    </xf>
    <xf numFmtId="190" fontId="28" fillId="7" borderId="0" xfId="0" applyNumberFormat="1" applyFont="1" applyFill="1" applyBorder="1" applyAlignment="1" applyProtection="1">
      <alignment horizontal="center" vertical="center"/>
      <protection hidden="1"/>
    </xf>
    <xf numFmtId="190" fontId="66" fillId="7" borderId="0" xfId="1" applyNumberFormat="1" applyFont="1" applyFill="1" applyBorder="1" applyAlignment="1" applyProtection="1">
      <alignment vertical="center"/>
      <protection hidden="1"/>
    </xf>
    <xf numFmtId="190" fontId="66" fillId="7" borderId="0" xfId="1" applyNumberFormat="1" applyFont="1" applyFill="1" applyBorder="1" applyAlignment="1" applyProtection="1">
      <alignment horizontal="center" vertical="center"/>
      <protection hidden="1"/>
    </xf>
    <xf numFmtId="0" fontId="5" fillId="4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3" xfId="0" applyNumberFormat="1" applyFont="1" applyFill="1" applyBorder="1" applyAlignment="1" applyProtection="1">
      <alignment horizontal="center" vertical="center"/>
      <protection hidden="1"/>
    </xf>
    <xf numFmtId="190" fontId="5" fillId="0" borderId="1" xfId="0" applyNumberFormat="1" applyFont="1" applyFill="1" applyBorder="1" applyAlignment="1" applyProtection="1">
      <alignment horizontal="center" vertical="center"/>
      <protection hidden="1"/>
    </xf>
    <xf numFmtId="19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42" fillId="7" borderId="14" xfId="0" applyFont="1" applyFill="1" applyBorder="1" applyAlignment="1" applyProtection="1">
      <alignment horizontal="left" vertical="center"/>
      <protection hidden="1"/>
    </xf>
    <xf numFmtId="0" fontId="42" fillId="7" borderId="15" xfId="0" applyFont="1" applyFill="1" applyBorder="1" applyAlignment="1" applyProtection="1">
      <alignment horizontal="left" vertical="center"/>
      <protection hidden="1"/>
    </xf>
    <xf numFmtId="0" fontId="42" fillId="7" borderId="68" xfId="0" applyFont="1" applyFill="1" applyBorder="1" applyAlignment="1" applyProtection="1">
      <alignment horizontal="left" vertical="center"/>
      <protection hidden="1"/>
    </xf>
    <xf numFmtId="0" fontId="11" fillId="8" borderId="0" xfId="0" applyFont="1" applyFill="1" applyBorder="1" applyAlignment="1" applyProtection="1">
      <alignment horizontal="left" vertical="center"/>
      <protection hidden="1"/>
    </xf>
    <xf numFmtId="2" fontId="11" fillId="8" borderId="0" xfId="0" applyNumberFormat="1" applyFont="1" applyFill="1" applyBorder="1" applyAlignment="1" applyProtection="1">
      <alignment horizontal="left" vertical="center"/>
      <protection hidden="1"/>
    </xf>
    <xf numFmtId="0" fontId="33" fillId="9" borderId="0" xfId="0" applyFont="1" applyFill="1" applyBorder="1" applyAlignment="1" applyProtection="1">
      <alignment horizontal="left" vertical="center"/>
      <protection hidden="1"/>
    </xf>
    <xf numFmtId="0" fontId="30" fillId="0" borderId="22" xfId="0" applyFont="1" applyFill="1" applyBorder="1" applyAlignment="1" applyProtection="1">
      <alignment horizontal="left" vertical="center"/>
      <protection locked="0" hidden="1"/>
    </xf>
    <xf numFmtId="0" fontId="30" fillId="0" borderId="23" xfId="0" applyFont="1" applyFill="1" applyBorder="1" applyAlignment="1" applyProtection="1">
      <alignment horizontal="left" vertical="center"/>
      <protection locked="0" hidden="1"/>
    </xf>
    <xf numFmtId="0" fontId="30" fillId="0" borderId="24" xfId="0" applyFont="1" applyFill="1" applyBorder="1" applyAlignment="1" applyProtection="1">
      <alignment horizontal="left" vertical="center"/>
      <protection locked="0" hidden="1"/>
    </xf>
    <xf numFmtId="2" fontId="27" fillId="8" borderId="0" xfId="0" applyNumberFormat="1" applyFont="1" applyFill="1" applyBorder="1" applyAlignment="1" applyProtection="1">
      <alignment horizontal="left" vertical="center"/>
      <protection hidden="1"/>
    </xf>
    <xf numFmtId="187" fontId="27" fillId="8" borderId="0" xfId="0" applyNumberFormat="1" applyFont="1" applyFill="1" applyBorder="1" applyAlignment="1" applyProtection="1">
      <alignment horizontal="left" vertical="center"/>
      <protection hidden="1"/>
    </xf>
    <xf numFmtId="0" fontId="30" fillId="0" borderId="22" xfId="0" applyNumberFormat="1" applyFont="1" applyFill="1" applyBorder="1" applyAlignment="1" applyProtection="1">
      <alignment horizontal="left" vertical="center"/>
      <protection locked="0" hidden="1"/>
    </xf>
    <xf numFmtId="0" fontId="30" fillId="0" borderId="23" xfId="0" applyNumberFormat="1" applyFont="1" applyFill="1" applyBorder="1" applyAlignment="1" applyProtection="1">
      <alignment horizontal="left" vertical="center"/>
      <protection locked="0" hidden="1"/>
    </xf>
    <xf numFmtId="0" fontId="30" fillId="0" borderId="24" xfId="0" applyNumberFormat="1" applyFont="1" applyFill="1" applyBorder="1" applyAlignment="1" applyProtection="1">
      <alignment horizontal="left" vertical="center"/>
      <protection locked="0" hidden="1"/>
    </xf>
    <xf numFmtId="0" fontId="11" fillId="8" borderId="0" xfId="0" applyNumberFormat="1" applyFont="1" applyFill="1" applyBorder="1" applyAlignment="1" applyProtection="1">
      <alignment horizontal="left" vertical="center"/>
      <protection hidden="1"/>
    </xf>
    <xf numFmtId="0" fontId="27" fillId="8" borderId="0" xfId="0" applyNumberFormat="1" applyFont="1" applyFill="1" applyBorder="1" applyAlignment="1" applyProtection="1">
      <alignment horizontal="left" vertical="center"/>
      <protection hidden="1"/>
    </xf>
    <xf numFmtId="2" fontId="27" fillId="7" borderId="65" xfId="0" applyNumberFormat="1" applyFont="1" applyFill="1" applyBorder="1" applyAlignment="1" applyProtection="1">
      <alignment horizontal="center" vertical="center"/>
      <protection hidden="1"/>
    </xf>
    <xf numFmtId="2" fontId="27" fillId="7" borderId="39" xfId="0" applyNumberFormat="1" applyFont="1" applyFill="1" applyBorder="1" applyAlignment="1" applyProtection="1">
      <alignment horizontal="center" vertical="center"/>
      <protection hidden="1"/>
    </xf>
    <xf numFmtId="2" fontId="27" fillId="7" borderId="37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27" fillId="7" borderId="65" xfId="0" applyFont="1" applyFill="1" applyBorder="1" applyAlignment="1" applyProtection="1">
      <alignment horizontal="center" vertical="center"/>
      <protection hidden="1"/>
    </xf>
    <xf numFmtId="0" fontId="27" fillId="7" borderId="39" xfId="0" applyFont="1" applyFill="1" applyBorder="1" applyAlignment="1" applyProtection="1">
      <alignment horizontal="center" vertical="center"/>
      <protection hidden="1"/>
    </xf>
    <xf numFmtId="0" fontId="27" fillId="7" borderId="37" xfId="0" applyFont="1" applyFill="1" applyBorder="1" applyAlignment="1" applyProtection="1">
      <alignment horizontal="center" vertical="center"/>
      <protection hidden="1"/>
    </xf>
    <xf numFmtId="0" fontId="26" fillId="8" borderId="0" xfId="0" applyFont="1" applyFill="1" applyAlignment="1" applyProtection="1">
      <alignment horizontal="left" vertical="center"/>
      <protection hidden="1"/>
    </xf>
    <xf numFmtId="202" fontId="27" fillId="0" borderId="0" xfId="0" applyNumberFormat="1" applyFont="1" applyFill="1" applyBorder="1" applyAlignment="1" applyProtection="1">
      <alignment horizontal="left" vertical="center"/>
      <protection hidden="1"/>
    </xf>
    <xf numFmtId="0" fontId="52" fillId="0" borderId="22" xfId="0" applyNumberFormat="1" applyFont="1" applyFill="1" applyBorder="1" applyAlignment="1" applyProtection="1">
      <alignment horizontal="left" vertical="center"/>
      <protection locked="0" hidden="1"/>
    </xf>
    <xf numFmtId="0" fontId="52" fillId="0" borderId="23" xfId="0" applyNumberFormat="1" applyFont="1" applyFill="1" applyBorder="1" applyAlignment="1" applyProtection="1">
      <alignment horizontal="left" vertical="center"/>
      <protection locked="0" hidden="1"/>
    </xf>
    <xf numFmtId="0" fontId="52" fillId="0" borderId="24" xfId="0" applyNumberFormat="1" applyFont="1" applyFill="1" applyBorder="1" applyAlignment="1" applyProtection="1">
      <alignment horizontal="left" vertical="center"/>
      <protection locked="0" hidden="1"/>
    </xf>
    <xf numFmtId="0" fontId="48" fillId="7" borderId="15" xfId="0" applyFont="1" applyFill="1" applyBorder="1" applyAlignment="1" applyProtection="1">
      <alignment horizontal="center" vertical="center"/>
      <protection hidden="1"/>
    </xf>
    <xf numFmtId="0" fontId="48" fillId="7" borderId="0" xfId="0" applyFont="1" applyFill="1" applyBorder="1" applyAlignment="1" applyProtection="1">
      <alignment horizontal="center" vertical="center"/>
      <protection hidden="1"/>
    </xf>
    <xf numFmtId="194" fontId="27" fillId="0" borderId="0" xfId="0" applyNumberFormat="1" applyFont="1" applyFill="1" applyBorder="1" applyAlignment="1" applyProtection="1">
      <alignment horizontal="left" vertical="center"/>
      <protection hidden="1"/>
    </xf>
    <xf numFmtId="201" fontId="27" fillId="0" borderId="0" xfId="0" applyNumberFormat="1" applyFont="1" applyFill="1" applyBorder="1" applyAlignment="1" applyProtection="1">
      <alignment horizontal="left" vertical="center"/>
      <protection hidden="1"/>
    </xf>
    <xf numFmtId="9" fontId="55" fillId="0" borderId="0" xfId="0" quotePrefix="1" applyNumberFormat="1" applyFont="1" applyFill="1" applyBorder="1" applyAlignment="1" applyProtection="1">
      <alignment horizontal="left" vertical="center"/>
      <protection hidden="1"/>
    </xf>
    <xf numFmtId="0" fontId="55" fillId="0" borderId="0" xfId="0" applyNumberFormat="1" applyFont="1" applyFill="1" applyBorder="1" applyAlignment="1" applyProtection="1">
      <alignment horizontal="left" vertical="center"/>
      <protection hidden="1"/>
    </xf>
    <xf numFmtId="187" fontId="28" fillId="0" borderId="0" xfId="0" applyNumberFormat="1" applyFont="1" applyFill="1" applyBorder="1" applyAlignment="1" applyProtection="1">
      <alignment horizontal="center" vertical="center"/>
      <protection hidden="1"/>
    </xf>
    <xf numFmtId="2" fontId="57" fillId="0" borderId="0" xfId="0" applyNumberFormat="1" applyFont="1" applyFill="1" applyBorder="1" applyAlignment="1" applyProtection="1">
      <alignment horizontal="left" vertical="center"/>
      <protection hidden="1"/>
    </xf>
    <xf numFmtId="0" fontId="30" fillId="0" borderId="74" xfId="0" applyNumberFormat="1" applyFont="1" applyBorder="1" applyAlignment="1" applyProtection="1">
      <alignment horizontal="center" vertical="center"/>
      <protection locked="0" hidden="1"/>
    </xf>
    <xf numFmtId="0" fontId="30" fillId="0" borderId="73" xfId="0" applyNumberFormat="1" applyFont="1" applyBorder="1" applyAlignment="1" applyProtection="1">
      <alignment horizontal="center" vertical="center"/>
      <protection locked="0" hidden="1"/>
    </xf>
    <xf numFmtId="0" fontId="30" fillId="0" borderId="66" xfId="0" applyNumberFormat="1" applyFont="1" applyBorder="1" applyAlignment="1" applyProtection="1">
      <alignment horizontal="center" vertical="center"/>
      <protection locked="0" hidden="1"/>
    </xf>
    <xf numFmtId="0" fontId="30" fillId="0" borderId="64" xfId="0" applyNumberFormat="1" applyFont="1" applyFill="1" applyBorder="1" applyAlignment="1" applyProtection="1">
      <alignment horizontal="center" vertical="center"/>
      <protection locked="0" hidden="1"/>
    </xf>
    <xf numFmtId="190" fontId="30" fillId="0" borderId="38" xfId="0" applyNumberFormat="1" applyFont="1" applyFill="1" applyBorder="1" applyAlignment="1" applyProtection="1">
      <alignment horizontal="center" vertical="center"/>
      <protection locked="0" hidden="1"/>
    </xf>
    <xf numFmtId="190" fontId="30" fillId="0" borderId="62" xfId="0" applyNumberFormat="1" applyFont="1" applyFill="1" applyBorder="1" applyAlignment="1" applyProtection="1">
      <alignment horizontal="center" vertical="center"/>
      <protection locked="0" hidden="1"/>
    </xf>
    <xf numFmtId="0" fontId="27" fillId="10" borderId="1" xfId="0" quotePrefix="1" applyFont="1" applyFill="1" applyBorder="1" applyAlignment="1" applyProtection="1">
      <alignment horizontal="left" vertical="center"/>
      <protection hidden="1"/>
    </xf>
    <xf numFmtId="0" fontId="27" fillId="10" borderId="2" xfId="0" applyFont="1" applyFill="1" applyBorder="1" applyAlignment="1" applyProtection="1">
      <alignment horizontal="left" vertical="center"/>
      <protection hidden="1"/>
    </xf>
    <xf numFmtId="0" fontId="27" fillId="10" borderId="3" xfId="0" applyFont="1" applyFill="1" applyBorder="1" applyAlignment="1" applyProtection="1">
      <alignment horizontal="left" vertical="center"/>
      <protection hidden="1"/>
    </xf>
    <xf numFmtId="0" fontId="27" fillId="10" borderId="78" xfId="0" quotePrefix="1" applyFont="1" applyFill="1" applyBorder="1" applyAlignment="1" applyProtection="1">
      <alignment horizontal="left" vertical="center"/>
      <protection hidden="1"/>
    </xf>
    <xf numFmtId="0" fontId="27" fillId="10" borderId="79" xfId="0" applyFont="1" applyFill="1" applyBorder="1" applyAlignment="1" applyProtection="1">
      <alignment horizontal="left" vertical="center"/>
      <protection hidden="1"/>
    </xf>
    <xf numFmtId="0" fontId="27" fillId="10" borderId="80" xfId="0" applyFont="1" applyFill="1" applyBorder="1" applyAlignment="1" applyProtection="1">
      <alignment horizontal="left" vertical="center"/>
      <protection hidden="1"/>
    </xf>
    <xf numFmtId="0" fontId="27" fillId="11" borderId="7" xfId="0" applyFont="1" applyFill="1" applyBorder="1" applyAlignment="1" applyProtection="1">
      <alignment horizontal="left" vertical="center"/>
      <protection hidden="1"/>
    </xf>
    <xf numFmtId="190" fontId="48" fillId="7" borderId="15" xfId="0" applyNumberFormat="1" applyFont="1" applyFill="1" applyBorder="1" applyAlignment="1" applyProtection="1">
      <alignment horizontal="center" vertical="center"/>
      <protection hidden="1"/>
    </xf>
    <xf numFmtId="190" fontId="48" fillId="7" borderId="0" xfId="0" applyNumberFormat="1" applyFont="1" applyFill="1" applyBorder="1" applyAlignment="1" applyProtection="1">
      <alignment horizontal="center" vertical="center"/>
      <protection hidden="1"/>
    </xf>
    <xf numFmtId="0" fontId="30" fillId="0" borderId="25" xfId="0" applyNumberFormat="1" applyFont="1" applyFill="1" applyBorder="1" applyAlignment="1" applyProtection="1">
      <alignment horizontal="center" vertical="center"/>
      <protection locked="0" hidden="1"/>
    </xf>
    <xf numFmtId="0" fontId="30" fillId="0" borderId="12" xfId="0" applyNumberFormat="1" applyFont="1" applyFill="1" applyBorder="1" applyAlignment="1" applyProtection="1">
      <alignment horizontal="center" vertical="center"/>
      <protection locked="0" hidden="1"/>
    </xf>
    <xf numFmtId="0" fontId="30" fillId="0" borderId="76" xfId="0" applyNumberFormat="1" applyFont="1" applyFill="1" applyBorder="1" applyAlignment="1" applyProtection="1">
      <alignment horizontal="center" vertical="center"/>
      <protection locked="0" hidden="1"/>
    </xf>
    <xf numFmtId="0" fontId="27" fillId="4" borderId="7" xfId="0" applyNumberFormat="1" applyFont="1" applyFill="1" applyBorder="1" applyAlignment="1" applyProtection="1">
      <alignment horizontal="center" vertical="center"/>
      <protection hidden="1"/>
    </xf>
    <xf numFmtId="0" fontId="27" fillId="10" borderId="49" xfId="0" applyFont="1" applyFill="1" applyBorder="1" applyAlignment="1" applyProtection="1">
      <alignment horizontal="center" vertical="center"/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13" xfId="0" applyBorder="1" applyProtection="1">
      <protection hidden="1"/>
    </xf>
    <xf numFmtId="0" fontId="0" fillId="0" borderId="0" xfId="0" applyProtection="1">
      <protection hidden="1"/>
    </xf>
    <xf numFmtId="0" fontId="0" fillId="0" borderId="8" xfId="0" applyBorder="1" applyProtection="1">
      <protection hidden="1"/>
    </xf>
    <xf numFmtId="0" fontId="0" fillId="0" borderId="33" xfId="0" applyBorder="1" applyProtection="1">
      <protection hidden="1"/>
    </xf>
    <xf numFmtId="0" fontId="0" fillId="0" borderId="34" xfId="0" applyBorder="1" applyProtection="1">
      <protection hidden="1"/>
    </xf>
    <xf numFmtId="0" fontId="0" fillId="0" borderId="69" xfId="0" applyBorder="1" applyProtection="1">
      <protection hidden="1"/>
    </xf>
    <xf numFmtId="0" fontId="27" fillId="0" borderId="0" xfId="0" applyNumberFormat="1" applyFont="1" applyFill="1" applyBorder="1" applyAlignment="1" applyProtection="1">
      <alignment horizontal="center" vertical="center"/>
      <protection hidden="1"/>
    </xf>
    <xf numFmtId="190" fontId="27" fillId="11" borderId="7" xfId="0" applyNumberFormat="1" applyFont="1" applyFill="1" applyBorder="1" applyAlignment="1" applyProtection="1">
      <alignment horizontal="left" vertical="center"/>
      <protection hidden="1"/>
    </xf>
    <xf numFmtId="0" fontId="42" fillId="7" borderId="75" xfId="0" applyFont="1" applyFill="1" applyBorder="1" applyAlignment="1" applyProtection="1">
      <alignment horizontal="left" vertical="center"/>
      <protection hidden="1"/>
    </xf>
    <xf numFmtId="0" fontId="42" fillId="7" borderId="34" xfId="0" applyFont="1" applyFill="1" applyBorder="1" applyAlignment="1" applyProtection="1">
      <alignment horizontal="left" vertical="center"/>
      <protection hidden="1"/>
    </xf>
    <xf numFmtId="0" fontId="42" fillId="7" borderId="35" xfId="0" applyFont="1" applyFill="1" applyBorder="1" applyAlignment="1" applyProtection="1">
      <alignment horizontal="left" vertical="center"/>
      <protection hidden="1"/>
    </xf>
    <xf numFmtId="190" fontId="27" fillId="7" borderId="1" xfId="0" applyNumberFormat="1" applyFont="1" applyFill="1" applyBorder="1" applyAlignment="1" applyProtection="1">
      <alignment horizontal="left" vertical="center"/>
      <protection hidden="1"/>
    </xf>
    <xf numFmtId="190" fontId="27" fillId="7" borderId="2" xfId="0" applyNumberFormat="1" applyFont="1" applyFill="1" applyBorder="1" applyAlignment="1" applyProtection="1">
      <alignment horizontal="left" vertical="center"/>
      <protection hidden="1"/>
    </xf>
    <xf numFmtId="190" fontId="27" fillId="7" borderId="3" xfId="0" applyNumberFormat="1" applyFont="1" applyFill="1" applyBorder="1" applyAlignment="1" applyProtection="1">
      <alignment horizontal="left" vertical="center"/>
      <protection hidden="1"/>
    </xf>
    <xf numFmtId="0" fontId="35" fillId="7" borderId="15" xfId="0" applyFont="1" applyFill="1" applyBorder="1" applyAlignment="1" applyProtection="1">
      <alignment horizontal="center" vertical="center"/>
      <protection hidden="1"/>
    </xf>
    <xf numFmtId="0" fontId="29" fillId="0" borderId="15" xfId="0" applyFont="1" applyBorder="1" applyAlignment="1" applyProtection="1">
      <alignment horizontal="center"/>
      <protection hidden="1"/>
    </xf>
    <xf numFmtId="0" fontId="29" fillId="0" borderId="0" xfId="0" applyFont="1" applyBorder="1" applyAlignment="1" applyProtection="1">
      <alignment horizontal="center"/>
      <protection hidden="1"/>
    </xf>
    <xf numFmtId="2" fontId="30" fillId="0" borderId="46" xfId="0" applyNumberFormat="1" applyFont="1" applyFill="1" applyBorder="1" applyAlignment="1" applyProtection="1">
      <alignment horizontal="left" vertical="center"/>
      <protection locked="0" hidden="1"/>
    </xf>
    <xf numFmtId="2" fontId="30" fillId="0" borderId="47" xfId="0" applyNumberFormat="1" applyFont="1" applyFill="1" applyBorder="1" applyAlignment="1" applyProtection="1">
      <alignment horizontal="left" vertical="center"/>
      <protection locked="0" hidden="1"/>
    </xf>
    <xf numFmtId="2" fontId="30" fillId="0" borderId="48" xfId="0" applyNumberFormat="1" applyFont="1" applyFill="1" applyBorder="1" applyAlignment="1" applyProtection="1">
      <alignment horizontal="left" vertical="center"/>
      <protection locked="0" hidden="1"/>
    </xf>
    <xf numFmtId="0" fontId="30" fillId="0" borderId="65" xfId="0" applyNumberFormat="1" applyFont="1" applyFill="1" applyBorder="1" applyAlignment="1" applyProtection="1">
      <alignment horizontal="center" vertical="center"/>
      <protection locked="0" hidden="1"/>
    </xf>
    <xf numFmtId="0" fontId="3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30" fillId="0" borderId="37" xfId="0" applyNumberFormat="1" applyFont="1" applyFill="1" applyBorder="1" applyAlignment="1" applyProtection="1">
      <alignment horizontal="center" vertical="center"/>
      <protection locked="0" hidden="1"/>
    </xf>
    <xf numFmtId="0" fontId="57" fillId="0" borderId="0" xfId="0" applyNumberFormat="1" applyFont="1" applyFill="1" applyBorder="1" applyAlignment="1" applyProtection="1">
      <alignment horizontal="center" vertical="center"/>
      <protection hidden="1"/>
    </xf>
    <xf numFmtId="0" fontId="27" fillId="0" borderId="0" xfId="0" applyNumberFormat="1" applyFont="1" applyFill="1" applyBorder="1" applyAlignment="1" applyProtection="1">
      <alignment horizontal="left" vertical="center"/>
      <protection hidden="1"/>
    </xf>
    <xf numFmtId="0" fontId="28" fillId="0" borderId="0" xfId="0" applyNumberFormat="1" applyFont="1" applyFill="1" applyBorder="1" applyAlignment="1" applyProtection="1">
      <alignment horizontal="center" vertical="center"/>
      <protection hidden="1"/>
    </xf>
    <xf numFmtId="0" fontId="30" fillId="0" borderId="7" xfId="0" applyNumberFormat="1" applyFont="1" applyFill="1" applyBorder="1" applyAlignment="1" applyProtection="1">
      <alignment horizontal="center" vertical="center"/>
      <protection hidden="1"/>
    </xf>
    <xf numFmtId="2" fontId="55" fillId="0" borderId="0" xfId="0" applyNumberFormat="1" applyFont="1" applyFill="1" applyBorder="1" applyAlignment="1" applyProtection="1">
      <alignment horizontal="center" vertical="center"/>
      <protection hidden="1"/>
    </xf>
    <xf numFmtId="202" fontId="55" fillId="0" borderId="0" xfId="0" applyNumberFormat="1" applyFont="1" applyFill="1" applyBorder="1" applyAlignment="1" applyProtection="1">
      <alignment horizontal="center" vertical="center"/>
      <protection hidden="1"/>
    </xf>
    <xf numFmtId="0" fontId="55" fillId="0" borderId="0" xfId="0" applyNumberFormat="1" applyFont="1" applyFill="1" applyBorder="1" applyAlignment="1" applyProtection="1">
      <alignment horizontal="center" vertical="center"/>
      <protection hidden="1"/>
    </xf>
    <xf numFmtId="1" fontId="28" fillId="0" borderId="0" xfId="0" applyNumberFormat="1" applyFont="1" applyFill="1" applyBorder="1" applyAlignment="1" applyProtection="1">
      <alignment horizontal="center" vertical="center"/>
      <protection hidden="1"/>
    </xf>
    <xf numFmtId="0" fontId="43" fillId="0" borderId="0" xfId="0" applyNumberFormat="1" applyFont="1" applyFill="1" applyBorder="1" applyAlignment="1" applyProtection="1">
      <alignment horizontal="center" vertical="center"/>
      <protection hidden="1"/>
    </xf>
    <xf numFmtId="0" fontId="27" fillId="0" borderId="0" xfId="3" applyNumberFormat="1" applyFont="1" applyFill="1" applyBorder="1" applyAlignment="1" applyProtection="1">
      <alignment horizontal="left" vertical="center"/>
      <protection hidden="1"/>
    </xf>
    <xf numFmtId="0" fontId="28" fillId="0" borderId="0" xfId="0" applyNumberFormat="1" applyFont="1" applyFill="1" applyBorder="1" applyAlignment="1" applyProtection="1">
      <alignment horizontal="left" vertical="center"/>
      <protection hidden="1"/>
    </xf>
    <xf numFmtId="187" fontId="27" fillId="0" borderId="0" xfId="0" applyNumberFormat="1" applyFont="1" applyFill="1" applyBorder="1" applyAlignment="1" applyProtection="1">
      <alignment horizontal="left" vertical="center"/>
      <protection hidden="1"/>
    </xf>
    <xf numFmtId="2" fontId="27" fillId="0" borderId="0" xfId="0" applyNumberFormat="1" applyFont="1" applyFill="1" applyBorder="1" applyAlignment="1" applyProtection="1">
      <alignment horizontal="left" vertical="center"/>
      <protection hidden="1"/>
    </xf>
    <xf numFmtId="2" fontId="28" fillId="7" borderId="65" xfId="0" applyNumberFormat="1" applyFont="1" applyFill="1" applyBorder="1" applyAlignment="1" applyProtection="1">
      <alignment horizontal="center" vertical="center"/>
      <protection hidden="1"/>
    </xf>
    <xf numFmtId="2" fontId="28" fillId="7" borderId="39" xfId="0" applyNumberFormat="1" applyFont="1" applyFill="1" applyBorder="1" applyAlignment="1" applyProtection="1">
      <alignment horizontal="center" vertical="center"/>
      <protection hidden="1"/>
    </xf>
    <xf numFmtId="2" fontId="28" fillId="7" borderId="37" xfId="0" applyNumberFormat="1" applyFont="1" applyFill="1" applyBorder="1" applyAlignment="1" applyProtection="1">
      <alignment horizontal="center" vertical="center"/>
      <protection hidden="1"/>
    </xf>
    <xf numFmtId="0" fontId="30" fillId="0" borderId="0" xfId="0" applyNumberFormat="1" applyFont="1" applyFill="1" applyBorder="1" applyAlignment="1" applyProtection="1">
      <alignment horizontal="center" vertical="center"/>
      <protection hidden="1"/>
    </xf>
    <xf numFmtId="0" fontId="42" fillId="7" borderId="19" xfId="0" applyFont="1" applyFill="1" applyBorder="1" applyAlignment="1" applyProtection="1">
      <alignment horizontal="left" vertical="center"/>
      <protection hidden="1"/>
    </xf>
    <xf numFmtId="0" fontId="42" fillId="7" borderId="20" xfId="0" applyFont="1" applyFill="1" applyBorder="1" applyAlignment="1" applyProtection="1">
      <alignment horizontal="left" vertical="center"/>
      <protection hidden="1"/>
    </xf>
    <xf numFmtId="0" fontId="42" fillId="7" borderId="77" xfId="0" applyFont="1" applyFill="1" applyBorder="1" applyAlignment="1" applyProtection="1">
      <alignment horizontal="left" vertical="center"/>
      <protection hidden="1"/>
    </xf>
    <xf numFmtId="2" fontId="57" fillId="0" borderId="0" xfId="0" applyNumberFormat="1" applyFont="1" applyFill="1" applyBorder="1" applyAlignment="1" applyProtection="1">
      <alignment horizontal="center"/>
      <protection hidden="1"/>
    </xf>
    <xf numFmtId="188" fontId="30" fillId="0" borderId="22" xfId="0" applyNumberFormat="1" applyFont="1" applyFill="1" applyBorder="1" applyAlignment="1" applyProtection="1">
      <alignment horizontal="left" vertical="center"/>
      <protection locked="0" hidden="1"/>
    </xf>
    <xf numFmtId="188" fontId="30" fillId="0" borderId="23" xfId="0" applyNumberFormat="1" applyFont="1" applyFill="1" applyBorder="1" applyAlignment="1" applyProtection="1">
      <alignment horizontal="left" vertical="center"/>
      <protection locked="0" hidden="1"/>
    </xf>
    <xf numFmtId="188" fontId="30" fillId="0" borderId="24" xfId="0" applyNumberFormat="1" applyFont="1" applyFill="1" applyBorder="1" applyAlignment="1" applyProtection="1">
      <alignment horizontal="left" vertical="center"/>
      <protection locked="0" hidden="1"/>
    </xf>
    <xf numFmtId="189" fontId="57" fillId="0" borderId="0" xfId="0" applyNumberFormat="1" applyFont="1" applyFill="1" applyBorder="1" applyAlignment="1" applyProtection="1">
      <alignment horizontal="left" vertical="center"/>
      <protection hidden="1"/>
    </xf>
    <xf numFmtId="2" fontId="57" fillId="0" borderId="0" xfId="0" applyNumberFormat="1" applyFont="1" applyFill="1" applyBorder="1" applyAlignment="1" applyProtection="1">
      <alignment horizontal="left"/>
      <protection hidden="1"/>
    </xf>
    <xf numFmtId="190" fontId="57" fillId="0" borderId="0" xfId="0" applyNumberFormat="1" applyFont="1" applyFill="1" applyBorder="1" applyAlignment="1" applyProtection="1">
      <alignment horizontal="left"/>
      <protection hidden="1"/>
    </xf>
    <xf numFmtId="0" fontId="8" fillId="0" borderId="7" xfId="0" applyNumberFormat="1" applyFont="1" applyBorder="1" applyAlignment="1" applyProtection="1">
      <alignment horizontal="center" vertical="center"/>
      <protection hidden="1"/>
    </xf>
    <xf numFmtId="0" fontId="27" fillId="0" borderId="7" xfId="0" applyNumberFormat="1" applyFont="1" applyFill="1" applyBorder="1" applyAlignment="1" applyProtection="1">
      <alignment horizontal="center" vertical="center"/>
      <protection hidden="1"/>
    </xf>
    <xf numFmtId="0" fontId="5" fillId="4" borderId="7" xfId="0" applyNumberFormat="1" applyFont="1" applyFill="1" applyBorder="1" applyAlignment="1" applyProtection="1">
      <alignment horizontal="center" vertical="center"/>
      <protection hidden="1"/>
    </xf>
    <xf numFmtId="0" fontId="27" fillId="6" borderId="0" xfId="0" applyNumberFormat="1" applyFont="1" applyFill="1" applyBorder="1" applyAlignment="1" applyProtection="1">
      <alignment horizontal="center" vertical="center"/>
      <protection hidden="1"/>
    </xf>
    <xf numFmtId="0" fontId="28" fillId="12" borderId="0" xfId="0" applyNumberFormat="1" applyFont="1" applyFill="1" applyBorder="1" applyAlignment="1" applyProtection="1">
      <alignment horizontal="center" vertical="center"/>
      <protection hidden="1"/>
    </xf>
    <xf numFmtId="190" fontId="5" fillId="0" borderId="7" xfId="0" applyNumberFormat="1" applyFont="1" applyFill="1" applyBorder="1" applyAlignment="1" applyProtection="1">
      <alignment horizontal="center" vertical="center"/>
      <protection hidden="1"/>
    </xf>
    <xf numFmtId="190" fontId="27" fillId="0" borderId="7" xfId="0" applyNumberFormat="1" applyFont="1" applyFill="1" applyBorder="1" applyAlignment="1" applyProtection="1">
      <alignment horizontal="center" vertical="center"/>
      <protection hidden="1"/>
    </xf>
    <xf numFmtId="190" fontId="28" fillId="8" borderId="0" xfId="0" applyNumberFormat="1" applyFont="1" applyFill="1" applyBorder="1" applyAlignment="1" applyProtection="1">
      <alignment horizontal="center" vertical="center"/>
      <protection hidden="1"/>
    </xf>
    <xf numFmtId="190" fontId="28" fillId="8" borderId="34" xfId="0" applyNumberFormat="1" applyFont="1" applyFill="1" applyBorder="1" applyAlignment="1" applyProtection="1">
      <alignment horizontal="center" vertical="center"/>
      <protection hidden="1"/>
    </xf>
    <xf numFmtId="2" fontId="27" fillId="5" borderId="50" xfId="0" applyNumberFormat="1" applyFont="1" applyFill="1" applyBorder="1" applyAlignment="1" applyProtection="1">
      <alignment horizontal="left" vertical="center"/>
      <protection hidden="1"/>
    </xf>
    <xf numFmtId="2" fontId="27" fillId="5" borderId="51" xfId="0" applyNumberFormat="1" applyFont="1" applyFill="1" applyBorder="1" applyAlignment="1" applyProtection="1">
      <alignment horizontal="left" vertical="center"/>
      <protection hidden="1"/>
    </xf>
    <xf numFmtId="2" fontId="27" fillId="5" borderId="52" xfId="0" applyNumberFormat="1" applyFont="1" applyFill="1" applyBorder="1" applyAlignment="1" applyProtection="1">
      <alignment horizontal="left" vertical="center"/>
      <protection hidden="1"/>
    </xf>
    <xf numFmtId="0" fontId="27" fillId="11" borderId="27" xfId="0" applyFont="1" applyFill="1" applyBorder="1" applyAlignment="1" applyProtection="1">
      <alignment horizontal="center" vertical="center"/>
      <protection hidden="1"/>
    </xf>
    <xf numFmtId="0" fontId="27" fillId="11" borderId="12" xfId="0" applyFont="1" applyFill="1" applyBorder="1" applyAlignment="1" applyProtection="1">
      <alignment horizontal="center" vertical="center"/>
      <protection hidden="1"/>
    </xf>
    <xf numFmtId="0" fontId="27" fillId="11" borderId="26" xfId="0" applyFont="1" applyFill="1" applyBorder="1" applyAlignment="1" applyProtection="1">
      <alignment horizontal="center" vertical="center"/>
      <protection hidden="1"/>
    </xf>
    <xf numFmtId="0" fontId="27" fillId="11" borderId="13" xfId="0" applyFont="1" applyFill="1" applyBorder="1" applyAlignment="1" applyProtection="1">
      <alignment horizontal="center" vertical="center"/>
      <protection hidden="1"/>
    </xf>
    <xf numFmtId="0" fontId="27" fillId="11" borderId="0" xfId="0" applyFont="1" applyFill="1" applyBorder="1" applyAlignment="1" applyProtection="1">
      <alignment horizontal="center" vertical="center"/>
      <protection hidden="1"/>
    </xf>
    <xf numFmtId="0" fontId="27" fillId="11" borderId="8" xfId="0" applyFont="1" applyFill="1" applyBorder="1" applyAlignment="1" applyProtection="1">
      <alignment horizontal="center" vertical="center"/>
      <protection hidden="1"/>
    </xf>
    <xf numFmtId="190" fontId="28" fillId="8" borderId="13" xfId="0" applyNumberFormat="1" applyFont="1" applyFill="1" applyBorder="1" applyAlignment="1" applyProtection="1">
      <alignment horizontal="center" vertical="top"/>
      <protection hidden="1"/>
    </xf>
    <xf numFmtId="190" fontId="28" fillId="8" borderId="0" xfId="0" applyNumberFormat="1" applyFont="1" applyFill="1" applyBorder="1" applyAlignment="1" applyProtection="1">
      <alignment horizontal="center" vertical="top"/>
      <protection hidden="1"/>
    </xf>
    <xf numFmtId="0" fontId="11" fillId="8" borderId="0" xfId="0" quotePrefix="1" applyFont="1" applyFill="1" applyAlignment="1" applyProtection="1">
      <alignment horizontal="left" vertical="center"/>
      <protection hidden="1"/>
    </xf>
    <xf numFmtId="0" fontId="34" fillId="8" borderId="0" xfId="0" applyFont="1" applyFill="1" applyAlignment="1" applyProtection="1">
      <alignment horizontal="center" vertical="center"/>
      <protection hidden="1"/>
    </xf>
    <xf numFmtId="0" fontId="34" fillId="8" borderId="0" xfId="0" applyFont="1" applyFill="1" applyBorder="1" applyAlignment="1" applyProtection="1">
      <alignment horizontal="center" vertical="center"/>
      <protection hidden="1"/>
    </xf>
  </cellXfs>
  <cellStyles count="4">
    <cellStyle name="Comma" xfId="3" builtinId="3"/>
    <cellStyle name="Hyperlink" xfId="1" builtinId="8"/>
    <cellStyle name="Normal" xfId="0" builtinId="0"/>
    <cellStyle name="เครื่องหมายจุลภาค 2" xfId="2"/>
  </cellStyles>
  <dxfs count="0"/>
  <tableStyles count="0" defaultTableStyle="TableStyleMedium2" defaultPivotStyle="PivotStyleLight16"/>
  <colors>
    <mruColors>
      <color rgb="FF99FF99"/>
      <color rgb="FF006600"/>
      <color rgb="FF008000"/>
      <color rgb="FF0000FF"/>
      <color rgb="FFFFFF99"/>
      <color rgb="FFFF0066"/>
      <color rgb="FFFFFFCC"/>
      <color rgb="FFDDF1FF"/>
      <color rgb="FFFF00FF"/>
      <color rgb="FFC9E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148116296412911E-2"/>
          <c:y val="2.0167792154691628E-2"/>
          <c:w val="0.94570364020752362"/>
          <c:h val="0.94458676781993278"/>
        </c:manualLayout>
      </c:layout>
      <c:scatterChart>
        <c:scatterStyle val="lineMarker"/>
        <c:varyColors val="0"/>
        <c:ser>
          <c:idx val="0"/>
          <c:order val="0"/>
          <c:tx>
            <c:strRef>
              <c:f>'Tied Column'!$QZ$4</c:f>
              <c:strCache>
                <c:ptCount val="1"/>
                <c:pt idx="0">
                  <c:v>ขนาดเสา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'Tied Column'!$RA$5:$RE$5</c:f>
              <c:numCache>
                <c:formatCode>General</c:formatCode>
                <c:ptCount val="5"/>
                <c:pt idx="0">
                  <c:v>-15</c:v>
                </c:pt>
                <c:pt idx="1">
                  <c:v>-15</c:v>
                </c:pt>
                <c:pt idx="2">
                  <c:v>15</c:v>
                </c:pt>
                <c:pt idx="3">
                  <c:v>15</c:v>
                </c:pt>
                <c:pt idx="4">
                  <c:v>-15</c:v>
                </c:pt>
              </c:numCache>
            </c:numRef>
          </c:xVal>
          <c:yVal>
            <c:numRef>
              <c:f>'Tied Column'!$RA$6:$RE$6</c:f>
              <c:numCache>
                <c:formatCode>General</c:formatCode>
                <c:ptCount val="5"/>
                <c:pt idx="0">
                  <c:v>15</c:v>
                </c:pt>
                <c:pt idx="1">
                  <c:v>-15</c:v>
                </c:pt>
                <c:pt idx="2">
                  <c:v>-15</c:v>
                </c:pt>
                <c:pt idx="3">
                  <c:v>15</c:v>
                </c:pt>
                <c:pt idx="4">
                  <c:v>15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'Tied Column'!$QZ$7</c:f>
              <c:strCache>
                <c:ptCount val="1"/>
                <c:pt idx="0">
                  <c:v>ปลอก1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Column'!$RA$8:$RE$8</c:f>
              <c:numCache>
                <c:formatCode>General</c:formatCode>
                <c:ptCount val="5"/>
                <c:pt idx="0">
                  <c:v>-11.5</c:v>
                </c:pt>
                <c:pt idx="1">
                  <c:v>-11.5</c:v>
                </c:pt>
                <c:pt idx="2">
                  <c:v>11.5</c:v>
                </c:pt>
                <c:pt idx="3">
                  <c:v>11.5</c:v>
                </c:pt>
                <c:pt idx="4">
                  <c:v>-11.5</c:v>
                </c:pt>
              </c:numCache>
            </c:numRef>
          </c:xVal>
          <c:yVal>
            <c:numRef>
              <c:f>'Tied Column'!$RA$9:$RE$9</c:f>
              <c:numCache>
                <c:formatCode>General</c:formatCode>
                <c:ptCount val="5"/>
                <c:pt idx="0">
                  <c:v>11.5</c:v>
                </c:pt>
                <c:pt idx="1">
                  <c:v>-11.5</c:v>
                </c:pt>
                <c:pt idx="2">
                  <c:v>-11.5</c:v>
                </c:pt>
                <c:pt idx="3">
                  <c:v>11.5</c:v>
                </c:pt>
                <c:pt idx="4">
                  <c:v>11.5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'Tied Column'!$QZ$17</c:f>
              <c:strCache>
                <c:ptCount val="1"/>
                <c:pt idx="0">
                  <c:v>top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'Tied Column'!$QZ$21:$QZ$40</c:f>
              <c:numCache>
                <c:formatCode>General</c:formatCode>
                <c:ptCount val="20"/>
                <c:pt idx="0">
                  <c:v>-10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xVal>
          <c:yVal>
            <c:numRef>
              <c:f>'Tied Column'!$RA$21:$RA$40</c:f>
              <c:numCache>
                <c:formatCode>General</c:formatCode>
                <c:ptCount val="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'Tied Column'!$RB$17</c:f>
              <c:strCache>
                <c:ptCount val="1"/>
                <c:pt idx="0">
                  <c:v>bottom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'Tied Column'!$RB$21:$RB$40</c:f>
              <c:numCache>
                <c:formatCode>General</c:formatCode>
                <c:ptCount val="20"/>
                <c:pt idx="0">
                  <c:v>-10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xVal>
          <c:yVal>
            <c:numRef>
              <c:f>'Tied Column'!$RC$21:$RC$40</c:f>
              <c:numCache>
                <c:formatCode>General</c:formatCode>
                <c:ptCount val="20"/>
                <c:pt idx="0">
                  <c:v>-10</c:v>
                </c:pt>
                <c:pt idx="1">
                  <c:v>-10</c:v>
                </c:pt>
                <c:pt idx="2">
                  <c:v>-10</c:v>
                </c:pt>
                <c:pt idx="3">
                  <c:v>-10</c:v>
                </c:pt>
                <c:pt idx="4">
                  <c:v>-10</c:v>
                </c:pt>
                <c:pt idx="5">
                  <c:v>-10</c:v>
                </c:pt>
                <c:pt idx="6">
                  <c:v>-10</c:v>
                </c:pt>
                <c:pt idx="7">
                  <c:v>-10</c:v>
                </c:pt>
                <c:pt idx="8">
                  <c:v>-10</c:v>
                </c:pt>
                <c:pt idx="9">
                  <c:v>-10</c:v>
                </c:pt>
                <c:pt idx="10">
                  <c:v>-10</c:v>
                </c:pt>
                <c:pt idx="11">
                  <c:v>-10</c:v>
                </c:pt>
                <c:pt idx="12">
                  <c:v>-10</c:v>
                </c:pt>
                <c:pt idx="13">
                  <c:v>-10</c:v>
                </c:pt>
                <c:pt idx="14">
                  <c:v>-10</c:v>
                </c:pt>
                <c:pt idx="15">
                  <c:v>-10</c:v>
                </c:pt>
                <c:pt idx="16">
                  <c:v>-10</c:v>
                </c:pt>
                <c:pt idx="17">
                  <c:v>-10</c:v>
                </c:pt>
                <c:pt idx="18">
                  <c:v>-10</c:v>
                </c:pt>
                <c:pt idx="19">
                  <c:v>-10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'Tied Column'!$RD$17</c:f>
              <c:strCache>
                <c:ptCount val="1"/>
                <c:pt idx="0">
                  <c:v>ซ้าย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'Tied Column'!$RD$21:$RD$40</c:f>
              <c:numCache>
                <c:formatCode>General</c:formatCode>
                <c:ptCount val="20"/>
                <c:pt idx="0">
                  <c:v>-10</c:v>
                </c:pt>
                <c:pt idx="1">
                  <c:v>-10</c:v>
                </c:pt>
                <c:pt idx="2">
                  <c:v>-10</c:v>
                </c:pt>
                <c:pt idx="3">
                  <c:v>-10</c:v>
                </c:pt>
                <c:pt idx="4">
                  <c:v>-10</c:v>
                </c:pt>
                <c:pt idx="5">
                  <c:v>-10</c:v>
                </c:pt>
                <c:pt idx="6">
                  <c:v>-10</c:v>
                </c:pt>
                <c:pt idx="7">
                  <c:v>-10</c:v>
                </c:pt>
                <c:pt idx="8">
                  <c:v>-10</c:v>
                </c:pt>
                <c:pt idx="9">
                  <c:v>-10</c:v>
                </c:pt>
                <c:pt idx="10">
                  <c:v>-10</c:v>
                </c:pt>
                <c:pt idx="11">
                  <c:v>-10</c:v>
                </c:pt>
                <c:pt idx="12">
                  <c:v>-10</c:v>
                </c:pt>
                <c:pt idx="13">
                  <c:v>-10</c:v>
                </c:pt>
                <c:pt idx="14">
                  <c:v>-10</c:v>
                </c:pt>
                <c:pt idx="15">
                  <c:v>-10</c:v>
                </c:pt>
                <c:pt idx="16">
                  <c:v>-10</c:v>
                </c:pt>
                <c:pt idx="17">
                  <c:v>-10</c:v>
                </c:pt>
                <c:pt idx="18">
                  <c:v>-10</c:v>
                </c:pt>
                <c:pt idx="19">
                  <c:v>-10</c:v>
                </c:pt>
              </c:numCache>
            </c:numRef>
          </c:xVal>
          <c:yVal>
            <c:numRef>
              <c:f>'Tied Column'!$RE$21:$RE$40</c:f>
              <c:numCache>
                <c:formatCode>General</c:formatCode>
                <c:ptCount val="20"/>
                <c:pt idx="0">
                  <c:v>-10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'Tied Column'!$RF$17</c:f>
              <c:strCache>
                <c:ptCount val="1"/>
                <c:pt idx="0">
                  <c:v>ขวา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'Tied Column'!$RF$21:$RF$40</c:f>
              <c:numCache>
                <c:formatCode>General</c:formatCode>
                <c:ptCount val="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xVal>
          <c:yVal>
            <c:numRef>
              <c:f>'Tied Column'!$RG$21:$RG$40</c:f>
              <c:numCache>
                <c:formatCode>General</c:formatCode>
                <c:ptCount val="20"/>
                <c:pt idx="0">
                  <c:v>-10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'Tied Column'!$QZ$42</c:f>
              <c:strCache>
                <c:ptCount val="1"/>
                <c:pt idx="0">
                  <c:v>ระยะบน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Column'!$RA$43:$RB$43</c:f>
              <c:numCache>
                <c:formatCode>General</c:formatCode>
                <c:ptCount val="2"/>
                <c:pt idx="0">
                  <c:v>-15</c:v>
                </c:pt>
                <c:pt idx="1">
                  <c:v>15</c:v>
                </c:pt>
              </c:numCache>
            </c:numRef>
          </c:xVal>
          <c:yVal>
            <c:numRef>
              <c:f>'Tied Column'!$RA$44:$RB$44</c:f>
              <c:numCache>
                <c:formatCode>General</c:formatCode>
                <c:ptCount val="2"/>
                <c:pt idx="0">
                  <c:v>27</c:v>
                </c:pt>
                <c:pt idx="1">
                  <c:v>27</c:v>
                </c:pt>
              </c:numCache>
            </c:numRef>
          </c:yVal>
          <c:smooth val="0"/>
        </c:ser>
        <c:ser>
          <c:idx val="7"/>
          <c:order val="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Column'!$RD$43:$RE$43</c:f>
              <c:numCache>
                <c:formatCode>General</c:formatCode>
                <c:ptCount val="2"/>
                <c:pt idx="0">
                  <c:v>-15</c:v>
                </c:pt>
                <c:pt idx="1">
                  <c:v>-15</c:v>
                </c:pt>
              </c:numCache>
            </c:numRef>
          </c:xVal>
          <c:yVal>
            <c:numRef>
              <c:f>'Tied Column'!$RD$44:$RE$44</c:f>
              <c:numCache>
                <c:formatCode>General</c:formatCode>
                <c:ptCount val="2"/>
                <c:pt idx="0">
                  <c:v>29</c:v>
                </c:pt>
                <c:pt idx="1">
                  <c:v>25</c:v>
                </c:pt>
              </c:numCache>
            </c:numRef>
          </c:yVal>
          <c:smooth val="0"/>
        </c:ser>
        <c:ser>
          <c:idx val="8"/>
          <c:order val="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Column'!$RG$43:$RH$43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xVal>
          <c:yVal>
            <c:numRef>
              <c:f>'Tied Column'!$RG$44:$RH$44</c:f>
              <c:numCache>
                <c:formatCode>General</c:formatCode>
                <c:ptCount val="2"/>
                <c:pt idx="0">
                  <c:v>29</c:v>
                </c:pt>
                <c:pt idx="1">
                  <c:v>25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'Tied Column'!$QZ$45</c:f>
              <c:strCache>
                <c:ptCount val="1"/>
                <c:pt idx="0">
                  <c:v>ระยะข้าง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Column'!$RA$46:$RB$46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xVal>
          <c:yVal>
            <c:numRef>
              <c:f>'Tied Column'!$RA$47:$RB$47</c:f>
              <c:numCache>
                <c:formatCode>General</c:formatCode>
                <c:ptCount val="2"/>
                <c:pt idx="0">
                  <c:v>15</c:v>
                </c:pt>
                <c:pt idx="1">
                  <c:v>-15</c:v>
                </c:pt>
              </c:numCache>
            </c:numRef>
          </c:yVal>
          <c:smooth val="0"/>
        </c:ser>
        <c:ser>
          <c:idx val="10"/>
          <c:order val="1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Column'!$RD$46:$RE$46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Column'!$RD$47:$RE$47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11"/>
          <c:order val="1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Column'!$RG$46:$RH$46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Column'!$RG$47:$RH$47</c:f>
              <c:numCache>
                <c:formatCode>General</c:formatCode>
                <c:ptCount val="2"/>
                <c:pt idx="0">
                  <c:v>-15</c:v>
                </c:pt>
                <c:pt idx="1">
                  <c:v>-15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'Tied Column'!$RJ$42</c:f>
              <c:strCache>
                <c:ptCount val="1"/>
                <c:pt idx="0">
                  <c:v>0.30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0966269841269914E-2"/>
                  <c:y val="-1.720416666666664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'Tied Column'!$RJ$44</c:f>
              <c:numCache>
                <c:formatCode>General</c:formatCode>
                <c:ptCount val="1"/>
                <c:pt idx="0">
                  <c:v>27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'Tied Column'!$RJ$45</c:f>
              <c:strCache>
                <c:ptCount val="1"/>
                <c:pt idx="0">
                  <c:v>0.30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7007738095238935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Column'!$RJ$46</c:f>
              <c:numCache>
                <c:formatCode>General</c:formatCode>
                <c:ptCount val="1"/>
                <c:pt idx="0">
                  <c:v>-27</c:v>
                </c:pt>
              </c:numCache>
            </c:numRef>
          </c:xVal>
          <c:yVal>
            <c:numRef>
              <c:f>'Tied Column'!$RJ$47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'Tied Column'!$RB$48</c:f>
              <c:strCache>
                <c:ptCount val="1"/>
                <c:pt idx="0">
                  <c:v>0.035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none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Column'!$RA$49:$RB$49</c:f>
              <c:numCache>
                <c:formatCode>General</c:formatCode>
                <c:ptCount val="2"/>
                <c:pt idx="0">
                  <c:v>-15</c:v>
                </c:pt>
                <c:pt idx="1">
                  <c:v>-19</c:v>
                </c:pt>
              </c:numCache>
            </c:numRef>
          </c:xVal>
          <c:yVal>
            <c:numRef>
              <c:f>'Tied Column'!$RA$50:$RB$50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'Tied Column'!$RB$48</c:f>
              <c:strCache>
                <c:ptCount val="1"/>
                <c:pt idx="0">
                  <c:v>0.035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</a:ln>
          </c:spPr>
          <c:marker>
            <c:symbol val="none"/>
          </c:marker>
          <c:xVal>
            <c:numRef>
              <c:f>'Tied Column'!$RD$49:$RE$49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xVal>
          <c:yVal>
            <c:numRef>
              <c:f>'Tied Column'!$RD$50:$RE$50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16"/>
          <c:order val="1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Column'!$RG$49:$RH$49</c:f>
              <c:numCache>
                <c:formatCode>General</c:formatCode>
                <c:ptCount val="2"/>
                <c:pt idx="0">
                  <c:v>-15</c:v>
                </c:pt>
                <c:pt idx="1">
                  <c:v>-15</c:v>
                </c:pt>
              </c:numCache>
            </c:numRef>
          </c:xVal>
          <c:yVal>
            <c:numRef>
              <c:f>'Tied Column'!$RG$50:$RH$50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17"/>
          <c:order val="1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Column'!$RJ$49:$RK$49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Column'!$RJ$50:$RK$50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'Tied Column'!$QZ$52</c:f>
              <c:strCache>
                <c:ptCount val="1"/>
                <c:pt idx="0">
                  <c:v>MB6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Column'!$RA$53:$RB$53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xVal>
          <c:yVal>
            <c:numRef>
              <c:f>'Tied Column'!$RA$54:$RB$54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'Tied Column'!$QZ$52</c:f>
              <c:strCache>
                <c:ptCount val="1"/>
                <c:pt idx="0">
                  <c:v>MB6</c:v>
                </c:pt>
              </c:strCache>
            </c:strRef>
          </c:tx>
          <c:spPr>
            <a:ln w="19050" cap="flat">
              <a:solidFill>
                <a:srgbClr val="C00000"/>
              </a:solidFill>
              <a:round/>
            </a:ln>
          </c:spPr>
          <c:marker>
            <c:symbol val="none"/>
          </c:marker>
          <c:xVal>
            <c:numRef>
              <c:f>'Tied Column'!$RD$53:$RE$53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Column'!$RD$54:$RE$54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'Tied Column'!$QZ$52</c:f>
              <c:strCache>
                <c:ptCount val="1"/>
                <c:pt idx="0">
                  <c:v>MB6</c:v>
                </c:pt>
              </c:strCache>
            </c:strRef>
          </c:tx>
          <c:spPr>
            <a:ln w="15875" cap="rnd">
              <a:solidFill>
                <a:srgbClr val="C00000"/>
              </a:solidFill>
              <a:round/>
            </a:ln>
          </c:spPr>
          <c:marker>
            <c:symbol val="none"/>
          </c:marker>
          <c:xVal>
            <c:numRef>
              <c:f>'Tied Column'!$RG$53:$RH$53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xVal>
          <c:yVal>
            <c:numRef>
              <c:f>'Tied Column'!$RG$54:$RH$54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'Tied Column'!$QZ$55</c:f>
              <c:strCache>
                <c:ptCount val="1"/>
                <c:pt idx="0">
                  <c:v>MB8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Column'!$RA$56:$RE$56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'Tied Column'!$RA$57:$RE$57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'Tied Column'!$QZ$61</c:f>
              <c:strCache>
                <c:ptCount val="1"/>
                <c:pt idx="0">
                  <c:v>MB10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Column'!$RA$62:$RB$62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Column'!$RA$63:$RB$63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'Tied Column'!$QZ$61</c:f>
              <c:strCache>
                <c:ptCount val="1"/>
                <c:pt idx="0">
                  <c:v>MB10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Column'!$RD$62:$RE$62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Column'!$RD$63:$RE$63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'Tied Column'!$QZ$61</c:f>
              <c:strCache>
                <c:ptCount val="1"/>
                <c:pt idx="0">
                  <c:v>MB10</c:v>
                </c:pt>
              </c:strCache>
            </c:strRef>
          </c:tx>
          <c:spPr>
            <a:ln w="19050" cap="flat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Column'!$RG$62:$RH$62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'Tied Column'!$RG$63:$RH$63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'Tied Column'!$QZ$61</c:f>
              <c:strCache>
                <c:ptCount val="1"/>
                <c:pt idx="0">
                  <c:v>MB10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Column'!$RJ$62:$RK$62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'Tied Column'!$RJ$63:$RK$63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'Tied Column'!$QZ$61</c:f>
              <c:strCache>
                <c:ptCount val="1"/>
                <c:pt idx="0">
                  <c:v>MB10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Column'!$RM$62:$RN$62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'Tied Column'!$RM$63:$RN$63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'Tied Column'!$QZ$64</c:f>
              <c:strCache>
                <c:ptCount val="1"/>
                <c:pt idx="0">
                  <c:v>MB12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Column'!$RA$65:$RB$65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Column'!$RA$66:$RB$66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'Tied Column'!$QZ$64</c:f>
              <c:strCache>
                <c:ptCount val="1"/>
                <c:pt idx="0">
                  <c:v>MB12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Column'!$RD$65:$RE$65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Column'!$RD$66:$RE$66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'Tied Column'!$QZ$64</c:f>
              <c:strCache>
                <c:ptCount val="1"/>
                <c:pt idx="0">
                  <c:v>MB12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Column'!$RG$65:$RH$65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Column'!$RG$66:$RH$66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'Tied Column'!$QZ$64:$QZ$65</c:f>
              <c:strCache>
                <c:ptCount val="1"/>
                <c:pt idx="0">
                  <c:v>MB12 x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Column'!$RJ$65:$RK$65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Column'!$RJ$66:$RK$66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31"/>
          <c:order val="31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Column'!$RA$68:$RB$68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Column'!$RA$69:$RB$69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Column'!$RD$68:$RE$68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Column'!$RD$69:$RE$69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Column'!$RG$68:$RH$68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Column'!$RG$69:$RH$69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34"/>
          <c:order val="34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Column'!$RJ$68:$RK$68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Column'!$RJ$69:$RK$69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38"/>
          <c:order val="3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Column'!$RA$70:$RB$70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Column'!$RA$71:$RB$71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39"/>
          <c:order val="3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Column'!$RD$70:$RE$70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Column'!$RD$71:$RE$71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40"/>
          <c:order val="3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Column'!$RG$70:$RH$70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Column'!$RG$71:$RH$71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41"/>
          <c:order val="38"/>
          <c:tx>
            <c:strRef>
              <c:f>'Tied Column'!$RL$70</c:f>
              <c:strCache>
                <c:ptCount val="1"/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1.2593916404557839E-2"/>
                </c:manualLayout>
              </c:layout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Column'!$RJ$70</c:f>
              <c:numCache>
                <c:formatCode>General</c:formatCode>
                <c:ptCount val="1"/>
                <c:pt idx="0">
                  <c:v>-11.5</c:v>
                </c:pt>
              </c:numCache>
            </c:numRef>
          </c:xVal>
          <c:yVal>
            <c:numRef>
              <c:f>'Tied Column'!$RJ$71</c:f>
              <c:numCache>
                <c:formatCode>General</c:formatCode>
                <c:ptCount val="1"/>
                <c:pt idx="0">
                  <c:v>-27</c:v>
                </c:pt>
              </c:numCache>
            </c:numRef>
          </c:yVal>
          <c:smooth val="0"/>
        </c:ser>
        <c:ser>
          <c:idx val="42"/>
          <c:order val="39"/>
          <c:tx>
            <c:strRef>
              <c:f>'Tied Column'!$QZ$55</c:f>
              <c:strCache>
                <c:ptCount val="1"/>
                <c:pt idx="0">
                  <c:v>MB8</c:v>
                </c:pt>
              </c:strCache>
            </c:strRef>
          </c:tx>
          <c:spPr>
            <a:ln w="19050" cap="flat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Column'!$RA$59:$RB$59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Column'!$RA$60:$RB$60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43"/>
          <c:order val="40"/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Column'!$RD$59:$RE$59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xVal>
          <c:yVal>
            <c:numRef>
              <c:f>'Tied Column'!$RD$60:$RE$60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44"/>
          <c:order val="41"/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Column'!$RG$59:$RH$59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xVal>
          <c:yVal>
            <c:numRef>
              <c:f>'Tied Column'!$RG$60:$RH$60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45"/>
          <c:order val="42"/>
          <c:tx>
            <c:strRef>
              <c:f>'Tied Column'!$QZ$55</c:f>
              <c:strCache>
                <c:ptCount val="1"/>
                <c:pt idx="0">
                  <c:v>MB8</c:v>
                </c:pt>
              </c:strCache>
            </c:strRef>
          </c:tx>
          <c:spPr>
            <a:ln w="19050" cap="flat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Column'!$RJ$59:$RK$59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Column'!$RJ$60:$RK$60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46"/>
          <c:order val="43"/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Column'!$RM$59:$RN$59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Column'!$RM$60:$RN$60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yVal>
          <c:smooth val="0"/>
        </c:ser>
        <c:ser>
          <c:idx val="47"/>
          <c:order val="44"/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Column'!$RP$59:$RQ$59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Column'!$RP$60:$RQ$60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yVal>
          <c:smooth val="0"/>
        </c:ser>
        <c:ser>
          <c:idx val="35"/>
          <c:order val="45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Column'!$RM$68:$RN$68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Column'!$RM$69:$RN$69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36"/>
          <c:order val="46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Column'!$RP$68:$RQ$68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Column'!$RP$69:$RQ$69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37"/>
          <c:order val="47"/>
          <c:tx>
            <c:strRef>
              <c:f>'Tied Column'!$QZ$72</c:f>
              <c:strCache>
                <c:ptCount val="1"/>
                <c:pt idx="0">
                  <c:v>MB16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Column'!$RA$73:$RB$73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Column'!$RA$74:$RB$74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48"/>
          <c:order val="48"/>
          <c:tx>
            <c:strRef>
              <c:f>'Tied Column'!$QZ$72</c:f>
              <c:strCache>
                <c:ptCount val="1"/>
                <c:pt idx="0">
                  <c:v>MB16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Column'!$RD$73:$RE$73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Column'!$RD$74:$RE$74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49"/>
          <c:order val="49"/>
          <c:tx>
            <c:strRef>
              <c:f>'Tied Column'!$QZ$72</c:f>
              <c:strCache>
                <c:ptCount val="1"/>
                <c:pt idx="0">
                  <c:v>MB16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Column'!$RG$73:$RH$73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Column'!$RG$74:$RH$74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50"/>
          <c:order val="50"/>
          <c:tx>
            <c:strRef>
              <c:f>'Tied Column'!$QZ$72</c:f>
              <c:strCache>
                <c:ptCount val="1"/>
                <c:pt idx="0">
                  <c:v>MB16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Column'!$RJ$73:$RK$73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Column'!$RJ$74:$RK$74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51"/>
          <c:order val="51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Column'!$RA$75:$RB$75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Column'!$RA$76:$RB$76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52"/>
          <c:order val="5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Column'!$RD$75:$RE$75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Column'!$RD$76:$RE$76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53"/>
          <c:order val="5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Column'!$RG$75:$RH$75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Column'!$RG$76:$RH$76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54"/>
          <c:order val="54"/>
          <c:tx>
            <c:strRef>
              <c:f>'Tied Column'!$RL$75</c:f>
              <c:strCache>
                <c:ptCount val="1"/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5631746031746032E-2"/>
                  <c:y val="-1.719694326807569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Column'!$RJ$75</c:f>
              <c:numCache>
                <c:formatCode>General</c:formatCode>
                <c:ptCount val="1"/>
                <c:pt idx="0">
                  <c:v>-11.5</c:v>
                </c:pt>
              </c:numCache>
            </c:numRef>
          </c:xVal>
          <c:yVal>
            <c:numRef>
              <c:f>'Tied Column'!$RJ$76</c:f>
              <c:numCache>
                <c:formatCode>General</c:formatCode>
                <c:ptCount val="1"/>
                <c:pt idx="0">
                  <c:v>-27</c:v>
                </c:pt>
              </c:numCache>
            </c:numRef>
          </c:yVal>
          <c:smooth val="0"/>
        </c:ser>
        <c:ser>
          <c:idx val="55"/>
          <c:order val="5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Column'!$RA$77:$RB$77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xVal>
          <c:yVal>
            <c:numRef>
              <c:f>'Tied Column'!$RA$78:$RB$78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56"/>
          <c:order val="5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Column'!$RD$77:$RE$77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Column'!$RD$78:$RE$78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57"/>
          <c:order val="5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Column'!$RG$77:$RH$77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Column'!$RG$78:$RH$78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58"/>
          <c:order val="58"/>
          <c:tx>
            <c:strRef>
              <c:f>'Tied Column'!$RL$77</c:f>
              <c:strCache>
                <c:ptCount val="1"/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7876984126984434E-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Column'!$RJ$77</c:f>
              <c:numCache>
                <c:formatCode>General</c:formatCode>
                <c:ptCount val="1"/>
                <c:pt idx="0">
                  <c:v>-27</c:v>
                </c:pt>
              </c:numCache>
            </c:numRef>
          </c:xVal>
          <c:yVal>
            <c:numRef>
              <c:f>'Tied Column'!$RJ$78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59"/>
          <c:order val="59"/>
          <c:tx>
            <c:strRef>
              <c:f>'Tied Column'!$QZ$79</c:f>
              <c:strCache>
                <c:ptCount val="1"/>
                <c:pt idx="0">
                  <c:v>MB18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Column'!$RA$80:$RB$80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Column'!$RA$81:$RB$81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60"/>
          <c:order val="60"/>
          <c:tx>
            <c:strRef>
              <c:f>'Tied Column'!$QZ$79</c:f>
              <c:strCache>
                <c:ptCount val="1"/>
                <c:pt idx="0">
                  <c:v>MB18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Column'!$RD$80:$RE$80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Column'!$RD$81:$RE$81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61"/>
          <c:order val="61"/>
          <c:tx>
            <c:strRef>
              <c:f>'Tied Column'!$QZ$79</c:f>
              <c:strCache>
                <c:ptCount val="1"/>
                <c:pt idx="0">
                  <c:v>MB18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Column'!$RG$80:$RH$80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Column'!$RG$81:$RH$81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62"/>
          <c:order val="62"/>
          <c:tx>
            <c:strRef>
              <c:f>'Tied Column'!$QZ$79</c:f>
              <c:strCache>
                <c:ptCount val="1"/>
                <c:pt idx="0">
                  <c:v>MB18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Column'!$RJ$80:$RK$80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Column'!$RJ$81:$RK$81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63"/>
          <c:order val="63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Column'!$RA$82:$RB$82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xVal>
          <c:yVal>
            <c:numRef>
              <c:f>'Tied Column'!$RA$83:$RB$83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64"/>
          <c:order val="6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Column'!$RD$82:$RE$82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Column'!$RD$83:$RE$83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65"/>
          <c:order val="6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Column'!$RG$82:$RH$82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Column'!$RG$83:$RH$83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66"/>
          <c:order val="66"/>
          <c:tx>
            <c:strRef>
              <c:f>'Tied Column'!$RL$82</c:f>
              <c:strCache>
                <c:ptCount val="1"/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7007738095238845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Column'!$RJ$82</c:f>
              <c:numCache>
                <c:formatCode>General</c:formatCode>
                <c:ptCount val="1"/>
                <c:pt idx="0">
                  <c:v>-27</c:v>
                </c:pt>
              </c:numCache>
            </c:numRef>
          </c:xVal>
          <c:yVal>
            <c:numRef>
              <c:f>'Tied Column'!$RJ$83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67"/>
          <c:order val="67"/>
          <c:tx>
            <c:strRef>
              <c:f>'Tied Column'!$QZ$84</c:f>
              <c:strCache>
                <c:ptCount val="1"/>
                <c:pt idx="0">
                  <c:v>MB20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Column'!$RA$85:$RB$85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Column'!$RA$86:$RB$86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68"/>
          <c:order val="68"/>
          <c:tx>
            <c:strRef>
              <c:f>'Tied Column'!$QZ$84</c:f>
              <c:strCache>
                <c:ptCount val="1"/>
                <c:pt idx="0">
                  <c:v>MB20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Column'!$RD$85:$RE$85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Column'!$RD$86:$RE$86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69"/>
          <c:order val="69"/>
          <c:tx>
            <c:strRef>
              <c:f>'Tied Column'!$QZ$84</c:f>
              <c:strCache>
                <c:ptCount val="1"/>
                <c:pt idx="0">
                  <c:v>MB20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Column'!$RG$85:$RH$85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Column'!$RG$86:$RH$86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70"/>
          <c:order val="70"/>
          <c:tx>
            <c:strRef>
              <c:f>'Tied Column'!$QZ$84</c:f>
              <c:strCache>
                <c:ptCount val="1"/>
                <c:pt idx="0">
                  <c:v>MB20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Column'!$RJ$85:$RK$85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Column'!$RJ$86:$RK$86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71"/>
          <c:order val="71"/>
          <c:tx>
            <c:strRef>
              <c:f>'Tied Column'!$QZ$87</c:f>
              <c:strCache>
                <c:ptCount val="1"/>
                <c:pt idx="0">
                  <c:v>MB22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Column'!$RA$88:$RB$88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Column'!$RA$89:$RB$89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72"/>
          <c:order val="72"/>
          <c:tx>
            <c:strRef>
              <c:f>'Tied Column'!$QZ$87</c:f>
              <c:strCache>
                <c:ptCount val="1"/>
                <c:pt idx="0">
                  <c:v>MB22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Column'!$RD$88:$RE$88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Column'!$RD$89:$RE$89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73"/>
          <c:order val="73"/>
          <c:tx>
            <c:strRef>
              <c:f>'Tied Column'!$QZ$87</c:f>
              <c:strCache>
                <c:ptCount val="1"/>
                <c:pt idx="0">
                  <c:v>MB22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Column'!$RG$88:$RH$88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Column'!$RG$89:$RH$89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74"/>
          <c:order val="74"/>
          <c:tx>
            <c:strRef>
              <c:f>'Tied Column'!$QZ$87</c:f>
              <c:strCache>
                <c:ptCount val="1"/>
                <c:pt idx="0">
                  <c:v>MB22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Column'!$RJ$88:$RK$88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Column'!$RJ$89:$RK$89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75"/>
          <c:order val="7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Column'!$RA$90:$RB$90</c:f>
              <c:numCache>
                <c:formatCode>General</c:formatCode>
                <c:ptCount val="2"/>
                <c:pt idx="0">
                  <c:v>-15</c:v>
                </c:pt>
                <c:pt idx="1">
                  <c:v>-15</c:v>
                </c:pt>
              </c:numCache>
            </c:numRef>
          </c:xVal>
          <c:yVal>
            <c:numRef>
              <c:f>'Tied Column'!$RA$91:$RB$91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76"/>
          <c:order val="7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Column'!$RD$90:$RE$90</c:f>
              <c:numCache>
                <c:formatCode>General</c:formatCode>
                <c:ptCount val="2"/>
                <c:pt idx="0">
                  <c:v>-15</c:v>
                </c:pt>
                <c:pt idx="1">
                  <c:v>-15</c:v>
                </c:pt>
              </c:numCache>
            </c:numRef>
          </c:xVal>
          <c:yVal>
            <c:numRef>
              <c:f>'Tied Column'!$RD$91:$RE$91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77"/>
          <c:order val="7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Column'!$RG$90:$RH$90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Column'!$RG$91:$RH$91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79"/>
          <c:order val="78"/>
          <c:tx>
            <c:strRef>
              <c:f>'Tied Column'!$QZ$92</c:f>
              <c:strCache>
                <c:ptCount val="1"/>
                <c:pt idx="0">
                  <c:v>MB24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Column'!$RA$93:$RB$93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Column'!$RA$94:$RB$94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80"/>
          <c:order val="79"/>
          <c:tx>
            <c:strRef>
              <c:f>'Tied Column'!$QZ$92</c:f>
              <c:strCache>
                <c:ptCount val="1"/>
                <c:pt idx="0">
                  <c:v>MB24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Column'!$RD$93:$RE$93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Column'!$RD$94:$RE$94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81"/>
          <c:order val="80"/>
          <c:tx>
            <c:strRef>
              <c:f>'Tied Column'!$QZ$92</c:f>
              <c:strCache>
                <c:ptCount val="1"/>
                <c:pt idx="0">
                  <c:v>MB24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Column'!$RG$93:$RH$93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Column'!$RG$94:$RH$94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82"/>
          <c:order val="81"/>
          <c:tx>
            <c:strRef>
              <c:f>'Tied Column'!$QZ$92</c:f>
              <c:strCache>
                <c:ptCount val="1"/>
                <c:pt idx="0">
                  <c:v>MB24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Column'!$RJ$93:$RK$93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Column'!$RJ$94:$RK$94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78"/>
          <c:order val="82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Column'!$RA$95:$RB$95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Column'!$RA$96:$RB$96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83"/>
          <c:order val="8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Column'!$RD$95:$RE$95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Column'!$RD$96:$RE$96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84"/>
          <c:order val="8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Column'!$RG$95:$RH$95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Column'!$RG$96:$RH$96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85"/>
          <c:order val="85"/>
          <c:tx>
            <c:strRef>
              <c:f>'Tied Column'!$RL$95</c:f>
              <c:strCache>
                <c:ptCount val="1"/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5631746031746032E-2"/>
                  <c:y val="-1.720416666666670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Column'!$RJ$95</c:f>
              <c:numCache>
                <c:formatCode>General</c:formatCode>
                <c:ptCount val="1"/>
                <c:pt idx="0">
                  <c:v>-11.5</c:v>
                </c:pt>
              </c:numCache>
            </c:numRef>
          </c:xVal>
          <c:yVal>
            <c:numRef>
              <c:f>'Tied Column'!$RJ$96</c:f>
              <c:numCache>
                <c:formatCode>General</c:formatCode>
                <c:ptCount val="1"/>
                <c:pt idx="0">
                  <c:v>-27</c:v>
                </c:pt>
              </c:numCache>
            </c:numRef>
          </c:yVal>
          <c:smooth val="0"/>
        </c:ser>
        <c:ser>
          <c:idx val="86"/>
          <c:order val="86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Column'!$RA$97:$RB$97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xVal>
          <c:yVal>
            <c:numRef>
              <c:f>'Tied Column'!$RA$98:$RB$98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87"/>
          <c:order val="8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Column'!$RD$97:$RE$97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Column'!$RD$98:$RE$98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88"/>
          <c:order val="8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Column'!$RG$97:$RH$97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Column'!$RG$98:$RH$98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89"/>
          <c:order val="89"/>
          <c:tx>
            <c:strRef>
              <c:f>'Tied Column'!$RL$97</c:f>
              <c:strCache>
                <c:ptCount val="1"/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7007738095238845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Column'!$RJ$97</c:f>
              <c:numCache>
                <c:formatCode>General</c:formatCode>
                <c:ptCount val="1"/>
                <c:pt idx="0">
                  <c:v>-27</c:v>
                </c:pt>
              </c:numCache>
            </c:numRef>
          </c:xVal>
          <c:yVal>
            <c:numRef>
              <c:f>'Tied Column'!$RJ$98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12448"/>
        <c:axId val="177513024"/>
      </c:scatterChart>
      <c:valAx>
        <c:axId val="177512448"/>
        <c:scaling>
          <c:orientation val="minMax"/>
          <c:max val="70"/>
          <c:min val="-70"/>
        </c:scaling>
        <c:delete val="1"/>
        <c:axPos val="b"/>
        <c:numFmt formatCode="General" sourceLinked="1"/>
        <c:majorTickMark val="none"/>
        <c:minorTickMark val="none"/>
        <c:tickLblPos val="none"/>
        <c:crossAx val="177513024"/>
        <c:crosses val="autoZero"/>
        <c:crossBetween val="midCat"/>
      </c:valAx>
      <c:valAx>
        <c:axId val="177513024"/>
        <c:scaling>
          <c:orientation val="minMax"/>
          <c:max val="70"/>
          <c:min val="-70"/>
        </c:scaling>
        <c:delete val="1"/>
        <c:axPos val="l"/>
        <c:numFmt formatCode="General" sourceLinked="1"/>
        <c:majorTickMark val="none"/>
        <c:minorTickMark val="none"/>
        <c:tickLblPos val="none"/>
        <c:crossAx val="177512448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644" l="0.70000000000000062" r="0.70000000000000062" t="0.750000000000006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148116296412911E-2"/>
          <c:y val="2.0167792154691628E-2"/>
          <c:w val="0.94570364020752362"/>
          <c:h val="0.9445867678199324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'Tied Column'!$QZ$4</c:f>
              <c:strCache>
                <c:ptCount val="1"/>
                <c:pt idx="0">
                  <c:v>ขนาดเสา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'Tied Column'!$RA$5:$RE$5</c:f>
              <c:numCache>
                <c:formatCode>General</c:formatCode>
                <c:ptCount val="5"/>
                <c:pt idx="0">
                  <c:v>-15</c:v>
                </c:pt>
                <c:pt idx="1">
                  <c:v>-15</c:v>
                </c:pt>
                <c:pt idx="2">
                  <c:v>15</c:v>
                </c:pt>
                <c:pt idx="3">
                  <c:v>15</c:v>
                </c:pt>
                <c:pt idx="4">
                  <c:v>-15</c:v>
                </c:pt>
              </c:numCache>
            </c:numRef>
          </c:xVal>
          <c:yVal>
            <c:numRef>
              <c:f>'Tied Column'!$RA$6:$RE$6</c:f>
              <c:numCache>
                <c:formatCode>General</c:formatCode>
                <c:ptCount val="5"/>
                <c:pt idx="0">
                  <c:v>15</c:v>
                </c:pt>
                <c:pt idx="1">
                  <c:v>-15</c:v>
                </c:pt>
                <c:pt idx="2">
                  <c:v>-15</c:v>
                </c:pt>
                <c:pt idx="3">
                  <c:v>15</c:v>
                </c:pt>
                <c:pt idx="4">
                  <c:v>15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'Tied Column'!$QZ$7</c:f>
              <c:strCache>
                <c:ptCount val="1"/>
                <c:pt idx="0">
                  <c:v>ปลอก1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Column'!$RA$8:$RE$8</c:f>
              <c:numCache>
                <c:formatCode>General</c:formatCode>
                <c:ptCount val="5"/>
                <c:pt idx="0">
                  <c:v>-11.5</c:v>
                </c:pt>
                <c:pt idx="1">
                  <c:v>-11.5</c:v>
                </c:pt>
                <c:pt idx="2">
                  <c:v>11.5</c:v>
                </c:pt>
                <c:pt idx="3">
                  <c:v>11.5</c:v>
                </c:pt>
                <c:pt idx="4">
                  <c:v>-11.5</c:v>
                </c:pt>
              </c:numCache>
            </c:numRef>
          </c:xVal>
          <c:yVal>
            <c:numRef>
              <c:f>'Tied Column'!$RA$9:$RE$9</c:f>
              <c:numCache>
                <c:formatCode>General</c:formatCode>
                <c:ptCount val="5"/>
                <c:pt idx="0">
                  <c:v>11.5</c:v>
                </c:pt>
                <c:pt idx="1">
                  <c:v>-11.5</c:v>
                </c:pt>
                <c:pt idx="2">
                  <c:v>-11.5</c:v>
                </c:pt>
                <c:pt idx="3">
                  <c:v>11.5</c:v>
                </c:pt>
                <c:pt idx="4">
                  <c:v>11.5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'Tied Column'!$QZ$17</c:f>
              <c:strCache>
                <c:ptCount val="1"/>
                <c:pt idx="0">
                  <c:v>top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'Tied Column'!$QZ$21:$QZ$40</c:f>
              <c:numCache>
                <c:formatCode>General</c:formatCode>
                <c:ptCount val="20"/>
                <c:pt idx="0">
                  <c:v>-10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xVal>
          <c:yVal>
            <c:numRef>
              <c:f>'Tied Column'!$RA$21:$RA$40</c:f>
              <c:numCache>
                <c:formatCode>General</c:formatCode>
                <c:ptCount val="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'Tied Column'!$RB$17</c:f>
              <c:strCache>
                <c:ptCount val="1"/>
                <c:pt idx="0">
                  <c:v>bottom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'Tied Column'!$RB$21:$RB$40</c:f>
              <c:numCache>
                <c:formatCode>General</c:formatCode>
                <c:ptCount val="20"/>
                <c:pt idx="0">
                  <c:v>-10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xVal>
          <c:yVal>
            <c:numRef>
              <c:f>'Tied Column'!$RC$21:$RC$40</c:f>
              <c:numCache>
                <c:formatCode>General</c:formatCode>
                <c:ptCount val="20"/>
                <c:pt idx="0">
                  <c:v>-10</c:v>
                </c:pt>
                <c:pt idx="1">
                  <c:v>-10</c:v>
                </c:pt>
                <c:pt idx="2">
                  <c:v>-10</c:v>
                </c:pt>
                <c:pt idx="3">
                  <c:v>-10</c:v>
                </c:pt>
                <c:pt idx="4">
                  <c:v>-10</c:v>
                </c:pt>
                <c:pt idx="5">
                  <c:v>-10</c:v>
                </c:pt>
                <c:pt idx="6">
                  <c:v>-10</c:v>
                </c:pt>
                <c:pt idx="7">
                  <c:v>-10</c:v>
                </c:pt>
                <c:pt idx="8">
                  <c:v>-10</c:v>
                </c:pt>
                <c:pt idx="9">
                  <c:v>-10</c:v>
                </c:pt>
                <c:pt idx="10">
                  <c:v>-10</c:v>
                </c:pt>
                <c:pt idx="11">
                  <c:v>-10</c:v>
                </c:pt>
                <c:pt idx="12">
                  <c:v>-10</c:v>
                </c:pt>
                <c:pt idx="13">
                  <c:v>-10</c:v>
                </c:pt>
                <c:pt idx="14">
                  <c:v>-10</c:v>
                </c:pt>
                <c:pt idx="15">
                  <c:v>-10</c:v>
                </c:pt>
                <c:pt idx="16">
                  <c:v>-10</c:v>
                </c:pt>
                <c:pt idx="17">
                  <c:v>-10</c:v>
                </c:pt>
                <c:pt idx="18">
                  <c:v>-10</c:v>
                </c:pt>
                <c:pt idx="19">
                  <c:v>-10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'Tied Column'!$RD$17</c:f>
              <c:strCache>
                <c:ptCount val="1"/>
                <c:pt idx="0">
                  <c:v>ซ้าย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'Tied Column'!$RD$21:$RD$40</c:f>
              <c:numCache>
                <c:formatCode>General</c:formatCode>
                <c:ptCount val="20"/>
                <c:pt idx="0">
                  <c:v>-10</c:v>
                </c:pt>
                <c:pt idx="1">
                  <c:v>-10</c:v>
                </c:pt>
                <c:pt idx="2">
                  <c:v>-10</c:v>
                </c:pt>
                <c:pt idx="3">
                  <c:v>-10</c:v>
                </c:pt>
                <c:pt idx="4">
                  <c:v>-10</c:v>
                </c:pt>
                <c:pt idx="5">
                  <c:v>-10</c:v>
                </c:pt>
                <c:pt idx="6">
                  <c:v>-10</c:v>
                </c:pt>
                <c:pt idx="7">
                  <c:v>-10</c:v>
                </c:pt>
                <c:pt idx="8">
                  <c:v>-10</c:v>
                </c:pt>
                <c:pt idx="9">
                  <c:v>-10</c:v>
                </c:pt>
                <c:pt idx="10">
                  <c:v>-10</c:v>
                </c:pt>
                <c:pt idx="11">
                  <c:v>-10</c:v>
                </c:pt>
                <c:pt idx="12">
                  <c:v>-10</c:v>
                </c:pt>
                <c:pt idx="13">
                  <c:v>-10</c:v>
                </c:pt>
                <c:pt idx="14">
                  <c:v>-10</c:v>
                </c:pt>
                <c:pt idx="15">
                  <c:v>-10</c:v>
                </c:pt>
                <c:pt idx="16">
                  <c:v>-10</c:v>
                </c:pt>
                <c:pt idx="17">
                  <c:v>-10</c:v>
                </c:pt>
                <c:pt idx="18">
                  <c:v>-10</c:v>
                </c:pt>
                <c:pt idx="19">
                  <c:v>-10</c:v>
                </c:pt>
              </c:numCache>
            </c:numRef>
          </c:xVal>
          <c:yVal>
            <c:numRef>
              <c:f>'Tied Column'!$RE$21:$RE$40</c:f>
              <c:numCache>
                <c:formatCode>General</c:formatCode>
                <c:ptCount val="20"/>
                <c:pt idx="0">
                  <c:v>-10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'Tied Column'!$RF$17</c:f>
              <c:strCache>
                <c:ptCount val="1"/>
                <c:pt idx="0">
                  <c:v>ขวา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'Tied Column'!$RF$21:$RF$40</c:f>
              <c:numCache>
                <c:formatCode>General</c:formatCode>
                <c:ptCount val="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xVal>
          <c:yVal>
            <c:numRef>
              <c:f>'Tied Column'!$RG$21:$RG$40</c:f>
              <c:numCache>
                <c:formatCode>General</c:formatCode>
                <c:ptCount val="20"/>
                <c:pt idx="0">
                  <c:v>-10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'Tied Column'!$QZ$42</c:f>
              <c:strCache>
                <c:ptCount val="1"/>
                <c:pt idx="0">
                  <c:v>ระยะบน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Column'!$RA$43:$RB$43</c:f>
              <c:numCache>
                <c:formatCode>General</c:formatCode>
                <c:ptCount val="2"/>
                <c:pt idx="0">
                  <c:v>-15</c:v>
                </c:pt>
                <c:pt idx="1">
                  <c:v>15</c:v>
                </c:pt>
              </c:numCache>
            </c:numRef>
          </c:xVal>
          <c:yVal>
            <c:numRef>
              <c:f>'Tied Column'!$RA$44:$RB$44</c:f>
              <c:numCache>
                <c:formatCode>General</c:formatCode>
                <c:ptCount val="2"/>
                <c:pt idx="0">
                  <c:v>27</c:v>
                </c:pt>
                <c:pt idx="1">
                  <c:v>27</c:v>
                </c:pt>
              </c:numCache>
            </c:numRef>
          </c:yVal>
          <c:smooth val="0"/>
        </c:ser>
        <c:ser>
          <c:idx val="7"/>
          <c:order val="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Column'!$RD$43:$RE$43</c:f>
              <c:numCache>
                <c:formatCode>General</c:formatCode>
                <c:ptCount val="2"/>
                <c:pt idx="0">
                  <c:v>-15</c:v>
                </c:pt>
                <c:pt idx="1">
                  <c:v>-15</c:v>
                </c:pt>
              </c:numCache>
            </c:numRef>
          </c:xVal>
          <c:yVal>
            <c:numRef>
              <c:f>'Tied Column'!$RD$44:$RE$44</c:f>
              <c:numCache>
                <c:formatCode>General</c:formatCode>
                <c:ptCount val="2"/>
                <c:pt idx="0">
                  <c:v>29</c:v>
                </c:pt>
                <c:pt idx="1">
                  <c:v>25</c:v>
                </c:pt>
              </c:numCache>
            </c:numRef>
          </c:yVal>
          <c:smooth val="0"/>
        </c:ser>
        <c:ser>
          <c:idx val="8"/>
          <c:order val="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Column'!$RG$43:$RH$43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xVal>
          <c:yVal>
            <c:numRef>
              <c:f>'Tied Column'!$RG$44:$RH$44</c:f>
              <c:numCache>
                <c:formatCode>General</c:formatCode>
                <c:ptCount val="2"/>
                <c:pt idx="0">
                  <c:v>29</c:v>
                </c:pt>
                <c:pt idx="1">
                  <c:v>25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'Tied Column'!$QZ$45</c:f>
              <c:strCache>
                <c:ptCount val="1"/>
                <c:pt idx="0">
                  <c:v>ระยะข้าง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Column'!$RA$46:$RB$46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xVal>
          <c:yVal>
            <c:numRef>
              <c:f>'Tied Column'!$RA$47:$RB$47</c:f>
              <c:numCache>
                <c:formatCode>General</c:formatCode>
                <c:ptCount val="2"/>
                <c:pt idx="0">
                  <c:v>15</c:v>
                </c:pt>
                <c:pt idx="1">
                  <c:v>-15</c:v>
                </c:pt>
              </c:numCache>
            </c:numRef>
          </c:yVal>
          <c:smooth val="0"/>
        </c:ser>
        <c:ser>
          <c:idx val="10"/>
          <c:order val="1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Column'!$RD$46:$RE$46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Column'!$RD$47:$RE$47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11"/>
          <c:order val="1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Column'!$RG$46:$RH$46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Column'!$RG$47:$RH$47</c:f>
              <c:numCache>
                <c:formatCode>General</c:formatCode>
                <c:ptCount val="2"/>
                <c:pt idx="0">
                  <c:v>-15</c:v>
                </c:pt>
                <c:pt idx="1">
                  <c:v>-15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'Tied Column'!$RJ$42</c:f>
              <c:strCache>
                <c:ptCount val="1"/>
                <c:pt idx="0">
                  <c:v>0.30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8305925925926042E-2"/>
                  <c:y val="-1.78681481481481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'Tied Column'!$RJ$44</c:f>
              <c:numCache>
                <c:formatCode>General</c:formatCode>
                <c:ptCount val="1"/>
                <c:pt idx="0">
                  <c:v>27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'Tied Column'!$RJ$45</c:f>
              <c:strCache>
                <c:ptCount val="1"/>
                <c:pt idx="0">
                  <c:v>0.30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2792037037038627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Column'!$RJ$46</c:f>
              <c:numCache>
                <c:formatCode>General</c:formatCode>
                <c:ptCount val="1"/>
                <c:pt idx="0">
                  <c:v>-27</c:v>
                </c:pt>
              </c:numCache>
            </c:numRef>
          </c:xVal>
          <c:yVal>
            <c:numRef>
              <c:f>'Tied Column'!$RJ$47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'Tied Column'!$RB$48</c:f>
              <c:strCache>
                <c:ptCount val="1"/>
                <c:pt idx="0">
                  <c:v>0.035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none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Column'!$RA$49:$RB$49</c:f>
              <c:numCache>
                <c:formatCode>General</c:formatCode>
                <c:ptCount val="2"/>
                <c:pt idx="0">
                  <c:v>-15</c:v>
                </c:pt>
                <c:pt idx="1">
                  <c:v>-19</c:v>
                </c:pt>
              </c:numCache>
            </c:numRef>
          </c:xVal>
          <c:yVal>
            <c:numRef>
              <c:f>'Tied Column'!$RA$50:$RB$50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'Tied Column'!$RB$48</c:f>
              <c:strCache>
                <c:ptCount val="1"/>
                <c:pt idx="0">
                  <c:v>0.035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</a:ln>
          </c:spPr>
          <c:marker>
            <c:symbol val="none"/>
          </c:marker>
          <c:xVal>
            <c:numRef>
              <c:f>'Tied Column'!$RD$49:$RE$49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xVal>
          <c:yVal>
            <c:numRef>
              <c:f>'Tied Column'!$RD$50:$RE$50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16"/>
          <c:order val="1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Column'!$RG$49:$RH$49</c:f>
              <c:numCache>
                <c:formatCode>General</c:formatCode>
                <c:ptCount val="2"/>
                <c:pt idx="0">
                  <c:v>-15</c:v>
                </c:pt>
                <c:pt idx="1">
                  <c:v>-15</c:v>
                </c:pt>
              </c:numCache>
            </c:numRef>
          </c:xVal>
          <c:yVal>
            <c:numRef>
              <c:f>'Tied Column'!$RG$50:$RH$50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17"/>
          <c:order val="1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Column'!$RJ$49:$RK$49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Column'!$RJ$50:$RK$50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'Tied Column'!$QZ$52</c:f>
              <c:strCache>
                <c:ptCount val="1"/>
                <c:pt idx="0">
                  <c:v>MB6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Column'!$RA$53:$RB$53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xVal>
          <c:yVal>
            <c:numRef>
              <c:f>'Tied Column'!$RA$54:$RB$54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'Tied Column'!$QZ$52</c:f>
              <c:strCache>
                <c:ptCount val="1"/>
                <c:pt idx="0">
                  <c:v>MB6</c:v>
                </c:pt>
              </c:strCache>
            </c:strRef>
          </c:tx>
          <c:spPr>
            <a:ln w="12700" cap="flat">
              <a:solidFill>
                <a:srgbClr val="C00000"/>
              </a:solidFill>
              <a:round/>
            </a:ln>
          </c:spPr>
          <c:marker>
            <c:symbol val="none"/>
          </c:marker>
          <c:xVal>
            <c:numRef>
              <c:f>'Tied Column'!$RD$53:$RE$53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Column'!$RD$54:$RE$54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'Tied Column'!$QZ$52</c:f>
              <c:strCache>
                <c:ptCount val="1"/>
                <c:pt idx="0">
                  <c:v>MB6</c:v>
                </c:pt>
              </c:strCache>
            </c:strRef>
          </c:tx>
          <c:spPr>
            <a:ln w="12700" cap="rnd">
              <a:solidFill>
                <a:srgbClr val="C00000"/>
              </a:solidFill>
              <a:round/>
            </a:ln>
          </c:spPr>
          <c:marker>
            <c:symbol val="none"/>
          </c:marker>
          <c:xVal>
            <c:numRef>
              <c:f>'Tied Column'!$RG$53:$RH$53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xVal>
          <c:yVal>
            <c:numRef>
              <c:f>'Tied Column'!$RG$54:$RH$54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'Tied Column'!$QZ$55</c:f>
              <c:strCache>
                <c:ptCount val="1"/>
                <c:pt idx="0">
                  <c:v>MB8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Column'!$RA$56:$RE$56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'Tied Column'!$RA$57:$RE$57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'Tied Column'!$QZ$61</c:f>
              <c:strCache>
                <c:ptCount val="1"/>
                <c:pt idx="0">
                  <c:v>MB10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Column'!$RA$62:$RB$62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Column'!$RA$63:$RB$63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'Tied Column'!$QZ$61</c:f>
              <c:strCache>
                <c:ptCount val="1"/>
                <c:pt idx="0">
                  <c:v>MB10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Column'!$RD$62:$RE$62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Column'!$RD$63:$RE$63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'Tied Column'!$QZ$61</c:f>
              <c:strCache>
                <c:ptCount val="1"/>
                <c:pt idx="0">
                  <c:v>MB10</c:v>
                </c:pt>
              </c:strCache>
            </c:strRef>
          </c:tx>
          <c:spPr>
            <a:ln w="12700" cap="flat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Column'!$RG$62:$RH$62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'Tied Column'!$RG$63:$RH$63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'Tied Column'!$QZ$61</c:f>
              <c:strCache>
                <c:ptCount val="1"/>
                <c:pt idx="0">
                  <c:v>MB10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Column'!$RJ$62:$RK$62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'Tied Column'!$RJ$63:$RK$63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'Tied Column'!$QZ$61</c:f>
              <c:strCache>
                <c:ptCount val="1"/>
                <c:pt idx="0">
                  <c:v>MB10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Column'!$RM$62:$RN$62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'Tied Column'!$RM$63:$RN$63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'Tied Column'!$QZ$64</c:f>
              <c:strCache>
                <c:ptCount val="1"/>
                <c:pt idx="0">
                  <c:v>MB12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Column'!$RA$65:$RB$65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Column'!$RA$66:$RB$66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'Tied Column'!$QZ$64</c:f>
              <c:strCache>
                <c:ptCount val="1"/>
                <c:pt idx="0">
                  <c:v>MB12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Column'!$RD$65:$RE$65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Column'!$RD$66:$RE$66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'Tied Column'!$QZ$64</c:f>
              <c:strCache>
                <c:ptCount val="1"/>
                <c:pt idx="0">
                  <c:v>MB12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Column'!$RG$65:$RH$65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Column'!$RG$66:$RH$66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'Tied Column'!$QZ$64:$QZ$65</c:f>
              <c:strCache>
                <c:ptCount val="1"/>
                <c:pt idx="0">
                  <c:v>MB12 x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Column'!$RJ$65:$RK$65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Column'!$RJ$66:$RK$66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31"/>
          <c:order val="31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Column'!$RA$68:$RB$68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Column'!$RA$69:$RB$69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Column'!$RD$68:$RE$68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Column'!$RD$69:$RE$69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Column'!$RG$68:$RH$68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Column'!$RG$69:$RH$69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34"/>
          <c:order val="34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Column'!$RJ$68:$RK$68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Column'!$RJ$69:$RK$69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38"/>
          <c:order val="3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Column'!$RA$70:$RB$70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Column'!$RA$71:$RB$71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39"/>
          <c:order val="3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Column'!$RD$70:$RE$70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Column'!$RD$71:$RE$71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40"/>
          <c:order val="3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Column'!$RG$70:$RH$70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Column'!$RG$71:$RH$71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41"/>
          <c:order val="38"/>
          <c:tx>
            <c:strRef>
              <c:f>'Tied Column'!$RL$70</c:f>
              <c:strCache>
                <c:ptCount val="1"/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9289074074074075E-2"/>
                  <c:y val="-1.551629629629629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Column'!$RJ$70</c:f>
              <c:numCache>
                <c:formatCode>General</c:formatCode>
                <c:ptCount val="1"/>
                <c:pt idx="0">
                  <c:v>-11.5</c:v>
                </c:pt>
              </c:numCache>
            </c:numRef>
          </c:xVal>
          <c:yVal>
            <c:numRef>
              <c:f>'Tied Column'!$RJ$71</c:f>
              <c:numCache>
                <c:formatCode>General</c:formatCode>
                <c:ptCount val="1"/>
                <c:pt idx="0">
                  <c:v>-27</c:v>
                </c:pt>
              </c:numCache>
            </c:numRef>
          </c:yVal>
          <c:smooth val="0"/>
        </c:ser>
        <c:ser>
          <c:idx val="42"/>
          <c:order val="39"/>
          <c:tx>
            <c:strRef>
              <c:f>'Tied Column'!$QZ$55</c:f>
              <c:strCache>
                <c:ptCount val="1"/>
                <c:pt idx="0">
                  <c:v>MB8</c:v>
                </c:pt>
              </c:strCache>
            </c:strRef>
          </c:tx>
          <c:spPr>
            <a:ln w="12700" cap="flat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Column'!$RA$59:$RB$59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Column'!$RA$60:$RB$60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43"/>
          <c:order val="40"/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Column'!$RD$59:$RE$59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xVal>
          <c:yVal>
            <c:numRef>
              <c:f>'Tied Column'!$RD$60:$RE$60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44"/>
          <c:order val="41"/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Column'!$RG$59:$RH$59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xVal>
          <c:yVal>
            <c:numRef>
              <c:f>'Tied Column'!$RG$60:$RH$60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45"/>
          <c:order val="42"/>
          <c:tx>
            <c:strRef>
              <c:f>'Tied Column'!$QZ$55</c:f>
              <c:strCache>
                <c:ptCount val="1"/>
                <c:pt idx="0">
                  <c:v>MB8</c:v>
                </c:pt>
              </c:strCache>
            </c:strRef>
          </c:tx>
          <c:spPr>
            <a:ln w="12700" cap="flat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Column'!$RJ$59:$RK$59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Column'!$RJ$60:$RK$60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46"/>
          <c:order val="43"/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Column'!$RM$59:$RN$59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Column'!$RM$60:$RN$60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yVal>
          <c:smooth val="0"/>
        </c:ser>
        <c:ser>
          <c:idx val="47"/>
          <c:order val="44"/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Column'!$RP$59:$RQ$59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Column'!$RP$60:$RQ$60</c:f>
              <c:numCache>
                <c:formatCode>General</c:formatCode>
                <c:ptCount val="2"/>
                <c:pt idx="0">
                  <c:v>-11.5</c:v>
                </c:pt>
                <c:pt idx="1">
                  <c:v>-7.5</c:v>
                </c:pt>
              </c:numCache>
            </c:numRef>
          </c:yVal>
          <c:smooth val="0"/>
        </c:ser>
        <c:ser>
          <c:idx val="37"/>
          <c:order val="45"/>
          <c:tx>
            <c:strRef>
              <c:f>'Tied Column'!$QZ$72</c:f>
              <c:strCache>
                <c:ptCount val="1"/>
                <c:pt idx="0">
                  <c:v>MB16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Column'!$RA$73:$RB$73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Column'!$RA$74:$RB$74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48"/>
          <c:order val="46"/>
          <c:tx>
            <c:strRef>
              <c:f>'Tied Column'!$QZ$72</c:f>
              <c:strCache>
                <c:ptCount val="1"/>
                <c:pt idx="0">
                  <c:v>MB16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Column'!$RD$73:$RE$73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Column'!$RD$74:$RE$74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49"/>
          <c:order val="47"/>
          <c:tx>
            <c:strRef>
              <c:f>'Tied Column'!$QZ$72</c:f>
              <c:strCache>
                <c:ptCount val="1"/>
                <c:pt idx="0">
                  <c:v>MB16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Column'!$RG$73:$RH$73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Column'!$RG$74:$RH$74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50"/>
          <c:order val="48"/>
          <c:tx>
            <c:strRef>
              <c:f>'Tied Column'!$QZ$72</c:f>
              <c:strCache>
                <c:ptCount val="1"/>
                <c:pt idx="0">
                  <c:v>MB16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Column'!$RJ$73:$RK$73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Column'!$RJ$74:$RK$74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51"/>
          <c:order val="49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Column'!$RA$75:$RB$75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Column'!$RA$76:$RB$76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52"/>
          <c:order val="5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Column'!$RD$75:$RE$75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Column'!$RD$76:$RE$76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53"/>
          <c:order val="5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Column'!$RG$75:$RH$75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Column'!$RG$76:$RH$76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54"/>
          <c:order val="52"/>
          <c:tx>
            <c:strRef>
              <c:f>'Tied Column'!$RL$75</c:f>
              <c:strCache>
                <c:ptCount val="1"/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9289074074074075E-2"/>
                  <c:y val="-1.551629629629629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Column'!$RJ$75</c:f>
              <c:numCache>
                <c:formatCode>General</c:formatCode>
                <c:ptCount val="1"/>
                <c:pt idx="0">
                  <c:v>-11.5</c:v>
                </c:pt>
              </c:numCache>
            </c:numRef>
          </c:xVal>
          <c:yVal>
            <c:numRef>
              <c:f>'Tied Column'!$RJ$76</c:f>
              <c:numCache>
                <c:formatCode>General</c:formatCode>
                <c:ptCount val="1"/>
                <c:pt idx="0">
                  <c:v>-27</c:v>
                </c:pt>
              </c:numCache>
            </c:numRef>
          </c:yVal>
          <c:smooth val="0"/>
        </c:ser>
        <c:ser>
          <c:idx val="55"/>
          <c:order val="53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Column'!$RA$77:$RB$77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xVal>
          <c:yVal>
            <c:numRef>
              <c:f>'Tied Column'!$RA$78:$RB$78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56"/>
          <c:order val="5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Column'!$RD$77:$RE$77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Column'!$RD$78:$RE$78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57"/>
          <c:order val="5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Column'!$RG$77:$RH$77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Column'!$RG$78:$RH$78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58"/>
          <c:order val="56"/>
          <c:tx>
            <c:strRef>
              <c:f>'Tied Column'!$RL$77</c:f>
              <c:strCache>
                <c:ptCount val="1"/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2792037037038565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Column'!$RJ$77</c:f>
              <c:numCache>
                <c:formatCode>General</c:formatCode>
                <c:ptCount val="1"/>
                <c:pt idx="0">
                  <c:v>-27</c:v>
                </c:pt>
              </c:numCache>
            </c:numRef>
          </c:xVal>
          <c:yVal>
            <c:numRef>
              <c:f>'Tied Column'!$RJ$78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59"/>
          <c:order val="57"/>
          <c:tx>
            <c:strRef>
              <c:f>'Tied Column'!$QZ$79</c:f>
              <c:strCache>
                <c:ptCount val="1"/>
                <c:pt idx="0">
                  <c:v>MB18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Column'!$RA$80:$RB$80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Column'!$RA$81:$RB$81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60"/>
          <c:order val="58"/>
          <c:tx>
            <c:strRef>
              <c:f>'Tied Column'!$QZ$79</c:f>
              <c:strCache>
                <c:ptCount val="1"/>
                <c:pt idx="0">
                  <c:v>MB18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Column'!$RD$80:$RE$80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Column'!$RD$81:$RE$81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61"/>
          <c:order val="59"/>
          <c:tx>
            <c:strRef>
              <c:f>'Tied Column'!$QZ$79</c:f>
              <c:strCache>
                <c:ptCount val="1"/>
                <c:pt idx="0">
                  <c:v>MB18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Column'!$RG$80:$RH$80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Column'!$RG$81:$RH$81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62"/>
          <c:order val="60"/>
          <c:tx>
            <c:strRef>
              <c:f>'Tied Column'!$QZ$79</c:f>
              <c:strCache>
                <c:ptCount val="1"/>
                <c:pt idx="0">
                  <c:v>MB18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Column'!$RJ$80:$RK$80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Column'!$RJ$81:$RK$81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63"/>
          <c:order val="61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Column'!$RA$82:$RB$82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xVal>
          <c:yVal>
            <c:numRef>
              <c:f>'Tied Column'!$RA$83:$RB$83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64"/>
          <c:order val="6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Column'!$RD$82:$RE$82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Column'!$RD$83:$RE$83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65"/>
          <c:order val="6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Column'!$RG$82:$RH$82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Column'!$RG$83:$RH$83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66"/>
          <c:order val="64"/>
          <c:tx>
            <c:strRef>
              <c:f>'Tied Column'!$RL$82</c:f>
              <c:strCache>
                <c:ptCount val="1"/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0440185185185065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Column'!$RJ$82</c:f>
              <c:numCache>
                <c:formatCode>General</c:formatCode>
                <c:ptCount val="1"/>
                <c:pt idx="0">
                  <c:v>-27</c:v>
                </c:pt>
              </c:numCache>
            </c:numRef>
          </c:xVal>
          <c:yVal>
            <c:numRef>
              <c:f>'Tied Column'!$RJ$83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67"/>
          <c:order val="65"/>
          <c:tx>
            <c:strRef>
              <c:f>'Tied Column'!$QZ$84</c:f>
              <c:strCache>
                <c:ptCount val="1"/>
                <c:pt idx="0">
                  <c:v>MB20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Column'!$RA$85:$RB$85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Column'!$RA$86:$RB$86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68"/>
          <c:order val="66"/>
          <c:tx>
            <c:strRef>
              <c:f>'Tied Column'!$QZ$84</c:f>
              <c:strCache>
                <c:ptCount val="1"/>
                <c:pt idx="0">
                  <c:v>MB20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Column'!$RD$85:$RE$85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Column'!$RD$86:$RE$86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69"/>
          <c:order val="67"/>
          <c:tx>
            <c:strRef>
              <c:f>'Tied Column'!$QZ$84</c:f>
              <c:strCache>
                <c:ptCount val="1"/>
                <c:pt idx="0">
                  <c:v>MB20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Column'!$RG$85:$RH$85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Column'!$RG$86:$RH$86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70"/>
          <c:order val="68"/>
          <c:tx>
            <c:strRef>
              <c:f>'Tied Column'!$QZ$84</c:f>
              <c:strCache>
                <c:ptCount val="1"/>
                <c:pt idx="0">
                  <c:v>MB20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Column'!$RJ$85:$RK$85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Column'!$RJ$86:$RK$86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71"/>
          <c:order val="69"/>
          <c:tx>
            <c:strRef>
              <c:f>'Tied Column'!$QZ$87</c:f>
              <c:strCache>
                <c:ptCount val="1"/>
                <c:pt idx="0">
                  <c:v>MB22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Column'!$RA$88:$RB$88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Column'!$RA$89:$RB$89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72"/>
          <c:order val="70"/>
          <c:tx>
            <c:strRef>
              <c:f>'Tied Column'!$QZ$87</c:f>
              <c:strCache>
                <c:ptCount val="1"/>
                <c:pt idx="0">
                  <c:v>MB22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Column'!$RD$88:$RE$88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Column'!$RD$89:$RE$89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73"/>
          <c:order val="71"/>
          <c:tx>
            <c:strRef>
              <c:f>'Tied Column'!$QZ$87</c:f>
              <c:strCache>
                <c:ptCount val="1"/>
                <c:pt idx="0">
                  <c:v>MB22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Column'!$RG$88:$RH$88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Column'!$RG$89:$RH$89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74"/>
          <c:order val="72"/>
          <c:tx>
            <c:strRef>
              <c:f>'Tied Column'!$QZ$87</c:f>
              <c:strCache>
                <c:ptCount val="1"/>
                <c:pt idx="0">
                  <c:v>MB22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Column'!$RJ$88:$RK$88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Column'!$RJ$89:$RK$89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75"/>
          <c:order val="73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Column'!$RA$90:$RB$90</c:f>
              <c:numCache>
                <c:formatCode>General</c:formatCode>
                <c:ptCount val="2"/>
                <c:pt idx="0">
                  <c:v>-15</c:v>
                </c:pt>
                <c:pt idx="1">
                  <c:v>-15</c:v>
                </c:pt>
              </c:numCache>
            </c:numRef>
          </c:xVal>
          <c:yVal>
            <c:numRef>
              <c:f>'Tied Column'!$RA$91:$RB$91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76"/>
          <c:order val="7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Column'!$RD$90:$RE$90</c:f>
              <c:numCache>
                <c:formatCode>General</c:formatCode>
                <c:ptCount val="2"/>
                <c:pt idx="0">
                  <c:v>-15</c:v>
                </c:pt>
                <c:pt idx="1">
                  <c:v>-15</c:v>
                </c:pt>
              </c:numCache>
            </c:numRef>
          </c:xVal>
          <c:yVal>
            <c:numRef>
              <c:f>'Tied Column'!$RD$91:$RE$91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77"/>
          <c:order val="7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Column'!$RG$90:$RH$90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Column'!$RG$91:$RH$91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79"/>
          <c:order val="76"/>
          <c:tx>
            <c:strRef>
              <c:f>'Tied Column'!$QZ$92</c:f>
              <c:strCache>
                <c:ptCount val="1"/>
                <c:pt idx="0">
                  <c:v>MB24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Column'!$RA$93:$RB$93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Column'!$RA$94:$RB$94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80"/>
          <c:order val="77"/>
          <c:tx>
            <c:strRef>
              <c:f>'Tied Column'!$QZ$92</c:f>
              <c:strCache>
                <c:ptCount val="1"/>
                <c:pt idx="0">
                  <c:v>MB24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Column'!$RD$93:$RE$93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Column'!$RD$94:$RE$94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81"/>
          <c:order val="78"/>
          <c:tx>
            <c:strRef>
              <c:f>'Tied Column'!$QZ$92</c:f>
              <c:strCache>
                <c:ptCount val="1"/>
                <c:pt idx="0">
                  <c:v>MB24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Column'!$RG$93:$RH$93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Column'!$RG$94:$RH$94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82"/>
          <c:order val="79"/>
          <c:tx>
            <c:strRef>
              <c:f>'Tied Column'!$QZ$92</c:f>
              <c:strCache>
                <c:ptCount val="1"/>
                <c:pt idx="0">
                  <c:v>MB24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Column'!$RJ$93:$RK$93</c:f>
              <c:numCache>
                <c:formatCode>General</c:formatCode>
                <c:ptCount val="2"/>
                <c:pt idx="0">
                  <c:v>-11.5</c:v>
                </c:pt>
                <c:pt idx="1">
                  <c:v>11.5</c:v>
                </c:pt>
              </c:numCache>
            </c:numRef>
          </c:xVal>
          <c:yVal>
            <c:numRef>
              <c:f>'Tied Column'!$RJ$94:$RK$94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yVal>
          <c:smooth val="0"/>
        </c:ser>
        <c:ser>
          <c:idx val="78"/>
          <c:order val="80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Column'!$RA$95:$RB$95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Column'!$RA$96:$RB$96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yVal>
          <c:smooth val="0"/>
        </c:ser>
        <c:ser>
          <c:idx val="83"/>
          <c:order val="8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Column'!$RD$95:$RE$95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Column'!$RD$96:$RE$96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84"/>
          <c:order val="8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Column'!$RG$95:$RH$95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Column'!$RG$96:$RH$96</c:f>
              <c:numCache>
                <c:formatCode>General</c:formatCode>
                <c:ptCount val="2"/>
                <c:pt idx="0">
                  <c:v>-25</c:v>
                </c:pt>
                <c:pt idx="1">
                  <c:v>-29</c:v>
                </c:pt>
              </c:numCache>
            </c:numRef>
          </c:yVal>
          <c:smooth val="0"/>
        </c:ser>
        <c:ser>
          <c:idx val="85"/>
          <c:order val="83"/>
          <c:tx>
            <c:strRef>
              <c:f>'Tied Column'!$RL$95</c:f>
              <c:strCache>
                <c:ptCount val="1"/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9289074074074075E-2"/>
                  <c:y val="-1.551629629629629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Column'!$RJ$95</c:f>
              <c:numCache>
                <c:formatCode>General</c:formatCode>
                <c:ptCount val="1"/>
                <c:pt idx="0">
                  <c:v>-11.5</c:v>
                </c:pt>
              </c:numCache>
            </c:numRef>
          </c:xVal>
          <c:yVal>
            <c:numRef>
              <c:f>'Tied Column'!$RJ$96</c:f>
              <c:numCache>
                <c:formatCode>General</c:formatCode>
                <c:ptCount val="1"/>
                <c:pt idx="0">
                  <c:v>-27</c:v>
                </c:pt>
              </c:numCache>
            </c:numRef>
          </c:yVal>
          <c:smooth val="0"/>
        </c:ser>
        <c:ser>
          <c:idx val="86"/>
          <c:order val="84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'Tied Column'!$RA$97:$RB$97</c:f>
              <c:numCache>
                <c:formatCode>General</c:formatCode>
                <c:ptCount val="2"/>
                <c:pt idx="0">
                  <c:v>-27</c:v>
                </c:pt>
                <c:pt idx="1">
                  <c:v>-27</c:v>
                </c:pt>
              </c:numCache>
            </c:numRef>
          </c:xVal>
          <c:yVal>
            <c:numRef>
              <c:f>'Tied Column'!$RA$98:$RB$98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87"/>
          <c:order val="8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Column'!$RD$97:$RE$97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Column'!$RD$98:$RE$98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88"/>
          <c:order val="8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'Tied Column'!$RG$97:$RH$97</c:f>
              <c:numCache>
                <c:formatCode>General</c:formatCode>
                <c:ptCount val="2"/>
                <c:pt idx="0">
                  <c:v>-29</c:v>
                </c:pt>
                <c:pt idx="1">
                  <c:v>-25</c:v>
                </c:pt>
              </c:numCache>
            </c:numRef>
          </c:xVal>
          <c:yVal>
            <c:numRef>
              <c:f>'Tied Column'!$RG$98:$RH$98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yVal>
          <c:smooth val="0"/>
        </c:ser>
        <c:ser>
          <c:idx val="89"/>
          <c:order val="87"/>
          <c:tx>
            <c:strRef>
              <c:f>'Tied Column'!$RL$97</c:f>
              <c:strCache>
                <c:ptCount val="1"/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0440185185185065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Column'!$RJ$97</c:f>
              <c:numCache>
                <c:formatCode>General</c:formatCode>
                <c:ptCount val="1"/>
                <c:pt idx="0">
                  <c:v>-27</c:v>
                </c:pt>
              </c:numCache>
            </c:numRef>
          </c:xVal>
          <c:yVal>
            <c:numRef>
              <c:f>'Tied Column'!$RJ$98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5"/>
          <c:order val="88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Column'!$RM$68:$RN$68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Column'!$RM$69:$RN$69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36"/>
          <c:order val="89"/>
          <c:tx>
            <c:strRef>
              <c:f>'Tied Column'!$QZ$67</c:f>
              <c:strCache>
                <c:ptCount val="1"/>
                <c:pt idx="0">
                  <c:v>MB14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'Tied Column'!$RP$68:$RQ$68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'Tied Column'!$RP$69:$RQ$69</c:f>
              <c:numCache>
                <c:formatCode>General</c:formatCode>
                <c:ptCount val="2"/>
                <c:pt idx="0">
                  <c:v>11.5</c:v>
                </c:pt>
                <c:pt idx="1">
                  <c:v>-11.5</c:v>
                </c:pt>
              </c:numCache>
            </c:numRef>
          </c:yVal>
          <c:smooth val="0"/>
        </c:ser>
        <c:ser>
          <c:idx val="90"/>
          <c:order val="90"/>
          <c:tx>
            <c:strRef>
              <c:f>'Tied Column'!$Q$11</c:f>
              <c:strCache>
                <c:ptCount val="1"/>
                <c:pt idx="0">
                  <c:v>Main Bars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 b="0" u="sng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Column'!$RA$100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'Tied Column'!$RA$101</c:f>
              <c:numCache>
                <c:formatCode>General</c:formatCode>
                <c:ptCount val="1"/>
                <c:pt idx="0">
                  <c:v>-35</c:v>
                </c:pt>
              </c:numCache>
            </c:numRef>
          </c:yVal>
          <c:smooth val="0"/>
        </c:ser>
        <c:ser>
          <c:idx val="91"/>
          <c:order val="91"/>
          <c:tx>
            <c:strRef>
              <c:f>'Tied Column'!$Q$12</c:f>
              <c:strCache>
                <c:ptCount val="1"/>
                <c:pt idx="0">
                  <c:v>Stirrup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 u="sng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Column'!$RB$100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'Tied Column'!$RB$101</c:f>
              <c:numCache>
                <c:formatCode>General</c:formatCode>
                <c:ptCount val="1"/>
                <c:pt idx="0">
                  <c:v>-43</c:v>
                </c:pt>
              </c:numCache>
            </c:numRef>
          </c:yVal>
          <c:smooth val="0"/>
        </c:ser>
        <c:ser>
          <c:idx val="92"/>
          <c:order val="92"/>
          <c:tx>
            <c:strRef>
              <c:f>'Tied Column'!$U$11</c:f>
              <c:strCache>
                <c:ptCount val="1"/>
                <c:pt idx="0">
                  <c:v>6DB16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Column'!$RD$100</c:f>
              <c:numCache>
                <c:formatCode>General</c:formatCode>
                <c:ptCount val="1"/>
                <c:pt idx="0">
                  <c:v>20</c:v>
                </c:pt>
              </c:numCache>
            </c:numRef>
          </c:xVal>
          <c:yVal>
            <c:numRef>
              <c:f>'Tied Column'!$RD$101</c:f>
              <c:numCache>
                <c:formatCode>General</c:formatCode>
                <c:ptCount val="1"/>
                <c:pt idx="0">
                  <c:v>-35</c:v>
                </c:pt>
              </c:numCache>
            </c:numRef>
          </c:yVal>
          <c:smooth val="0"/>
        </c:ser>
        <c:ser>
          <c:idx val="93"/>
          <c:order val="93"/>
          <c:tx>
            <c:strRef>
              <c:f>'Tied Column'!$U$12</c:f>
              <c:strCache>
                <c:ptCount val="1"/>
                <c:pt idx="0">
                  <c:v>1RB6 @0.15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Column'!$RE$100</c:f>
              <c:numCache>
                <c:formatCode>General</c:formatCode>
                <c:ptCount val="1"/>
                <c:pt idx="0">
                  <c:v>20</c:v>
                </c:pt>
              </c:numCache>
            </c:numRef>
          </c:xVal>
          <c:yVal>
            <c:numRef>
              <c:f>'Tied Column'!$RE$101</c:f>
              <c:numCache>
                <c:formatCode>General</c:formatCode>
                <c:ptCount val="1"/>
                <c:pt idx="0">
                  <c:v>-43</c:v>
                </c:pt>
              </c:numCache>
            </c:numRef>
          </c:yVal>
          <c:smooth val="0"/>
        </c:ser>
        <c:ser>
          <c:idx val="94"/>
          <c:order val="94"/>
          <c:tx>
            <c:strRef>
              <c:f>'Tied Column'!$U$13</c:f>
              <c:strCache>
                <c:ptCount val="1"/>
                <c:pt idx="0">
                  <c:v>-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'Tied Column'!$RF$100</c:f>
              <c:numCache>
                <c:formatCode>General</c:formatCode>
                <c:ptCount val="1"/>
                <c:pt idx="0">
                  <c:v>20</c:v>
                </c:pt>
              </c:numCache>
            </c:numRef>
          </c:xVal>
          <c:yVal>
            <c:numRef>
              <c:f>'Tied Column'!$RF$101</c:f>
              <c:numCache>
                <c:formatCode>General</c:formatCode>
                <c:ptCount val="1"/>
                <c:pt idx="0">
                  <c:v>-48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15328"/>
        <c:axId val="177515904"/>
      </c:scatterChart>
      <c:valAx>
        <c:axId val="177515328"/>
        <c:scaling>
          <c:orientation val="minMax"/>
          <c:max val="85"/>
          <c:min val="-85"/>
        </c:scaling>
        <c:delete val="1"/>
        <c:axPos val="b"/>
        <c:numFmt formatCode="General" sourceLinked="1"/>
        <c:majorTickMark val="out"/>
        <c:minorTickMark val="none"/>
        <c:tickLblPos val="none"/>
        <c:crossAx val="177515904"/>
        <c:crosses val="autoZero"/>
        <c:crossBetween val="midCat"/>
      </c:valAx>
      <c:valAx>
        <c:axId val="177515904"/>
        <c:scaling>
          <c:orientation val="minMax"/>
          <c:max val="70"/>
          <c:min val="-100"/>
        </c:scaling>
        <c:delete val="1"/>
        <c:axPos val="l"/>
        <c:numFmt formatCode="General" sourceLinked="1"/>
        <c:majorTickMark val="out"/>
        <c:minorTickMark val="none"/>
        <c:tickLblPos val="none"/>
        <c:crossAx val="177515328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666" l="0.70000000000000062" r="0.70000000000000062" t="0.7500000000000066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82173</xdr:colOff>
      <xdr:row>9</xdr:row>
      <xdr:rowOff>39221</xdr:rowOff>
    </xdr:from>
    <xdr:to>
      <xdr:col>47</xdr:col>
      <xdr:colOff>95089</xdr:colOff>
      <xdr:row>38</xdr:row>
      <xdr:rowOff>168554</xdr:rowOff>
    </xdr:to>
    <xdr:graphicFrame macro="">
      <xdr:nvGraphicFramePr>
        <xdr:cNvPr id="56" name="แผนภูมิ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55</xdr:col>
      <xdr:colOff>0</xdr:colOff>
      <xdr:row>1</xdr:row>
      <xdr:rowOff>10583</xdr:rowOff>
    </xdr:from>
    <xdr:to>
      <xdr:col>77</xdr:col>
      <xdr:colOff>140015</xdr:colOff>
      <xdr:row>38</xdr:row>
      <xdr:rowOff>167465</xdr:rowOff>
    </xdr:to>
    <xdr:pic>
      <xdr:nvPicPr>
        <xdr:cNvPr id="57" name="รูปภาพ 56" descr="เสา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059583" y="179916"/>
          <a:ext cx="4563849" cy="642221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100013</xdr:colOff>
      <xdr:row>29</xdr:row>
      <xdr:rowOff>57150</xdr:rowOff>
    </xdr:from>
    <xdr:to>
      <xdr:col>34</xdr:col>
      <xdr:colOff>99338</xdr:colOff>
      <xdr:row>60</xdr:row>
      <xdr:rowOff>142200</xdr:rowOff>
    </xdr:to>
    <xdr:graphicFrame macro="">
      <xdr:nvGraphicFramePr>
        <xdr:cNvPr id="16" name="แผนภูมิ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AHOMA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CC"/>
        </a:solidFill>
        <a:ln w="12700"/>
      </a:spPr>
      <a:bodyPr vertOverflow="clip" rtlCol="0" anchor="ctr"/>
      <a:lstStyle>
        <a:defPPr algn="ctr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/>
    <pageSetUpPr fitToPage="1"/>
  </sheetPr>
  <dimension ref="A1:WV158"/>
  <sheetViews>
    <sheetView showGridLines="0" showRowColHeaders="0" tabSelected="1" zoomScale="90" zoomScaleNormal="90" workbookViewId="0">
      <selection activeCell="X43" sqref="X43"/>
    </sheetView>
  </sheetViews>
  <sheetFormatPr defaultColWidth="2.625" defaultRowHeight="14.1" customHeight="1" x14ac:dyDescent="0.2"/>
  <cols>
    <col min="1" max="39" width="2.625" style="115" customWidth="1"/>
    <col min="40" max="40" width="2.625" style="115"/>
    <col min="41" max="42" width="2.625" style="115" customWidth="1"/>
    <col min="43" max="43" width="2.625" style="115"/>
    <col min="44" max="45" width="2.625" style="115" customWidth="1"/>
    <col min="46" max="46" width="2.625" style="115"/>
    <col min="47" max="48" width="2.625" style="115" customWidth="1"/>
    <col min="49" max="49" width="2.625" style="115"/>
    <col min="50" max="51" width="2.625" style="115" customWidth="1"/>
    <col min="52" max="52" width="2.625" style="115"/>
    <col min="53" max="54" width="2.625" style="115" customWidth="1"/>
    <col min="55" max="155" width="2.625" style="115"/>
    <col min="156" max="157" width="2.625" style="115" customWidth="1"/>
    <col min="158" max="162" width="2.625" style="115"/>
    <col min="163" max="163" width="2.625" style="115" customWidth="1"/>
    <col min="164" max="166" width="2.625" style="115"/>
    <col min="167" max="167" width="2.625" style="115" customWidth="1"/>
    <col min="168" max="172" width="2.625" style="115"/>
    <col min="173" max="173" width="2.625" style="259"/>
    <col min="174" max="176" width="2.625" style="115"/>
    <col min="177" max="177" width="2.625" style="259"/>
    <col min="178" max="178" width="2.625" style="115"/>
    <col min="179" max="180" width="2.625" style="115" hidden="1" customWidth="1"/>
    <col min="181" max="189" width="0" style="115" hidden="1" customWidth="1"/>
    <col min="190" max="190" width="2.625" style="115" hidden="1" customWidth="1"/>
    <col min="191" max="191" width="0" style="115" hidden="1" customWidth="1"/>
    <col min="192" max="192" width="2.625" style="115" hidden="1" customWidth="1"/>
    <col min="193" max="216" width="0" style="115" hidden="1" customWidth="1"/>
    <col min="217" max="466" width="2.625" style="115" customWidth="1"/>
    <col min="467" max="16384" width="2.625" style="115"/>
  </cols>
  <sheetData>
    <row r="1" spans="1:499" ht="14.1" customHeight="1" x14ac:dyDescent="0.2">
      <c r="A1" s="265"/>
      <c r="B1" s="264" t="s">
        <v>62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7"/>
      <c r="BP1" s="187"/>
      <c r="BQ1" s="187"/>
      <c r="BR1" s="187"/>
      <c r="BS1" s="187"/>
      <c r="BT1" s="187"/>
      <c r="BU1" s="187"/>
      <c r="BV1" s="187"/>
      <c r="BW1" s="187"/>
      <c r="BX1" s="187"/>
      <c r="BY1" s="187"/>
      <c r="BZ1" s="187"/>
      <c r="CA1" s="187"/>
      <c r="CB1" s="187"/>
      <c r="CC1" s="187"/>
      <c r="CD1" s="187"/>
      <c r="CE1" s="187"/>
      <c r="CF1" s="187"/>
      <c r="CG1" s="187"/>
      <c r="CH1" s="187"/>
      <c r="CI1" s="187"/>
      <c r="CJ1" s="187"/>
      <c r="CK1" s="187"/>
      <c r="CL1" s="187"/>
      <c r="CM1" s="187"/>
      <c r="CN1" s="187"/>
      <c r="CO1" s="187"/>
      <c r="CP1" s="187"/>
      <c r="CQ1" s="187"/>
      <c r="CR1" s="187"/>
      <c r="CS1" s="187"/>
      <c r="CT1" s="187"/>
      <c r="CU1" s="187"/>
      <c r="CV1" s="187"/>
      <c r="CW1" s="187"/>
      <c r="CX1" s="187"/>
      <c r="CY1" s="187"/>
      <c r="CZ1" s="187"/>
      <c r="DA1" s="187"/>
      <c r="DB1" s="187"/>
      <c r="DC1" s="187"/>
      <c r="DD1" s="187"/>
      <c r="DE1" s="187"/>
      <c r="DF1" s="187"/>
      <c r="DG1" s="187"/>
      <c r="DH1" s="187"/>
      <c r="DI1" s="187"/>
      <c r="DJ1" s="187"/>
      <c r="DK1" s="187"/>
      <c r="DL1" s="187"/>
      <c r="DM1" s="187"/>
      <c r="DN1" s="187"/>
      <c r="DO1" s="187"/>
      <c r="DP1" s="187"/>
      <c r="DQ1" s="187"/>
      <c r="DR1" s="187"/>
      <c r="DS1" s="187"/>
      <c r="DT1" s="187"/>
      <c r="DU1" s="187"/>
      <c r="DV1" s="187"/>
      <c r="DW1" s="187"/>
      <c r="DX1" s="187"/>
      <c r="DY1" s="187"/>
      <c r="DZ1" s="187"/>
      <c r="EA1" s="187"/>
      <c r="EB1" s="187"/>
      <c r="EC1" s="187"/>
      <c r="ED1" s="187"/>
      <c r="EE1" s="187"/>
      <c r="EF1" s="187"/>
      <c r="EG1" s="187"/>
      <c r="EH1" s="187"/>
      <c r="EI1" s="187"/>
      <c r="EJ1" s="187"/>
      <c r="EK1" s="187"/>
      <c r="EL1" s="187"/>
      <c r="EM1" s="187"/>
      <c r="EN1" s="187"/>
      <c r="EO1" s="187"/>
      <c r="EP1" s="187"/>
      <c r="EQ1" s="187"/>
      <c r="ER1" s="187"/>
      <c r="ES1" s="187"/>
      <c r="ET1" s="187"/>
      <c r="EU1" s="187"/>
      <c r="EV1" s="187"/>
      <c r="EW1" s="187"/>
      <c r="EX1" s="187"/>
      <c r="EY1" s="187"/>
      <c r="EZ1" s="187"/>
      <c r="FA1" s="187"/>
      <c r="FB1" s="187"/>
      <c r="FC1" s="187"/>
      <c r="FD1" s="187"/>
      <c r="FE1" s="187"/>
      <c r="FF1" s="187"/>
      <c r="FG1" s="187"/>
      <c r="FH1" s="187"/>
      <c r="FI1" s="187"/>
      <c r="FJ1" s="187"/>
      <c r="FK1" s="187"/>
      <c r="FL1" s="187"/>
      <c r="FM1" s="187"/>
      <c r="FN1" s="187"/>
      <c r="FO1" s="187"/>
      <c r="FP1" s="187"/>
      <c r="FQ1" s="194"/>
      <c r="FR1" s="187"/>
      <c r="FS1" s="187"/>
      <c r="FT1" s="187"/>
      <c r="FU1" s="194"/>
    </row>
    <row r="2" spans="1:499" ht="14.1" customHeight="1" x14ac:dyDescent="0.2">
      <c r="A2" s="265"/>
      <c r="B2" s="116"/>
      <c r="C2" s="117"/>
      <c r="D2" s="489" t="s">
        <v>60</v>
      </c>
      <c r="E2" s="490"/>
      <c r="F2" s="490"/>
      <c r="G2" s="117"/>
      <c r="H2" s="118"/>
      <c r="I2" s="118"/>
      <c r="J2" s="118"/>
      <c r="K2" s="118"/>
      <c r="L2" s="118"/>
      <c r="M2" s="118"/>
      <c r="N2" s="118"/>
      <c r="O2" s="118"/>
      <c r="P2" s="117"/>
      <c r="Q2" s="99"/>
      <c r="R2" s="445" t="s">
        <v>57</v>
      </c>
      <c r="S2" s="445"/>
      <c r="T2" s="445"/>
      <c r="U2" s="445"/>
      <c r="V2" s="445"/>
      <c r="W2" s="445"/>
      <c r="X2" s="118"/>
      <c r="Y2" s="118"/>
      <c r="Z2" s="118"/>
      <c r="AA2" s="118"/>
      <c r="AB2" s="118"/>
      <c r="AC2" s="118"/>
      <c r="AD2" s="118"/>
      <c r="AE2" s="118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7"/>
      <c r="BP2" s="187"/>
      <c r="BQ2" s="187"/>
      <c r="BR2" s="187"/>
      <c r="BS2" s="187"/>
      <c r="BT2" s="187"/>
      <c r="BU2" s="187"/>
      <c r="BV2" s="187"/>
      <c r="BW2" s="187"/>
      <c r="BX2" s="187"/>
      <c r="BY2" s="187"/>
      <c r="BZ2" s="187"/>
      <c r="CA2" s="187"/>
      <c r="CB2" s="187"/>
      <c r="CC2" s="187"/>
      <c r="CD2" s="187"/>
      <c r="CE2" s="187"/>
      <c r="CF2" s="187"/>
      <c r="CG2" s="187"/>
      <c r="CH2" s="187"/>
      <c r="CI2" s="187"/>
      <c r="CJ2" s="187"/>
      <c r="CK2" s="187"/>
      <c r="CL2" s="187"/>
      <c r="CM2" s="187"/>
      <c r="CN2" s="187"/>
      <c r="CO2" s="187"/>
      <c r="CP2" s="187"/>
      <c r="CQ2" s="187"/>
      <c r="CR2" s="187"/>
      <c r="CS2" s="187"/>
      <c r="CT2" s="187"/>
      <c r="CU2" s="187"/>
      <c r="CV2" s="187"/>
      <c r="CW2" s="187"/>
      <c r="CX2" s="187"/>
      <c r="CY2" s="187"/>
      <c r="CZ2" s="187"/>
      <c r="DA2" s="187"/>
      <c r="DB2" s="187"/>
      <c r="DC2" s="187"/>
      <c r="DD2" s="187"/>
      <c r="DE2" s="187"/>
      <c r="DF2" s="187"/>
      <c r="DG2" s="187"/>
      <c r="DH2" s="187"/>
      <c r="DI2" s="187"/>
      <c r="DJ2" s="187"/>
      <c r="DK2" s="187"/>
      <c r="DL2" s="187"/>
      <c r="DM2" s="187"/>
      <c r="DN2" s="187"/>
      <c r="DO2" s="187"/>
      <c r="DP2" s="187"/>
      <c r="DQ2" s="187"/>
      <c r="DR2" s="187"/>
      <c r="DS2" s="187"/>
      <c r="DT2" s="187"/>
      <c r="DU2" s="187"/>
      <c r="DV2" s="187"/>
      <c r="DW2" s="187"/>
      <c r="DX2" s="187"/>
      <c r="DY2" s="187"/>
      <c r="DZ2" s="187"/>
      <c r="EA2" s="187"/>
      <c r="EB2" s="187"/>
      <c r="EC2" s="187"/>
      <c r="ED2" s="187"/>
      <c r="EE2" s="187"/>
      <c r="EF2" s="187"/>
      <c r="EG2" s="187"/>
      <c r="EH2" s="187"/>
      <c r="EI2" s="187"/>
      <c r="EJ2" s="187"/>
      <c r="EK2" s="187"/>
      <c r="EL2" s="187"/>
      <c r="EM2" s="187"/>
      <c r="EN2" s="187"/>
      <c r="EO2" s="187"/>
      <c r="EP2" s="187"/>
      <c r="EQ2" s="187"/>
      <c r="ER2" s="187"/>
      <c r="ES2" s="187"/>
      <c r="ET2" s="187"/>
      <c r="EU2" s="187"/>
      <c r="EV2" s="187"/>
      <c r="EW2" s="187"/>
      <c r="EX2" s="208"/>
      <c r="EY2" s="208"/>
      <c r="EZ2" s="208"/>
      <c r="FA2" s="208"/>
      <c r="FB2" s="208"/>
      <c r="FC2" s="208"/>
      <c r="FD2" s="208"/>
      <c r="FE2" s="208"/>
      <c r="FF2" s="208"/>
      <c r="FG2" s="208"/>
      <c r="FH2" s="208"/>
      <c r="FI2" s="208"/>
      <c r="FJ2" s="208"/>
      <c r="FK2" s="208"/>
      <c r="FL2" s="208"/>
      <c r="FM2" s="208"/>
      <c r="FN2" s="208"/>
      <c r="FO2" s="208"/>
      <c r="FP2" s="208"/>
      <c r="FQ2" s="268"/>
      <c r="FR2" s="208"/>
      <c r="FS2" s="208"/>
      <c r="FT2" s="208"/>
      <c r="FU2" s="269"/>
      <c r="FV2" s="270"/>
      <c r="FW2" s="270"/>
      <c r="FX2" s="270"/>
      <c r="FY2" s="270"/>
      <c r="QZ2" s="482" t="s">
        <v>110</v>
      </c>
      <c r="RA2" s="482"/>
      <c r="RB2" s="482"/>
      <c r="RC2" s="501">
        <f>IF(I30=4,4,IF(I30=6,6,IF(I30=8,6,IF(I30=10,8,IF(I30=12,8,IF(I30=14,10,IF(I30=16,10,IF(I30=18,12,IF(I30=20,12,IF(I30=22,14,IF(I30=24,14,IF(I30=26,16,IF(I30=28,16,IF(I30=30,18,IF(I30=32,18,IF(I30=34,20,IF(I30=36,20,IF(I30=38,22,IF(I30=40,22)))))))))))))))))))</f>
        <v>6</v>
      </c>
      <c r="RD2" s="501"/>
      <c r="RE2" s="501"/>
      <c r="RF2" s="501"/>
      <c r="RG2" s="486" t="s">
        <v>100</v>
      </c>
      <c r="RH2" s="487"/>
      <c r="RI2" s="488"/>
      <c r="RJ2" s="123"/>
      <c r="RK2" s="123"/>
      <c r="RL2" s="123"/>
      <c r="RM2" s="123"/>
      <c r="RN2" s="123"/>
      <c r="RO2" s="123"/>
      <c r="RP2" s="123"/>
      <c r="RQ2" s="123"/>
      <c r="RR2" s="123"/>
      <c r="RS2" s="123"/>
      <c r="RT2" s="123"/>
      <c r="RU2" s="123"/>
      <c r="RV2" s="123"/>
      <c r="RW2" s="123"/>
      <c r="RX2" s="123"/>
      <c r="RY2" s="123"/>
      <c r="RZ2" s="123"/>
      <c r="SA2" s="123"/>
      <c r="SB2" s="123"/>
      <c r="SC2" s="123"/>
      <c r="SD2" s="123"/>
      <c r="SE2" s="123"/>
    </row>
    <row r="3" spans="1:499" ht="14.1" customHeight="1" thickBot="1" x14ac:dyDescent="0.25">
      <c r="A3" s="265"/>
      <c r="B3" s="119"/>
      <c r="C3" s="120"/>
      <c r="D3" s="491"/>
      <c r="E3" s="491"/>
      <c r="F3" s="491"/>
      <c r="G3" s="118"/>
      <c r="H3" s="118"/>
      <c r="I3" s="118"/>
      <c r="J3" s="118"/>
      <c r="K3" s="118"/>
      <c r="L3" s="118"/>
      <c r="M3" s="118"/>
      <c r="N3" s="118"/>
      <c r="O3" s="121"/>
      <c r="P3" s="108"/>
      <c r="Q3" s="122"/>
      <c r="R3" s="446"/>
      <c r="S3" s="446"/>
      <c r="T3" s="446"/>
      <c r="U3" s="446"/>
      <c r="V3" s="446"/>
      <c r="W3" s="446"/>
      <c r="X3" s="118"/>
      <c r="Y3" s="118"/>
      <c r="Z3" s="118"/>
      <c r="AA3" s="118"/>
      <c r="AB3" s="118"/>
      <c r="AC3" s="118"/>
      <c r="AD3" s="118"/>
      <c r="AE3" s="118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7"/>
      <c r="BB3" s="271"/>
      <c r="BC3" s="187"/>
      <c r="BD3" s="187"/>
      <c r="BE3" s="187"/>
      <c r="BF3" s="187"/>
      <c r="BG3" s="187"/>
      <c r="BH3" s="187"/>
      <c r="BI3" s="187"/>
      <c r="BJ3" s="187"/>
      <c r="BK3" s="187"/>
      <c r="BL3" s="187"/>
      <c r="BM3" s="187"/>
      <c r="BN3" s="187"/>
      <c r="BO3" s="187"/>
      <c r="BP3" s="187"/>
      <c r="BQ3" s="187"/>
      <c r="BR3" s="187"/>
      <c r="BS3" s="187"/>
      <c r="BT3" s="187"/>
      <c r="BU3" s="187"/>
      <c r="BV3" s="187"/>
      <c r="BW3" s="187"/>
      <c r="BX3" s="187"/>
      <c r="BY3" s="187"/>
      <c r="BZ3" s="187"/>
      <c r="CA3" s="187"/>
      <c r="CB3" s="187"/>
      <c r="CC3" s="187"/>
      <c r="CD3" s="187"/>
      <c r="CE3" s="187"/>
      <c r="CF3" s="187"/>
      <c r="CG3" s="187"/>
      <c r="CH3" s="187"/>
      <c r="CI3" s="187"/>
      <c r="CJ3" s="187"/>
      <c r="CK3" s="187"/>
      <c r="CL3" s="187"/>
      <c r="CM3" s="187"/>
      <c r="CN3" s="187"/>
      <c r="CO3" s="187"/>
      <c r="CP3" s="187"/>
      <c r="CQ3" s="187"/>
      <c r="CR3" s="187"/>
      <c r="CS3" s="187"/>
      <c r="CT3" s="187"/>
      <c r="CU3" s="187"/>
      <c r="CV3" s="187"/>
      <c r="CW3" s="187"/>
      <c r="CX3" s="187"/>
      <c r="CY3" s="187"/>
      <c r="CZ3" s="187"/>
      <c r="DA3" s="187"/>
      <c r="DB3" s="187"/>
      <c r="DC3" s="187"/>
      <c r="DD3" s="187"/>
      <c r="DE3" s="187"/>
      <c r="DF3" s="187"/>
      <c r="DG3" s="187"/>
      <c r="DH3" s="187"/>
      <c r="DI3" s="187"/>
      <c r="DJ3" s="187"/>
      <c r="DK3" s="187"/>
      <c r="DL3" s="187"/>
      <c r="DM3" s="187"/>
      <c r="DN3" s="187"/>
      <c r="DO3" s="187"/>
      <c r="DP3" s="187"/>
      <c r="DQ3" s="187"/>
      <c r="DR3" s="187"/>
      <c r="DS3" s="187"/>
      <c r="DT3" s="187"/>
      <c r="DU3" s="187"/>
      <c r="DV3" s="187"/>
      <c r="DW3" s="187"/>
      <c r="DX3" s="187"/>
      <c r="DY3" s="187"/>
      <c r="DZ3" s="187"/>
      <c r="EA3" s="187"/>
      <c r="EB3" s="187"/>
      <c r="EC3" s="187"/>
      <c r="ED3" s="187"/>
      <c r="EE3" s="187"/>
      <c r="EF3" s="187"/>
      <c r="EG3" s="187"/>
      <c r="EH3" s="187"/>
      <c r="EI3" s="187"/>
      <c r="EJ3" s="187"/>
      <c r="EK3" s="187"/>
      <c r="EL3" s="187"/>
      <c r="EM3" s="187"/>
      <c r="EN3" s="187"/>
      <c r="EO3" s="187"/>
      <c r="EP3" s="187"/>
      <c r="EQ3" s="187"/>
      <c r="ER3" s="187"/>
      <c r="ES3" s="187"/>
      <c r="ET3" s="187"/>
      <c r="EU3" s="187"/>
      <c r="EV3" s="187"/>
      <c r="EW3" s="187"/>
      <c r="EX3" s="195"/>
      <c r="EY3" s="195"/>
      <c r="EZ3" s="195"/>
      <c r="FA3" s="195"/>
      <c r="FB3" s="80"/>
      <c r="FC3" s="194"/>
      <c r="FD3" s="194"/>
      <c r="FE3" s="209"/>
      <c r="FF3" s="79"/>
      <c r="FG3" s="79"/>
      <c r="FH3" s="79"/>
      <c r="FI3" s="111"/>
      <c r="FJ3" s="195"/>
      <c r="FK3" s="195"/>
      <c r="FL3" s="195"/>
      <c r="FM3" s="195"/>
      <c r="FN3" s="195"/>
      <c r="FO3" s="195"/>
      <c r="FP3" s="195"/>
      <c r="FQ3" s="272"/>
      <c r="FR3" s="195"/>
      <c r="FS3" s="195"/>
      <c r="FT3" s="195"/>
      <c r="FU3" s="272"/>
      <c r="FV3" s="273"/>
      <c r="FW3" s="273"/>
      <c r="QZ3" s="465" t="s">
        <v>81</v>
      </c>
      <c r="RA3" s="465"/>
      <c r="RB3" s="465"/>
      <c r="RC3" s="501" t="b">
        <f>IF(I30=8,2,IF(I30=10,2,IF(I30=12,4,IF(I30=14,4,IF(I30=16,6,IF(I30=18,6,IF(I30=20,8,IF(I30=22,8,IF(I30=24,10,IF(I30=26,10,IF(I30=28,12,IF(I30=30,12,IF(I30=32,14,IF(I30=34,14,IF(I30=36,16,IF(I30=38,16,IF(I30=40,18)))))))))))))))))</f>
        <v>0</v>
      </c>
      <c r="RD3" s="501"/>
      <c r="RE3" s="501"/>
      <c r="RF3" s="501"/>
      <c r="RG3" s="486" t="s">
        <v>100</v>
      </c>
      <c r="RH3" s="487"/>
      <c r="RI3" s="488"/>
      <c r="RJ3" s="259"/>
      <c r="RK3" s="259"/>
      <c r="RL3" s="259"/>
      <c r="RM3" s="259"/>
      <c r="RN3" s="259"/>
      <c r="RO3" s="123"/>
      <c r="RP3" s="123"/>
      <c r="RQ3" s="123"/>
      <c r="RR3" s="123"/>
      <c r="RS3" s="123"/>
      <c r="RT3" s="123"/>
      <c r="RU3" s="123"/>
      <c r="RV3" s="123"/>
      <c r="RW3" s="259"/>
      <c r="RX3" s="259"/>
      <c r="RY3" s="259"/>
      <c r="RZ3" s="259"/>
      <c r="SA3" s="259"/>
      <c r="SB3" s="259"/>
      <c r="SC3" s="259"/>
      <c r="SD3" s="259"/>
      <c r="SE3" s="259"/>
    </row>
    <row r="4" spans="1:499" ht="14.1" customHeight="1" x14ac:dyDescent="0.2">
      <c r="A4" s="265"/>
      <c r="B4" s="124"/>
      <c r="C4" s="124"/>
      <c r="D4" s="125"/>
      <c r="E4" s="74"/>
      <c r="F4" s="113" t="s">
        <v>36</v>
      </c>
      <c r="G4" s="76"/>
      <c r="H4" s="442">
        <v>3000</v>
      </c>
      <c r="I4" s="443"/>
      <c r="J4" s="444"/>
      <c r="K4" s="76"/>
      <c r="L4" s="90" t="s">
        <v>2</v>
      </c>
      <c r="M4" s="76"/>
      <c r="N4" s="76"/>
      <c r="O4" s="105"/>
      <c r="P4" s="108"/>
      <c r="Q4" s="126"/>
      <c r="R4" s="108"/>
      <c r="S4" s="113" t="s">
        <v>52</v>
      </c>
      <c r="T4" s="108"/>
      <c r="U4" s="423" t="s">
        <v>21</v>
      </c>
      <c r="V4" s="424"/>
      <c r="W4" s="424"/>
      <c r="X4" s="424"/>
      <c r="Y4" s="424"/>
      <c r="Z4" s="424"/>
      <c r="AA4" s="424"/>
      <c r="AB4" s="424"/>
      <c r="AC4" s="424"/>
      <c r="AD4" s="424"/>
      <c r="AE4" s="424"/>
      <c r="AF4" s="424"/>
      <c r="AG4" s="425"/>
      <c r="AH4" s="187"/>
      <c r="AI4" s="187"/>
      <c r="AJ4" s="126"/>
      <c r="AK4" s="136"/>
      <c r="AL4" s="113" t="s">
        <v>93</v>
      </c>
      <c r="AM4" s="137"/>
      <c r="AN4" s="423" t="s">
        <v>94</v>
      </c>
      <c r="AO4" s="424"/>
      <c r="AP4" s="424"/>
      <c r="AQ4" s="424"/>
      <c r="AR4" s="424"/>
      <c r="AS4" s="424"/>
      <c r="AT4" s="424"/>
      <c r="AU4" s="424"/>
      <c r="AV4" s="424"/>
      <c r="AW4" s="424"/>
      <c r="AX4" s="424"/>
      <c r="AY4" s="424"/>
      <c r="AZ4" s="425"/>
      <c r="BA4" s="271"/>
      <c r="BB4" s="271"/>
      <c r="BC4" s="187"/>
      <c r="BD4" s="187"/>
      <c r="BE4" s="187"/>
      <c r="BF4" s="187"/>
      <c r="BG4" s="187"/>
      <c r="BH4" s="187"/>
      <c r="BI4" s="187"/>
      <c r="BJ4" s="187"/>
      <c r="BK4" s="187"/>
      <c r="BL4" s="187"/>
      <c r="BM4" s="187"/>
      <c r="BN4" s="187"/>
      <c r="BO4" s="187"/>
      <c r="BP4" s="187"/>
      <c r="BQ4" s="187"/>
      <c r="BR4" s="187"/>
      <c r="BS4" s="187"/>
      <c r="BT4" s="187"/>
      <c r="BU4" s="187"/>
      <c r="BV4" s="187"/>
      <c r="BW4" s="187"/>
      <c r="BX4" s="187"/>
      <c r="BY4" s="187"/>
      <c r="BZ4" s="187"/>
      <c r="CA4" s="187"/>
      <c r="CB4" s="187"/>
      <c r="CC4" s="187"/>
      <c r="CD4" s="187"/>
      <c r="CE4" s="187"/>
      <c r="CF4" s="187"/>
      <c r="CG4" s="187"/>
      <c r="CH4" s="187"/>
      <c r="CI4" s="187"/>
      <c r="CJ4" s="187"/>
      <c r="CK4" s="187"/>
      <c r="CL4" s="187"/>
      <c r="CM4" s="187"/>
      <c r="CN4" s="187"/>
      <c r="CO4" s="187"/>
      <c r="CP4" s="187"/>
      <c r="CQ4" s="187"/>
      <c r="CR4" s="187"/>
      <c r="CS4" s="187"/>
      <c r="CT4" s="187"/>
      <c r="CU4" s="187"/>
      <c r="CV4" s="187"/>
      <c r="CW4" s="187"/>
      <c r="CX4" s="187"/>
      <c r="CY4" s="187"/>
      <c r="CZ4" s="187"/>
      <c r="DA4" s="187"/>
      <c r="DB4" s="187"/>
      <c r="DC4" s="187"/>
      <c r="DD4" s="187"/>
      <c r="DE4" s="187"/>
      <c r="DF4" s="187"/>
      <c r="DG4" s="187"/>
      <c r="DH4" s="187"/>
      <c r="DI4" s="187"/>
      <c r="DJ4" s="187"/>
      <c r="DK4" s="187"/>
      <c r="DL4" s="187"/>
      <c r="DM4" s="187"/>
      <c r="DN4" s="187"/>
      <c r="DO4" s="187"/>
      <c r="DP4" s="187"/>
      <c r="DQ4" s="187"/>
      <c r="DR4" s="187"/>
      <c r="DS4" s="187"/>
      <c r="DT4" s="187"/>
      <c r="DU4" s="187"/>
      <c r="DV4" s="187"/>
      <c r="DW4" s="187"/>
      <c r="DX4" s="187"/>
      <c r="DY4" s="187"/>
      <c r="DZ4" s="187"/>
      <c r="EA4" s="187"/>
      <c r="EB4" s="187"/>
      <c r="EC4" s="187"/>
      <c r="ED4" s="187"/>
      <c r="EE4" s="187"/>
      <c r="EF4" s="187"/>
      <c r="EG4" s="187"/>
      <c r="EH4" s="187"/>
      <c r="EI4" s="187"/>
      <c r="EJ4" s="187"/>
      <c r="EK4" s="187"/>
      <c r="EL4" s="187"/>
      <c r="EM4" s="187"/>
      <c r="EN4" s="187"/>
      <c r="EO4" s="187"/>
      <c r="EP4" s="187"/>
      <c r="EQ4" s="187"/>
      <c r="ER4" s="187"/>
      <c r="ES4" s="187"/>
      <c r="ET4" s="187"/>
      <c r="EU4" s="187"/>
      <c r="EV4" s="187"/>
      <c r="EW4" s="187"/>
      <c r="EX4" s="210"/>
      <c r="EY4" s="210"/>
      <c r="EZ4" s="210"/>
      <c r="FA4" s="210"/>
      <c r="FB4" s="202"/>
      <c r="FC4" s="187"/>
      <c r="FD4" s="187"/>
      <c r="FE4" s="192"/>
      <c r="FF4" s="79"/>
      <c r="FG4" s="79"/>
      <c r="FH4" s="79"/>
      <c r="FI4" s="191"/>
      <c r="FJ4" s="210"/>
      <c r="FK4" s="210"/>
      <c r="FL4" s="210"/>
      <c r="FM4" s="210"/>
      <c r="FN4" s="210"/>
      <c r="FO4" s="210"/>
      <c r="FP4" s="210"/>
      <c r="FQ4" s="274"/>
      <c r="FR4" s="210"/>
      <c r="FS4" s="210"/>
      <c r="FT4" s="210"/>
      <c r="FU4" s="274"/>
      <c r="FV4" s="275"/>
      <c r="FW4" s="275"/>
      <c r="QZ4" s="123" t="s">
        <v>106</v>
      </c>
      <c r="RA4" s="123"/>
      <c r="RB4" s="123"/>
      <c r="RC4" s="123"/>
      <c r="RD4" s="123"/>
      <c r="RE4" s="123"/>
      <c r="RF4" s="259"/>
      <c r="RG4" s="259"/>
      <c r="RH4" s="259"/>
      <c r="RI4" s="259"/>
      <c r="RJ4" s="259"/>
      <c r="RK4" s="259"/>
      <c r="RL4" s="259"/>
    </row>
    <row r="5" spans="1:499" ht="14.1" customHeight="1" thickBot="1" x14ac:dyDescent="0.25">
      <c r="A5" s="265"/>
      <c r="B5" s="126"/>
      <c r="C5" s="126"/>
      <c r="D5" s="108"/>
      <c r="E5" s="108"/>
      <c r="F5" s="76"/>
      <c r="G5" s="108"/>
      <c r="H5" s="114"/>
      <c r="I5" s="114"/>
      <c r="J5" s="114"/>
      <c r="K5" s="108"/>
      <c r="L5" s="108"/>
      <c r="M5" s="108"/>
      <c r="N5" s="108"/>
      <c r="O5" s="129"/>
      <c r="P5" s="108"/>
      <c r="Q5" s="130"/>
      <c r="R5" s="106"/>
      <c r="S5" s="76"/>
      <c r="T5" s="106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187"/>
      <c r="AG5" s="187"/>
      <c r="AH5" s="187"/>
      <c r="AI5" s="187"/>
      <c r="AJ5" s="126"/>
      <c r="AK5" s="108"/>
      <c r="AL5" s="76"/>
      <c r="AM5" s="108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187"/>
      <c r="AZ5" s="187"/>
      <c r="BA5" s="271"/>
      <c r="BB5" s="271"/>
      <c r="BC5" s="187"/>
      <c r="BD5" s="187"/>
      <c r="BE5" s="187"/>
      <c r="BF5" s="187"/>
      <c r="BG5" s="187"/>
      <c r="BH5" s="187"/>
      <c r="BI5" s="187"/>
      <c r="BJ5" s="187"/>
      <c r="BK5" s="187"/>
      <c r="BL5" s="187"/>
      <c r="BM5" s="187"/>
      <c r="BN5" s="187"/>
      <c r="BO5" s="187"/>
      <c r="BP5" s="187"/>
      <c r="BQ5" s="187"/>
      <c r="BR5" s="187"/>
      <c r="BS5" s="187"/>
      <c r="BT5" s="187"/>
      <c r="BU5" s="187"/>
      <c r="BV5" s="187"/>
      <c r="BW5" s="187"/>
      <c r="BX5" s="187"/>
      <c r="BY5" s="187"/>
      <c r="BZ5" s="187"/>
      <c r="CA5" s="187"/>
      <c r="CB5" s="187"/>
      <c r="CC5" s="187"/>
      <c r="CD5" s="187"/>
      <c r="CE5" s="187"/>
      <c r="CF5" s="187"/>
      <c r="CG5" s="187"/>
      <c r="CH5" s="187"/>
      <c r="CI5" s="187"/>
      <c r="CJ5" s="187"/>
      <c r="CK5" s="187"/>
      <c r="CL5" s="187"/>
      <c r="CM5" s="187"/>
      <c r="CN5" s="187"/>
      <c r="CO5" s="187"/>
      <c r="CP5" s="187"/>
      <c r="CQ5" s="187"/>
      <c r="CR5" s="187"/>
      <c r="CS5" s="187"/>
      <c r="CT5" s="187"/>
      <c r="CU5" s="187"/>
      <c r="CV5" s="187"/>
      <c r="CW5" s="187"/>
      <c r="CX5" s="187"/>
      <c r="CY5" s="187"/>
      <c r="CZ5" s="187"/>
      <c r="DA5" s="187"/>
      <c r="DB5" s="187"/>
      <c r="DC5" s="187"/>
      <c r="DD5" s="187"/>
      <c r="DE5" s="187"/>
      <c r="DF5" s="187"/>
      <c r="DG5" s="187"/>
      <c r="DH5" s="187"/>
      <c r="DI5" s="187"/>
      <c r="DJ5" s="187"/>
      <c r="DK5" s="187"/>
      <c r="DL5" s="187"/>
      <c r="DM5" s="187"/>
      <c r="DN5" s="187"/>
      <c r="DO5" s="187"/>
      <c r="DP5" s="187"/>
      <c r="DQ5" s="187"/>
      <c r="DR5" s="187"/>
      <c r="DS5" s="187"/>
      <c r="DT5" s="187"/>
      <c r="DU5" s="187"/>
      <c r="DV5" s="187"/>
      <c r="DW5" s="187"/>
      <c r="DX5" s="187"/>
      <c r="DY5" s="187"/>
      <c r="DZ5" s="187"/>
      <c r="EA5" s="187"/>
      <c r="EB5" s="187"/>
      <c r="EC5" s="187"/>
      <c r="ED5" s="187"/>
      <c r="EE5" s="187"/>
      <c r="EF5" s="187"/>
      <c r="EG5" s="187"/>
      <c r="EH5" s="187"/>
      <c r="EI5" s="187"/>
      <c r="EJ5" s="187"/>
      <c r="EK5" s="187"/>
      <c r="EL5" s="187"/>
      <c r="EM5" s="187"/>
      <c r="EN5" s="187"/>
      <c r="EO5" s="187"/>
      <c r="EP5" s="187"/>
      <c r="EQ5" s="187"/>
      <c r="ER5" s="187"/>
      <c r="ES5" s="187"/>
      <c r="ET5" s="187"/>
      <c r="EU5" s="187"/>
      <c r="EV5" s="187"/>
      <c r="EW5" s="187"/>
      <c r="EX5" s="210"/>
      <c r="EY5" s="210"/>
      <c r="EZ5" s="210"/>
      <c r="FA5" s="210"/>
      <c r="FB5" s="80"/>
      <c r="FC5" s="194"/>
      <c r="FD5" s="194"/>
      <c r="FE5" s="192"/>
      <c r="FF5" s="80"/>
      <c r="FG5" s="80"/>
      <c r="FH5" s="80"/>
      <c r="FI5" s="209"/>
      <c r="FJ5" s="210"/>
      <c r="FK5" s="210"/>
      <c r="FL5" s="210"/>
      <c r="FM5" s="210"/>
      <c r="FN5" s="210"/>
      <c r="FO5" s="210"/>
      <c r="FP5" s="210"/>
      <c r="FQ5" s="274"/>
      <c r="FR5" s="210"/>
      <c r="FS5" s="210"/>
      <c r="FT5" s="210"/>
      <c r="FU5" s="274"/>
      <c r="FV5" s="275"/>
      <c r="FW5" s="275"/>
      <c r="QZ5" s="91" t="s">
        <v>14</v>
      </c>
      <c r="RA5" s="123">
        <f>-H18/2</f>
        <v>-15</v>
      </c>
      <c r="RB5" s="123">
        <f>RA5</f>
        <v>-15</v>
      </c>
      <c r="RC5" s="123">
        <f>H18/2</f>
        <v>15</v>
      </c>
      <c r="RD5" s="123">
        <f>RC5</f>
        <v>15</v>
      </c>
      <c r="RE5" s="123">
        <f>RA5</f>
        <v>-15</v>
      </c>
      <c r="RF5" s="259"/>
      <c r="RG5" s="259"/>
      <c r="RH5" s="259"/>
      <c r="RI5" s="259"/>
      <c r="RJ5" s="259"/>
      <c r="RK5" s="259"/>
      <c r="RL5" s="259"/>
    </row>
    <row r="6" spans="1:499" ht="14.1" customHeight="1" x14ac:dyDescent="0.2">
      <c r="A6" s="265"/>
      <c r="B6" s="124"/>
      <c r="C6" s="124"/>
      <c r="D6" s="125"/>
      <c r="E6" s="108"/>
      <c r="F6" s="113" t="s">
        <v>61</v>
      </c>
      <c r="G6" s="125"/>
      <c r="H6" s="442">
        <v>2400</v>
      </c>
      <c r="I6" s="443"/>
      <c r="J6" s="444"/>
      <c r="K6" s="125"/>
      <c r="L6" s="90" t="s">
        <v>2</v>
      </c>
      <c r="M6" s="125"/>
      <c r="N6" s="125"/>
      <c r="O6" s="131"/>
      <c r="P6" s="108"/>
      <c r="Q6" s="126"/>
      <c r="R6" s="108"/>
      <c r="S6" s="113" t="s">
        <v>54</v>
      </c>
      <c r="T6" s="108"/>
      <c r="U6" s="423" t="s">
        <v>22</v>
      </c>
      <c r="V6" s="424"/>
      <c r="W6" s="424"/>
      <c r="X6" s="424"/>
      <c r="Y6" s="424"/>
      <c r="Z6" s="424"/>
      <c r="AA6" s="424"/>
      <c r="AB6" s="424"/>
      <c r="AC6" s="424"/>
      <c r="AD6" s="424"/>
      <c r="AE6" s="424"/>
      <c r="AF6" s="424"/>
      <c r="AG6" s="425"/>
      <c r="AH6" s="187"/>
      <c r="AI6" s="187"/>
      <c r="AJ6" s="126"/>
      <c r="AK6" s="108"/>
      <c r="AL6" s="113" t="s">
        <v>53</v>
      </c>
      <c r="AM6" s="108"/>
      <c r="AN6" s="423" t="s">
        <v>59</v>
      </c>
      <c r="AO6" s="424"/>
      <c r="AP6" s="424"/>
      <c r="AQ6" s="424"/>
      <c r="AR6" s="424"/>
      <c r="AS6" s="424"/>
      <c r="AT6" s="424"/>
      <c r="AU6" s="424"/>
      <c r="AV6" s="424"/>
      <c r="AW6" s="424"/>
      <c r="AX6" s="424"/>
      <c r="AY6" s="424"/>
      <c r="AZ6" s="425"/>
      <c r="BA6" s="271"/>
      <c r="BB6" s="271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7"/>
      <c r="BP6" s="187"/>
      <c r="BQ6" s="187"/>
      <c r="BR6" s="187"/>
      <c r="BS6" s="187"/>
      <c r="BT6" s="187"/>
      <c r="BU6" s="187"/>
      <c r="BV6" s="187"/>
      <c r="BW6" s="187"/>
      <c r="BX6" s="187"/>
      <c r="BY6" s="187"/>
      <c r="BZ6" s="187"/>
      <c r="CA6" s="187"/>
      <c r="CB6" s="187"/>
      <c r="CC6" s="187"/>
      <c r="CD6" s="187"/>
      <c r="CE6" s="187"/>
      <c r="CF6" s="187"/>
      <c r="CG6" s="187"/>
      <c r="CH6" s="187"/>
      <c r="CI6" s="187"/>
      <c r="CJ6" s="187"/>
      <c r="CK6" s="187"/>
      <c r="CL6" s="187"/>
      <c r="CM6" s="187"/>
      <c r="CN6" s="187"/>
      <c r="CO6" s="187"/>
      <c r="CP6" s="187"/>
      <c r="CQ6" s="187"/>
      <c r="CR6" s="187"/>
      <c r="CS6" s="187"/>
      <c r="CT6" s="187"/>
      <c r="CU6" s="187"/>
      <c r="CV6" s="187"/>
      <c r="CW6" s="187"/>
      <c r="CX6" s="187"/>
      <c r="CY6" s="187"/>
      <c r="CZ6" s="187"/>
      <c r="DA6" s="187"/>
      <c r="DB6" s="187"/>
      <c r="DC6" s="187"/>
      <c r="DD6" s="187"/>
      <c r="DE6" s="187"/>
      <c r="DF6" s="187"/>
      <c r="DG6" s="187"/>
      <c r="DH6" s="187"/>
      <c r="DI6" s="187"/>
      <c r="DJ6" s="187"/>
      <c r="DK6" s="187"/>
      <c r="DL6" s="187"/>
      <c r="DM6" s="187"/>
      <c r="DN6" s="187"/>
      <c r="DO6" s="187"/>
      <c r="DP6" s="187"/>
      <c r="DQ6" s="187"/>
      <c r="DR6" s="187"/>
      <c r="DS6" s="187"/>
      <c r="DT6" s="187"/>
      <c r="DU6" s="187"/>
      <c r="DV6" s="187"/>
      <c r="DW6" s="187"/>
      <c r="DX6" s="187"/>
      <c r="DY6" s="187"/>
      <c r="DZ6" s="187"/>
      <c r="EA6" s="187"/>
      <c r="EB6" s="187"/>
      <c r="EC6" s="187"/>
      <c r="ED6" s="187"/>
      <c r="EE6" s="187"/>
      <c r="EF6" s="187"/>
      <c r="EG6" s="187"/>
      <c r="EH6" s="187"/>
      <c r="EI6" s="187"/>
      <c r="EJ6" s="187"/>
      <c r="EK6" s="187"/>
      <c r="EL6" s="187"/>
      <c r="EM6" s="187"/>
      <c r="EN6" s="187"/>
      <c r="EO6" s="187"/>
      <c r="EP6" s="187"/>
      <c r="EQ6" s="187"/>
      <c r="ER6" s="187"/>
      <c r="ES6" s="187"/>
      <c r="ET6" s="187"/>
      <c r="EU6" s="187"/>
      <c r="EV6" s="187"/>
      <c r="EW6" s="187"/>
      <c r="EX6" s="208"/>
      <c r="EY6" s="208"/>
      <c r="EZ6" s="208"/>
      <c r="FA6" s="208"/>
      <c r="FB6" s="187"/>
      <c r="FC6" s="187"/>
      <c r="FD6" s="187"/>
      <c r="FE6" s="276"/>
      <c r="FF6" s="187"/>
      <c r="FG6" s="187"/>
      <c r="FH6" s="187"/>
      <c r="FI6" s="187"/>
      <c r="FJ6" s="187"/>
      <c r="FK6" s="187"/>
      <c r="FL6" s="208"/>
      <c r="FM6" s="208"/>
      <c r="FN6" s="208"/>
      <c r="FO6" s="208"/>
      <c r="FP6" s="208"/>
      <c r="FQ6" s="268"/>
      <c r="FR6" s="208"/>
      <c r="FS6" s="208"/>
      <c r="FT6" s="208"/>
      <c r="FU6" s="269"/>
      <c r="FV6" s="270"/>
      <c r="FW6" s="270"/>
      <c r="FX6" s="270"/>
      <c r="FY6" s="270"/>
      <c r="QZ6" s="91" t="s">
        <v>15</v>
      </c>
      <c r="RA6" s="123">
        <f>H20/2</f>
        <v>15</v>
      </c>
      <c r="RB6" s="123">
        <f>-H20/2</f>
        <v>-15</v>
      </c>
      <c r="RC6" s="123">
        <f>RB6</f>
        <v>-15</v>
      </c>
      <c r="RD6" s="123">
        <f>RA6</f>
        <v>15</v>
      </c>
      <c r="RE6" s="123">
        <f>RA6</f>
        <v>15</v>
      </c>
      <c r="RF6" s="259"/>
      <c r="RG6" s="259"/>
      <c r="RH6" s="259"/>
      <c r="RI6" s="259"/>
      <c r="RJ6" s="259"/>
      <c r="RK6" s="259"/>
      <c r="RL6" s="259"/>
    </row>
    <row r="7" spans="1:499" ht="14.1" customHeight="1" thickBot="1" x14ac:dyDescent="0.25">
      <c r="A7" s="265"/>
      <c r="B7" s="126"/>
      <c r="C7" s="126"/>
      <c r="D7" s="108"/>
      <c r="E7" s="108"/>
      <c r="F7" s="108"/>
      <c r="G7" s="108"/>
      <c r="H7" s="114"/>
      <c r="I7" s="114"/>
      <c r="J7" s="114"/>
      <c r="K7" s="108"/>
      <c r="L7" s="108"/>
      <c r="M7" s="108"/>
      <c r="N7" s="108"/>
      <c r="O7" s="129"/>
      <c r="P7" s="108"/>
      <c r="Q7" s="126"/>
      <c r="R7" s="108"/>
      <c r="S7" s="76"/>
      <c r="T7" s="108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187"/>
      <c r="AG7" s="187"/>
      <c r="AH7" s="187"/>
      <c r="AI7" s="187"/>
      <c r="AJ7" s="126"/>
      <c r="AK7" s="108"/>
      <c r="AL7" s="76"/>
      <c r="AM7" s="108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187"/>
      <c r="AZ7" s="187"/>
      <c r="BA7" s="271"/>
      <c r="BB7" s="271"/>
      <c r="BC7" s="187"/>
      <c r="BD7" s="187"/>
      <c r="BE7" s="187"/>
      <c r="BF7" s="187"/>
      <c r="BG7" s="187"/>
      <c r="BH7" s="187"/>
      <c r="BI7" s="187"/>
      <c r="BJ7" s="187"/>
      <c r="BK7" s="187"/>
      <c r="BL7" s="187"/>
      <c r="BM7" s="187"/>
      <c r="BN7" s="187"/>
      <c r="BO7" s="187"/>
      <c r="BP7" s="187"/>
      <c r="BQ7" s="187"/>
      <c r="BR7" s="187"/>
      <c r="BS7" s="187"/>
      <c r="BT7" s="187"/>
      <c r="BU7" s="187"/>
      <c r="BV7" s="187"/>
      <c r="BW7" s="187"/>
      <c r="BX7" s="187"/>
      <c r="BY7" s="187"/>
      <c r="BZ7" s="187"/>
      <c r="CA7" s="187"/>
      <c r="CB7" s="187"/>
      <c r="CC7" s="187"/>
      <c r="CD7" s="187"/>
      <c r="CE7" s="187"/>
      <c r="CF7" s="187"/>
      <c r="CG7" s="187"/>
      <c r="CH7" s="187"/>
      <c r="CI7" s="187"/>
      <c r="CJ7" s="187"/>
      <c r="CK7" s="187"/>
      <c r="CL7" s="187"/>
      <c r="CM7" s="187"/>
      <c r="CN7" s="187"/>
      <c r="CO7" s="187"/>
      <c r="CP7" s="187"/>
      <c r="CQ7" s="187"/>
      <c r="CR7" s="187"/>
      <c r="CS7" s="187"/>
      <c r="CT7" s="187"/>
      <c r="CU7" s="187"/>
      <c r="CV7" s="187"/>
      <c r="CW7" s="187"/>
      <c r="CX7" s="187"/>
      <c r="CY7" s="187"/>
      <c r="CZ7" s="187"/>
      <c r="DA7" s="187"/>
      <c r="DB7" s="187"/>
      <c r="DC7" s="187"/>
      <c r="DD7" s="187"/>
      <c r="DE7" s="187"/>
      <c r="DF7" s="187"/>
      <c r="DG7" s="187"/>
      <c r="DH7" s="187"/>
      <c r="DI7" s="187"/>
      <c r="DJ7" s="187"/>
      <c r="DK7" s="187"/>
      <c r="DL7" s="187"/>
      <c r="DM7" s="187"/>
      <c r="DN7" s="187"/>
      <c r="DO7" s="187"/>
      <c r="DP7" s="187"/>
      <c r="DQ7" s="187"/>
      <c r="DR7" s="187"/>
      <c r="DS7" s="187"/>
      <c r="DT7" s="187"/>
      <c r="DU7" s="187"/>
      <c r="DV7" s="187"/>
      <c r="DW7" s="187"/>
      <c r="DX7" s="187"/>
      <c r="DY7" s="187"/>
      <c r="DZ7" s="187"/>
      <c r="EA7" s="187"/>
      <c r="EB7" s="187"/>
      <c r="EC7" s="187"/>
      <c r="ED7" s="187"/>
      <c r="EE7" s="187"/>
      <c r="EF7" s="187"/>
      <c r="EG7" s="187"/>
      <c r="EH7" s="187"/>
      <c r="EI7" s="187"/>
      <c r="EJ7" s="187"/>
      <c r="EK7" s="187"/>
      <c r="EL7" s="187"/>
      <c r="EM7" s="187"/>
      <c r="EN7" s="187"/>
      <c r="EO7" s="187"/>
      <c r="EP7" s="187"/>
      <c r="EQ7" s="187"/>
      <c r="ER7" s="187"/>
      <c r="ES7" s="187"/>
      <c r="ET7" s="187"/>
      <c r="EU7" s="187"/>
      <c r="EV7" s="187"/>
      <c r="EW7" s="187"/>
      <c r="EX7" s="187"/>
      <c r="EY7" s="187"/>
      <c r="EZ7" s="187"/>
      <c r="FA7" s="187"/>
      <c r="FB7" s="187"/>
      <c r="FC7" s="187"/>
      <c r="FD7" s="187"/>
      <c r="FE7" s="276"/>
      <c r="FF7" s="80"/>
      <c r="FG7" s="80"/>
      <c r="FH7" s="80"/>
      <c r="FI7" s="209"/>
      <c r="FJ7" s="187"/>
      <c r="FK7" s="187"/>
      <c r="FL7" s="187"/>
      <c r="FM7" s="187"/>
      <c r="FN7" s="187"/>
      <c r="FO7" s="187"/>
      <c r="FP7" s="187"/>
      <c r="FQ7" s="194"/>
      <c r="FR7" s="187"/>
      <c r="FS7" s="187"/>
      <c r="FT7" s="187"/>
      <c r="FU7" s="194"/>
      <c r="GD7" s="128"/>
      <c r="QZ7" s="91" t="s">
        <v>107</v>
      </c>
      <c r="RA7" s="123"/>
      <c r="RB7" s="123"/>
      <c r="RC7" s="123"/>
      <c r="RD7" s="123"/>
      <c r="RE7" s="123"/>
      <c r="RF7" s="259"/>
      <c r="RG7" s="259"/>
      <c r="RH7" s="259"/>
      <c r="RI7" s="259"/>
      <c r="RJ7" s="259"/>
      <c r="RK7" s="259"/>
      <c r="RL7" s="259"/>
    </row>
    <row r="8" spans="1:499" ht="14.1" customHeight="1" x14ac:dyDescent="0.2">
      <c r="A8" s="265"/>
      <c r="B8" s="126"/>
      <c r="C8" s="126"/>
      <c r="D8" s="108"/>
      <c r="E8" s="108"/>
      <c r="F8" s="113" t="s">
        <v>37</v>
      </c>
      <c r="G8" s="108"/>
      <c r="H8" s="442">
        <v>150</v>
      </c>
      <c r="I8" s="443"/>
      <c r="J8" s="444"/>
      <c r="K8" s="108"/>
      <c r="L8" s="90" t="s">
        <v>2</v>
      </c>
      <c r="M8" s="108"/>
      <c r="N8" s="108"/>
      <c r="O8" s="129"/>
      <c r="P8" s="108"/>
      <c r="Q8" s="126"/>
      <c r="R8" s="108"/>
      <c r="S8" s="113" t="s">
        <v>55</v>
      </c>
      <c r="T8" s="108"/>
      <c r="U8" s="423" t="s">
        <v>23</v>
      </c>
      <c r="V8" s="424"/>
      <c r="W8" s="424"/>
      <c r="X8" s="424"/>
      <c r="Y8" s="424"/>
      <c r="Z8" s="424"/>
      <c r="AA8" s="424"/>
      <c r="AB8" s="424"/>
      <c r="AC8" s="424"/>
      <c r="AD8" s="424"/>
      <c r="AE8" s="424"/>
      <c r="AF8" s="424"/>
      <c r="AG8" s="425"/>
      <c r="AH8" s="187"/>
      <c r="AI8" s="187"/>
      <c r="AJ8" s="126"/>
      <c r="AK8" s="108"/>
      <c r="AL8" s="113" t="s">
        <v>56</v>
      </c>
      <c r="AM8" s="108"/>
      <c r="AN8" s="423" t="s">
        <v>58</v>
      </c>
      <c r="AO8" s="424"/>
      <c r="AP8" s="424"/>
      <c r="AQ8" s="424"/>
      <c r="AR8" s="424"/>
      <c r="AS8" s="424"/>
      <c r="AT8" s="424"/>
      <c r="AU8" s="424"/>
      <c r="AV8" s="424"/>
      <c r="AW8" s="424"/>
      <c r="AX8" s="424"/>
      <c r="AY8" s="424"/>
      <c r="AZ8" s="425"/>
      <c r="BA8" s="271"/>
      <c r="BB8" s="271"/>
      <c r="BC8" s="187"/>
      <c r="BD8" s="187"/>
      <c r="BE8" s="187"/>
      <c r="BF8" s="187"/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187"/>
      <c r="BR8" s="187"/>
      <c r="BS8" s="187"/>
      <c r="BT8" s="187"/>
      <c r="BU8" s="187"/>
      <c r="BV8" s="187"/>
      <c r="BW8" s="187"/>
      <c r="BX8" s="187"/>
      <c r="BY8" s="187"/>
      <c r="BZ8" s="187"/>
      <c r="CA8" s="187"/>
      <c r="CB8" s="187"/>
      <c r="CC8" s="187"/>
      <c r="CD8" s="187"/>
      <c r="CE8" s="187"/>
      <c r="CF8" s="187"/>
      <c r="CG8" s="187"/>
      <c r="CH8" s="187"/>
      <c r="CI8" s="187"/>
      <c r="CJ8" s="187"/>
      <c r="CK8" s="187"/>
      <c r="CL8" s="187"/>
      <c r="CM8" s="187"/>
      <c r="CN8" s="187"/>
      <c r="CO8" s="187"/>
      <c r="CP8" s="187"/>
      <c r="CQ8" s="187"/>
      <c r="CR8" s="187"/>
      <c r="CS8" s="187"/>
      <c r="CT8" s="187"/>
      <c r="CU8" s="187"/>
      <c r="CV8" s="187"/>
      <c r="CW8" s="187"/>
      <c r="CX8" s="187"/>
      <c r="CY8" s="187"/>
      <c r="CZ8" s="187"/>
      <c r="DA8" s="187"/>
      <c r="DB8" s="187"/>
      <c r="DC8" s="187"/>
      <c r="DD8" s="187"/>
      <c r="DE8" s="187"/>
      <c r="DF8" s="187"/>
      <c r="DG8" s="187"/>
      <c r="DH8" s="187"/>
      <c r="DI8" s="187"/>
      <c r="DJ8" s="187"/>
      <c r="DK8" s="187"/>
      <c r="DL8" s="187"/>
      <c r="DM8" s="187"/>
      <c r="DN8" s="187"/>
      <c r="DO8" s="187"/>
      <c r="DP8" s="187"/>
      <c r="DQ8" s="187"/>
      <c r="DR8" s="187"/>
      <c r="DS8" s="187"/>
      <c r="DT8" s="187"/>
      <c r="DU8" s="187"/>
      <c r="DV8" s="187"/>
      <c r="DW8" s="187"/>
      <c r="DX8" s="187"/>
      <c r="DY8" s="187"/>
      <c r="DZ8" s="187"/>
      <c r="EA8" s="187"/>
      <c r="EB8" s="187"/>
      <c r="EC8" s="187"/>
      <c r="ED8" s="187"/>
      <c r="EE8" s="187"/>
      <c r="EF8" s="187"/>
      <c r="EG8" s="187"/>
      <c r="EH8" s="187"/>
      <c r="EI8" s="187"/>
      <c r="EJ8" s="187"/>
      <c r="EK8" s="187"/>
      <c r="EL8" s="187"/>
      <c r="EM8" s="187"/>
      <c r="EN8" s="187"/>
      <c r="EO8" s="187"/>
      <c r="EP8" s="187"/>
      <c r="EQ8" s="187"/>
      <c r="ER8" s="187"/>
      <c r="ES8" s="187"/>
      <c r="ET8" s="187"/>
      <c r="EU8" s="187"/>
      <c r="EV8" s="187"/>
      <c r="EW8" s="187"/>
      <c r="EX8" s="187"/>
      <c r="EY8" s="187"/>
      <c r="EZ8" s="187"/>
      <c r="FA8" s="187"/>
      <c r="FB8" s="187"/>
      <c r="FC8" s="187"/>
      <c r="FD8" s="187"/>
      <c r="FE8" s="187"/>
      <c r="FF8" s="187"/>
      <c r="FG8" s="187"/>
      <c r="FH8" s="187"/>
      <c r="FI8" s="187"/>
      <c r="FJ8" s="187"/>
      <c r="FK8" s="187"/>
      <c r="FL8" s="187"/>
      <c r="FM8" s="187"/>
      <c r="FN8" s="187"/>
      <c r="FO8" s="187"/>
      <c r="FP8" s="187"/>
      <c r="FQ8" s="194"/>
      <c r="FR8" s="187"/>
      <c r="FS8" s="187"/>
      <c r="FT8" s="187"/>
      <c r="FU8" s="194"/>
      <c r="GD8" s="277"/>
      <c r="QZ8" s="91" t="s">
        <v>14</v>
      </c>
      <c r="RA8" s="123">
        <f>RA5+H22</f>
        <v>-11.5</v>
      </c>
      <c r="RB8" s="123">
        <f>RA8</f>
        <v>-11.5</v>
      </c>
      <c r="RC8" s="123">
        <f>RC5-H22</f>
        <v>11.5</v>
      </c>
      <c r="RD8" s="123">
        <f>RC8</f>
        <v>11.5</v>
      </c>
      <c r="RE8" s="123">
        <f>RA8</f>
        <v>-11.5</v>
      </c>
      <c r="RF8" s="259"/>
      <c r="RG8" s="259"/>
      <c r="RH8" s="259"/>
      <c r="RI8" s="259"/>
      <c r="RJ8" s="259"/>
      <c r="RK8" s="259"/>
      <c r="RL8" s="259"/>
    </row>
    <row r="9" spans="1:499" ht="14.1" customHeight="1" x14ac:dyDescent="0.2">
      <c r="A9" s="265"/>
      <c r="B9" s="126"/>
      <c r="C9" s="132"/>
      <c r="D9" s="133"/>
      <c r="E9" s="133"/>
      <c r="F9" s="133"/>
      <c r="G9" s="134"/>
      <c r="H9" s="133"/>
      <c r="I9" s="133"/>
      <c r="J9" s="133"/>
      <c r="K9" s="133"/>
      <c r="L9" s="133"/>
      <c r="M9" s="133"/>
      <c r="N9" s="133"/>
      <c r="O9" s="135"/>
      <c r="P9" s="108"/>
      <c r="Q9" s="132"/>
      <c r="R9" s="133"/>
      <c r="S9" s="133"/>
      <c r="T9" s="133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278"/>
      <c r="AG9" s="278"/>
      <c r="AH9" s="278"/>
      <c r="AI9" s="278"/>
      <c r="AJ9" s="278"/>
      <c r="AK9" s="278"/>
      <c r="AL9" s="278"/>
      <c r="AM9" s="278"/>
      <c r="AN9" s="278"/>
      <c r="AO9" s="278"/>
      <c r="AP9" s="278"/>
      <c r="AQ9" s="278"/>
      <c r="AR9" s="278"/>
      <c r="AS9" s="278"/>
      <c r="AT9" s="278"/>
      <c r="AU9" s="278"/>
      <c r="AV9" s="278"/>
      <c r="AW9" s="278"/>
      <c r="AX9" s="278"/>
      <c r="AY9" s="278"/>
      <c r="AZ9" s="278"/>
      <c r="BA9" s="279"/>
      <c r="BB9" s="271"/>
      <c r="BC9" s="187"/>
      <c r="BD9" s="187"/>
      <c r="BE9" s="187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187"/>
      <c r="BR9" s="187"/>
      <c r="BS9" s="187"/>
      <c r="BT9" s="187"/>
      <c r="BU9" s="187"/>
      <c r="BV9" s="187"/>
      <c r="BW9" s="187"/>
      <c r="BX9" s="187"/>
      <c r="BY9" s="187"/>
      <c r="BZ9" s="187"/>
      <c r="CA9" s="187"/>
      <c r="CB9" s="187"/>
      <c r="CC9" s="187"/>
      <c r="CD9" s="187"/>
      <c r="CE9" s="187"/>
      <c r="CF9" s="187"/>
      <c r="CG9" s="187"/>
      <c r="CH9" s="187"/>
      <c r="CI9" s="187"/>
      <c r="CJ9" s="187"/>
      <c r="CK9" s="187"/>
      <c r="CL9" s="187"/>
      <c r="CM9" s="187"/>
      <c r="CN9" s="187"/>
      <c r="CO9" s="187"/>
      <c r="CP9" s="187"/>
      <c r="CQ9" s="187"/>
      <c r="CR9" s="187"/>
      <c r="CS9" s="187"/>
      <c r="CT9" s="187"/>
      <c r="CU9" s="187"/>
      <c r="CV9" s="187"/>
      <c r="CW9" s="187"/>
      <c r="CX9" s="187"/>
      <c r="CY9" s="187"/>
      <c r="CZ9" s="187"/>
      <c r="DA9" s="187"/>
      <c r="DB9" s="187"/>
      <c r="DC9" s="187"/>
      <c r="DD9" s="187"/>
      <c r="DE9" s="187"/>
      <c r="DF9" s="187"/>
      <c r="DG9" s="187"/>
      <c r="DH9" s="187"/>
      <c r="DI9" s="187"/>
      <c r="DJ9" s="187"/>
      <c r="DK9" s="187"/>
      <c r="DL9" s="187"/>
      <c r="DM9" s="187"/>
      <c r="DN9" s="187"/>
      <c r="DO9" s="187"/>
      <c r="DP9" s="187"/>
      <c r="DQ9" s="187"/>
      <c r="DR9" s="187"/>
      <c r="DS9" s="187"/>
      <c r="DT9" s="187"/>
      <c r="DU9" s="187"/>
      <c r="DV9" s="187"/>
      <c r="DW9" s="187"/>
      <c r="DX9" s="187"/>
      <c r="DY9" s="187"/>
      <c r="DZ9" s="187"/>
      <c r="EA9" s="187"/>
      <c r="EB9" s="187"/>
      <c r="EC9" s="187"/>
      <c r="ED9" s="187"/>
      <c r="EE9" s="187"/>
      <c r="EF9" s="187"/>
      <c r="EG9" s="187"/>
      <c r="EH9" s="187"/>
      <c r="EI9" s="187"/>
      <c r="EJ9" s="187"/>
      <c r="EK9" s="187"/>
      <c r="EL9" s="187"/>
      <c r="EM9" s="187"/>
      <c r="EN9" s="187"/>
      <c r="EO9" s="187"/>
      <c r="EP9" s="187"/>
      <c r="EQ9" s="187"/>
      <c r="ER9" s="187"/>
      <c r="ES9" s="187"/>
      <c r="ET9" s="187"/>
      <c r="EU9" s="187"/>
      <c r="EV9" s="187"/>
      <c r="EW9" s="187"/>
      <c r="EX9" s="187"/>
      <c r="EY9" s="187"/>
      <c r="EZ9" s="187"/>
      <c r="FA9" s="187"/>
      <c r="FB9" s="80"/>
      <c r="FC9" s="194"/>
      <c r="FD9" s="194"/>
      <c r="FE9" s="209"/>
      <c r="FF9" s="280"/>
      <c r="FG9" s="280"/>
      <c r="FH9" s="280"/>
      <c r="FI9" s="194"/>
      <c r="FJ9" s="194"/>
      <c r="FK9" s="187"/>
      <c r="FL9" s="187"/>
      <c r="FM9" s="187"/>
      <c r="FN9" s="187"/>
      <c r="FO9" s="187"/>
      <c r="FP9" s="187"/>
      <c r="FQ9" s="194"/>
      <c r="FR9" s="187"/>
      <c r="FS9" s="187"/>
      <c r="FT9" s="187"/>
      <c r="FU9" s="194"/>
      <c r="FY9" s="155"/>
      <c r="FZ9" s="144"/>
      <c r="GB9" s="281"/>
      <c r="GC9" s="282"/>
      <c r="GD9" s="282"/>
      <c r="GE9" s="282"/>
      <c r="GF9" s="282"/>
      <c r="GG9" s="283"/>
      <c r="GH9" s="284"/>
      <c r="GI9" s="285"/>
      <c r="GJ9" s="285"/>
      <c r="GK9" s="286"/>
      <c r="GL9" s="287"/>
      <c r="GM9" s="287"/>
      <c r="GN9" s="287"/>
      <c r="GO9" s="288"/>
      <c r="GP9" s="288"/>
      <c r="GQ9" s="288"/>
      <c r="GR9" s="140"/>
      <c r="GS9" s="140"/>
      <c r="QZ9" s="123" t="s">
        <v>15</v>
      </c>
      <c r="RA9" s="123">
        <f>RA6-H22</f>
        <v>11.5</v>
      </c>
      <c r="RB9" s="123">
        <f>RB6+H22</f>
        <v>-11.5</v>
      </c>
      <c r="RC9" s="123">
        <f>RB9</f>
        <v>-11.5</v>
      </c>
      <c r="RD9" s="123">
        <f>RA9</f>
        <v>11.5</v>
      </c>
      <c r="RE9" s="123">
        <f>RA9</f>
        <v>11.5</v>
      </c>
      <c r="RF9" s="259"/>
      <c r="RG9" s="259"/>
      <c r="RH9" s="123"/>
      <c r="RI9" s="123"/>
      <c r="RJ9" s="123"/>
      <c r="RK9" s="123"/>
      <c r="RL9" s="123"/>
    </row>
    <row r="10" spans="1:499" ht="14.1" customHeight="1" thickBot="1" x14ac:dyDescent="0.25">
      <c r="A10" s="265"/>
      <c r="B10" s="126"/>
      <c r="C10" s="133"/>
      <c r="D10" s="445" t="s">
        <v>51</v>
      </c>
      <c r="E10" s="445"/>
      <c r="F10" s="445"/>
      <c r="G10" s="445"/>
      <c r="H10" s="445"/>
      <c r="I10" s="445"/>
      <c r="J10" s="445"/>
      <c r="K10" s="445"/>
      <c r="L10" s="133"/>
      <c r="M10" s="133"/>
      <c r="N10" s="133"/>
      <c r="O10" s="133"/>
      <c r="P10" s="108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271"/>
      <c r="BC10" s="187"/>
      <c r="BD10" s="187"/>
      <c r="BE10" s="187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187"/>
      <c r="BR10" s="187"/>
      <c r="BS10" s="187"/>
      <c r="BT10" s="187"/>
      <c r="BU10" s="187"/>
      <c r="BV10" s="187"/>
      <c r="BW10" s="187"/>
      <c r="BX10" s="187"/>
      <c r="BY10" s="187"/>
      <c r="BZ10" s="187"/>
      <c r="CA10" s="187"/>
      <c r="CB10" s="187"/>
      <c r="CC10" s="187"/>
      <c r="CD10" s="187"/>
      <c r="CE10" s="187"/>
      <c r="CF10" s="187"/>
      <c r="CG10" s="187"/>
      <c r="CH10" s="187"/>
      <c r="CI10" s="187"/>
      <c r="CJ10" s="187"/>
      <c r="CK10" s="187"/>
      <c r="CL10" s="187"/>
      <c r="CM10" s="187"/>
      <c r="CN10" s="187"/>
      <c r="CO10" s="187"/>
      <c r="CP10" s="187"/>
      <c r="CQ10" s="187"/>
      <c r="CR10" s="187"/>
      <c r="CS10" s="187"/>
      <c r="CT10" s="187"/>
      <c r="CU10" s="187"/>
      <c r="CV10" s="187"/>
      <c r="CW10" s="187"/>
      <c r="CX10" s="187"/>
      <c r="CY10" s="187"/>
      <c r="CZ10" s="187"/>
      <c r="DA10" s="187"/>
      <c r="DB10" s="187"/>
      <c r="DC10" s="187"/>
      <c r="DD10" s="187"/>
      <c r="DE10" s="187"/>
      <c r="DF10" s="187"/>
      <c r="DG10" s="187"/>
      <c r="DH10" s="187"/>
      <c r="DI10" s="187"/>
      <c r="DJ10" s="187"/>
      <c r="DK10" s="187"/>
      <c r="DL10" s="187"/>
      <c r="DM10" s="187"/>
      <c r="DN10" s="187"/>
      <c r="DO10" s="187"/>
      <c r="DP10" s="187"/>
      <c r="DQ10" s="187"/>
      <c r="DR10" s="187"/>
      <c r="DS10" s="187"/>
      <c r="DT10" s="187"/>
      <c r="DU10" s="187"/>
      <c r="DV10" s="187"/>
      <c r="DW10" s="187"/>
      <c r="DX10" s="187"/>
      <c r="DY10" s="187"/>
      <c r="DZ10" s="187"/>
      <c r="EA10" s="187"/>
      <c r="EB10" s="187"/>
      <c r="EC10" s="187"/>
      <c r="ED10" s="187"/>
      <c r="EE10" s="187"/>
      <c r="EF10" s="187"/>
      <c r="EG10" s="187"/>
      <c r="EH10" s="187"/>
      <c r="EI10" s="187"/>
      <c r="EJ10" s="187"/>
      <c r="EK10" s="187"/>
      <c r="EL10" s="187"/>
      <c r="EM10" s="187"/>
      <c r="EN10" s="187"/>
      <c r="EO10" s="187"/>
      <c r="EP10" s="187"/>
      <c r="EQ10" s="187"/>
      <c r="ER10" s="187"/>
      <c r="ES10" s="187"/>
      <c r="ET10" s="187"/>
      <c r="EU10" s="187"/>
      <c r="EV10" s="187"/>
      <c r="EW10" s="187"/>
      <c r="EX10" s="187"/>
      <c r="EY10" s="187"/>
      <c r="EZ10" s="187"/>
      <c r="FA10" s="187"/>
      <c r="FB10" s="80"/>
      <c r="FC10" s="187"/>
      <c r="FD10" s="187"/>
      <c r="FE10" s="276"/>
      <c r="FF10" s="80"/>
      <c r="FG10" s="80"/>
      <c r="FH10" s="80"/>
      <c r="FI10" s="209"/>
      <c r="FJ10" s="187"/>
      <c r="FK10" s="187"/>
      <c r="FL10" s="187"/>
      <c r="FM10" s="187"/>
      <c r="FN10" s="187"/>
      <c r="FO10" s="187"/>
      <c r="FP10" s="187"/>
      <c r="FQ10" s="194"/>
      <c r="FR10" s="187"/>
      <c r="FS10" s="187"/>
      <c r="FT10" s="187"/>
      <c r="FU10" s="194"/>
      <c r="FY10" s="155"/>
      <c r="FZ10" s="289"/>
      <c r="GA10" s="290"/>
      <c r="GB10" s="281"/>
      <c r="GC10" s="282"/>
      <c r="GD10" s="282"/>
      <c r="GE10" s="282"/>
      <c r="GF10" s="282"/>
      <c r="GG10" s="283"/>
      <c r="GH10" s="284"/>
      <c r="GI10" s="285"/>
      <c r="GJ10" s="285"/>
      <c r="GK10" s="286"/>
      <c r="GL10" s="287"/>
      <c r="GM10" s="287"/>
      <c r="GN10" s="287"/>
      <c r="GO10" s="288"/>
      <c r="GP10" s="288"/>
      <c r="GQ10" s="288"/>
      <c r="QZ10" s="262" t="s">
        <v>108</v>
      </c>
      <c r="RA10" s="167"/>
      <c r="RB10" s="170"/>
      <c r="RC10" s="170"/>
      <c r="RD10" s="170"/>
      <c r="RE10" s="170"/>
      <c r="RF10" s="123"/>
      <c r="RG10" s="123"/>
      <c r="RH10" s="123"/>
      <c r="RI10" s="123"/>
      <c r="RJ10" s="123"/>
      <c r="RK10" s="123"/>
      <c r="RL10" s="123"/>
    </row>
    <row r="11" spans="1:499" ht="14.1" customHeight="1" thickBot="1" x14ac:dyDescent="0.25">
      <c r="A11" s="265"/>
      <c r="B11" s="126"/>
      <c r="C11" s="126"/>
      <c r="D11" s="446"/>
      <c r="E11" s="446"/>
      <c r="F11" s="446"/>
      <c r="G11" s="446"/>
      <c r="H11" s="446"/>
      <c r="I11" s="446"/>
      <c r="J11" s="446"/>
      <c r="K11" s="446"/>
      <c r="L11" s="108"/>
      <c r="M11" s="108"/>
      <c r="N11" s="108"/>
      <c r="O11" s="129"/>
      <c r="P11" s="108"/>
      <c r="Q11" s="213" t="s">
        <v>65</v>
      </c>
      <c r="R11" s="291"/>
      <c r="S11" s="291"/>
      <c r="T11" s="291"/>
      <c r="U11" s="292" t="str">
        <f>CONCATENATE(I30,H29,I29)</f>
        <v>6DB16</v>
      </c>
      <c r="V11" s="291"/>
      <c r="W11" s="291"/>
      <c r="X11" s="291"/>
      <c r="Y11" s="291"/>
      <c r="Z11" s="291"/>
      <c r="AA11" s="291"/>
      <c r="AB11" s="291"/>
      <c r="AC11" s="291"/>
      <c r="AD11" s="291"/>
      <c r="AE11" s="291"/>
      <c r="AF11" s="291"/>
      <c r="AG11" s="291"/>
      <c r="AH11" s="291"/>
      <c r="AI11" s="291"/>
      <c r="AJ11" s="291"/>
      <c r="AK11" s="291"/>
      <c r="AL11" s="291"/>
      <c r="AM11" s="291"/>
      <c r="AN11" s="291"/>
      <c r="AO11" s="291"/>
      <c r="AP11" s="291"/>
      <c r="AQ11" s="291"/>
      <c r="AR11" s="291"/>
      <c r="AS11" s="291"/>
      <c r="AT11" s="291"/>
      <c r="AU11" s="291"/>
      <c r="AV11" s="291"/>
      <c r="AW11" s="291"/>
      <c r="AX11" s="291"/>
      <c r="AY11" s="291"/>
      <c r="AZ11" s="291"/>
      <c r="BA11" s="293"/>
      <c r="BB11" s="271"/>
      <c r="BC11" s="187"/>
      <c r="BD11" s="187"/>
      <c r="BE11" s="187"/>
      <c r="BF11" s="187"/>
      <c r="BG11" s="187"/>
      <c r="BH11" s="187"/>
      <c r="BI11" s="187"/>
      <c r="BJ11" s="187"/>
      <c r="BK11" s="187"/>
      <c r="BL11" s="187"/>
      <c r="BM11" s="187"/>
      <c r="BN11" s="187"/>
      <c r="BO11" s="187"/>
      <c r="BP11" s="187"/>
      <c r="BQ11" s="187"/>
      <c r="BR11" s="187"/>
      <c r="BS11" s="187"/>
      <c r="BT11" s="187"/>
      <c r="BU11" s="187"/>
      <c r="BV11" s="187"/>
      <c r="BW11" s="187"/>
      <c r="BX11" s="187"/>
      <c r="BY11" s="187"/>
      <c r="BZ11" s="187"/>
      <c r="CA11" s="187"/>
      <c r="CB11" s="187"/>
      <c r="CC11" s="187"/>
      <c r="CD11" s="187"/>
      <c r="CE11" s="187"/>
      <c r="CF11" s="187"/>
      <c r="CG11" s="187"/>
      <c r="CH11" s="187"/>
      <c r="CI11" s="187"/>
      <c r="CJ11" s="187"/>
      <c r="CK11" s="187"/>
      <c r="CL11" s="187"/>
      <c r="CM11" s="187"/>
      <c r="CN11" s="187"/>
      <c r="CO11" s="187"/>
      <c r="CP11" s="187"/>
      <c r="CQ11" s="187"/>
      <c r="CR11" s="187"/>
      <c r="CS11" s="187"/>
      <c r="CT11" s="187"/>
      <c r="CU11" s="187"/>
      <c r="CV11" s="187"/>
      <c r="CW11" s="187"/>
      <c r="CX11" s="187"/>
      <c r="CY11" s="187"/>
      <c r="CZ11" s="187"/>
      <c r="DA11" s="187"/>
      <c r="DB11" s="187"/>
      <c r="DC11" s="187"/>
      <c r="DD11" s="187"/>
      <c r="DE11" s="187"/>
      <c r="DF11" s="187"/>
      <c r="DG11" s="187"/>
      <c r="DH11" s="187"/>
      <c r="DI11" s="187"/>
      <c r="DJ11" s="187"/>
      <c r="DK11" s="187"/>
      <c r="DL11" s="187"/>
      <c r="DM11" s="187"/>
      <c r="DN11" s="187"/>
      <c r="DO11" s="187"/>
      <c r="DP11" s="187"/>
      <c r="DQ11" s="187"/>
      <c r="DR11" s="187"/>
      <c r="DS11" s="187"/>
      <c r="DT11" s="187"/>
      <c r="DU11" s="187"/>
      <c r="DV11" s="187"/>
      <c r="DW11" s="187"/>
      <c r="DX11" s="187"/>
      <c r="DY11" s="187"/>
      <c r="DZ11" s="187"/>
      <c r="EA11" s="187"/>
      <c r="EB11" s="187"/>
      <c r="EC11" s="187"/>
      <c r="ED11" s="187"/>
      <c r="EE11" s="187"/>
      <c r="EF11" s="187"/>
      <c r="EG11" s="187"/>
      <c r="EH11" s="187"/>
      <c r="EI11" s="187"/>
      <c r="EJ11" s="187"/>
      <c r="EK11" s="187"/>
      <c r="EL11" s="187"/>
      <c r="EM11" s="187"/>
      <c r="EN11" s="187"/>
      <c r="EO11" s="187"/>
      <c r="EP11" s="187"/>
      <c r="EQ11" s="187"/>
      <c r="ER11" s="187"/>
      <c r="ES11" s="187"/>
      <c r="ET11" s="187"/>
      <c r="EU11" s="187"/>
      <c r="EV11" s="187"/>
      <c r="EW11" s="187"/>
      <c r="EX11" s="188"/>
      <c r="EY11" s="188"/>
      <c r="EZ11" s="187"/>
      <c r="FA11" s="187"/>
      <c r="FB11" s="80"/>
      <c r="FC11" s="187"/>
      <c r="FD11" s="187"/>
      <c r="FE11" s="276"/>
      <c r="FF11" s="80"/>
      <c r="FG11" s="80"/>
      <c r="FH11" s="80"/>
      <c r="FI11" s="209"/>
      <c r="FJ11" s="187"/>
      <c r="FK11" s="187"/>
      <c r="FL11" s="187"/>
      <c r="FM11" s="187"/>
      <c r="FN11" s="187"/>
      <c r="FO11" s="187"/>
      <c r="FP11" s="187"/>
      <c r="FQ11" s="194"/>
      <c r="FR11" s="187"/>
      <c r="FS11" s="187"/>
      <c r="FT11" s="187"/>
      <c r="FU11" s="194"/>
      <c r="FZ11" s="144"/>
      <c r="GA11" s="290"/>
      <c r="GB11" s="281"/>
      <c r="GC11" s="282"/>
      <c r="GD11" s="282"/>
      <c r="GE11" s="282"/>
      <c r="GF11" s="282"/>
      <c r="GG11" s="283"/>
      <c r="GH11" s="284"/>
      <c r="GI11" s="285"/>
      <c r="GJ11" s="285"/>
      <c r="GK11" s="286"/>
      <c r="GL11" s="287"/>
      <c r="GM11" s="287"/>
      <c r="GN11" s="287"/>
      <c r="GO11" s="288"/>
      <c r="GP11" s="288"/>
      <c r="GQ11" s="288"/>
      <c r="QZ11" s="123" t="s">
        <v>14</v>
      </c>
      <c r="RA11" s="262">
        <f>H18-(H22*2)-3</f>
        <v>20</v>
      </c>
      <c r="RB11" s="262">
        <f>RA11/2</f>
        <v>10</v>
      </c>
      <c r="RC11" s="262"/>
      <c r="RD11" s="262"/>
      <c r="RE11" s="262"/>
      <c r="RF11" s="123"/>
      <c r="RG11" s="123"/>
      <c r="RH11" s="259"/>
      <c r="RI11" s="259"/>
      <c r="RJ11" s="259"/>
      <c r="RK11" s="123"/>
      <c r="RL11" s="123"/>
    </row>
    <row r="12" spans="1:499" ht="14.1" customHeight="1" x14ac:dyDescent="0.2">
      <c r="A12" s="265"/>
      <c r="B12" s="126"/>
      <c r="C12" s="126"/>
      <c r="D12" s="108"/>
      <c r="E12" s="108"/>
      <c r="F12" s="139" t="s">
        <v>101</v>
      </c>
      <c r="G12" s="108"/>
      <c r="H12" s="492">
        <v>0.7</v>
      </c>
      <c r="I12" s="493"/>
      <c r="J12" s="494"/>
      <c r="K12" s="108"/>
      <c r="L12" s="108"/>
      <c r="M12" s="108"/>
      <c r="N12" s="108"/>
      <c r="O12" s="129"/>
      <c r="P12" s="108"/>
      <c r="Q12" s="214" t="s">
        <v>83</v>
      </c>
      <c r="R12" s="181"/>
      <c r="S12" s="181"/>
      <c r="T12" s="181"/>
      <c r="U12" s="294" t="str">
        <f>CONCATENATE(GQ41,H36,I36," @",I38)</f>
        <v>1RB6 @0.15</v>
      </c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  <c r="AN12" s="181"/>
      <c r="AO12" s="181"/>
      <c r="AP12" s="181"/>
      <c r="AQ12" s="181"/>
      <c r="AR12" s="181"/>
      <c r="AS12" s="181"/>
      <c r="AT12" s="181"/>
      <c r="AU12" s="181"/>
      <c r="AV12" s="181"/>
      <c r="AW12" s="181"/>
      <c r="AX12" s="181"/>
      <c r="AY12" s="181"/>
      <c r="AZ12" s="181"/>
      <c r="BA12" s="295"/>
      <c r="BB12" s="271"/>
      <c r="BC12" s="187"/>
      <c r="BD12" s="187"/>
      <c r="BE12" s="187"/>
      <c r="BF12" s="187"/>
      <c r="BG12" s="187"/>
      <c r="BH12" s="187"/>
      <c r="BI12" s="187"/>
      <c r="BJ12" s="187"/>
      <c r="BK12" s="187"/>
      <c r="BL12" s="187"/>
      <c r="BM12" s="187"/>
      <c r="BN12" s="187"/>
      <c r="BO12" s="187"/>
      <c r="BP12" s="187"/>
      <c r="BQ12" s="187"/>
      <c r="BR12" s="187"/>
      <c r="BS12" s="187"/>
      <c r="BT12" s="187"/>
      <c r="BU12" s="187"/>
      <c r="BV12" s="187"/>
      <c r="BW12" s="187"/>
      <c r="BX12" s="187"/>
      <c r="BY12" s="187"/>
      <c r="BZ12" s="187"/>
      <c r="CA12" s="187"/>
      <c r="CB12" s="187"/>
      <c r="CC12" s="187"/>
      <c r="CD12" s="187"/>
      <c r="CE12" s="187"/>
      <c r="CF12" s="187"/>
      <c r="CG12" s="187"/>
      <c r="CH12" s="187"/>
      <c r="CI12" s="187"/>
      <c r="CJ12" s="187"/>
      <c r="CK12" s="187"/>
      <c r="CL12" s="187"/>
      <c r="CM12" s="187"/>
      <c r="CN12" s="187"/>
      <c r="CO12" s="187"/>
      <c r="CP12" s="187"/>
      <c r="CQ12" s="187"/>
      <c r="CR12" s="187"/>
      <c r="CS12" s="187"/>
      <c r="CT12" s="187"/>
      <c r="CU12" s="187"/>
      <c r="CV12" s="187"/>
      <c r="CW12" s="187"/>
      <c r="CX12" s="187"/>
      <c r="CY12" s="187"/>
      <c r="CZ12" s="187"/>
      <c r="DA12" s="187"/>
      <c r="DB12" s="187"/>
      <c r="DC12" s="187"/>
      <c r="DD12" s="187"/>
      <c r="DE12" s="187"/>
      <c r="DF12" s="187"/>
      <c r="DG12" s="187"/>
      <c r="DH12" s="187"/>
      <c r="DI12" s="187"/>
      <c r="DJ12" s="187"/>
      <c r="DK12" s="187"/>
      <c r="DL12" s="187"/>
      <c r="DM12" s="187"/>
      <c r="DN12" s="187"/>
      <c r="DO12" s="187"/>
      <c r="DP12" s="187"/>
      <c r="DQ12" s="187"/>
      <c r="DR12" s="187"/>
      <c r="DS12" s="187"/>
      <c r="DT12" s="187"/>
      <c r="DU12" s="187"/>
      <c r="DV12" s="187"/>
      <c r="DW12" s="187"/>
      <c r="DX12" s="187"/>
      <c r="DY12" s="187"/>
      <c r="DZ12" s="187"/>
      <c r="EA12" s="187"/>
      <c r="EB12" s="187"/>
      <c r="EC12" s="187"/>
      <c r="ED12" s="187"/>
      <c r="EE12" s="187"/>
      <c r="EF12" s="187"/>
      <c r="EG12" s="187"/>
      <c r="EH12" s="187"/>
      <c r="EI12" s="187"/>
      <c r="EJ12" s="187"/>
      <c r="EK12" s="187"/>
      <c r="EL12" s="187"/>
      <c r="EM12" s="187"/>
      <c r="EN12" s="187"/>
      <c r="EO12" s="187"/>
      <c r="EP12" s="187"/>
      <c r="EQ12" s="187"/>
      <c r="ER12" s="187"/>
      <c r="ES12" s="187"/>
      <c r="ET12" s="187"/>
      <c r="EU12" s="187"/>
      <c r="EV12" s="187"/>
      <c r="EW12" s="187"/>
      <c r="EX12" s="111"/>
      <c r="EY12" s="111"/>
      <c r="EZ12" s="187"/>
      <c r="FA12" s="187"/>
      <c r="FB12" s="187"/>
      <c r="FC12" s="187"/>
      <c r="FD12" s="187"/>
      <c r="FE12" s="187"/>
      <c r="FF12" s="187"/>
      <c r="FG12" s="187"/>
      <c r="FH12" s="187"/>
      <c r="FI12" s="187"/>
      <c r="FJ12" s="187"/>
      <c r="FK12" s="187"/>
      <c r="FL12" s="187"/>
      <c r="FM12" s="187"/>
      <c r="FN12" s="187"/>
      <c r="FO12" s="187"/>
      <c r="FP12" s="80"/>
      <c r="FQ12" s="80"/>
      <c r="FR12" s="80"/>
      <c r="FS12" s="187"/>
      <c r="FT12" s="187"/>
      <c r="FU12" s="194"/>
      <c r="FV12" s="144"/>
      <c r="FW12" s="144"/>
      <c r="FX12" s="144"/>
      <c r="FZ12" s="144"/>
      <c r="GA12" s="290"/>
      <c r="GB12" s="281"/>
      <c r="GC12" s="282"/>
      <c r="GD12" s="282"/>
      <c r="GE12" s="282"/>
      <c r="GF12" s="282"/>
      <c r="GG12" s="283"/>
      <c r="GH12" s="284"/>
      <c r="GI12" s="285"/>
      <c r="GJ12" s="285"/>
      <c r="GK12" s="286"/>
      <c r="GL12" s="287"/>
      <c r="GM12" s="287"/>
      <c r="GN12" s="287"/>
      <c r="GO12" s="288"/>
      <c r="GP12" s="288"/>
      <c r="GQ12" s="288"/>
      <c r="QZ12" s="123" t="s">
        <v>15</v>
      </c>
      <c r="RA12" s="262">
        <f>H20-(H22*2)-3</f>
        <v>20</v>
      </c>
      <c r="RB12" s="262">
        <f>RA12/2</f>
        <v>10</v>
      </c>
      <c r="RC12" s="262">
        <f>RB12-3</f>
        <v>7</v>
      </c>
      <c r="RD12" s="262">
        <f>RC12-3</f>
        <v>4</v>
      </c>
      <c r="RE12" s="262"/>
      <c r="RF12" s="123"/>
      <c r="RG12" s="123"/>
      <c r="RH12" s="259"/>
      <c r="RI12" s="259"/>
      <c r="RJ12" s="259"/>
      <c r="RK12" s="123"/>
      <c r="RL12" s="123"/>
    </row>
    <row r="13" spans="1:499" ht="14.1" customHeight="1" thickBot="1" x14ac:dyDescent="0.25">
      <c r="A13" s="265"/>
      <c r="B13" s="126"/>
      <c r="C13" s="126"/>
      <c r="D13" s="108"/>
      <c r="E13" s="108"/>
      <c r="F13" s="113"/>
      <c r="G13" s="108"/>
      <c r="H13" s="114"/>
      <c r="I13" s="114"/>
      <c r="J13" s="114"/>
      <c r="K13" s="108"/>
      <c r="L13" s="108"/>
      <c r="M13" s="108"/>
      <c r="N13" s="108"/>
      <c r="O13" s="129"/>
      <c r="P13" s="108"/>
      <c r="Q13" s="214"/>
      <c r="R13" s="181"/>
      <c r="S13" s="181"/>
      <c r="T13" s="181"/>
      <c r="U13" s="296" t="str">
        <f>IF(GR41=0,"-",CONCATENATE(GR41,H36,I36," Hook"))</f>
        <v>-</v>
      </c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  <c r="AW13" s="181"/>
      <c r="AX13" s="181"/>
      <c r="AY13" s="181"/>
      <c r="AZ13" s="181"/>
      <c r="BA13" s="295"/>
      <c r="BB13" s="271"/>
      <c r="BC13" s="187"/>
      <c r="BD13" s="187"/>
      <c r="BE13" s="187"/>
      <c r="BF13" s="187"/>
      <c r="BG13" s="187"/>
      <c r="BH13" s="187"/>
      <c r="BI13" s="187"/>
      <c r="BJ13" s="187"/>
      <c r="BK13" s="187"/>
      <c r="BL13" s="187"/>
      <c r="BM13" s="187"/>
      <c r="BN13" s="187"/>
      <c r="BO13" s="187"/>
      <c r="BP13" s="187"/>
      <c r="BQ13" s="187"/>
      <c r="BR13" s="187"/>
      <c r="BS13" s="187"/>
      <c r="BT13" s="187"/>
      <c r="BU13" s="187"/>
      <c r="BV13" s="187"/>
      <c r="BW13" s="187"/>
      <c r="BX13" s="187"/>
      <c r="BY13" s="187"/>
      <c r="BZ13" s="187"/>
      <c r="CA13" s="187"/>
      <c r="CB13" s="187"/>
      <c r="CC13" s="187"/>
      <c r="CD13" s="187"/>
      <c r="CE13" s="187"/>
      <c r="CF13" s="187"/>
      <c r="CG13" s="187"/>
      <c r="CH13" s="187"/>
      <c r="CI13" s="187"/>
      <c r="CJ13" s="187"/>
      <c r="CK13" s="187"/>
      <c r="CL13" s="187"/>
      <c r="CM13" s="187"/>
      <c r="CN13" s="187"/>
      <c r="CO13" s="187"/>
      <c r="CP13" s="187"/>
      <c r="CQ13" s="187"/>
      <c r="CR13" s="187"/>
      <c r="CS13" s="187"/>
      <c r="CT13" s="187"/>
      <c r="CU13" s="187"/>
      <c r="CV13" s="187"/>
      <c r="CW13" s="187"/>
      <c r="CX13" s="187"/>
      <c r="CY13" s="187"/>
      <c r="CZ13" s="187"/>
      <c r="DA13" s="187"/>
      <c r="DB13" s="187"/>
      <c r="DC13" s="187"/>
      <c r="DD13" s="187"/>
      <c r="DE13" s="187"/>
      <c r="DF13" s="187"/>
      <c r="DG13" s="187"/>
      <c r="DH13" s="187"/>
      <c r="DI13" s="187"/>
      <c r="DJ13" s="187"/>
      <c r="DK13" s="187"/>
      <c r="DL13" s="187"/>
      <c r="DM13" s="187"/>
      <c r="DN13" s="187"/>
      <c r="DO13" s="187"/>
      <c r="DP13" s="187"/>
      <c r="DQ13" s="187"/>
      <c r="DR13" s="187"/>
      <c r="DS13" s="187"/>
      <c r="DT13" s="187"/>
      <c r="DU13" s="187"/>
      <c r="DV13" s="187"/>
      <c r="DW13" s="187"/>
      <c r="DX13" s="187"/>
      <c r="DY13" s="187"/>
      <c r="DZ13" s="187"/>
      <c r="EA13" s="187"/>
      <c r="EB13" s="187"/>
      <c r="EC13" s="187"/>
      <c r="ED13" s="187"/>
      <c r="EE13" s="187"/>
      <c r="EF13" s="187"/>
      <c r="EG13" s="187"/>
      <c r="EH13" s="187"/>
      <c r="EI13" s="187"/>
      <c r="EJ13" s="187"/>
      <c r="EK13" s="187"/>
      <c r="EL13" s="187"/>
      <c r="EM13" s="187"/>
      <c r="EN13" s="187"/>
      <c r="EO13" s="187"/>
      <c r="EP13" s="187"/>
      <c r="EQ13" s="187"/>
      <c r="ER13" s="187"/>
      <c r="ES13" s="187"/>
      <c r="ET13" s="187"/>
      <c r="EU13" s="187"/>
      <c r="EV13" s="187"/>
      <c r="EW13" s="187"/>
      <c r="EX13" s="78"/>
      <c r="EY13" s="78"/>
      <c r="EZ13" s="187"/>
      <c r="FA13" s="187"/>
      <c r="FB13" s="187"/>
      <c r="FC13" s="187"/>
      <c r="FD13" s="187"/>
      <c r="FE13" s="187"/>
      <c r="FF13" s="187"/>
      <c r="FG13" s="187"/>
      <c r="FH13" s="187"/>
      <c r="FI13" s="187"/>
      <c r="FJ13" s="187"/>
      <c r="FK13" s="187"/>
      <c r="FL13" s="187"/>
      <c r="FM13" s="187"/>
      <c r="FN13" s="187"/>
      <c r="FO13" s="187"/>
      <c r="FP13" s="80"/>
      <c r="FQ13" s="80"/>
      <c r="FR13" s="80"/>
      <c r="FS13" s="202"/>
      <c r="FT13" s="202"/>
      <c r="FU13" s="202"/>
      <c r="FY13" s="451">
        <f>ROUND(0.85*(H8/H4)*(1-SQRT(1-((2*V73)/(0.85*H8)))),4)</f>
        <v>0</v>
      </c>
      <c r="FZ13" s="451"/>
      <c r="GA13" s="451"/>
      <c r="GB13" s="529">
        <f>ROUND(0.9*V69,4)</f>
        <v>0</v>
      </c>
      <c r="GC13" s="529"/>
      <c r="GD13" s="529"/>
      <c r="GE13" s="528">
        <f>IF(FY13&gt;=V68,FY13,V68)</f>
        <v>0</v>
      </c>
      <c r="GF13" s="528"/>
      <c r="GG13" s="528"/>
      <c r="GH13" s="290"/>
      <c r="GI13" s="290"/>
      <c r="GJ13" s="297"/>
      <c r="GK13" s="298"/>
      <c r="GL13" s="298"/>
      <c r="GM13" s="298"/>
      <c r="GN13" s="290"/>
      <c r="GO13" s="298"/>
      <c r="GP13" s="298"/>
      <c r="GQ13" s="298"/>
      <c r="GR13" s="290"/>
      <c r="GS13" s="290"/>
      <c r="GT13" s="290"/>
      <c r="GU13" s="290"/>
      <c r="GV13" s="299"/>
      <c r="QZ13" s="262" t="s">
        <v>109</v>
      </c>
      <c r="RA13" s="262"/>
      <c r="RB13" s="5"/>
      <c r="RC13" s="5"/>
      <c r="RD13" s="5"/>
      <c r="RE13" s="5"/>
      <c r="RF13" s="123"/>
      <c r="RG13" s="123"/>
      <c r="RH13" s="259"/>
      <c r="RI13" s="259"/>
      <c r="RJ13" s="259"/>
      <c r="RK13" s="123"/>
      <c r="RL13" s="123"/>
    </row>
    <row r="14" spans="1:499" ht="14.1" customHeight="1" x14ac:dyDescent="0.2">
      <c r="A14" s="265"/>
      <c r="B14" s="126"/>
      <c r="C14" s="126"/>
      <c r="D14" s="108"/>
      <c r="E14" s="108"/>
      <c r="F14" s="139" t="s">
        <v>102</v>
      </c>
      <c r="G14" s="108"/>
      <c r="H14" s="534">
        <f>FY19</f>
        <v>0.85</v>
      </c>
      <c r="I14" s="535"/>
      <c r="J14" s="536"/>
      <c r="K14" s="108"/>
      <c r="L14" s="108"/>
      <c r="M14" s="108"/>
      <c r="N14" s="108"/>
      <c r="O14" s="129"/>
      <c r="P14" s="108"/>
      <c r="Q14" s="300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295"/>
      <c r="BB14" s="271"/>
      <c r="BC14" s="187"/>
      <c r="BD14" s="187"/>
      <c r="BE14" s="187"/>
      <c r="BF14" s="187"/>
      <c r="BG14" s="187"/>
      <c r="BH14" s="187"/>
      <c r="BI14" s="187"/>
      <c r="BJ14" s="187"/>
      <c r="BK14" s="187"/>
      <c r="BL14" s="187"/>
      <c r="BM14" s="187"/>
      <c r="BN14" s="187"/>
      <c r="BO14" s="187"/>
      <c r="BP14" s="187"/>
      <c r="BQ14" s="187"/>
      <c r="BR14" s="187"/>
      <c r="BS14" s="187"/>
      <c r="BT14" s="187"/>
      <c r="BU14" s="187"/>
      <c r="BV14" s="187"/>
      <c r="BW14" s="187"/>
      <c r="BX14" s="187"/>
      <c r="BY14" s="187"/>
      <c r="BZ14" s="187"/>
      <c r="CA14" s="187"/>
      <c r="CB14" s="187"/>
      <c r="CC14" s="187"/>
      <c r="CD14" s="187"/>
      <c r="CE14" s="187"/>
      <c r="CF14" s="187"/>
      <c r="CG14" s="187"/>
      <c r="CH14" s="187"/>
      <c r="CI14" s="187"/>
      <c r="CJ14" s="187"/>
      <c r="CK14" s="187"/>
      <c r="CL14" s="187"/>
      <c r="CM14" s="187"/>
      <c r="CN14" s="187"/>
      <c r="CO14" s="187"/>
      <c r="CP14" s="187"/>
      <c r="CQ14" s="187"/>
      <c r="CR14" s="187"/>
      <c r="CS14" s="187"/>
      <c r="CT14" s="187"/>
      <c r="CU14" s="187"/>
      <c r="CV14" s="187"/>
      <c r="CW14" s="187"/>
      <c r="CX14" s="187"/>
      <c r="CY14" s="187"/>
      <c r="CZ14" s="187"/>
      <c r="DA14" s="187"/>
      <c r="DB14" s="187"/>
      <c r="DC14" s="187"/>
      <c r="DD14" s="187"/>
      <c r="DE14" s="187"/>
      <c r="DF14" s="187"/>
      <c r="DG14" s="187"/>
      <c r="DH14" s="187"/>
      <c r="DI14" s="187"/>
      <c r="DJ14" s="187"/>
      <c r="DK14" s="187"/>
      <c r="DL14" s="187"/>
      <c r="DM14" s="187"/>
      <c r="DN14" s="187"/>
      <c r="DO14" s="187"/>
      <c r="DP14" s="187"/>
      <c r="DQ14" s="187"/>
      <c r="DR14" s="187"/>
      <c r="DS14" s="187"/>
      <c r="DT14" s="187"/>
      <c r="DU14" s="187"/>
      <c r="DV14" s="187"/>
      <c r="DW14" s="187"/>
      <c r="DX14" s="187"/>
      <c r="DY14" s="187"/>
      <c r="DZ14" s="187"/>
      <c r="EA14" s="187"/>
      <c r="EB14" s="187"/>
      <c r="EC14" s="187"/>
      <c r="ED14" s="187"/>
      <c r="EE14" s="187"/>
      <c r="EF14" s="187"/>
      <c r="EG14" s="187"/>
      <c r="EH14" s="187"/>
      <c r="EI14" s="187"/>
      <c r="EJ14" s="187"/>
      <c r="EK14" s="187"/>
      <c r="EL14" s="187"/>
      <c r="EM14" s="187"/>
      <c r="EN14" s="187"/>
      <c r="EO14" s="187"/>
      <c r="EP14" s="187"/>
      <c r="EQ14" s="187"/>
      <c r="ER14" s="187"/>
      <c r="ES14" s="187"/>
      <c r="ET14" s="187"/>
      <c r="EU14" s="187"/>
      <c r="EV14" s="187"/>
      <c r="EW14" s="187"/>
      <c r="EX14" s="78"/>
      <c r="EY14" s="78"/>
      <c r="EZ14" s="187"/>
      <c r="FA14" s="187"/>
      <c r="FB14" s="187"/>
      <c r="FC14" s="187"/>
      <c r="FD14" s="187"/>
      <c r="FE14" s="187"/>
      <c r="FF14" s="187"/>
      <c r="FG14" s="187"/>
      <c r="FH14" s="187"/>
      <c r="FI14" s="187"/>
      <c r="FJ14" s="187"/>
      <c r="FK14" s="187"/>
      <c r="FL14" s="187"/>
      <c r="FM14" s="187"/>
      <c r="FN14" s="187"/>
      <c r="FO14" s="187"/>
      <c r="FP14" s="187"/>
      <c r="FQ14" s="194"/>
      <c r="FR14" s="187"/>
      <c r="FS14" s="187"/>
      <c r="FT14" s="187"/>
      <c r="FU14" s="194"/>
      <c r="FY14" s="290" t="s">
        <v>73</v>
      </c>
      <c r="FZ14" s="290"/>
      <c r="GA14" s="290"/>
      <c r="GB14" s="290"/>
      <c r="GC14" s="290"/>
      <c r="GD14" s="290"/>
      <c r="GE14" s="290"/>
      <c r="GF14" s="290"/>
      <c r="GG14" s="290"/>
      <c r="GH14" s="290"/>
      <c r="GI14" s="290"/>
      <c r="GJ14" s="290"/>
      <c r="GK14" s="297" t="s">
        <v>1</v>
      </c>
      <c r="GL14" s="518">
        <f>IF(H4=4000,1,0.4+(H4/7000))</f>
        <v>0.82857142857142851</v>
      </c>
      <c r="GM14" s="518"/>
      <c r="GN14" s="518"/>
      <c r="GR14" s="290"/>
      <c r="GS14" s="290"/>
      <c r="GT14" s="290"/>
      <c r="GU14" s="290"/>
      <c r="GV14" s="299"/>
      <c r="QZ14" s="123" t="s">
        <v>14</v>
      </c>
      <c r="RA14" s="259">
        <v>0</v>
      </c>
      <c r="RB14" s="259">
        <f>RA6+30</f>
        <v>45</v>
      </c>
      <c r="RC14" s="259"/>
      <c r="RD14" s="259"/>
      <c r="RE14" s="259"/>
      <c r="RF14" s="259"/>
      <c r="RG14" s="259"/>
      <c r="RH14" s="259"/>
      <c r="RI14" s="123"/>
      <c r="RJ14" s="123"/>
      <c r="RK14" s="123"/>
      <c r="RL14" s="123"/>
    </row>
    <row r="15" spans="1:499" ht="14.1" customHeight="1" x14ac:dyDescent="0.2">
      <c r="A15" s="265"/>
      <c r="B15" s="126"/>
      <c r="C15" s="132"/>
      <c r="D15" s="133"/>
      <c r="E15" s="133"/>
      <c r="F15" s="141"/>
      <c r="G15" s="133"/>
      <c r="H15" s="133"/>
      <c r="I15" s="133"/>
      <c r="J15" s="133"/>
      <c r="K15" s="133"/>
      <c r="L15" s="133"/>
      <c r="M15" s="133"/>
      <c r="N15" s="133"/>
      <c r="O15" s="135"/>
      <c r="P15" s="108"/>
      <c r="Q15" s="180"/>
      <c r="R15" s="38"/>
      <c r="S15" s="38"/>
      <c r="T15" s="38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295"/>
      <c r="BB15" s="271"/>
      <c r="BC15" s="187"/>
      <c r="BD15" s="187"/>
      <c r="BE15" s="187"/>
      <c r="BF15" s="187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7"/>
      <c r="BS15" s="187"/>
      <c r="BT15" s="187"/>
      <c r="BU15" s="187"/>
      <c r="BV15" s="187"/>
      <c r="BW15" s="187"/>
      <c r="BX15" s="187"/>
      <c r="BY15" s="187"/>
      <c r="BZ15" s="187"/>
      <c r="CA15" s="187"/>
      <c r="CB15" s="187"/>
      <c r="CC15" s="187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7"/>
      <c r="CP15" s="187"/>
      <c r="CQ15" s="187"/>
      <c r="CR15" s="187"/>
      <c r="CS15" s="187"/>
      <c r="CT15" s="187"/>
      <c r="CU15" s="187"/>
      <c r="CV15" s="187"/>
      <c r="CW15" s="187"/>
      <c r="CX15" s="187"/>
      <c r="CY15" s="187"/>
      <c r="CZ15" s="187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7"/>
      <c r="DM15" s="187"/>
      <c r="DN15" s="187"/>
      <c r="DO15" s="187"/>
      <c r="DP15" s="187"/>
      <c r="DQ15" s="187"/>
      <c r="DR15" s="187"/>
      <c r="DS15" s="187"/>
      <c r="DT15" s="187"/>
      <c r="DU15" s="187"/>
      <c r="DV15" s="187"/>
      <c r="DW15" s="187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7"/>
      <c r="EJ15" s="187"/>
      <c r="EK15" s="187"/>
      <c r="EL15" s="187"/>
      <c r="EM15" s="187"/>
      <c r="EN15" s="187"/>
      <c r="EO15" s="187"/>
      <c r="EP15" s="187"/>
      <c r="EQ15" s="187"/>
      <c r="ER15" s="187"/>
      <c r="ES15" s="187"/>
      <c r="ET15" s="187"/>
      <c r="EU15" s="187"/>
      <c r="EV15" s="187"/>
      <c r="EW15" s="187"/>
      <c r="EX15" s="78"/>
      <c r="EY15" s="78"/>
      <c r="EZ15" s="187"/>
      <c r="FA15" s="187"/>
      <c r="FB15" s="187"/>
      <c r="FC15" s="187"/>
      <c r="FD15" s="187"/>
      <c r="FE15" s="187"/>
      <c r="FF15" s="187"/>
      <c r="FG15" s="187"/>
      <c r="FH15" s="187"/>
      <c r="FI15" s="187"/>
      <c r="FJ15" s="187"/>
      <c r="FK15" s="187"/>
      <c r="FL15" s="187"/>
      <c r="FM15" s="187"/>
      <c r="FN15" s="187"/>
      <c r="FO15" s="187"/>
      <c r="FP15" s="187"/>
      <c r="FQ15" s="63"/>
      <c r="FR15" s="80"/>
      <c r="FS15" s="80"/>
      <c r="FT15" s="187"/>
      <c r="FU15" s="194"/>
      <c r="FY15" s="290"/>
      <c r="FZ15" s="290"/>
      <c r="GA15" s="290"/>
      <c r="GB15" s="290"/>
      <c r="GC15" s="290"/>
      <c r="GD15" s="290"/>
      <c r="GE15" s="290"/>
      <c r="GF15" s="290"/>
      <c r="GG15" s="290"/>
      <c r="GH15" s="290" t="str">
        <f>IF(H4&lt;4000,"(0.40+(fy/7000))","")</f>
        <v>(0.40+(fy/7000))</v>
      </c>
      <c r="GI15" s="290"/>
      <c r="GJ15" s="290"/>
      <c r="GK15" s="290"/>
      <c r="GL15" s="290"/>
      <c r="GM15" s="290"/>
      <c r="GN15" s="290"/>
      <c r="GO15" s="290"/>
      <c r="GP15" s="290"/>
      <c r="GQ15" s="290"/>
      <c r="GR15" s="290"/>
      <c r="GS15" s="290"/>
      <c r="GT15" s="290"/>
      <c r="GU15" s="290"/>
      <c r="GV15" s="299"/>
      <c r="QZ15" s="123" t="s">
        <v>15</v>
      </c>
      <c r="RA15" s="259" t="s">
        <v>0</v>
      </c>
      <c r="RB15" s="259" t="s">
        <v>0</v>
      </c>
      <c r="RC15" s="259"/>
      <c r="RD15" s="259"/>
      <c r="RE15" s="259"/>
      <c r="RF15" s="259"/>
      <c r="RG15" s="259"/>
      <c r="RH15" s="182"/>
      <c r="RI15" s="123"/>
      <c r="RJ15" s="123"/>
      <c r="RK15" s="123"/>
      <c r="RL15" s="123"/>
    </row>
    <row r="16" spans="1:499" ht="14.1" customHeight="1" x14ac:dyDescent="0.2">
      <c r="A16" s="265"/>
      <c r="B16" s="126"/>
      <c r="C16" s="108"/>
      <c r="D16" s="446" t="s">
        <v>92</v>
      </c>
      <c r="E16" s="446"/>
      <c r="F16" s="446"/>
      <c r="G16" s="446"/>
      <c r="H16" s="108"/>
      <c r="I16" s="108"/>
      <c r="J16" s="108"/>
      <c r="K16" s="108"/>
      <c r="L16" s="108"/>
      <c r="M16" s="108"/>
      <c r="N16" s="108"/>
      <c r="O16" s="108"/>
      <c r="P16" s="108"/>
      <c r="Q16" s="300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  <c r="AW16" s="181"/>
      <c r="AX16" s="181"/>
      <c r="AY16" s="181"/>
      <c r="AZ16" s="181"/>
      <c r="BA16" s="295"/>
      <c r="BB16" s="271"/>
      <c r="BC16" s="187"/>
      <c r="BD16" s="187"/>
      <c r="BE16" s="187"/>
      <c r="BF16" s="187"/>
      <c r="BG16" s="187"/>
      <c r="BH16" s="187"/>
      <c r="BI16" s="187"/>
      <c r="BJ16" s="187"/>
      <c r="BK16" s="187"/>
      <c r="BL16" s="187"/>
      <c r="BM16" s="187"/>
      <c r="BN16" s="187"/>
      <c r="BO16" s="187"/>
      <c r="BP16" s="187"/>
      <c r="BQ16" s="187"/>
      <c r="BR16" s="187"/>
      <c r="BS16" s="187"/>
      <c r="BT16" s="187"/>
      <c r="BU16" s="187"/>
      <c r="BV16" s="187"/>
      <c r="BW16" s="187"/>
      <c r="BX16" s="187"/>
      <c r="BY16" s="187"/>
      <c r="BZ16" s="187"/>
      <c r="CA16" s="187"/>
      <c r="CB16" s="187"/>
      <c r="CC16" s="187"/>
      <c r="CD16" s="187"/>
      <c r="CE16" s="187"/>
      <c r="CF16" s="187"/>
      <c r="CG16" s="187"/>
      <c r="CH16" s="187"/>
      <c r="CI16" s="187"/>
      <c r="CJ16" s="187"/>
      <c r="CK16" s="187"/>
      <c r="CL16" s="187"/>
      <c r="CM16" s="187"/>
      <c r="CN16" s="187"/>
      <c r="CO16" s="187"/>
      <c r="CP16" s="187"/>
      <c r="CQ16" s="187"/>
      <c r="CR16" s="187"/>
      <c r="CS16" s="187"/>
      <c r="CT16" s="187"/>
      <c r="CU16" s="187"/>
      <c r="CV16" s="187"/>
      <c r="CW16" s="187"/>
      <c r="CX16" s="187"/>
      <c r="CY16" s="187"/>
      <c r="CZ16" s="187"/>
      <c r="DA16" s="187"/>
      <c r="DB16" s="187"/>
      <c r="DC16" s="187"/>
      <c r="DD16" s="187"/>
      <c r="DE16" s="187"/>
      <c r="DF16" s="187"/>
      <c r="DG16" s="187"/>
      <c r="DH16" s="187"/>
      <c r="DI16" s="187"/>
      <c r="DJ16" s="187"/>
      <c r="DK16" s="187"/>
      <c r="DL16" s="187"/>
      <c r="DM16" s="187"/>
      <c r="DN16" s="187"/>
      <c r="DO16" s="187"/>
      <c r="DP16" s="187"/>
      <c r="DQ16" s="187"/>
      <c r="DR16" s="187"/>
      <c r="DS16" s="187"/>
      <c r="DT16" s="187"/>
      <c r="DU16" s="187"/>
      <c r="DV16" s="187"/>
      <c r="DW16" s="187"/>
      <c r="DX16" s="187"/>
      <c r="DY16" s="187"/>
      <c r="DZ16" s="187"/>
      <c r="EA16" s="187"/>
      <c r="EB16" s="187"/>
      <c r="EC16" s="187"/>
      <c r="ED16" s="187"/>
      <c r="EE16" s="187"/>
      <c r="EF16" s="187"/>
      <c r="EG16" s="187"/>
      <c r="EH16" s="187"/>
      <c r="EI16" s="187"/>
      <c r="EJ16" s="187"/>
      <c r="EK16" s="187"/>
      <c r="EL16" s="187"/>
      <c r="EM16" s="187"/>
      <c r="EN16" s="187"/>
      <c r="EO16" s="187"/>
      <c r="EP16" s="187"/>
      <c r="EQ16" s="187"/>
      <c r="ER16" s="187"/>
      <c r="ES16" s="187"/>
      <c r="ET16" s="187"/>
      <c r="EU16" s="187"/>
      <c r="EV16" s="187"/>
      <c r="EW16" s="187"/>
      <c r="EX16" s="78"/>
      <c r="EY16" s="78"/>
      <c r="EZ16" s="187"/>
      <c r="FA16" s="187"/>
      <c r="FB16" s="187"/>
      <c r="FC16" s="187"/>
      <c r="FD16" s="187"/>
      <c r="FE16" s="187"/>
      <c r="FF16" s="187"/>
      <c r="FG16" s="187"/>
      <c r="FH16" s="187"/>
      <c r="FI16" s="187"/>
      <c r="FJ16" s="187"/>
      <c r="FK16" s="187"/>
      <c r="FL16" s="187"/>
      <c r="FM16" s="187"/>
      <c r="FN16" s="187"/>
      <c r="FO16" s="187"/>
      <c r="FP16" s="187"/>
      <c r="FQ16" s="80"/>
      <c r="FR16" s="80"/>
      <c r="FS16" s="80"/>
      <c r="FT16" s="187"/>
      <c r="FU16" s="194"/>
      <c r="FW16" s="259"/>
      <c r="FX16" s="259"/>
      <c r="FY16" s="301" t="s">
        <v>96</v>
      </c>
      <c r="FZ16" s="302" t="s">
        <v>1</v>
      </c>
      <c r="GA16" s="452">
        <v>0.85</v>
      </c>
      <c r="GB16" s="452"/>
      <c r="GC16" s="303"/>
      <c r="GD16" s="303"/>
      <c r="GE16" s="303"/>
      <c r="GF16" s="303"/>
      <c r="GG16" s="303"/>
      <c r="GH16" s="303"/>
      <c r="GI16" s="303"/>
      <c r="GJ16" s="301" t="s">
        <v>39</v>
      </c>
      <c r="GK16" s="303"/>
      <c r="GL16" s="303"/>
      <c r="GM16" s="303"/>
      <c r="GN16" s="303"/>
      <c r="GO16" s="303"/>
      <c r="GP16" s="303"/>
      <c r="GQ16" s="302" t="s">
        <v>4</v>
      </c>
      <c r="GR16" s="302" t="s">
        <v>40</v>
      </c>
      <c r="GS16" s="498">
        <v>280</v>
      </c>
      <c r="GT16" s="498"/>
      <c r="GU16" s="301" t="s">
        <v>2</v>
      </c>
      <c r="GV16" s="304"/>
      <c r="QZ16" s="525" t="s">
        <v>16</v>
      </c>
      <c r="RA16" s="525"/>
      <c r="RB16" s="525"/>
      <c r="RC16" s="525"/>
      <c r="RD16" s="525"/>
      <c r="RE16" s="525"/>
      <c r="RF16" s="525"/>
      <c r="RG16" s="525"/>
      <c r="RH16" s="259"/>
      <c r="RI16" s="123"/>
      <c r="RJ16" s="123"/>
      <c r="RK16" s="123"/>
      <c r="RL16" s="123"/>
    </row>
    <row r="17" spans="1:620" ht="14.1" customHeight="1" thickBot="1" x14ac:dyDescent="0.25">
      <c r="A17" s="265"/>
      <c r="B17" s="126"/>
      <c r="C17" s="241"/>
      <c r="D17" s="446"/>
      <c r="E17" s="446"/>
      <c r="F17" s="446"/>
      <c r="G17" s="446"/>
      <c r="H17" s="142"/>
      <c r="I17" s="117"/>
      <c r="J17" s="117"/>
      <c r="K17" s="117"/>
      <c r="L17" s="117"/>
      <c r="M17" s="117"/>
      <c r="N17" s="117"/>
      <c r="O17" s="143"/>
      <c r="P17" s="108"/>
      <c r="Q17" s="300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  <c r="AN17" s="181"/>
      <c r="AO17" s="181"/>
      <c r="AP17" s="181"/>
      <c r="AQ17" s="181"/>
      <c r="AR17" s="181"/>
      <c r="AS17" s="181"/>
      <c r="AT17" s="181"/>
      <c r="AU17" s="181"/>
      <c r="AV17" s="181"/>
      <c r="AW17" s="181"/>
      <c r="AX17" s="181"/>
      <c r="AY17" s="181"/>
      <c r="AZ17" s="181"/>
      <c r="BA17" s="295"/>
      <c r="BB17" s="271"/>
      <c r="BC17" s="187"/>
      <c r="BD17" s="187"/>
      <c r="BE17" s="187"/>
      <c r="BF17" s="187"/>
      <c r="BG17" s="187"/>
      <c r="BH17" s="187"/>
      <c r="BI17" s="187"/>
      <c r="BJ17" s="187"/>
      <c r="BK17" s="187"/>
      <c r="BL17" s="187"/>
      <c r="BM17" s="187"/>
      <c r="BN17" s="187"/>
      <c r="BO17" s="187"/>
      <c r="BP17" s="187"/>
      <c r="BQ17" s="187"/>
      <c r="BR17" s="187"/>
      <c r="BS17" s="187"/>
      <c r="BT17" s="187"/>
      <c r="BU17" s="187"/>
      <c r="BV17" s="187"/>
      <c r="BW17" s="187"/>
      <c r="BX17" s="187"/>
      <c r="BY17" s="187"/>
      <c r="BZ17" s="187"/>
      <c r="CA17" s="187"/>
      <c r="CB17" s="187"/>
      <c r="CC17" s="187"/>
      <c r="CD17" s="187"/>
      <c r="CE17" s="187"/>
      <c r="CF17" s="187"/>
      <c r="CG17" s="187"/>
      <c r="CH17" s="187"/>
      <c r="CI17" s="187"/>
      <c r="CJ17" s="187"/>
      <c r="CK17" s="187"/>
      <c r="CL17" s="187"/>
      <c r="CM17" s="187"/>
      <c r="CN17" s="187"/>
      <c r="CO17" s="187"/>
      <c r="CP17" s="187"/>
      <c r="CQ17" s="187"/>
      <c r="CR17" s="187"/>
      <c r="CS17" s="187"/>
      <c r="CT17" s="187"/>
      <c r="CU17" s="187"/>
      <c r="CV17" s="187"/>
      <c r="CW17" s="187"/>
      <c r="CX17" s="187"/>
      <c r="CY17" s="187"/>
      <c r="CZ17" s="187"/>
      <c r="DA17" s="187"/>
      <c r="DB17" s="187"/>
      <c r="DC17" s="187"/>
      <c r="DD17" s="187"/>
      <c r="DE17" s="187"/>
      <c r="DF17" s="187"/>
      <c r="DG17" s="187"/>
      <c r="DH17" s="187"/>
      <c r="DI17" s="187"/>
      <c r="DJ17" s="187"/>
      <c r="DK17" s="187"/>
      <c r="DL17" s="187"/>
      <c r="DM17" s="187"/>
      <c r="DN17" s="187"/>
      <c r="DO17" s="187"/>
      <c r="DP17" s="187"/>
      <c r="DQ17" s="187"/>
      <c r="DR17" s="187"/>
      <c r="DS17" s="187"/>
      <c r="DT17" s="187"/>
      <c r="DU17" s="187"/>
      <c r="DV17" s="187"/>
      <c r="DW17" s="187"/>
      <c r="DX17" s="187"/>
      <c r="DY17" s="187"/>
      <c r="DZ17" s="187"/>
      <c r="EA17" s="187"/>
      <c r="EB17" s="187"/>
      <c r="EC17" s="187"/>
      <c r="ED17" s="187"/>
      <c r="EE17" s="187"/>
      <c r="EF17" s="187"/>
      <c r="EG17" s="187"/>
      <c r="EH17" s="187"/>
      <c r="EI17" s="187"/>
      <c r="EJ17" s="187"/>
      <c r="EK17" s="187"/>
      <c r="EL17" s="187"/>
      <c r="EM17" s="187"/>
      <c r="EN17" s="187"/>
      <c r="EO17" s="187"/>
      <c r="EP17" s="187"/>
      <c r="EQ17" s="187"/>
      <c r="ER17" s="187"/>
      <c r="ES17" s="187"/>
      <c r="ET17" s="187"/>
      <c r="EU17" s="187"/>
      <c r="EV17" s="187"/>
      <c r="EW17" s="187"/>
      <c r="EX17" s="203"/>
      <c r="EY17" s="203"/>
      <c r="EZ17" s="187"/>
      <c r="FA17" s="187"/>
      <c r="FB17" s="187"/>
      <c r="FC17" s="187"/>
      <c r="FD17" s="187"/>
      <c r="FE17" s="187"/>
      <c r="FF17" s="187"/>
      <c r="FG17" s="187"/>
      <c r="FH17" s="187"/>
      <c r="FI17" s="187"/>
      <c r="FJ17" s="187"/>
      <c r="FK17" s="187"/>
      <c r="FL17" s="187"/>
      <c r="FM17" s="187"/>
      <c r="FN17" s="187"/>
      <c r="FO17" s="187"/>
      <c r="FP17" s="187"/>
      <c r="FQ17" s="194"/>
      <c r="FR17" s="187"/>
      <c r="FS17" s="187"/>
      <c r="FT17" s="187"/>
      <c r="FU17" s="194"/>
      <c r="FW17" s="259"/>
      <c r="FX17" s="259"/>
      <c r="FY17" s="301" t="s">
        <v>96</v>
      </c>
      <c r="FZ17" s="302" t="s">
        <v>1</v>
      </c>
      <c r="GA17" s="301" t="s">
        <v>42</v>
      </c>
      <c r="GB17" s="301"/>
      <c r="GC17" s="303"/>
      <c r="GD17" s="303"/>
      <c r="GE17" s="303"/>
      <c r="GF17" s="303"/>
      <c r="GG17" s="303"/>
      <c r="GH17" s="303"/>
      <c r="GI17" s="303"/>
      <c r="GJ17" s="301" t="s">
        <v>39</v>
      </c>
      <c r="GK17" s="303"/>
      <c r="GL17" s="498">
        <v>280</v>
      </c>
      <c r="GM17" s="498"/>
      <c r="GN17" s="301" t="s">
        <v>2</v>
      </c>
      <c r="GO17" s="303"/>
      <c r="GP17" s="301" t="s">
        <v>43</v>
      </c>
      <c r="GQ17" s="302" t="s">
        <v>4</v>
      </c>
      <c r="GR17" s="302" t="s">
        <v>40</v>
      </c>
      <c r="GS17" s="498">
        <v>560</v>
      </c>
      <c r="GT17" s="498"/>
      <c r="GU17" s="301" t="s">
        <v>2</v>
      </c>
      <c r="GV17" s="304"/>
      <c r="QZ17" s="415" t="s">
        <v>17</v>
      </c>
      <c r="RA17" s="416"/>
      <c r="RB17" s="415" t="s">
        <v>18</v>
      </c>
      <c r="RC17" s="416"/>
      <c r="RD17" s="531" t="s">
        <v>70</v>
      </c>
      <c r="RE17" s="531"/>
      <c r="RF17" s="526" t="s">
        <v>71</v>
      </c>
      <c r="RG17" s="526"/>
      <c r="RH17" s="259"/>
      <c r="RI17" s="123"/>
      <c r="RJ17" s="123"/>
      <c r="RK17" s="123"/>
      <c r="RL17" s="123"/>
    </row>
    <row r="18" spans="1:620" ht="14.1" customHeight="1" x14ac:dyDescent="0.2">
      <c r="A18" s="265"/>
      <c r="B18" s="126"/>
      <c r="C18" s="126"/>
      <c r="D18" s="108"/>
      <c r="E18" s="108"/>
      <c r="F18" s="113" t="s">
        <v>63</v>
      </c>
      <c r="G18" s="108"/>
      <c r="H18" s="428">
        <v>30</v>
      </c>
      <c r="I18" s="429"/>
      <c r="J18" s="430"/>
      <c r="K18" s="108"/>
      <c r="L18" s="90" t="s">
        <v>12</v>
      </c>
      <c r="M18" s="108"/>
      <c r="N18" s="108"/>
      <c r="O18" s="129"/>
      <c r="P18" s="108"/>
      <c r="Q18" s="300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  <c r="AS18" s="181"/>
      <c r="AT18" s="181"/>
      <c r="AU18" s="181"/>
      <c r="AV18" s="181"/>
      <c r="AW18" s="181"/>
      <c r="AX18" s="181"/>
      <c r="AY18" s="181"/>
      <c r="AZ18" s="181"/>
      <c r="BA18" s="295"/>
      <c r="BB18" s="271"/>
      <c r="BC18" s="187"/>
      <c r="BD18" s="187"/>
      <c r="BE18" s="187"/>
      <c r="BF18" s="187"/>
      <c r="BG18" s="187"/>
      <c r="BH18" s="187"/>
      <c r="BI18" s="187"/>
      <c r="BJ18" s="187"/>
      <c r="BK18" s="187"/>
      <c r="BL18" s="187"/>
      <c r="BM18" s="187"/>
      <c r="BN18" s="187"/>
      <c r="BO18" s="187"/>
      <c r="BP18" s="187"/>
      <c r="BQ18" s="187"/>
      <c r="BR18" s="187"/>
      <c r="BS18" s="187"/>
      <c r="BT18" s="187"/>
      <c r="BU18" s="187"/>
      <c r="BV18" s="187"/>
      <c r="BW18" s="187"/>
      <c r="BX18" s="187"/>
      <c r="BY18" s="187"/>
      <c r="BZ18" s="187"/>
      <c r="CA18" s="187"/>
      <c r="CB18" s="187"/>
      <c r="CC18" s="187"/>
      <c r="CD18" s="187"/>
      <c r="CE18" s="187"/>
      <c r="CF18" s="187"/>
      <c r="CG18" s="187"/>
      <c r="CH18" s="187"/>
      <c r="CI18" s="187"/>
      <c r="CJ18" s="187"/>
      <c r="CK18" s="187"/>
      <c r="CL18" s="187"/>
      <c r="CM18" s="187"/>
      <c r="CN18" s="187"/>
      <c r="CO18" s="187"/>
      <c r="CP18" s="187"/>
      <c r="CQ18" s="187"/>
      <c r="CR18" s="187"/>
      <c r="CS18" s="187"/>
      <c r="CT18" s="187"/>
      <c r="CU18" s="187"/>
      <c r="CV18" s="187"/>
      <c r="CW18" s="187"/>
      <c r="CX18" s="187"/>
      <c r="CY18" s="187"/>
      <c r="CZ18" s="187"/>
      <c r="DA18" s="187"/>
      <c r="DB18" s="187"/>
      <c r="DC18" s="187"/>
      <c r="DD18" s="187"/>
      <c r="DE18" s="187"/>
      <c r="DF18" s="187"/>
      <c r="DG18" s="187"/>
      <c r="DH18" s="187"/>
      <c r="DI18" s="187"/>
      <c r="DJ18" s="187"/>
      <c r="DK18" s="187"/>
      <c r="DL18" s="187"/>
      <c r="DM18" s="187"/>
      <c r="DN18" s="187"/>
      <c r="DO18" s="187"/>
      <c r="DP18" s="187"/>
      <c r="DQ18" s="187"/>
      <c r="DR18" s="187"/>
      <c r="DS18" s="187"/>
      <c r="DT18" s="187"/>
      <c r="DU18" s="187"/>
      <c r="DV18" s="187"/>
      <c r="DW18" s="187"/>
      <c r="DX18" s="187"/>
      <c r="DY18" s="187"/>
      <c r="DZ18" s="187"/>
      <c r="EA18" s="187"/>
      <c r="EB18" s="187"/>
      <c r="EC18" s="187"/>
      <c r="ED18" s="187"/>
      <c r="EE18" s="187"/>
      <c r="EF18" s="187"/>
      <c r="EG18" s="187"/>
      <c r="EH18" s="187"/>
      <c r="EI18" s="187"/>
      <c r="EJ18" s="187"/>
      <c r="EK18" s="187"/>
      <c r="EL18" s="187"/>
      <c r="EM18" s="187"/>
      <c r="EN18" s="187"/>
      <c r="EO18" s="187"/>
      <c r="EP18" s="187"/>
      <c r="EQ18" s="187"/>
      <c r="ER18" s="187"/>
      <c r="ES18" s="187"/>
      <c r="ET18" s="187"/>
      <c r="EU18" s="187"/>
      <c r="EV18" s="187"/>
      <c r="EW18" s="187"/>
      <c r="EX18" s="194"/>
      <c r="EY18" s="194"/>
      <c r="EZ18" s="187"/>
      <c r="FA18" s="187"/>
      <c r="FB18" s="187"/>
      <c r="FC18" s="187"/>
      <c r="FD18" s="187"/>
      <c r="FE18" s="187"/>
      <c r="FF18" s="187"/>
      <c r="FG18" s="187"/>
      <c r="FH18" s="187"/>
      <c r="FI18" s="187"/>
      <c r="FJ18" s="187"/>
      <c r="FK18" s="187"/>
      <c r="FL18" s="187"/>
      <c r="FM18" s="187"/>
      <c r="FN18" s="187"/>
      <c r="FO18" s="187"/>
      <c r="FP18" s="187"/>
      <c r="FQ18" s="194"/>
      <c r="FR18" s="187"/>
      <c r="FS18" s="194"/>
      <c r="FT18" s="194"/>
      <c r="FU18" s="194"/>
      <c r="FV18" s="259"/>
      <c r="FW18" s="259"/>
      <c r="FX18" s="259"/>
      <c r="FY18" s="301" t="s">
        <v>96</v>
      </c>
      <c r="FZ18" s="302" t="s">
        <v>1</v>
      </c>
      <c r="GA18" s="452">
        <v>0.65</v>
      </c>
      <c r="GB18" s="452"/>
      <c r="GC18" s="303"/>
      <c r="GD18" s="303"/>
      <c r="GE18" s="303"/>
      <c r="GF18" s="303"/>
      <c r="GG18" s="303"/>
      <c r="GH18" s="303"/>
      <c r="GI18" s="303"/>
      <c r="GJ18" s="301" t="s">
        <v>39</v>
      </c>
      <c r="GK18" s="303"/>
      <c r="GL18" s="303"/>
      <c r="GM18" s="303"/>
      <c r="GN18" s="303"/>
      <c r="GO18" s="303"/>
      <c r="GP18" s="303"/>
      <c r="GQ18" s="302" t="s">
        <v>4</v>
      </c>
      <c r="GR18" s="302" t="s">
        <v>44</v>
      </c>
      <c r="GS18" s="498">
        <v>560</v>
      </c>
      <c r="GT18" s="498"/>
      <c r="GU18" s="301" t="s">
        <v>2</v>
      </c>
      <c r="GV18" s="304"/>
      <c r="QZ18" s="415" t="s">
        <v>19</v>
      </c>
      <c r="RA18" s="416"/>
      <c r="RB18" s="415" t="s">
        <v>19</v>
      </c>
      <c r="RC18" s="416"/>
      <c r="RD18" s="530" t="s">
        <v>20</v>
      </c>
      <c r="RE18" s="530"/>
      <c r="RF18" s="436" t="s">
        <v>20</v>
      </c>
      <c r="RG18" s="436"/>
      <c r="RH18" s="259"/>
      <c r="RI18" s="123"/>
      <c r="RJ18" s="123"/>
      <c r="RK18" s="123"/>
      <c r="RL18" s="123"/>
    </row>
    <row r="19" spans="1:620" ht="14.1" customHeight="1" thickBot="1" x14ac:dyDescent="0.25">
      <c r="A19" s="265"/>
      <c r="B19" s="126"/>
      <c r="C19" s="126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29"/>
      <c r="P19" s="108"/>
      <c r="Q19" s="300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  <c r="AN19" s="181"/>
      <c r="AO19" s="181"/>
      <c r="AP19" s="181"/>
      <c r="AQ19" s="181"/>
      <c r="AR19" s="181"/>
      <c r="AS19" s="181"/>
      <c r="AT19" s="181"/>
      <c r="AU19" s="181"/>
      <c r="AV19" s="181"/>
      <c r="AW19" s="181"/>
      <c r="AX19" s="181"/>
      <c r="AY19" s="181"/>
      <c r="AZ19" s="181"/>
      <c r="BA19" s="295"/>
      <c r="BB19" s="271"/>
      <c r="BC19" s="187"/>
      <c r="BD19" s="187"/>
      <c r="BE19" s="187"/>
      <c r="BF19" s="187"/>
      <c r="BG19" s="187"/>
      <c r="BH19" s="187"/>
      <c r="BI19" s="187"/>
      <c r="BJ19" s="187"/>
      <c r="BK19" s="187"/>
      <c r="BL19" s="187"/>
      <c r="BM19" s="187"/>
      <c r="BN19" s="187"/>
      <c r="BO19" s="187"/>
      <c r="BP19" s="187"/>
      <c r="BQ19" s="187"/>
      <c r="BR19" s="187"/>
      <c r="BS19" s="187"/>
      <c r="BT19" s="187"/>
      <c r="BU19" s="187"/>
      <c r="BV19" s="187"/>
      <c r="BW19" s="187"/>
      <c r="BX19" s="187"/>
      <c r="BY19" s="187"/>
      <c r="BZ19" s="187"/>
      <c r="CA19" s="187"/>
      <c r="CB19" s="187"/>
      <c r="CC19" s="187"/>
      <c r="CD19" s="187"/>
      <c r="CE19" s="187"/>
      <c r="CF19" s="187"/>
      <c r="CG19" s="187"/>
      <c r="CH19" s="187"/>
      <c r="CI19" s="187"/>
      <c r="CJ19" s="187"/>
      <c r="CK19" s="187"/>
      <c r="CL19" s="187"/>
      <c r="CM19" s="187"/>
      <c r="CN19" s="187"/>
      <c r="CO19" s="187"/>
      <c r="CP19" s="187"/>
      <c r="CQ19" s="187"/>
      <c r="CR19" s="187"/>
      <c r="CS19" s="187"/>
      <c r="CT19" s="187"/>
      <c r="CU19" s="187"/>
      <c r="CV19" s="187"/>
      <c r="CW19" s="187"/>
      <c r="CX19" s="187"/>
      <c r="CY19" s="187"/>
      <c r="CZ19" s="187"/>
      <c r="DA19" s="187"/>
      <c r="DB19" s="187"/>
      <c r="DC19" s="187"/>
      <c r="DD19" s="187"/>
      <c r="DE19" s="187"/>
      <c r="DF19" s="187"/>
      <c r="DG19" s="187"/>
      <c r="DH19" s="187"/>
      <c r="DI19" s="187"/>
      <c r="DJ19" s="187"/>
      <c r="DK19" s="187"/>
      <c r="DL19" s="187"/>
      <c r="DM19" s="187"/>
      <c r="DN19" s="187"/>
      <c r="DO19" s="187"/>
      <c r="DP19" s="187"/>
      <c r="DQ19" s="187"/>
      <c r="DR19" s="187"/>
      <c r="DS19" s="187"/>
      <c r="DT19" s="187"/>
      <c r="DU19" s="187"/>
      <c r="DV19" s="187"/>
      <c r="DW19" s="187"/>
      <c r="DX19" s="187"/>
      <c r="DY19" s="187"/>
      <c r="DZ19" s="187"/>
      <c r="EA19" s="187"/>
      <c r="EB19" s="187"/>
      <c r="EC19" s="187"/>
      <c r="ED19" s="187"/>
      <c r="EE19" s="187"/>
      <c r="EF19" s="187"/>
      <c r="EG19" s="187"/>
      <c r="EH19" s="187"/>
      <c r="EI19" s="187"/>
      <c r="EJ19" s="187"/>
      <c r="EK19" s="187"/>
      <c r="EL19" s="187"/>
      <c r="EM19" s="187"/>
      <c r="EN19" s="187"/>
      <c r="EO19" s="187"/>
      <c r="EP19" s="187"/>
      <c r="EQ19" s="187"/>
      <c r="ER19" s="187"/>
      <c r="ES19" s="187"/>
      <c r="ET19" s="187"/>
      <c r="EU19" s="187"/>
      <c r="EV19" s="187"/>
      <c r="EW19" s="187"/>
      <c r="EX19" s="194"/>
      <c r="EY19" s="194"/>
      <c r="EZ19" s="187"/>
      <c r="FA19" s="187"/>
      <c r="FB19" s="187"/>
      <c r="FC19" s="187"/>
      <c r="FD19" s="187"/>
      <c r="FE19" s="187"/>
      <c r="FF19" s="187"/>
      <c r="FG19" s="187"/>
      <c r="FH19" s="187"/>
      <c r="FI19" s="187"/>
      <c r="FJ19" s="187"/>
      <c r="FK19" s="187"/>
      <c r="FL19" s="187"/>
      <c r="FM19" s="187"/>
      <c r="FN19" s="187"/>
      <c r="FO19" s="187"/>
      <c r="FP19" s="187"/>
      <c r="FQ19" s="194"/>
      <c r="FR19" s="187"/>
      <c r="FS19" s="194"/>
      <c r="FT19" s="194"/>
      <c r="FU19" s="194"/>
      <c r="FV19" s="259"/>
      <c r="FW19" s="259"/>
      <c r="FX19" s="259"/>
      <c r="FY19" s="522">
        <f>ROUND((IF(H8&lt;=280,0.85,IF(H8&gt;560,0.65,0.85-(0.05*((H8-280)/70))))),3)</f>
        <v>0.85</v>
      </c>
      <c r="FZ19" s="522"/>
      <c r="GA19" s="298"/>
      <c r="GB19" s="290"/>
      <c r="GC19" s="290"/>
      <c r="GD19" s="290"/>
      <c r="GE19" s="290"/>
      <c r="GF19" s="290"/>
      <c r="GG19" s="290"/>
      <c r="GH19" s="290"/>
      <c r="GI19" s="290"/>
      <c r="GJ19" s="290"/>
      <c r="GK19" s="290"/>
      <c r="GL19" s="290"/>
      <c r="GM19" s="290"/>
      <c r="GN19" s="290"/>
      <c r="GO19" s="290"/>
      <c r="GP19" s="290"/>
      <c r="GQ19" s="290"/>
      <c r="GR19" s="290"/>
      <c r="GS19" s="290"/>
      <c r="GT19" s="290"/>
      <c r="GU19" s="290"/>
      <c r="GV19" s="299"/>
      <c r="QZ19" s="413">
        <f>IF(RC2/2=0,0,IF(RC2/2=1,RA11/2,RA11/((RC2/2)-1)))</f>
        <v>10</v>
      </c>
      <c r="RA19" s="414"/>
      <c r="RB19" s="413">
        <f>IF(RC2/2=0,0,IF(RC2/2=1,RA11/2,RA11/((RC2/2)-1)))</f>
        <v>10</v>
      </c>
      <c r="RC19" s="414"/>
      <c r="RD19" s="527">
        <f>IF(RC3=0,0,RA12/((RC3/2)+1))</f>
        <v>20</v>
      </c>
      <c r="RE19" s="527"/>
      <c r="RF19" s="471">
        <f>RD19</f>
        <v>20</v>
      </c>
      <c r="RG19" s="471"/>
      <c r="RI19" s="123"/>
      <c r="RJ19" s="123"/>
      <c r="RK19" s="123"/>
      <c r="RL19" s="123"/>
    </row>
    <row r="20" spans="1:620" ht="14.1" customHeight="1" x14ac:dyDescent="0.2">
      <c r="A20" s="265"/>
      <c r="B20" s="126"/>
      <c r="C20" s="126"/>
      <c r="D20" s="108"/>
      <c r="E20" s="108"/>
      <c r="F20" s="113" t="s">
        <v>64</v>
      </c>
      <c r="G20" s="108"/>
      <c r="H20" s="428">
        <v>30</v>
      </c>
      <c r="I20" s="429"/>
      <c r="J20" s="430"/>
      <c r="K20" s="108"/>
      <c r="L20" s="90" t="s">
        <v>12</v>
      </c>
      <c r="M20" s="108"/>
      <c r="N20" s="108"/>
      <c r="O20" s="129"/>
      <c r="P20" s="108"/>
      <c r="Q20" s="300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1"/>
      <c r="AT20" s="181"/>
      <c r="AU20" s="181"/>
      <c r="AV20" s="181"/>
      <c r="AW20" s="181"/>
      <c r="AX20" s="181"/>
      <c r="AY20" s="181"/>
      <c r="AZ20" s="181"/>
      <c r="BA20" s="295"/>
      <c r="BB20" s="271"/>
      <c r="BC20" s="187"/>
      <c r="BD20" s="187"/>
      <c r="BE20" s="187"/>
      <c r="BF20" s="187"/>
      <c r="BG20" s="187"/>
      <c r="BH20" s="187"/>
      <c r="BI20" s="187"/>
      <c r="BJ20" s="187"/>
      <c r="BK20" s="187"/>
      <c r="BL20" s="187"/>
      <c r="BM20" s="187"/>
      <c r="BN20" s="187"/>
      <c r="BO20" s="187"/>
      <c r="BP20" s="187"/>
      <c r="BQ20" s="187"/>
      <c r="BR20" s="187"/>
      <c r="BS20" s="187"/>
      <c r="BT20" s="187"/>
      <c r="BU20" s="187"/>
      <c r="BV20" s="187"/>
      <c r="BW20" s="187"/>
      <c r="BX20" s="187"/>
      <c r="BY20" s="187"/>
      <c r="BZ20" s="187"/>
      <c r="CA20" s="187"/>
      <c r="CB20" s="187"/>
      <c r="CC20" s="187"/>
      <c r="CD20" s="187"/>
      <c r="CE20" s="187"/>
      <c r="CF20" s="187"/>
      <c r="CG20" s="187"/>
      <c r="CH20" s="187"/>
      <c r="CI20" s="187"/>
      <c r="CJ20" s="187"/>
      <c r="CK20" s="187"/>
      <c r="CL20" s="187"/>
      <c r="CM20" s="187"/>
      <c r="CN20" s="187"/>
      <c r="CO20" s="187"/>
      <c r="CP20" s="187"/>
      <c r="CQ20" s="187"/>
      <c r="CR20" s="187"/>
      <c r="CS20" s="187"/>
      <c r="CT20" s="187"/>
      <c r="CU20" s="187"/>
      <c r="CV20" s="187"/>
      <c r="CW20" s="187"/>
      <c r="CX20" s="187"/>
      <c r="CY20" s="187"/>
      <c r="CZ20" s="187"/>
      <c r="DA20" s="187"/>
      <c r="DB20" s="187"/>
      <c r="DC20" s="187"/>
      <c r="DD20" s="187"/>
      <c r="DE20" s="187"/>
      <c r="DF20" s="187"/>
      <c r="DG20" s="187"/>
      <c r="DH20" s="187"/>
      <c r="DI20" s="187"/>
      <c r="DJ20" s="187"/>
      <c r="DK20" s="187"/>
      <c r="DL20" s="187"/>
      <c r="DM20" s="187"/>
      <c r="DN20" s="187"/>
      <c r="DO20" s="187"/>
      <c r="DP20" s="187"/>
      <c r="DQ20" s="187"/>
      <c r="DR20" s="187"/>
      <c r="DS20" s="187"/>
      <c r="DT20" s="187"/>
      <c r="DU20" s="187"/>
      <c r="DV20" s="187"/>
      <c r="DW20" s="187"/>
      <c r="DX20" s="187"/>
      <c r="DY20" s="187"/>
      <c r="DZ20" s="187"/>
      <c r="EA20" s="187"/>
      <c r="EB20" s="187"/>
      <c r="EC20" s="187"/>
      <c r="ED20" s="187"/>
      <c r="EE20" s="187"/>
      <c r="EF20" s="187"/>
      <c r="EG20" s="187"/>
      <c r="EH20" s="187"/>
      <c r="EI20" s="187"/>
      <c r="EJ20" s="187"/>
      <c r="EK20" s="187"/>
      <c r="EL20" s="187"/>
      <c r="EM20" s="187"/>
      <c r="EN20" s="187"/>
      <c r="EO20" s="187"/>
      <c r="EP20" s="187"/>
      <c r="EQ20" s="187"/>
      <c r="ER20" s="187"/>
      <c r="ES20" s="187"/>
      <c r="ET20" s="187"/>
      <c r="EU20" s="187"/>
      <c r="EV20" s="187"/>
      <c r="EW20" s="187"/>
      <c r="EX20" s="194"/>
      <c r="EY20" s="194"/>
      <c r="EZ20" s="187"/>
      <c r="FA20" s="187"/>
      <c r="FB20" s="187"/>
      <c r="FC20" s="187"/>
      <c r="FD20" s="187"/>
      <c r="FE20" s="187"/>
      <c r="FF20" s="187"/>
      <c r="FG20" s="187"/>
      <c r="FH20" s="187"/>
      <c r="FI20" s="187"/>
      <c r="FJ20" s="187"/>
      <c r="FK20" s="187"/>
      <c r="FL20" s="187"/>
      <c r="FM20" s="187"/>
      <c r="FN20" s="187"/>
      <c r="FO20" s="187"/>
      <c r="FP20" s="187"/>
      <c r="FQ20" s="93"/>
      <c r="FR20" s="93"/>
      <c r="FS20" s="93"/>
      <c r="FT20" s="93"/>
      <c r="FU20" s="93"/>
      <c r="FV20" s="82"/>
      <c r="FW20" s="259"/>
      <c r="FX20" s="259">
        <v>0</v>
      </c>
      <c r="FY20" s="302" t="s">
        <v>43</v>
      </c>
      <c r="FZ20" s="302" t="s">
        <v>47</v>
      </c>
      <c r="GA20" s="305" t="s">
        <v>85</v>
      </c>
      <c r="GB20" s="305" t="s">
        <v>44</v>
      </c>
      <c r="GC20" s="302" t="s">
        <v>1</v>
      </c>
      <c r="GD20" s="290"/>
      <c r="GE20" s="290"/>
      <c r="GF20" s="297"/>
      <c r="GG20" s="306"/>
      <c r="GH20" s="307">
        <v>2.5</v>
      </c>
      <c r="GI20" s="306"/>
      <c r="GJ20" s="290"/>
      <c r="GK20" s="290"/>
      <c r="GL20" s="297"/>
      <c r="GM20" s="298"/>
      <c r="GN20" s="298"/>
      <c r="GO20" s="152"/>
      <c r="GP20" s="152"/>
      <c r="GQ20" s="308"/>
      <c r="GR20" s="308"/>
      <c r="GS20" s="308"/>
      <c r="GT20" s="308"/>
      <c r="GU20" s="290"/>
      <c r="GV20" s="299"/>
      <c r="QZ20" s="1" t="s">
        <v>14</v>
      </c>
      <c r="RA20" s="2" t="s">
        <v>15</v>
      </c>
      <c r="RB20" s="1" t="s">
        <v>14</v>
      </c>
      <c r="RC20" s="3" t="s">
        <v>15</v>
      </c>
      <c r="RD20" s="173" t="s">
        <v>14</v>
      </c>
      <c r="RE20" s="3" t="s">
        <v>15</v>
      </c>
      <c r="RF20" s="173" t="s">
        <v>14</v>
      </c>
      <c r="RG20" s="3" t="s">
        <v>15</v>
      </c>
      <c r="RI20" s="123"/>
      <c r="RJ20" s="123"/>
      <c r="RK20" s="123"/>
      <c r="RL20" s="123"/>
    </row>
    <row r="21" spans="1:620" ht="14.1" customHeight="1" thickBot="1" x14ac:dyDescent="0.25">
      <c r="A21" s="265"/>
      <c r="B21" s="126"/>
      <c r="C21" s="126"/>
      <c r="D21" s="108"/>
      <c r="E21" s="108"/>
      <c r="F21" s="108"/>
      <c r="G21" s="108"/>
      <c r="H21" s="114"/>
      <c r="I21" s="114"/>
      <c r="J21" s="114"/>
      <c r="K21" s="108"/>
      <c r="L21" s="90"/>
      <c r="M21" s="108"/>
      <c r="N21" s="108"/>
      <c r="O21" s="129"/>
      <c r="P21" s="108"/>
      <c r="Q21" s="300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1"/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  <c r="AN21" s="181"/>
      <c r="AO21" s="181"/>
      <c r="AP21" s="181"/>
      <c r="AQ21" s="181"/>
      <c r="AR21" s="181"/>
      <c r="AS21" s="181"/>
      <c r="AT21" s="181"/>
      <c r="AU21" s="181"/>
      <c r="AV21" s="181"/>
      <c r="AW21" s="181"/>
      <c r="AX21" s="181"/>
      <c r="AY21" s="181"/>
      <c r="AZ21" s="181"/>
      <c r="BA21" s="295"/>
      <c r="BB21" s="271"/>
      <c r="BC21" s="187"/>
      <c r="BD21" s="187"/>
      <c r="BE21" s="187"/>
      <c r="BF21" s="187"/>
      <c r="BG21" s="187"/>
      <c r="BH21" s="187"/>
      <c r="BI21" s="187"/>
      <c r="BJ21" s="187"/>
      <c r="BK21" s="187"/>
      <c r="BL21" s="187"/>
      <c r="BM21" s="187"/>
      <c r="BN21" s="187"/>
      <c r="BO21" s="187"/>
      <c r="BP21" s="187"/>
      <c r="BQ21" s="187"/>
      <c r="BR21" s="187"/>
      <c r="BS21" s="187"/>
      <c r="BT21" s="187"/>
      <c r="BU21" s="187"/>
      <c r="BV21" s="187"/>
      <c r="BW21" s="187"/>
      <c r="BX21" s="187"/>
      <c r="BY21" s="187"/>
      <c r="BZ21" s="187"/>
      <c r="CA21" s="187"/>
      <c r="CB21" s="187"/>
      <c r="CC21" s="187"/>
      <c r="CD21" s="187"/>
      <c r="CE21" s="187"/>
      <c r="CF21" s="187"/>
      <c r="CG21" s="187"/>
      <c r="CH21" s="187"/>
      <c r="CI21" s="187"/>
      <c r="CJ21" s="187"/>
      <c r="CK21" s="187"/>
      <c r="CL21" s="187"/>
      <c r="CM21" s="187"/>
      <c r="CN21" s="187"/>
      <c r="CO21" s="187"/>
      <c r="CP21" s="187"/>
      <c r="CQ21" s="187"/>
      <c r="CR21" s="187"/>
      <c r="CS21" s="187"/>
      <c r="CT21" s="187"/>
      <c r="CU21" s="187"/>
      <c r="CV21" s="187"/>
      <c r="CW21" s="187"/>
      <c r="CX21" s="187"/>
      <c r="CY21" s="187"/>
      <c r="CZ21" s="187"/>
      <c r="DA21" s="187"/>
      <c r="DB21" s="187"/>
      <c r="DC21" s="187"/>
      <c r="DD21" s="187"/>
      <c r="DE21" s="187"/>
      <c r="DF21" s="187"/>
      <c r="DG21" s="187"/>
      <c r="DH21" s="187"/>
      <c r="DI21" s="187"/>
      <c r="DJ21" s="187"/>
      <c r="DK21" s="187"/>
      <c r="DL21" s="187"/>
      <c r="DM21" s="187"/>
      <c r="DN21" s="187"/>
      <c r="DO21" s="187"/>
      <c r="DP21" s="187"/>
      <c r="DQ21" s="187"/>
      <c r="DR21" s="187"/>
      <c r="DS21" s="187"/>
      <c r="DT21" s="187"/>
      <c r="DU21" s="187"/>
      <c r="DV21" s="187"/>
      <c r="DW21" s="187"/>
      <c r="DX21" s="187"/>
      <c r="DY21" s="187"/>
      <c r="DZ21" s="187"/>
      <c r="EA21" s="187"/>
      <c r="EB21" s="187"/>
      <c r="EC21" s="187"/>
      <c r="ED21" s="187"/>
      <c r="EE21" s="187"/>
      <c r="EF21" s="187"/>
      <c r="EG21" s="187"/>
      <c r="EH21" s="187"/>
      <c r="EI21" s="187"/>
      <c r="EJ21" s="187"/>
      <c r="EK21" s="187"/>
      <c r="EL21" s="187"/>
      <c r="EM21" s="187"/>
      <c r="EN21" s="187"/>
      <c r="EO21" s="187"/>
      <c r="EP21" s="187"/>
      <c r="EQ21" s="187"/>
      <c r="ER21" s="187"/>
      <c r="ES21" s="187"/>
      <c r="ET21" s="187"/>
      <c r="EU21" s="187"/>
      <c r="EV21" s="187"/>
      <c r="EW21" s="187"/>
      <c r="EX21" s="194"/>
      <c r="EY21" s="187"/>
      <c r="EZ21" s="187"/>
      <c r="FA21" s="187"/>
      <c r="FB21" s="187"/>
      <c r="FC21" s="187"/>
      <c r="FD21" s="187"/>
      <c r="FE21" s="187"/>
      <c r="FF21" s="187"/>
      <c r="FG21" s="187"/>
      <c r="FH21" s="187"/>
      <c r="FI21" s="187"/>
      <c r="FJ21" s="187"/>
      <c r="FK21" s="187"/>
      <c r="FL21" s="187"/>
      <c r="FM21" s="187"/>
      <c r="FN21" s="187"/>
      <c r="FO21" s="187"/>
      <c r="FP21" s="187"/>
      <c r="FQ21" s="93"/>
      <c r="FR21" s="93"/>
      <c r="FS21" s="93"/>
      <c r="FT21" s="93"/>
      <c r="FU21" s="93"/>
      <c r="FV21" s="82"/>
      <c r="FW21" s="259"/>
      <c r="FX21" s="259">
        <v>2</v>
      </c>
      <c r="FY21" s="290" t="s">
        <v>86</v>
      </c>
      <c r="FZ21" s="290"/>
      <c r="GA21" s="290" t="s">
        <v>1</v>
      </c>
      <c r="GB21" s="523" t="e">
        <f>MIN(#REF!,GQ48)</f>
        <v>#REF!</v>
      </c>
      <c r="GC21" s="524"/>
      <c r="GD21" s="524"/>
      <c r="GE21" s="290"/>
      <c r="GF21" s="297"/>
      <c r="GG21" s="306"/>
      <c r="GH21" s="307">
        <v>3</v>
      </c>
      <c r="GI21" s="306"/>
      <c r="GJ21" s="238">
        <v>7.4999999999999997E-2</v>
      </c>
      <c r="GK21" s="309"/>
      <c r="GL21" s="297"/>
      <c r="GM21" s="298"/>
      <c r="GN21" s="298"/>
      <c r="GO21" s="152"/>
      <c r="GP21" s="152"/>
      <c r="GQ21" s="308"/>
      <c r="GR21" s="115" t="s">
        <v>48</v>
      </c>
      <c r="GT21" s="115" t="s">
        <v>49</v>
      </c>
      <c r="QZ21" s="174">
        <f>-RB11</f>
        <v>-10</v>
      </c>
      <c r="RA21" s="174">
        <f>RB12</f>
        <v>10</v>
      </c>
      <c r="RB21" s="174">
        <f>-RB11</f>
        <v>-10</v>
      </c>
      <c r="RC21" s="172">
        <f>-RB12</f>
        <v>-10</v>
      </c>
      <c r="RD21" s="172">
        <f>QZ21</f>
        <v>-10</v>
      </c>
      <c r="RE21" s="172">
        <f>-RB12</f>
        <v>-10</v>
      </c>
      <c r="RF21" s="310">
        <f>RB11</f>
        <v>10</v>
      </c>
      <c r="RG21" s="311">
        <f t="shared" ref="RG21:RG40" si="0">RE21</f>
        <v>-10</v>
      </c>
      <c r="RI21" s="123"/>
      <c r="RJ21" s="123"/>
      <c r="RK21" s="123"/>
      <c r="RL21" s="123"/>
    </row>
    <row r="22" spans="1:620" ht="14.1" customHeight="1" x14ac:dyDescent="0.2">
      <c r="A22" s="265"/>
      <c r="B22" s="126"/>
      <c r="C22" s="126"/>
      <c r="D22" s="108"/>
      <c r="E22" s="108"/>
      <c r="F22" s="113" t="s">
        <v>32</v>
      </c>
      <c r="G22" s="108"/>
      <c r="H22" s="519">
        <v>3.5</v>
      </c>
      <c r="I22" s="520"/>
      <c r="J22" s="521"/>
      <c r="K22" s="108"/>
      <c r="L22" s="90" t="s">
        <v>12</v>
      </c>
      <c r="M22" s="108"/>
      <c r="N22" s="108"/>
      <c r="O22" s="129"/>
      <c r="P22" s="108"/>
      <c r="Q22" s="300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  <c r="AN22" s="181"/>
      <c r="AO22" s="181"/>
      <c r="AP22" s="181"/>
      <c r="AQ22" s="181"/>
      <c r="AR22" s="181"/>
      <c r="AS22" s="181"/>
      <c r="AT22" s="181"/>
      <c r="AU22" s="181"/>
      <c r="AV22" s="181"/>
      <c r="AW22" s="181"/>
      <c r="AX22" s="181"/>
      <c r="AY22" s="181"/>
      <c r="AZ22" s="181"/>
      <c r="BA22" s="295"/>
      <c r="BB22" s="271"/>
      <c r="BC22" s="187"/>
      <c r="BD22" s="187"/>
      <c r="BE22" s="187"/>
      <c r="BF22" s="187"/>
      <c r="BG22" s="187"/>
      <c r="BH22" s="187"/>
      <c r="BI22" s="187"/>
      <c r="BJ22" s="187"/>
      <c r="BK22" s="187"/>
      <c r="BL22" s="187"/>
      <c r="BM22" s="187"/>
      <c r="BN22" s="187"/>
      <c r="BO22" s="187"/>
      <c r="BP22" s="187"/>
      <c r="BQ22" s="187"/>
      <c r="BR22" s="187"/>
      <c r="BS22" s="187"/>
      <c r="BT22" s="187"/>
      <c r="BU22" s="187"/>
      <c r="BV22" s="187"/>
      <c r="BW22" s="187"/>
      <c r="BX22" s="187"/>
      <c r="BY22" s="187"/>
      <c r="BZ22" s="187"/>
      <c r="CA22" s="187"/>
      <c r="CB22" s="187"/>
      <c r="CC22" s="187"/>
      <c r="CD22" s="187"/>
      <c r="CE22" s="187"/>
      <c r="CF22" s="187"/>
      <c r="CG22" s="187"/>
      <c r="CH22" s="187"/>
      <c r="CI22" s="187"/>
      <c r="CJ22" s="187"/>
      <c r="CK22" s="187"/>
      <c r="CL22" s="187"/>
      <c r="CM22" s="187"/>
      <c r="CN22" s="187"/>
      <c r="CO22" s="187"/>
      <c r="CP22" s="187"/>
      <c r="CQ22" s="187"/>
      <c r="CR22" s="187"/>
      <c r="CS22" s="187"/>
      <c r="CT22" s="187"/>
      <c r="CU22" s="187"/>
      <c r="CV22" s="187"/>
      <c r="CW22" s="187"/>
      <c r="CX22" s="187"/>
      <c r="CY22" s="187"/>
      <c r="CZ22" s="187"/>
      <c r="DA22" s="187"/>
      <c r="DB22" s="187"/>
      <c r="DC22" s="187"/>
      <c r="DD22" s="187"/>
      <c r="DE22" s="187"/>
      <c r="DF22" s="187"/>
      <c r="DG22" s="187"/>
      <c r="DH22" s="187"/>
      <c r="DI22" s="187"/>
      <c r="DJ22" s="187"/>
      <c r="DK22" s="187"/>
      <c r="DL22" s="187"/>
      <c r="DM22" s="187"/>
      <c r="DN22" s="187"/>
      <c r="DO22" s="187"/>
      <c r="DP22" s="187"/>
      <c r="DQ22" s="187"/>
      <c r="DR22" s="187"/>
      <c r="DS22" s="187"/>
      <c r="DT22" s="187"/>
      <c r="DU22" s="187"/>
      <c r="DV22" s="187"/>
      <c r="DW22" s="187"/>
      <c r="DX22" s="187"/>
      <c r="DY22" s="187"/>
      <c r="DZ22" s="187"/>
      <c r="EA22" s="187"/>
      <c r="EB22" s="187"/>
      <c r="EC22" s="187"/>
      <c r="ED22" s="187"/>
      <c r="EE22" s="187"/>
      <c r="EF22" s="187"/>
      <c r="EG22" s="187"/>
      <c r="EH22" s="187"/>
      <c r="EI22" s="187"/>
      <c r="EJ22" s="187"/>
      <c r="EK22" s="187"/>
      <c r="EL22" s="187"/>
      <c r="EM22" s="187"/>
      <c r="EN22" s="187"/>
      <c r="EO22" s="187"/>
      <c r="EP22" s="187"/>
      <c r="EQ22" s="187"/>
      <c r="ER22" s="187"/>
      <c r="ES22" s="187"/>
      <c r="ET22" s="187"/>
      <c r="EU22" s="187"/>
      <c r="EV22" s="187"/>
      <c r="EW22" s="187"/>
      <c r="EX22" s="187"/>
      <c r="EY22" s="187"/>
      <c r="EZ22" s="187"/>
      <c r="FA22" s="187"/>
      <c r="FB22" s="187"/>
      <c r="FC22" s="187"/>
      <c r="FD22" s="187"/>
      <c r="FE22" s="187"/>
      <c r="FF22" s="187"/>
      <c r="FG22" s="187"/>
      <c r="FH22" s="187"/>
      <c r="FI22" s="187"/>
      <c r="FJ22" s="187"/>
      <c r="FK22" s="187"/>
      <c r="FL22" s="187"/>
      <c r="FM22" s="187"/>
      <c r="FN22" s="187"/>
      <c r="FO22" s="187"/>
      <c r="FP22" s="187"/>
      <c r="FQ22" s="93"/>
      <c r="FR22" s="93"/>
      <c r="FS22" s="80"/>
      <c r="FT22" s="80"/>
      <c r="FU22" s="93"/>
      <c r="FV22" s="82"/>
      <c r="FW22" s="259">
        <v>1</v>
      </c>
      <c r="FX22" s="259">
        <v>4</v>
      </c>
      <c r="GA22" s="259">
        <v>2</v>
      </c>
      <c r="GC22" s="259" t="s">
        <v>0</v>
      </c>
      <c r="GE22" s="290"/>
      <c r="GF22" s="499">
        <v>2400</v>
      </c>
      <c r="GG22" s="499"/>
      <c r="GH22" s="83">
        <v>3.5</v>
      </c>
      <c r="GI22" s="97"/>
      <c r="GJ22" s="92">
        <v>0.1</v>
      </c>
      <c r="GK22" s="95"/>
      <c r="GL22" s="499">
        <v>1.4</v>
      </c>
      <c r="GM22" s="499"/>
      <c r="GN22" s="499">
        <v>1.7</v>
      </c>
      <c r="GO22" s="499"/>
      <c r="GP22" s="123" t="s">
        <v>0</v>
      </c>
      <c r="GQ22" s="312"/>
      <c r="GR22" s="123">
        <v>0</v>
      </c>
      <c r="GS22" s="500">
        <v>0</v>
      </c>
      <c r="GT22" s="500"/>
      <c r="GU22" s="259"/>
      <c r="GV22" s="257"/>
      <c r="GW22" s="259">
        <v>150</v>
      </c>
      <c r="GX22" s="97"/>
      <c r="GY22" s="259"/>
      <c r="GZ22" s="259"/>
      <c r="HA22" s="313">
        <v>15</v>
      </c>
      <c r="HB22" s="259"/>
      <c r="HC22" s="259"/>
      <c r="HD22" s="259" t="s">
        <v>0</v>
      </c>
      <c r="HE22" s="259"/>
      <c r="HF22" s="259" t="s">
        <v>0</v>
      </c>
      <c r="HG22" s="259"/>
      <c r="HH22" s="257" t="s">
        <v>0</v>
      </c>
      <c r="HI22" s="257"/>
      <c r="HJ22" s="257"/>
      <c r="HK22" s="257"/>
      <c r="HL22" s="257"/>
      <c r="HM22" s="257"/>
      <c r="HN22" s="257"/>
      <c r="HO22" s="257"/>
      <c r="HP22" s="257"/>
      <c r="HQ22" s="257"/>
      <c r="HR22" s="257"/>
      <c r="HS22" s="257"/>
      <c r="HT22" s="257"/>
      <c r="HU22" s="257"/>
      <c r="HV22" s="257"/>
      <c r="HW22" s="257"/>
      <c r="HX22" s="257"/>
      <c r="HY22" s="257"/>
      <c r="HZ22" s="257"/>
      <c r="IA22" s="257"/>
      <c r="IB22" s="257"/>
      <c r="IC22" s="257"/>
      <c r="ID22" s="257"/>
      <c r="IE22" s="257"/>
      <c r="IF22" s="257"/>
      <c r="IG22" s="257"/>
      <c r="IH22" s="257"/>
      <c r="II22" s="257"/>
      <c r="IJ22" s="257"/>
      <c r="IK22" s="257"/>
      <c r="IL22" s="257"/>
      <c r="IM22" s="257"/>
      <c r="IN22" s="257"/>
      <c r="IO22" s="257"/>
      <c r="IP22" s="257"/>
      <c r="IQ22" s="257"/>
      <c r="IR22" s="257"/>
      <c r="IS22" s="257"/>
      <c r="IT22" s="257"/>
      <c r="IU22" s="257"/>
      <c r="IV22" s="257"/>
      <c r="IW22" s="257"/>
      <c r="IX22" s="257"/>
      <c r="IY22" s="257"/>
      <c r="IZ22" s="257"/>
      <c r="JA22" s="257"/>
      <c r="JB22" s="257"/>
      <c r="JC22" s="257"/>
      <c r="JD22" s="257"/>
      <c r="JE22" s="257"/>
      <c r="JF22" s="257"/>
      <c r="JG22" s="257"/>
      <c r="JH22" s="257"/>
      <c r="JI22" s="257"/>
      <c r="JJ22" s="257"/>
      <c r="JK22" s="257"/>
      <c r="JL22" s="257"/>
      <c r="JM22" s="257"/>
      <c r="JN22" s="257"/>
      <c r="JO22" s="257"/>
      <c r="JP22" s="257"/>
      <c r="JQ22" s="257"/>
      <c r="JR22" s="257"/>
      <c r="JS22" s="257"/>
      <c r="JT22" s="257"/>
      <c r="JU22" s="257"/>
      <c r="JV22" s="257"/>
      <c r="JW22" s="257"/>
      <c r="JX22" s="257"/>
      <c r="JY22" s="257"/>
      <c r="JZ22" s="257"/>
      <c r="KA22" s="257"/>
      <c r="KB22" s="257"/>
      <c r="KC22" s="257"/>
      <c r="KD22" s="257"/>
      <c r="KE22" s="257"/>
      <c r="KF22" s="257"/>
      <c r="KG22" s="257"/>
      <c r="KH22" s="257"/>
      <c r="KI22" s="257"/>
      <c r="KJ22" s="257"/>
      <c r="KK22" s="257"/>
      <c r="KL22" s="257"/>
      <c r="KM22" s="257"/>
      <c r="KN22" s="257"/>
      <c r="KO22" s="257"/>
      <c r="KP22" s="257"/>
      <c r="KQ22" s="257"/>
      <c r="KR22" s="257"/>
      <c r="KS22" s="257"/>
      <c r="KT22" s="257"/>
      <c r="KU22" s="257"/>
      <c r="KV22" s="257"/>
      <c r="KW22" s="257"/>
      <c r="KX22" s="257"/>
      <c r="KY22" s="257"/>
      <c r="KZ22" s="257"/>
      <c r="LA22" s="257"/>
      <c r="LB22" s="257"/>
      <c r="LC22" s="257"/>
      <c r="LD22" s="257"/>
      <c r="LE22" s="257"/>
      <c r="LF22" s="257"/>
      <c r="LG22" s="257"/>
      <c r="LH22" s="257"/>
      <c r="LI22" s="257"/>
      <c r="LJ22" s="257"/>
      <c r="LK22" s="257"/>
      <c r="LL22" s="257"/>
      <c r="LM22" s="257"/>
      <c r="LN22" s="257"/>
      <c r="LO22" s="257"/>
      <c r="LP22" s="257"/>
      <c r="LQ22" s="257"/>
      <c r="LR22" s="257"/>
      <c r="LS22" s="257"/>
      <c r="LT22" s="257"/>
      <c r="LU22" s="257"/>
      <c r="LV22" s="257"/>
      <c r="LW22" s="257"/>
      <c r="LX22" s="257"/>
      <c r="LY22" s="257"/>
      <c r="LZ22" s="257"/>
      <c r="MA22" s="257"/>
      <c r="MB22" s="257"/>
      <c r="MC22" s="257"/>
      <c r="MD22" s="257"/>
      <c r="ME22" s="257"/>
      <c r="MF22" s="257"/>
      <c r="MG22" s="257"/>
      <c r="MH22" s="257"/>
      <c r="MI22" s="257"/>
      <c r="MJ22" s="257"/>
      <c r="MK22" s="257"/>
      <c r="ML22" s="257"/>
      <c r="MM22" s="257"/>
      <c r="MN22" s="257"/>
      <c r="MO22" s="257"/>
      <c r="MP22" s="257"/>
      <c r="MQ22" s="257"/>
      <c r="MR22" s="257"/>
      <c r="MS22" s="257"/>
      <c r="MT22" s="257"/>
      <c r="MU22" s="257"/>
      <c r="MV22" s="257"/>
      <c r="MW22" s="257"/>
      <c r="MX22" s="257"/>
      <c r="MY22" s="257"/>
      <c r="MZ22" s="257"/>
      <c r="NA22" s="257"/>
      <c r="NB22" s="257"/>
      <c r="NC22" s="257"/>
      <c r="ND22" s="257"/>
      <c r="NE22" s="257"/>
      <c r="NF22" s="257"/>
      <c r="NG22" s="257"/>
      <c r="NH22" s="257"/>
      <c r="NI22" s="257"/>
      <c r="NJ22" s="257"/>
      <c r="NK22" s="257"/>
      <c r="NL22" s="257"/>
      <c r="NM22" s="257"/>
      <c r="NN22" s="257"/>
      <c r="NO22" s="257"/>
      <c r="NP22" s="257"/>
      <c r="NQ22" s="257"/>
      <c r="NR22" s="257"/>
      <c r="NS22" s="257"/>
      <c r="NT22" s="257"/>
      <c r="NU22" s="257"/>
      <c r="NV22" s="257"/>
      <c r="NW22" s="257"/>
      <c r="NX22" s="257"/>
      <c r="NY22" s="257"/>
      <c r="NZ22" s="257"/>
      <c r="OA22" s="257"/>
      <c r="OB22" s="257"/>
      <c r="OC22" s="257"/>
      <c r="OD22" s="257"/>
      <c r="OE22" s="257"/>
      <c r="OF22" s="257"/>
      <c r="OG22" s="257"/>
      <c r="OH22" s="257"/>
      <c r="OI22" s="257"/>
      <c r="OJ22" s="257"/>
      <c r="OK22" s="257"/>
      <c r="OL22" s="257"/>
      <c r="OM22" s="257"/>
      <c r="ON22" s="257"/>
      <c r="OO22" s="257"/>
      <c r="OP22" s="257"/>
      <c r="OQ22" s="257"/>
      <c r="OR22" s="257"/>
      <c r="OS22" s="257"/>
      <c r="OT22" s="257"/>
      <c r="OU22" s="257"/>
      <c r="OV22" s="257"/>
      <c r="OW22" s="257"/>
      <c r="OX22" s="257"/>
      <c r="OY22" s="257"/>
      <c r="OZ22" s="257"/>
      <c r="PA22" s="257"/>
      <c r="PB22" s="257"/>
      <c r="PC22" s="257"/>
      <c r="PD22" s="257"/>
      <c r="PE22" s="257"/>
      <c r="PF22" s="257"/>
      <c r="PG22" s="257"/>
      <c r="PH22" s="257"/>
      <c r="PI22" s="257"/>
      <c r="PJ22" s="257"/>
      <c r="PK22" s="257"/>
      <c r="PL22" s="257"/>
      <c r="PM22" s="257"/>
      <c r="PN22" s="257"/>
      <c r="PO22" s="257"/>
      <c r="PP22" s="257"/>
      <c r="PQ22" s="257"/>
      <c r="PR22" s="257"/>
      <c r="PS22" s="257"/>
      <c r="PT22" s="257"/>
      <c r="PU22" s="257"/>
      <c r="PV22" s="257"/>
      <c r="PW22" s="257"/>
      <c r="PX22" s="257"/>
      <c r="PY22" s="257"/>
      <c r="PZ22" s="257"/>
      <c r="QA22" s="257"/>
      <c r="QB22" s="257"/>
      <c r="QC22" s="257"/>
      <c r="QD22" s="257"/>
      <c r="QE22" s="257"/>
      <c r="QF22" s="257"/>
      <c r="QG22" s="257"/>
      <c r="QH22" s="257"/>
      <c r="QI22" s="257"/>
      <c r="QJ22" s="257"/>
      <c r="QK22" s="257"/>
      <c r="QL22" s="257"/>
      <c r="QM22" s="257"/>
      <c r="QN22" s="257"/>
      <c r="QO22" s="257"/>
      <c r="QP22" s="257"/>
      <c r="QQ22" s="257"/>
      <c r="QR22" s="257"/>
      <c r="QS22" s="257"/>
      <c r="QT22" s="257"/>
      <c r="QU22" s="257"/>
      <c r="QV22" s="257"/>
      <c r="QW22" s="257"/>
      <c r="QX22" s="259"/>
      <c r="QY22" s="259"/>
      <c r="QZ22" s="4">
        <f t="shared" ref="QZ22:QZ39" si="1">IF(QZ21+$QZ$19&lt;=$QZ$40,QZ21+$QZ$19,$QZ$40)</f>
        <v>0</v>
      </c>
      <c r="RA22" s="4">
        <f>RA21</f>
        <v>10</v>
      </c>
      <c r="RB22" s="4">
        <f t="shared" ref="RB22:RB39" si="2">IF(RB21+$RB$19&lt;=$RB$40,RB21+$RB$19,$RB$40)</f>
        <v>0</v>
      </c>
      <c r="RC22" s="254">
        <f>RC21</f>
        <v>-10</v>
      </c>
      <c r="RD22" s="254">
        <f>RD21</f>
        <v>-10</v>
      </c>
      <c r="RE22" s="254">
        <f t="shared" ref="RE22:RE39" si="3">IF(RE21+$RD$19&lt;=$RE$40,RE21+$RD$19,$RE$40)</f>
        <v>10</v>
      </c>
      <c r="RF22" s="175">
        <f>RF21</f>
        <v>10</v>
      </c>
      <c r="RG22" s="314">
        <f t="shared" si="0"/>
        <v>10</v>
      </c>
      <c r="RI22" s="123"/>
      <c r="RJ22" s="123"/>
      <c r="RK22" s="123"/>
      <c r="RL22" s="123"/>
      <c r="SF22" s="259"/>
      <c r="SG22" s="259"/>
      <c r="SH22" s="259"/>
      <c r="SI22" s="259"/>
      <c r="SJ22" s="259"/>
      <c r="SK22" s="259"/>
      <c r="SL22" s="259"/>
      <c r="SM22" s="259"/>
      <c r="SN22" s="259"/>
      <c r="SO22" s="259"/>
      <c r="SP22" s="259"/>
      <c r="SQ22" s="259"/>
      <c r="SR22" s="259"/>
      <c r="SS22" s="259"/>
      <c r="ST22" s="259"/>
      <c r="SU22" s="259"/>
      <c r="SV22" s="259"/>
      <c r="SW22" s="259"/>
      <c r="SX22" s="259"/>
      <c r="SY22" s="259"/>
      <c r="SZ22" s="259"/>
      <c r="TA22" s="259"/>
      <c r="TB22" s="259"/>
      <c r="TC22" s="259"/>
      <c r="TD22" s="259"/>
      <c r="TE22" s="259"/>
      <c r="TF22" s="259"/>
      <c r="TG22" s="259"/>
      <c r="TH22" s="259"/>
      <c r="TI22" s="259"/>
      <c r="TJ22" s="259"/>
      <c r="TK22" s="259"/>
      <c r="TL22" s="259"/>
      <c r="TM22" s="259"/>
      <c r="TN22" s="259"/>
      <c r="TO22" s="259"/>
      <c r="TP22" s="259"/>
      <c r="TQ22" s="259"/>
      <c r="TR22" s="259"/>
      <c r="TS22" s="259"/>
      <c r="TT22" s="259"/>
      <c r="TU22" s="259"/>
      <c r="TV22" s="259"/>
      <c r="TW22" s="259"/>
      <c r="TX22" s="259"/>
      <c r="TY22" s="259"/>
      <c r="TZ22" s="259"/>
      <c r="UA22" s="259"/>
      <c r="UB22" s="259"/>
      <c r="UC22" s="259"/>
      <c r="UD22" s="259"/>
      <c r="UE22" s="259"/>
      <c r="UF22" s="259"/>
      <c r="UG22" s="259"/>
      <c r="UH22" s="259"/>
      <c r="UI22" s="259"/>
      <c r="UJ22" s="259"/>
      <c r="UK22" s="259"/>
      <c r="UL22" s="259"/>
      <c r="UM22" s="259"/>
      <c r="UN22" s="259"/>
      <c r="UO22" s="259"/>
      <c r="UP22" s="259"/>
      <c r="UQ22" s="259"/>
      <c r="UR22" s="259"/>
      <c r="US22" s="259"/>
      <c r="UT22" s="259"/>
      <c r="UU22" s="259"/>
      <c r="UV22" s="259"/>
      <c r="UW22" s="259"/>
      <c r="UX22" s="259"/>
      <c r="UY22" s="259"/>
      <c r="UZ22" s="259"/>
      <c r="VA22" s="259"/>
      <c r="VB22" s="259"/>
      <c r="VC22" s="259"/>
    </row>
    <row r="23" spans="1:620" ht="14.1" customHeight="1" x14ac:dyDescent="0.2">
      <c r="A23" s="265"/>
      <c r="B23" s="126"/>
      <c r="C23" s="132"/>
      <c r="D23" s="133"/>
      <c r="E23" s="133"/>
      <c r="F23" s="141"/>
      <c r="G23" s="133"/>
      <c r="H23" s="158"/>
      <c r="I23" s="158"/>
      <c r="J23" s="158"/>
      <c r="K23" s="158"/>
      <c r="L23" s="158"/>
      <c r="M23" s="133"/>
      <c r="N23" s="133"/>
      <c r="O23" s="135"/>
      <c r="P23" s="108"/>
      <c r="Q23" s="300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295"/>
      <c r="BB23" s="271"/>
      <c r="BC23" s="187"/>
      <c r="BD23" s="187"/>
      <c r="BE23" s="187"/>
      <c r="BF23" s="187"/>
      <c r="BG23" s="187"/>
      <c r="BH23" s="187"/>
      <c r="BI23" s="187"/>
      <c r="BJ23" s="187"/>
      <c r="BK23" s="187"/>
      <c r="BL23" s="187"/>
      <c r="BM23" s="187"/>
      <c r="BN23" s="187"/>
      <c r="BO23" s="187"/>
      <c r="BP23" s="187"/>
      <c r="BQ23" s="187"/>
      <c r="BR23" s="187"/>
      <c r="BS23" s="187"/>
      <c r="BT23" s="187"/>
      <c r="BU23" s="187"/>
      <c r="BV23" s="187"/>
      <c r="BW23" s="187"/>
      <c r="BX23" s="187"/>
      <c r="BY23" s="187"/>
      <c r="BZ23" s="187"/>
      <c r="CA23" s="187"/>
      <c r="CB23" s="187"/>
      <c r="CC23" s="187"/>
      <c r="CD23" s="187"/>
      <c r="CE23" s="187"/>
      <c r="CF23" s="187"/>
      <c r="CG23" s="187"/>
      <c r="CH23" s="187"/>
      <c r="CI23" s="187"/>
      <c r="CJ23" s="187"/>
      <c r="CK23" s="187"/>
      <c r="CL23" s="187"/>
      <c r="CM23" s="187"/>
      <c r="CN23" s="187"/>
      <c r="CO23" s="187"/>
      <c r="CP23" s="187"/>
      <c r="CQ23" s="187"/>
      <c r="CR23" s="187"/>
      <c r="CS23" s="187"/>
      <c r="CT23" s="187"/>
      <c r="CU23" s="187"/>
      <c r="CV23" s="187"/>
      <c r="CW23" s="187"/>
      <c r="CX23" s="187"/>
      <c r="CY23" s="187"/>
      <c r="CZ23" s="187"/>
      <c r="DA23" s="187"/>
      <c r="DB23" s="187"/>
      <c r="DC23" s="187"/>
      <c r="DD23" s="187"/>
      <c r="DE23" s="187"/>
      <c r="DF23" s="187"/>
      <c r="DG23" s="187"/>
      <c r="DH23" s="187"/>
      <c r="DI23" s="187"/>
      <c r="DJ23" s="187"/>
      <c r="DK23" s="187"/>
      <c r="DL23" s="187"/>
      <c r="DM23" s="187"/>
      <c r="DN23" s="187"/>
      <c r="DO23" s="187"/>
      <c r="DP23" s="187"/>
      <c r="DQ23" s="187"/>
      <c r="DR23" s="187"/>
      <c r="DS23" s="187"/>
      <c r="DT23" s="187"/>
      <c r="DU23" s="187"/>
      <c r="DV23" s="187"/>
      <c r="DW23" s="187"/>
      <c r="DX23" s="187"/>
      <c r="DY23" s="187"/>
      <c r="DZ23" s="187"/>
      <c r="EA23" s="187"/>
      <c r="EB23" s="187"/>
      <c r="EC23" s="187"/>
      <c r="ED23" s="187"/>
      <c r="EE23" s="187"/>
      <c r="EF23" s="187"/>
      <c r="EG23" s="187"/>
      <c r="EH23" s="187"/>
      <c r="EI23" s="187"/>
      <c r="EJ23" s="187"/>
      <c r="EK23" s="187"/>
      <c r="EL23" s="187"/>
      <c r="EM23" s="187"/>
      <c r="EN23" s="187"/>
      <c r="EO23" s="187"/>
      <c r="EP23" s="187"/>
      <c r="EQ23" s="187"/>
      <c r="ER23" s="187"/>
      <c r="ES23" s="187"/>
      <c r="ET23" s="187"/>
      <c r="EU23" s="187"/>
      <c r="EV23" s="187"/>
      <c r="EW23" s="187"/>
      <c r="EX23" s="187"/>
      <c r="EY23" s="187"/>
      <c r="EZ23" s="187"/>
      <c r="FA23" s="187"/>
      <c r="FB23" s="187"/>
      <c r="FC23" s="187"/>
      <c r="FD23" s="187"/>
      <c r="FE23" s="187"/>
      <c r="FF23" s="187"/>
      <c r="FG23" s="187"/>
      <c r="FH23" s="187"/>
      <c r="FI23" s="187"/>
      <c r="FJ23" s="187"/>
      <c r="FK23" s="187"/>
      <c r="FL23" s="187"/>
      <c r="FM23" s="187"/>
      <c r="FN23" s="187"/>
      <c r="FO23" s="187"/>
      <c r="FP23" s="187"/>
      <c r="FQ23" s="93"/>
      <c r="FR23" s="93"/>
      <c r="FS23" s="194"/>
      <c r="FT23" s="194"/>
      <c r="FU23" s="194"/>
      <c r="FV23" s="259"/>
      <c r="FW23" s="259">
        <v>2</v>
      </c>
      <c r="FX23" s="259">
        <v>6</v>
      </c>
      <c r="GA23" s="259">
        <v>3</v>
      </c>
      <c r="GC23" s="259">
        <v>2</v>
      </c>
      <c r="GE23" s="301"/>
      <c r="GF23" s="499">
        <v>3000</v>
      </c>
      <c r="GG23" s="499"/>
      <c r="GH23" s="83">
        <v>4</v>
      </c>
      <c r="GI23" s="97"/>
      <c r="GJ23" s="92">
        <v>0.125</v>
      </c>
      <c r="GK23" s="95"/>
      <c r="GL23" s="499">
        <v>1.7</v>
      </c>
      <c r="GM23" s="499"/>
      <c r="GN23" s="499">
        <v>2</v>
      </c>
      <c r="GO23" s="499"/>
      <c r="GP23" s="259">
        <v>12</v>
      </c>
      <c r="GQ23" s="154"/>
      <c r="GR23" s="259">
        <v>1.2</v>
      </c>
      <c r="GS23" s="508">
        <v>1.1299999999999999</v>
      </c>
      <c r="GT23" s="508"/>
      <c r="GU23" s="450">
        <f>VLOOKUP(I29,GP23:GT32,4)</f>
        <v>2.0099999999999998</v>
      </c>
      <c r="GV23" s="450"/>
      <c r="GW23" s="315">
        <v>173</v>
      </c>
      <c r="GX23" s="315"/>
      <c r="GY23" s="91"/>
      <c r="GZ23" s="259"/>
      <c r="HA23" s="259">
        <v>20</v>
      </c>
      <c r="HB23" s="259"/>
      <c r="HC23" s="259"/>
      <c r="HD23" s="259">
        <v>12</v>
      </c>
      <c r="HE23" s="259"/>
      <c r="HF23" s="259">
        <v>12</v>
      </c>
      <c r="HG23" s="259"/>
      <c r="HH23" s="257">
        <f t="shared" ref="HH23:HH28" si="4">IF($H$4&gt;2400,HD23,HF23)</f>
        <v>12</v>
      </c>
      <c r="HI23" s="257"/>
      <c r="HJ23" s="257"/>
      <c r="HK23" s="257"/>
      <c r="HL23" s="257"/>
      <c r="HM23" s="257"/>
      <c r="HN23" s="257"/>
      <c r="HO23" s="257"/>
      <c r="HP23" s="257"/>
      <c r="HQ23" s="257"/>
      <c r="HR23" s="257"/>
      <c r="HS23" s="257"/>
      <c r="HT23" s="257"/>
      <c r="HU23" s="257"/>
      <c r="HV23" s="257"/>
      <c r="HW23" s="257"/>
      <c r="HX23" s="257"/>
      <c r="HY23" s="257"/>
      <c r="HZ23" s="257"/>
      <c r="IA23" s="257"/>
      <c r="IB23" s="257"/>
      <c r="IC23" s="257"/>
      <c r="ID23" s="257"/>
      <c r="IE23" s="257"/>
      <c r="IF23" s="257"/>
      <c r="IG23" s="257"/>
      <c r="IH23" s="257"/>
      <c r="II23" s="257"/>
      <c r="IJ23" s="257"/>
      <c r="IK23" s="257"/>
      <c r="IL23" s="257"/>
      <c r="IM23" s="257"/>
      <c r="IN23" s="257"/>
      <c r="IO23" s="257"/>
      <c r="IP23" s="257"/>
      <c r="IQ23" s="257"/>
      <c r="IR23" s="257"/>
      <c r="IS23" s="257"/>
      <c r="IT23" s="257"/>
      <c r="IU23" s="257"/>
      <c r="IV23" s="257"/>
      <c r="IW23" s="257"/>
      <c r="IX23" s="257"/>
      <c r="IY23" s="257"/>
      <c r="IZ23" s="257"/>
      <c r="JA23" s="257"/>
      <c r="JB23" s="257"/>
      <c r="JC23" s="257"/>
      <c r="JD23" s="257"/>
      <c r="JE23" s="257"/>
      <c r="JF23" s="257"/>
      <c r="JG23" s="257"/>
      <c r="JH23" s="257"/>
      <c r="JI23" s="257"/>
      <c r="JJ23" s="257"/>
      <c r="JK23" s="257"/>
      <c r="JL23" s="257"/>
      <c r="JM23" s="257"/>
      <c r="JN23" s="257"/>
      <c r="JO23" s="257"/>
      <c r="JP23" s="257"/>
      <c r="JQ23" s="257"/>
      <c r="JR23" s="257"/>
      <c r="JS23" s="257"/>
      <c r="JT23" s="257"/>
      <c r="JU23" s="257"/>
      <c r="JV23" s="257"/>
      <c r="JW23" s="257"/>
      <c r="JX23" s="257"/>
      <c r="JY23" s="257"/>
      <c r="JZ23" s="257"/>
      <c r="KA23" s="257"/>
      <c r="KB23" s="257"/>
      <c r="KC23" s="257"/>
      <c r="KD23" s="257"/>
      <c r="KE23" s="257"/>
      <c r="KF23" s="257"/>
      <c r="KG23" s="257"/>
      <c r="KH23" s="257"/>
      <c r="KI23" s="257"/>
      <c r="KJ23" s="257"/>
      <c r="KK23" s="257"/>
      <c r="KL23" s="257"/>
      <c r="KM23" s="257"/>
      <c r="KN23" s="257"/>
      <c r="KO23" s="257"/>
      <c r="KP23" s="257"/>
      <c r="KQ23" s="257"/>
      <c r="KR23" s="257"/>
      <c r="KS23" s="257"/>
      <c r="KT23" s="257"/>
      <c r="KU23" s="257"/>
      <c r="KV23" s="257"/>
      <c r="KW23" s="257"/>
      <c r="KX23" s="257"/>
      <c r="KY23" s="257"/>
      <c r="KZ23" s="257"/>
      <c r="LA23" s="257"/>
      <c r="LB23" s="257"/>
      <c r="LC23" s="257"/>
      <c r="LD23" s="257"/>
      <c r="LE23" s="257"/>
      <c r="LF23" s="257"/>
      <c r="LG23" s="257"/>
      <c r="LH23" s="257"/>
      <c r="LI23" s="257"/>
      <c r="LJ23" s="257"/>
      <c r="LK23" s="257"/>
      <c r="LL23" s="257"/>
      <c r="LM23" s="257"/>
      <c r="LN23" s="257"/>
      <c r="LO23" s="257"/>
      <c r="LP23" s="257"/>
      <c r="LQ23" s="257"/>
      <c r="LR23" s="257"/>
      <c r="LS23" s="257"/>
      <c r="LT23" s="257"/>
      <c r="LU23" s="257"/>
      <c r="LV23" s="257"/>
      <c r="LW23" s="257"/>
      <c r="LX23" s="257"/>
      <c r="LY23" s="257"/>
      <c r="LZ23" s="257"/>
      <c r="MA23" s="257"/>
      <c r="MB23" s="257"/>
      <c r="MC23" s="257"/>
      <c r="MD23" s="257"/>
      <c r="ME23" s="257"/>
      <c r="MF23" s="257"/>
      <c r="MG23" s="257"/>
      <c r="MH23" s="257"/>
      <c r="MI23" s="257"/>
      <c r="MJ23" s="257"/>
      <c r="MK23" s="257"/>
      <c r="ML23" s="257"/>
      <c r="MM23" s="257"/>
      <c r="MN23" s="257"/>
      <c r="MO23" s="257"/>
      <c r="MP23" s="257"/>
      <c r="MQ23" s="257"/>
      <c r="MR23" s="257"/>
      <c r="MS23" s="257"/>
      <c r="MT23" s="257"/>
      <c r="MU23" s="257"/>
      <c r="MV23" s="257"/>
      <c r="MW23" s="257"/>
      <c r="MX23" s="257"/>
      <c r="MY23" s="257"/>
      <c r="MZ23" s="257"/>
      <c r="NA23" s="257"/>
      <c r="NB23" s="257"/>
      <c r="NC23" s="257"/>
      <c r="ND23" s="257"/>
      <c r="NE23" s="257"/>
      <c r="NF23" s="257"/>
      <c r="NG23" s="257"/>
      <c r="NH23" s="257"/>
      <c r="NI23" s="257"/>
      <c r="NJ23" s="257"/>
      <c r="NK23" s="257"/>
      <c r="NL23" s="257"/>
      <c r="NM23" s="257"/>
      <c r="NN23" s="257"/>
      <c r="NO23" s="257"/>
      <c r="NP23" s="257"/>
      <c r="NQ23" s="257"/>
      <c r="NR23" s="257"/>
      <c r="NS23" s="257"/>
      <c r="NT23" s="257"/>
      <c r="NU23" s="257"/>
      <c r="NV23" s="257"/>
      <c r="NW23" s="257"/>
      <c r="NX23" s="257"/>
      <c r="NY23" s="257"/>
      <c r="NZ23" s="257"/>
      <c r="OA23" s="257"/>
      <c r="OB23" s="257"/>
      <c r="OC23" s="257"/>
      <c r="OD23" s="257"/>
      <c r="OE23" s="257"/>
      <c r="OF23" s="257"/>
      <c r="OG23" s="257"/>
      <c r="OH23" s="257"/>
      <c r="OI23" s="257"/>
      <c r="OJ23" s="257"/>
      <c r="OK23" s="257"/>
      <c r="OL23" s="257"/>
      <c r="OM23" s="257"/>
      <c r="ON23" s="257"/>
      <c r="OO23" s="257"/>
      <c r="OP23" s="257"/>
      <c r="OQ23" s="257"/>
      <c r="OR23" s="257"/>
      <c r="OS23" s="257"/>
      <c r="OT23" s="257"/>
      <c r="OU23" s="257"/>
      <c r="OV23" s="257"/>
      <c r="OW23" s="257"/>
      <c r="OX23" s="257"/>
      <c r="OY23" s="257"/>
      <c r="OZ23" s="257"/>
      <c r="PA23" s="257"/>
      <c r="PB23" s="257"/>
      <c r="PC23" s="257"/>
      <c r="PD23" s="257"/>
      <c r="PE23" s="257"/>
      <c r="PF23" s="257"/>
      <c r="PG23" s="257"/>
      <c r="PH23" s="257"/>
      <c r="PI23" s="257"/>
      <c r="PJ23" s="257"/>
      <c r="PK23" s="257"/>
      <c r="PL23" s="257"/>
      <c r="PM23" s="257"/>
      <c r="PN23" s="257"/>
      <c r="PO23" s="257"/>
      <c r="PP23" s="257"/>
      <c r="PQ23" s="257"/>
      <c r="PR23" s="257"/>
      <c r="PS23" s="257"/>
      <c r="PT23" s="257"/>
      <c r="PU23" s="257"/>
      <c r="PV23" s="257"/>
      <c r="PW23" s="257"/>
      <c r="PX23" s="257"/>
      <c r="PY23" s="257"/>
      <c r="PZ23" s="257"/>
      <c r="QA23" s="257"/>
      <c r="QB23" s="257"/>
      <c r="QC23" s="257"/>
      <c r="QD23" s="257"/>
      <c r="QE23" s="257"/>
      <c r="QF23" s="257"/>
      <c r="QG23" s="257"/>
      <c r="QH23" s="257"/>
      <c r="QI23" s="257"/>
      <c r="QJ23" s="257"/>
      <c r="QK23" s="257"/>
      <c r="QL23" s="257"/>
      <c r="QM23" s="257"/>
      <c r="QN23" s="257"/>
      <c r="QO23" s="257"/>
      <c r="QP23" s="257"/>
      <c r="QQ23" s="257"/>
      <c r="QR23" s="257"/>
      <c r="QS23" s="257"/>
      <c r="QT23" s="257"/>
      <c r="QU23" s="257"/>
      <c r="QV23" s="257"/>
      <c r="QW23" s="257"/>
      <c r="QX23" s="259"/>
      <c r="QY23" s="259"/>
      <c r="QZ23" s="4">
        <f t="shared" si="1"/>
        <v>10</v>
      </c>
      <c r="RA23" s="4">
        <f>RA21</f>
        <v>10</v>
      </c>
      <c r="RB23" s="4">
        <f t="shared" si="2"/>
        <v>10</v>
      </c>
      <c r="RC23" s="254">
        <f>RC21</f>
        <v>-10</v>
      </c>
      <c r="RD23" s="254">
        <f>RD21</f>
        <v>-10</v>
      </c>
      <c r="RE23" s="254">
        <f t="shared" si="3"/>
        <v>10</v>
      </c>
      <c r="RF23" s="175">
        <f>RF21</f>
        <v>10</v>
      </c>
      <c r="RG23" s="314">
        <f t="shared" si="0"/>
        <v>10</v>
      </c>
      <c r="RI23" s="123"/>
      <c r="RJ23" s="123"/>
      <c r="RK23" s="123"/>
      <c r="RL23" s="123"/>
      <c r="SF23" s="259"/>
      <c r="SG23" s="259"/>
      <c r="SH23" s="259"/>
      <c r="SI23" s="259"/>
      <c r="SJ23" s="259"/>
      <c r="SK23" s="259"/>
      <c r="SL23" s="259"/>
      <c r="SM23" s="259"/>
      <c r="SN23" s="259"/>
      <c r="SO23" s="259"/>
      <c r="SP23" s="259"/>
      <c r="SQ23" s="259"/>
      <c r="SR23" s="259"/>
      <c r="SS23" s="259"/>
      <c r="ST23" s="259"/>
      <c r="SU23" s="259"/>
      <c r="SV23" s="259"/>
      <c r="SW23" s="259"/>
      <c r="SX23" s="259"/>
      <c r="SY23" s="259"/>
      <c r="SZ23" s="259"/>
      <c r="TA23" s="259"/>
      <c r="TB23" s="259"/>
      <c r="TC23" s="259"/>
      <c r="TD23" s="259"/>
      <c r="TE23" s="259"/>
      <c r="TF23" s="259"/>
      <c r="TG23" s="259"/>
      <c r="TH23" s="259"/>
      <c r="TI23" s="259"/>
      <c r="TJ23" s="259"/>
      <c r="TK23" s="259"/>
      <c r="TL23" s="259"/>
      <c r="TM23" s="259"/>
      <c r="TN23" s="259"/>
      <c r="TO23" s="259"/>
      <c r="TP23" s="259"/>
      <c r="TQ23" s="259"/>
      <c r="TR23" s="259"/>
      <c r="TS23" s="259"/>
      <c r="TT23" s="259"/>
      <c r="TU23" s="259"/>
      <c r="TV23" s="259"/>
      <c r="TW23" s="259"/>
      <c r="TX23" s="259"/>
      <c r="TY23" s="259"/>
      <c r="TZ23" s="259"/>
      <c r="UA23" s="259"/>
      <c r="UB23" s="259"/>
      <c r="UC23" s="259"/>
      <c r="UD23" s="259"/>
      <c r="UE23" s="259"/>
      <c r="UF23" s="259"/>
      <c r="UG23" s="259"/>
      <c r="UH23" s="259"/>
      <c r="UI23" s="259"/>
      <c r="UJ23" s="259"/>
      <c r="UK23" s="259"/>
      <c r="UL23" s="259"/>
      <c r="UM23" s="259"/>
      <c r="UN23" s="259"/>
      <c r="UO23" s="259"/>
      <c r="UP23" s="259"/>
      <c r="UQ23" s="259"/>
      <c r="UR23" s="259"/>
      <c r="US23" s="259"/>
      <c r="UT23" s="259"/>
      <c r="UU23" s="259"/>
      <c r="UV23" s="259"/>
      <c r="UW23" s="259"/>
      <c r="UX23" s="259"/>
      <c r="UY23" s="259"/>
      <c r="UZ23" s="259"/>
      <c r="VA23" s="259"/>
      <c r="VB23" s="259"/>
      <c r="VC23" s="259"/>
    </row>
    <row r="24" spans="1:620" ht="14.1" customHeight="1" x14ac:dyDescent="0.2">
      <c r="A24" s="265"/>
      <c r="B24" s="126"/>
      <c r="C24" s="187"/>
      <c r="D24" s="466" t="s">
        <v>95</v>
      </c>
      <c r="E24" s="466"/>
      <c r="F24" s="466"/>
      <c r="G24" s="187"/>
      <c r="H24" s="187"/>
      <c r="I24" s="187"/>
      <c r="J24" s="187"/>
      <c r="K24" s="187"/>
      <c r="L24" s="187"/>
      <c r="M24" s="187"/>
      <c r="N24" s="187"/>
      <c r="O24" s="187"/>
      <c r="P24" s="108"/>
      <c r="Q24" s="300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295"/>
      <c r="BB24" s="271"/>
      <c r="BC24" s="187"/>
      <c r="BD24" s="187"/>
      <c r="BE24" s="187"/>
      <c r="BF24" s="187"/>
      <c r="BG24" s="187"/>
      <c r="BH24" s="187"/>
      <c r="BI24" s="187"/>
      <c r="BJ24" s="187"/>
      <c r="BK24" s="187"/>
      <c r="BL24" s="187"/>
      <c r="BM24" s="187"/>
      <c r="BN24" s="187"/>
      <c r="BO24" s="187"/>
      <c r="BP24" s="187"/>
      <c r="BQ24" s="187"/>
      <c r="BR24" s="187"/>
      <c r="BS24" s="187"/>
      <c r="BT24" s="187"/>
      <c r="BU24" s="187"/>
      <c r="BV24" s="187"/>
      <c r="BW24" s="187"/>
      <c r="BX24" s="187"/>
      <c r="BY24" s="187"/>
      <c r="BZ24" s="187"/>
      <c r="CA24" s="187"/>
      <c r="CB24" s="187"/>
      <c r="CC24" s="187"/>
      <c r="CD24" s="187"/>
      <c r="CE24" s="187"/>
      <c r="CF24" s="187"/>
      <c r="CG24" s="187"/>
      <c r="CH24" s="187"/>
      <c r="CI24" s="187"/>
      <c r="CJ24" s="187"/>
      <c r="CK24" s="187"/>
      <c r="CL24" s="187"/>
      <c r="CM24" s="187"/>
      <c r="CN24" s="187"/>
      <c r="CO24" s="187"/>
      <c r="CP24" s="187"/>
      <c r="CQ24" s="187"/>
      <c r="CR24" s="187"/>
      <c r="CS24" s="187"/>
      <c r="CT24" s="187"/>
      <c r="CU24" s="187"/>
      <c r="CV24" s="187"/>
      <c r="CW24" s="187"/>
      <c r="CX24" s="187"/>
      <c r="CY24" s="187"/>
      <c r="CZ24" s="187"/>
      <c r="DA24" s="187"/>
      <c r="DB24" s="187"/>
      <c r="DC24" s="187"/>
      <c r="DD24" s="187"/>
      <c r="DE24" s="187"/>
      <c r="DF24" s="187"/>
      <c r="DG24" s="187"/>
      <c r="DH24" s="187"/>
      <c r="DI24" s="187"/>
      <c r="DJ24" s="187"/>
      <c r="DK24" s="187"/>
      <c r="DL24" s="187"/>
      <c r="DM24" s="187"/>
      <c r="DN24" s="187"/>
      <c r="DO24" s="187"/>
      <c r="DP24" s="187"/>
      <c r="DQ24" s="187"/>
      <c r="DR24" s="187"/>
      <c r="DS24" s="187"/>
      <c r="DT24" s="187"/>
      <c r="DU24" s="187"/>
      <c r="DV24" s="187"/>
      <c r="DW24" s="187"/>
      <c r="DX24" s="187"/>
      <c r="DY24" s="187"/>
      <c r="DZ24" s="187"/>
      <c r="EA24" s="187"/>
      <c r="EB24" s="187"/>
      <c r="EC24" s="187"/>
      <c r="ED24" s="187"/>
      <c r="EE24" s="187"/>
      <c r="EF24" s="187"/>
      <c r="EG24" s="187"/>
      <c r="EH24" s="187"/>
      <c r="EI24" s="187"/>
      <c r="EJ24" s="187"/>
      <c r="EK24" s="187"/>
      <c r="EL24" s="187"/>
      <c r="EM24" s="187"/>
      <c r="EN24" s="187"/>
      <c r="EO24" s="187"/>
      <c r="EP24" s="187"/>
      <c r="EQ24" s="187"/>
      <c r="ER24" s="187"/>
      <c r="ES24" s="187"/>
      <c r="ET24" s="187"/>
      <c r="EU24" s="187"/>
      <c r="EV24" s="187"/>
      <c r="EW24" s="187"/>
      <c r="EX24" s="111"/>
      <c r="EY24" s="187"/>
      <c r="EZ24" s="187"/>
      <c r="FA24" s="187"/>
      <c r="FB24" s="187"/>
      <c r="FC24" s="187"/>
      <c r="FD24" s="187"/>
      <c r="FE24" s="187"/>
      <c r="FF24" s="187"/>
      <c r="FG24" s="187"/>
      <c r="FH24" s="187"/>
      <c r="FI24" s="187"/>
      <c r="FJ24" s="187"/>
      <c r="FK24" s="187"/>
      <c r="FL24" s="187"/>
      <c r="FM24" s="187"/>
      <c r="FN24" s="187"/>
      <c r="FO24" s="187"/>
      <c r="FP24" s="187"/>
      <c r="FQ24" s="93"/>
      <c r="FR24" s="93"/>
      <c r="FS24" s="93"/>
      <c r="FT24" s="93"/>
      <c r="FU24" s="93"/>
      <c r="FV24" s="82"/>
      <c r="FW24" s="259">
        <v>3</v>
      </c>
      <c r="FX24" s="123">
        <v>8</v>
      </c>
      <c r="GA24" s="238">
        <v>4</v>
      </c>
      <c r="GC24" s="259">
        <v>3</v>
      </c>
      <c r="GE24" s="303"/>
      <c r="GF24" s="499">
        <v>4000</v>
      </c>
      <c r="GG24" s="499"/>
      <c r="GH24" s="83">
        <v>5</v>
      </c>
      <c r="GI24" s="97"/>
      <c r="GJ24" s="92">
        <v>0.15</v>
      </c>
      <c r="GK24" s="95"/>
      <c r="GL24" s="154"/>
      <c r="GM24" s="154"/>
      <c r="GN24" s="154"/>
      <c r="GO24" s="154"/>
      <c r="GP24" s="259">
        <v>16</v>
      </c>
      <c r="GQ24" s="316"/>
      <c r="GR24" s="259">
        <v>1.6</v>
      </c>
      <c r="GS24" s="508">
        <v>2.0099999999999998</v>
      </c>
      <c r="GT24" s="508"/>
      <c r="GU24" s="450">
        <f>VLOOKUP(I29,GP23:GT32,3)</f>
        <v>1.6</v>
      </c>
      <c r="GV24" s="450"/>
      <c r="GW24" s="315">
        <v>180</v>
      </c>
      <c r="GX24" s="315"/>
      <c r="GY24" s="91"/>
      <c r="GZ24" s="259"/>
      <c r="HA24" s="259">
        <v>25</v>
      </c>
      <c r="HB24" s="259"/>
      <c r="HC24" s="259"/>
      <c r="HD24" s="259">
        <v>16</v>
      </c>
      <c r="HE24" s="259"/>
      <c r="HF24" s="259">
        <v>15</v>
      </c>
      <c r="HG24" s="259"/>
      <c r="HH24" s="257">
        <f t="shared" si="4"/>
        <v>16</v>
      </c>
      <c r="HI24" s="257"/>
      <c r="HJ24" s="257"/>
      <c r="HK24" s="257"/>
      <c r="HL24" s="257"/>
      <c r="HM24" s="257"/>
      <c r="HN24" s="257"/>
      <c r="HO24" s="257"/>
      <c r="HP24" s="257"/>
      <c r="HQ24" s="257"/>
      <c r="HR24" s="257"/>
      <c r="HS24" s="257"/>
      <c r="HT24" s="257"/>
      <c r="HU24" s="257"/>
      <c r="HV24" s="257"/>
      <c r="HW24" s="257"/>
      <c r="HX24" s="257"/>
      <c r="HY24" s="257"/>
      <c r="HZ24" s="257"/>
      <c r="IA24" s="257"/>
      <c r="IB24" s="257"/>
      <c r="IC24" s="257"/>
      <c r="ID24" s="257"/>
      <c r="IE24" s="257"/>
      <c r="IF24" s="257"/>
      <c r="IG24" s="257"/>
      <c r="IH24" s="257"/>
      <c r="II24" s="257"/>
      <c r="IJ24" s="257"/>
      <c r="IK24" s="257"/>
      <c r="IL24" s="257"/>
      <c r="IM24" s="257"/>
      <c r="IN24" s="257"/>
      <c r="IO24" s="257"/>
      <c r="IP24" s="257"/>
      <c r="IQ24" s="257"/>
      <c r="IR24" s="257"/>
      <c r="IS24" s="257"/>
      <c r="IT24" s="257"/>
      <c r="IU24" s="257"/>
      <c r="IV24" s="257"/>
      <c r="IW24" s="257"/>
      <c r="IX24" s="257"/>
      <c r="IY24" s="257"/>
      <c r="IZ24" s="257"/>
      <c r="JA24" s="257"/>
      <c r="JB24" s="257"/>
      <c r="JC24" s="257"/>
      <c r="JD24" s="257"/>
      <c r="JE24" s="257"/>
      <c r="JF24" s="257"/>
      <c r="JG24" s="257"/>
      <c r="JH24" s="257"/>
      <c r="JI24" s="257"/>
      <c r="JJ24" s="257"/>
      <c r="JK24" s="257"/>
      <c r="JL24" s="257"/>
      <c r="JM24" s="257"/>
      <c r="JN24" s="257"/>
      <c r="JO24" s="257"/>
      <c r="JP24" s="257"/>
      <c r="JQ24" s="257"/>
      <c r="JR24" s="257"/>
      <c r="JS24" s="257"/>
      <c r="JT24" s="257"/>
      <c r="JU24" s="257"/>
      <c r="JV24" s="257"/>
      <c r="JW24" s="257"/>
      <c r="JX24" s="257"/>
      <c r="JY24" s="257"/>
      <c r="JZ24" s="257"/>
      <c r="KA24" s="257"/>
      <c r="KB24" s="257"/>
      <c r="KC24" s="257"/>
      <c r="KD24" s="257"/>
      <c r="KE24" s="257"/>
      <c r="KF24" s="257"/>
      <c r="KG24" s="257"/>
      <c r="KH24" s="257"/>
      <c r="KI24" s="257"/>
      <c r="KJ24" s="257"/>
      <c r="KK24" s="257"/>
      <c r="KL24" s="257"/>
      <c r="KM24" s="257"/>
      <c r="KN24" s="257"/>
      <c r="KO24" s="257"/>
      <c r="KP24" s="257"/>
      <c r="KQ24" s="257"/>
      <c r="KR24" s="257"/>
      <c r="KS24" s="257"/>
      <c r="KT24" s="257"/>
      <c r="KU24" s="257"/>
      <c r="KV24" s="257"/>
      <c r="KW24" s="257"/>
      <c r="KX24" s="257"/>
      <c r="KY24" s="257"/>
      <c r="KZ24" s="257"/>
      <c r="LA24" s="257"/>
      <c r="LB24" s="257"/>
      <c r="LC24" s="257"/>
      <c r="LD24" s="257"/>
      <c r="LE24" s="257"/>
      <c r="LF24" s="257"/>
      <c r="LG24" s="257"/>
      <c r="LH24" s="257"/>
      <c r="LI24" s="257"/>
      <c r="LJ24" s="257"/>
      <c r="LK24" s="257"/>
      <c r="LL24" s="257"/>
      <c r="LM24" s="257"/>
      <c r="LN24" s="257"/>
      <c r="LO24" s="257"/>
      <c r="LP24" s="257"/>
      <c r="LQ24" s="257"/>
      <c r="LR24" s="257"/>
      <c r="LS24" s="257"/>
      <c r="LT24" s="257"/>
      <c r="LU24" s="257"/>
      <c r="LV24" s="257"/>
      <c r="LW24" s="257"/>
      <c r="LX24" s="257"/>
      <c r="LY24" s="257"/>
      <c r="LZ24" s="257"/>
      <c r="MA24" s="257"/>
      <c r="MB24" s="257"/>
      <c r="MC24" s="257"/>
      <c r="MD24" s="257"/>
      <c r="ME24" s="257"/>
      <c r="MF24" s="257"/>
      <c r="MG24" s="257"/>
      <c r="MH24" s="257"/>
      <c r="MI24" s="257"/>
      <c r="MJ24" s="257"/>
      <c r="MK24" s="257"/>
      <c r="ML24" s="257"/>
      <c r="MM24" s="257"/>
      <c r="MN24" s="257"/>
      <c r="MO24" s="257"/>
      <c r="MP24" s="257"/>
      <c r="MQ24" s="257"/>
      <c r="MR24" s="257"/>
      <c r="MS24" s="257"/>
      <c r="MT24" s="257"/>
      <c r="MU24" s="257"/>
      <c r="MV24" s="257"/>
      <c r="MW24" s="257"/>
      <c r="MX24" s="257"/>
      <c r="MY24" s="257"/>
      <c r="MZ24" s="257"/>
      <c r="NA24" s="257"/>
      <c r="NB24" s="257"/>
      <c r="NC24" s="257"/>
      <c r="ND24" s="257"/>
      <c r="NE24" s="257"/>
      <c r="NF24" s="257"/>
      <c r="NG24" s="257"/>
      <c r="NH24" s="257"/>
      <c r="NI24" s="257"/>
      <c r="NJ24" s="257"/>
      <c r="NK24" s="257"/>
      <c r="NL24" s="257"/>
      <c r="NM24" s="257"/>
      <c r="NN24" s="257"/>
      <c r="NO24" s="257"/>
      <c r="NP24" s="257"/>
      <c r="NQ24" s="257"/>
      <c r="NR24" s="257"/>
      <c r="NS24" s="257"/>
      <c r="NT24" s="257"/>
      <c r="NU24" s="257"/>
      <c r="NV24" s="257"/>
      <c r="NW24" s="257"/>
      <c r="NX24" s="257"/>
      <c r="NY24" s="257"/>
      <c r="NZ24" s="257"/>
      <c r="OA24" s="257"/>
      <c r="OB24" s="257"/>
      <c r="OC24" s="257"/>
      <c r="OD24" s="257"/>
      <c r="OE24" s="257"/>
      <c r="OF24" s="257"/>
      <c r="OG24" s="257"/>
      <c r="OH24" s="257"/>
      <c r="OI24" s="257"/>
      <c r="OJ24" s="257"/>
      <c r="OK24" s="257"/>
      <c r="OL24" s="257"/>
      <c r="OM24" s="257"/>
      <c r="ON24" s="257"/>
      <c r="OO24" s="257"/>
      <c r="OP24" s="257"/>
      <c r="OQ24" s="257"/>
      <c r="OR24" s="257"/>
      <c r="OS24" s="257"/>
      <c r="OT24" s="257"/>
      <c r="OU24" s="257"/>
      <c r="OV24" s="257"/>
      <c r="OW24" s="257"/>
      <c r="OX24" s="257"/>
      <c r="OY24" s="257"/>
      <c r="OZ24" s="257"/>
      <c r="PA24" s="257"/>
      <c r="PB24" s="257"/>
      <c r="PC24" s="257"/>
      <c r="PD24" s="257"/>
      <c r="PE24" s="257"/>
      <c r="PF24" s="257"/>
      <c r="PG24" s="257"/>
      <c r="PH24" s="257"/>
      <c r="PI24" s="257"/>
      <c r="PJ24" s="257"/>
      <c r="PK24" s="257"/>
      <c r="PL24" s="257"/>
      <c r="PM24" s="257"/>
      <c r="PN24" s="257"/>
      <c r="PO24" s="257"/>
      <c r="PP24" s="257"/>
      <c r="PQ24" s="257"/>
      <c r="PR24" s="257"/>
      <c r="PS24" s="257"/>
      <c r="PT24" s="257"/>
      <c r="PU24" s="257"/>
      <c r="PV24" s="257"/>
      <c r="PW24" s="257"/>
      <c r="PX24" s="257"/>
      <c r="PY24" s="257"/>
      <c r="PZ24" s="257"/>
      <c r="QA24" s="257"/>
      <c r="QB24" s="257"/>
      <c r="QC24" s="257"/>
      <c r="QD24" s="257"/>
      <c r="QE24" s="257"/>
      <c r="QF24" s="257"/>
      <c r="QG24" s="257"/>
      <c r="QH24" s="257"/>
      <c r="QI24" s="257"/>
      <c r="QJ24" s="257"/>
      <c r="QK24" s="257"/>
      <c r="QL24" s="257"/>
      <c r="QM24" s="257"/>
      <c r="QN24" s="257"/>
      <c r="QO24" s="257"/>
      <c r="QP24" s="257"/>
      <c r="QQ24" s="257"/>
      <c r="QR24" s="257"/>
      <c r="QS24" s="257"/>
      <c r="QT24" s="257"/>
      <c r="QU24" s="257"/>
      <c r="QV24" s="257"/>
      <c r="QW24" s="257"/>
      <c r="QX24" s="259"/>
      <c r="QY24" s="259"/>
      <c r="QZ24" s="4">
        <f t="shared" si="1"/>
        <v>10</v>
      </c>
      <c r="RA24" s="4">
        <f>RA21</f>
        <v>10</v>
      </c>
      <c r="RB24" s="4">
        <f t="shared" si="2"/>
        <v>10</v>
      </c>
      <c r="RC24" s="254">
        <f>RC21</f>
        <v>-10</v>
      </c>
      <c r="RD24" s="254">
        <f>RD21</f>
        <v>-10</v>
      </c>
      <c r="RE24" s="254">
        <f t="shared" si="3"/>
        <v>10</v>
      </c>
      <c r="RF24" s="175">
        <f>RF21</f>
        <v>10</v>
      </c>
      <c r="RG24" s="314">
        <f t="shared" si="0"/>
        <v>10</v>
      </c>
      <c r="RI24" s="166"/>
      <c r="RJ24" s="166"/>
      <c r="RK24" s="166"/>
      <c r="RL24" s="166"/>
      <c r="SF24" s="259"/>
      <c r="SG24" s="259"/>
      <c r="SH24" s="259"/>
      <c r="SI24" s="259"/>
      <c r="SJ24" s="259"/>
      <c r="SK24" s="259"/>
      <c r="SL24" s="259"/>
      <c r="SM24" s="259"/>
      <c r="SN24" s="259"/>
      <c r="SO24" s="259"/>
      <c r="SP24" s="259"/>
      <c r="SQ24" s="259"/>
      <c r="SR24" s="259"/>
      <c r="SS24" s="259"/>
      <c r="ST24" s="259"/>
      <c r="SU24" s="259"/>
      <c r="SV24" s="259"/>
      <c r="SW24" s="259"/>
      <c r="SX24" s="259"/>
      <c r="SY24" s="259"/>
      <c r="SZ24" s="259"/>
      <c r="TA24" s="259"/>
      <c r="TB24" s="259"/>
      <c r="TC24" s="259"/>
      <c r="TD24" s="259"/>
      <c r="TE24" s="259"/>
      <c r="TF24" s="259"/>
      <c r="TG24" s="259"/>
      <c r="TH24" s="259"/>
      <c r="TI24" s="259"/>
      <c r="TJ24" s="259"/>
      <c r="TK24" s="259"/>
      <c r="TL24" s="259"/>
      <c r="TM24" s="259"/>
      <c r="TN24" s="259"/>
      <c r="TO24" s="259"/>
      <c r="TP24" s="259"/>
      <c r="TQ24" s="259"/>
      <c r="TR24" s="259"/>
      <c r="TS24" s="259"/>
      <c r="TT24" s="259"/>
      <c r="TU24" s="259"/>
      <c r="TV24" s="259"/>
      <c r="TW24" s="259"/>
      <c r="TX24" s="259"/>
      <c r="TY24" s="259"/>
      <c r="TZ24" s="259"/>
      <c r="UA24" s="259"/>
      <c r="UB24" s="259"/>
      <c r="UC24" s="259"/>
      <c r="UD24" s="259"/>
      <c r="UE24" s="259"/>
      <c r="UF24" s="259"/>
      <c r="UG24" s="259"/>
      <c r="UH24" s="259"/>
      <c r="UI24" s="259"/>
      <c r="UJ24" s="259"/>
      <c r="UK24" s="259"/>
      <c r="UL24" s="259"/>
      <c r="UM24" s="259"/>
      <c r="UN24" s="259"/>
      <c r="UO24" s="259"/>
      <c r="UP24" s="259"/>
      <c r="UQ24" s="259"/>
      <c r="UR24" s="259"/>
      <c r="US24" s="259"/>
      <c r="UT24" s="259"/>
      <c r="UU24" s="259"/>
      <c r="UV24" s="259"/>
      <c r="UW24" s="259"/>
      <c r="UX24" s="259"/>
      <c r="UY24" s="259"/>
      <c r="UZ24" s="259"/>
      <c r="VA24" s="259"/>
      <c r="VB24" s="259"/>
      <c r="VC24" s="259"/>
    </row>
    <row r="25" spans="1:620" ht="14.1" customHeight="1" thickBot="1" x14ac:dyDescent="0.25">
      <c r="A25" s="265"/>
      <c r="B25" s="126"/>
      <c r="C25" s="317"/>
      <c r="D25" s="467"/>
      <c r="E25" s="467"/>
      <c r="F25" s="467"/>
      <c r="G25" s="266"/>
      <c r="H25" s="266"/>
      <c r="I25" s="266"/>
      <c r="J25" s="266"/>
      <c r="K25" s="266"/>
      <c r="L25" s="266"/>
      <c r="M25" s="266"/>
      <c r="N25" s="266"/>
      <c r="O25" s="267"/>
      <c r="P25" s="108"/>
      <c r="Q25" s="300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81"/>
      <c r="AC25" s="181"/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  <c r="AN25" s="181"/>
      <c r="AO25" s="181"/>
      <c r="AP25" s="181"/>
      <c r="AQ25" s="181"/>
      <c r="AR25" s="181"/>
      <c r="AS25" s="181"/>
      <c r="AT25" s="181"/>
      <c r="AU25" s="181"/>
      <c r="AV25" s="181"/>
      <c r="AW25" s="181"/>
      <c r="AX25" s="181"/>
      <c r="AY25" s="181"/>
      <c r="AZ25" s="181"/>
      <c r="BA25" s="295"/>
      <c r="BB25" s="271"/>
      <c r="BC25" s="187"/>
      <c r="BD25" s="187"/>
      <c r="BE25" s="187"/>
      <c r="BF25" s="187"/>
      <c r="BG25" s="187"/>
      <c r="BH25" s="187"/>
      <c r="BI25" s="187"/>
      <c r="BJ25" s="187"/>
      <c r="BK25" s="187"/>
      <c r="BL25" s="187"/>
      <c r="BM25" s="187"/>
      <c r="BN25" s="187"/>
      <c r="BO25" s="187"/>
      <c r="BP25" s="187"/>
      <c r="BQ25" s="187"/>
      <c r="BR25" s="187"/>
      <c r="BS25" s="187"/>
      <c r="BT25" s="187"/>
      <c r="BU25" s="187"/>
      <c r="BV25" s="187"/>
      <c r="BW25" s="187"/>
      <c r="BX25" s="187"/>
      <c r="BY25" s="187"/>
      <c r="BZ25" s="187"/>
      <c r="CA25" s="187"/>
      <c r="CB25" s="187"/>
      <c r="CC25" s="187"/>
      <c r="CD25" s="187"/>
      <c r="CE25" s="187"/>
      <c r="CF25" s="187"/>
      <c r="CG25" s="187"/>
      <c r="CH25" s="187"/>
      <c r="CI25" s="187"/>
      <c r="CJ25" s="187"/>
      <c r="CK25" s="187"/>
      <c r="CL25" s="187"/>
      <c r="CM25" s="187"/>
      <c r="CN25" s="187"/>
      <c r="CO25" s="187"/>
      <c r="CP25" s="187"/>
      <c r="CQ25" s="187"/>
      <c r="CR25" s="187"/>
      <c r="CS25" s="187"/>
      <c r="CT25" s="187"/>
      <c r="CU25" s="187"/>
      <c r="CV25" s="187"/>
      <c r="CW25" s="187"/>
      <c r="CX25" s="187"/>
      <c r="CY25" s="187"/>
      <c r="CZ25" s="187"/>
      <c r="DA25" s="187"/>
      <c r="DB25" s="187"/>
      <c r="DC25" s="187"/>
      <c r="DD25" s="187"/>
      <c r="DE25" s="187"/>
      <c r="DF25" s="187"/>
      <c r="DG25" s="187"/>
      <c r="DH25" s="187"/>
      <c r="DI25" s="187"/>
      <c r="DJ25" s="187"/>
      <c r="DK25" s="187"/>
      <c r="DL25" s="187"/>
      <c r="DM25" s="187"/>
      <c r="DN25" s="187"/>
      <c r="DO25" s="187"/>
      <c r="DP25" s="187"/>
      <c r="DQ25" s="187"/>
      <c r="DR25" s="187"/>
      <c r="DS25" s="187"/>
      <c r="DT25" s="187"/>
      <c r="DU25" s="187"/>
      <c r="DV25" s="187"/>
      <c r="DW25" s="187"/>
      <c r="DX25" s="187"/>
      <c r="DY25" s="187"/>
      <c r="DZ25" s="187"/>
      <c r="EA25" s="187"/>
      <c r="EB25" s="187"/>
      <c r="EC25" s="187"/>
      <c r="ED25" s="187"/>
      <c r="EE25" s="187"/>
      <c r="EF25" s="187"/>
      <c r="EG25" s="187"/>
      <c r="EH25" s="187"/>
      <c r="EI25" s="187"/>
      <c r="EJ25" s="187"/>
      <c r="EK25" s="187"/>
      <c r="EL25" s="187"/>
      <c r="EM25" s="187"/>
      <c r="EN25" s="187"/>
      <c r="EO25" s="187"/>
      <c r="EP25" s="187"/>
      <c r="EQ25" s="187"/>
      <c r="ER25" s="187"/>
      <c r="ES25" s="187"/>
      <c r="ET25" s="187"/>
      <c r="EU25" s="187"/>
      <c r="EV25" s="187"/>
      <c r="EW25" s="187"/>
      <c r="EX25" s="194"/>
      <c r="EY25" s="194"/>
      <c r="EZ25" s="187"/>
      <c r="FA25" s="187"/>
      <c r="FB25" s="187"/>
      <c r="FC25" s="187"/>
      <c r="FD25" s="187"/>
      <c r="FE25" s="187"/>
      <c r="FF25" s="187"/>
      <c r="FG25" s="187"/>
      <c r="FH25" s="187"/>
      <c r="FI25" s="187"/>
      <c r="FJ25" s="187"/>
      <c r="FK25" s="187"/>
      <c r="FL25" s="187"/>
      <c r="FM25" s="187"/>
      <c r="FN25" s="187"/>
      <c r="FO25" s="187"/>
      <c r="FP25" s="187"/>
      <c r="FQ25" s="93"/>
      <c r="FR25" s="93"/>
      <c r="FS25" s="93"/>
      <c r="FT25" s="93"/>
      <c r="FU25" s="93"/>
      <c r="FV25" s="82"/>
      <c r="FW25" s="259">
        <v>4</v>
      </c>
      <c r="FX25" s="259">
        <v>10</v>
      </c>
      <c r="GA25" s="259">
        <v>5</v>
      </c>
      <c r="GC25" s="238">
        <v>4</v>
      </c>
      <c r="GF25" s="499">
        <v>5000</v>
      </c>
      <c r="GG25" s="499"/>
      <c r="GH25" s="83">
        <v>7.5</v>
      </c>
      <c r="GI25" s="97"/>
      <c r="GJ25" s="92">
        <v>0.17499999999999999</v>
      </c>
      <c r="GK25" s="95"/>
      <c r="GL25" s="259"/>
      <c r="GM25" s="259"/>
      <c r="GN25" s="259"/>
      <c r="GO25" s="259"/>
      <c r="GP25" s="259">
        <v>20</v>
      </c>
      <c r="GQ25" s="259"/>
      <c r="GR25" s="259">
        <v>2</v>
      </c>
      <c r="GS25" s="508">
        <v>3.14</v>
      </c>
      <c r="GT25" s="508"/>
      <c r="GU25" s="318"/>
      <c r="GV25" s="91"/>
      <c r="GW25" s="91">
        <v>210</v>
      </c>
      <c r="GX25" s="91"/>
      <c r="GY25" s="91"/>
      <c r="GZ25" s="259"/>
      <c r="HA25" s="259">
        <v>30</v>
      </c>
      <c r="HB25" s="259"/>
      <c r="HC25" s="259"/>
      <c r="HD25" s="259">
        <v>20</v>
      </c>
      <c r="HE25" s="259"/>
      <c r="HF25" s="259">
        <v>19</v>
      </c>
      <c r="HG25" s="259"/>
      <c r="HH25" s="257">
        <f t="shared" si="4"/>
        <v>20</v>
      </c>
      <c r="HI25" s="257"/>
      <c r="HJ25" s="257"/>
      <c r="HK25" s="257"/>
      <c r="HL25" s="257"/>
      <c r="HM25" s="257"/>
      <c r="HN25" s="257"/>
      <c r="HO25" s="257"/>
      <c r="HP25" s="257"/>
      <c r="HQ25" s="257"/>
      <c r="HR25" s="257"/>
      <c r="HS25" s="257"/>
      <c r="HT25" s="257"/>
      <c r="HU25" s="257"/>
      <c r="HV25" s="257"/>
      <c r="HW25" s="257"/>
      <c r="HX25" s="257"/>
      <c r="HY25" s="257"/>
      <c r="HZ25" s="257"/>
      <c r="IA25" s="257"/>
      <c r="IB25" s="257"/>
      <c r="IC25" s="257"/>
      <c r="ID25" s="257"/>
      <c r="IE25" s="257"/>
      <c r="IF25" s="257"/>
      <c r="IG25" s="257"/>
      <c r="IH25" s="257"/>
      <c r="II25" s="257"/>
      <c r="IJ25" s="257"/>
      <c r="IK25" s="257"/>
      <c r="IL25" s="257"/>
      <c r="IM25" s="257"/>
      <c r="IN25" s="257"/>
      <c r="IO25" s="257"/>
      <c r="IP25" s="257"/>
      <c r="IQ25" s="257"/>
      <c r="IR25" s="257"/>
      <c r="IS25" s="257"/>
      <c r="IT25" s="257"/>
      <c r="IU25" s="257"/>
      <c r="IV25" s="257"/>
      <c r="IW25" s="257"/>
      <c r="IX25" s="257"/>
      <c r="IY25" s="257"/>
      <c r="IZ25" s="257"/>
      <c r="JA25" s="257"/>
      <c r="JB25" s="257"/>
      <c r="JC25" s="257"/>
      <c r="JD25" s="257"/>
      <c r="JE25" s="257"/>
      <c r="JF25" s="257"/>
      <c r="JG25" s="257"/>
      <c r="JH25" s="257"/>
      <c r="JI25" s="257"/>
      <c r="JJ25" s="257"/>
      <c r="JK25" s="257"/>
      <c r="JL25" s="257"/>
      <c r="JM25" s="257"/>
      <c r="JN25" s="257"/>
      <c r="JO25" s="257"/>
      <c r="JP25" s="257"/>
      <c r="JQ25" s="257"/>
      <c r="JR25" s="257"/>
      <c r="JS25" s="257"/>
      <c r="JT25" s="257"/>
      <c r="JU25" s="257"/>
      <c r="JV25" s="257"/>
      <c r="JW25" s="257"/>
      <c r="JX25" s="257"/>
      <c r="JY25" s="257"/>
      <c r="JZ25" s="257"/>
      <c r="KA25" s="257"/>
      <c r="KB25" s="257"/>
      <c r="KC25" s="257"/>
      <c r="KD25" s="257"/>
      <c r="KE25" s="257"/>
      <c r="KF25" s="257"/>
      <c r="KG25" s="257"/>
      <c r="KH25" s="257"/>
      <c r="KI25" s="257"/>
      <c r="KJ25" s="257"/>
      <c r="KK25" s="257"/>
      <c r="KL25" s="257"/>
      <c r="KM25" s="257"/>
      <c r="KN25" s="257"/>
      <c r="KO25" s="257"/>
      <c r="KP25" s="257"/>
      <c r="KQ25" s="257"/>
      <c r="KR25" s="257"/>
      <c r="KS25" s="257"/>
      <c r="KT25" s="257"/>
      <c r="KU25" s="257"/>
      <c r="KV25" s="257"/>
      <c r="KW25" s="257"/>
      <c r="KX25" s="257"/>
      <c r="KY25" s="257"/>
      <c r="KZ25" s="257"/>
      <c r="LA25" s="257"/>
      <c r="LB25" s="257"/>
      <c r="LC25" s="257"/>
      <c r="LD25" s="257"/>
      <c r="LE25" s="257"/>
      <c r="LF25" s="257"/>
      <c r="LG25" s="257"/>
      <c r="LH25" s="257"/>
      <c r="LI25" s="257"/>
      <c r="LJ25" s="257"/>
      <c r="LK25" s="257"/>
      <c r="LL25" s="257"/>
      <c r="LM25" s="257"/>
      <c r="LN25" s="257"/>
      <c r="LO25" s="257"/>
      <c r="LP25" s="257"/>
      <c r="LQ25" s="257"/>
      <c r="LR25" s="257"/>
      <c r="LS25" s="257"/>
      <c r="LT25" s="257"/>
      <c r="LU25" s="257"/>
      <c r="LV25" s="257"/>
      <c r="LW25" s="257"/>
      <c r="LX25" s="257"/>
      <c r="LY25" s="257"/>
      <c r="LZ25" s="257"/>
      <c r="MA25" s="257"/>
      <c r="MB25" s="257"/>
      <c r="MC25" s="257"/>
      <c r="MD25" s="257"/>
      <c r="ME25" s="257"/>
      <c r="MF25" s="257"/>
      <c r="MG25" s="257"/>
      <c r="MH25" s="257"/>
      <c r="MI25" s="257"/>
      <c r="MJ25" s="257"/>
      <c r="MK25" s="257"/>
      <c r="ML25" s="257"/>
      <c r="MM25" s="257"/>
      <c r="MN25" s="257"/>
      <c r="MO25" s="257"/>
      <c r="MP25" s="257"/>
      <c r="MQ25" s="257"/>
      <c r="MR25" s="257"/>
      <c r="MS25" s="257"/>
      <c r="MT25" s="257"/>
      <c r="MU25" s="257"/>
      <c r="MV25" s="257"/>
      <c r="MW25" s="257"/>
      <c r="MX25" s="257"/>
      <c r="MY25" s="257"/>
      <c r="MZ25" s="257"/>
      <c r="NA25" s="257"/>
      <c r="NB25" s="257"/>
      <c r="NC25" s="257"/>
      <c r="ND25" s="257"/>
      <c r="NE25" s="257"/>
      <c r="NF25" s="257"/>
      <c r="NG25" s="257"/>
      <c r="NH25" s="257"/>
      <c r="NI25" s="257"/>
      <c r="NJ25" s="257"/>
      <c r="NK25" s="257"/>
      <c r="NL25" s="257"/>
      <c r="NM25" s="257"/>
      <c r="NN25" s="257"/>
      <c r="NO25" s="257"/>
      <c r="NP25" s="257"/>
      <c r="NQ25" s="257"/>
      <c r="NR25" s="257"/>
      <c r="NS25" s="257"/>
      <c r="NT25" s="257"/>
      <c r="NU25" s="257"/>
      <c r="NV25" s="257"/>
      <c r="NW25" s="257"/>
      <c r="NX25" s="257"/>
      <c r="NY25" s="257"/>
      <c r="NZ25" s="257"/>
      <c r="OA25" s="257"/>
      <c r="OB25" s="257"/>
      <c r="OC25" s="257"/>
      <c r="OD25" s="257"/>
      <c r="OE25" s="257"/>
      <c r="OF25" s="257"/>
      <c r="OG25" s="257"/>
      <c r="OH25" s="257"/>
      <c r="OI25" s="257"/>
      <c r="OJ25" s="257"/>
      <c r="OK25" s="257"/>
      <c r="OL25" s="257"/>
      <c r="OM25" s="257"/>
      <c r="ON25" s="257"/>
      <c r="OO25" s="257"/>
      <c r="OP25" s="257"/>
      <c r="OQ25" s="257"/>
      <c r="OR25" s="257"/>
      <c r="OS25" s="257"/>
      <c r="OT25" s="257"/>
      <c r="OU25" s="257"/>
      <c r="OV25" s="257"/>
      <c r="OW25" s="257"/>
      <c r="OX25" s="257"/>
      <c r="OY25" s="257"/>
      <c r="OZ25" s="257"/>
      <c r="PA25" s="257"/>
      <c r="PB25" s="257"/>
      <c r="PC25" s="257"/>
      <c r="PD25" s="257"/>
      <c r="PE25" s="257"/>
      <c r="PF25" s="257"/>
      <c r="PG25" s="257"/>
      <c r="PH25" s="257"/>
      <c r="PI25" s="257"/>
      <c r="PJ25" s="257"/>
      <c r="PK25" s="257"/>
      <c r="PL25" s="257"/>
      <c r="PM25" s="257"/>
      <c r="PN25" s="257"/>
      <c r="PO25" s="257"/>
      <c r="PP25" s="257"/>
      <c r="PQ25" s="257"/>
      <c r="PR25" s="257"/>
      <c r="PS25" s="257"/>
      <c r="PT25" s="257"/>
      <c r="PU25" s="257"/>
      <c r="PV25" s="257"/>
      <c r="PW25" s="257"/>
      <c r="PX25" s="257"/>
      <c r="PY25" s="257"/>
      <c r="PZ25" s="257"/>
      <c r="QA25" s="257"/>
      <c r="QB25" s="257"/>
      <c r="QC25" s="257"/>
      <c r="QD25" s="257"/>
      <c r="QE25" s="257"/>
      <c r="QF25" s="257"/>
      <c r="QG25" s="257"/>
      <c r="QH25" s="257"/>
      <c r="QI25" s="257"/>
      <c r="QJ25" s="257"/>
      <c r="QK25" s="257"/>
      <c r="QL25" s="257"/>
      <c r="QM25" s="257"/>
      <c r="QN25" s="257"/>
      <c r="QO25" s="257"/>
      <c r="QP25" s="257"/>
      <c r="QQ25" s="257"/>
      <c r="QR25" s="257"/>
      <c r="QS25" s="257"/>
      <c r="QT25" s="257"/>
      <c r="QU25" s="257"/>
      <c r="QV25" s="257"/>
      <c r="QW25" s="257"/>
      <c r="QX25" s="259"/>
      <c r="QY25" s="259"/>
      <c r="QZ25" s="4">
        <f t="shared" si="1"/>
        <v>10</v>
      </c>
      <c r="RA25" s="4">
        <f>RA21</f>
        <v>10</v>
      </c>
      <c r="RB25" s="4">
        <f t="shared" si="2"/>
        <v>10</v>
      </c>
      <c r="RC25" s="254">
        <f>RC21</f>
        <v>-10</v>
      </c>
      <c r="RD25" s="254">
        <f>RD21</f>
        <v>-10</v>
      </c>
      <c r="RE25" s="254">
        <f t="shared" si="3"/>
        <v>10</v>
      </c>
      <c r="RF25" s="175">
        <f>RF21</f>
        <v>10</v>
      </c>
      <c r="RG25" s="314">
        <f t="shared" si="0"/>
        <v>10</v>
      </c>
      <c r="RI25" s="91"/>
      <c r="RJ25" s="91"/>
      <c r="RK25" s="91"/>
      <c r="RL25" s="91"/>
      <c r="SF25" s="259"/>
      <c r="SG25" s="259"/>
      <c r="SH25" s="259"/>
      <c r="SI25" s="259"/>
      <c r="SJ25" s="259"/>
      <c r="SK25" s="259"/>
      <c r="SL25" s="259"/>
      <c r="SM25" s="259"/>
      <c r="SN25" s="259"/>
      <c r="SO25" s="259"/>
      <c r="SP25" s="259"/>
      <c r="SQ25" s="259"/>
      <c r="SR25" s="259"/>
      <c r="SS25" s="259"/>
      <c r="ST25" s="259"/>
      <c r="SU25" s="259"/>
      <c r="SV25" s="259"/>
      <c r="SW25" s="259"/>
      <c r="SX25" s="259"/>
      <c r="SY25" s="259"/>
      <c r="SZ25" s="259"/>
      <c r="TA25" s="259"/>
      <c r="TB25" s="259"/>
      <c r="TC25" s="259"/>
      <c r="TD25" s="259"/>
      <c r="TE25" s="259"/>
      <c r="TF25" s="259"/>
      <c r="TG25" s="259"/>
      <c r="TH25" s="259"/>
      <c r="TI25" s="259"/>
      <c r="TJ25" s="259"/>
      <c r="TK25" s="259"/>
      <c r="TL25" s="259"/>
      <c r="TM25" s="259"/>
      <c r="TN25" s="259"/>
      <c r="TO25" s="259"/>
      <c r="TP25" s="259"/>
      <c r="TQ25" s="259"/>
      <c r="TR25" s="259"/>
      <c r="TS25" s="259"/>
      <c r="TT25" s="259"/>
      <c r="TU25" s="259"/>
      <c r="TV25" s="259"/>
      <c r="TW25" s="259"/>
      <c r="TX25" s="259"/>
      <c r="TY25" s="259"/>
      <c r="TZ25" s="259"/>
      <c r="UA25" s="259"/>
      <c r="UB25" s="259"/>
      <c r="UC25" s="259"/>
      <c r="UD25" s="259"/>
      <c r="UE25" s="259"/>
      <c r="UF25" s="259"/>
      <c r="UG25" s="259"/>
      <c r="UH25" s="259"/>
      <c r="UI25" s="259"/>
      <c r="UJ25" s="259"/>
      <c r="UK25" s="259"/>
      <c r="UL25" s="259"/>
      <c r="UM25" s="259"/>
      <c r="UN25" s="259"/>
      <c r="UO25" s="259"/>
      <c r="UP25" s="259"/>
      <c r="UQ25" s="259"/>
      <c r="UR25" s="259"/>
      <c r="US25" s="259"/>
      <c r="UT25" s="259"/>
      <c r="UU25" s="259"/>
      <c r="UV25" s="259"/>
      <c r="UW25" s="259"/>
      <c r="UX25" s="259"/>
      <c r="UY25" s="259"/>
      <c r="UZ25" s="259"/>
      <c r="VA25" s="259"/>
      <c r="VB25" s="259"/>
      <c r="VC25" s="259"/>
    </row>
    <row r="26" spans="1:620" ht="14.1" customHeight="1" x14ac:dyDescent="0.2">
      <c r="A26" s="265"/>
      <c r="B26" s="319"/>
      <c r="C26" s="319"/>
      <c r="D26" s="107"/>
      <c r="E26" s="107"/>
      <c r="F26" s="110" t="s">
        <v>78</v>
      </c>
      <c r="G26" s="107"/>
      <c r="H26" s="428">
        <v>50000</v>
      </c>
      <c r="I26" s="429"/>
      <c r="J26" s="430"/>
      <c r="K26" s="107"/>
      <c r="L26" s="111" t="s">
        <v>10</v>
      </c>
      <c r="M26" s="107"/>
      <c r="N26" s="107"/>
      <c r="O26" s="112"/>
      <c r="P26" s="107"/>
      <c r="Q26" s="300"/>
      <c r="R26" s="181"/>
      <c r="S26" s="181"/>
      <c r="T26" s="181"/>
      <c r="U26" s="181"/>
      <c r="V26" s="181"/>
      <c r="W26" s="181"/>
      <c r="X26" s="181"/>
      <c r="Y26" s="181"/>
      <c r="Z26" s="181"/>
      <c r="AA26" s="181"/>
      <c r="AB26" s="181"/>
      <c r="AC26" s="181"/>
      <c r="AD26" s="181"/>
      <c r="AE26" s="181"/>
      <c r="AF26" s="181"/>
      <c r="AG26" s="181"/>
      <c r="AH26" s="181"/>
      <c r="AI26" s="181"/>
      <c r="AJ26" s="181"/>
      <c r="AK26" s="181"/>
      <c r="AL26" s="181"/>
      <c r="AM26" s="181"/>
      <c r="AN26" s="181"/>
      <c r="AO26" s="181"/>
      <c r="AP26" s="181"/>
      <c r="AQ26" s="181"/>
      <c r="AR26" s="181"/>
      <c r="AS26" s="181"/>
      <c r="AT26" s="181"/>
      <c r="AU26" s="181"/>
      <c r="AV26" s="181"/>
      <c r="AW26" s="181"/>
      <c r="AX26" s="181"/>
      <c r="AY26" s="181"/>
      <c r="AZ26" s="181"/>
      <c r="BA26" s="295"/>
      <c r="BB26" s="271"/>
      <c r="BC26" s="187"/>
      <c r="BD26" s="187"/>
      <c r="BE26" s="187"/>
      <c r="BF26" s="187"/>
      <c r="BG26" s="187"/>
      <c r="BH26" s="187"/>
      <c r="BI26" s="187"/>
      <c r="BJ26" s="187"/>
      <c r="BK26" s="187"/>
      <c r="BL26" s="187"/>
      <c r="BM26" s="187"/>
      <c r="BN26" s="187"/>
      <c r="BO26" s="187"/>
      <c r="BP26" s="187"/>
      <c r="BQ26" s="187"/>
      <c r="BR26" s="187"/>
      <c r="BS26" s="187"/>
      <c r="BT26" s="187"/>
      <c r="BU26" s="187"/>
      <c r="BV26" s="187"/>
      <c r="BW26" s="187"/>
      <c r="BX26" s="187"/>
      <c r="BY26" s="187"/>
      <c r="BZ26" s="187"/>
      <c r="CA26" s="187"/>
      <c r="CB26" s="187"/>
      <c r="CC26" s="187"/>
      <c r="CD26" s="187"/>
      <c r="CE26" s="187"/>
      <c r="CF26" s="187"/>
      <c r="CG26" s="187"/>
      <c r="CH26" s="187"/>
      <c r="CI26" s="187"/>
      <c r="CJ26" s="187"/>
      <c r="CK26" s="187"/>
      <c r="CL26" s="187"/>
      <c r="CM26" s="187"/>
      <c r="CN26" s="187"/>
      <c r="CO26" s="187"/>
      <c r="CP26" s="187"/>
      <c r="CQ26" s="187"/>
      <c r="CR26" s="187"/>
      <c r="CS26" s="187"/>
      <c r="CT26" s="187"/>
      <c r="CU26" s="187"/>
      <c r="CV26" s="187"/>
      <c r="CW26" s="187"/>
      <c r="CX26" s="187"/>
      <c r="CY26" s="187"/>
      <c r="CZ26" s="187"/>
      <c r="DA26" s="187"/>
      <c r="DB26" s="187"/>
      <c r="DC26" s="187"/>
      <c r="DD26" s="187"/>
      <c r="DE26" s="187"/>
      <c r="DF26" s="187"/>
      <c r="DG26" s="187"/>
      <c r="DH26" s="187"/>
      <c r="DI26" s="187"/>
      <c r="DJ26" s="187"/>
      <c r="DK26" s="187"/>
      <c r="DL26" s="187"/>
      <c r="DM26" s="187"/>
      <c r="DN26" s="187"/>
      <c r="DO26" s="187"/>
      <c r="DP26" s="187"/>
      <c r="DQ26" s="187"/>
      <c r="DR26" s="187"/>
      <c r="DS26" s="187"/>
      <c r="DT26" s="187"/>
      <c r="DU26" s="187"/>
      <c r="DV26" s="187"/>
      <c r="DW26" s="187"/>
      <c r="DX26" s="187"/>
      <c r="DY26" s="187"/>
      <c r="DZ26" s="187"/>
      <c r="EA26" s="187"/>
      <c r="EB26" s="187"/>
      <c r="EC26" s="187"/>
      <c r="ED26" s="187"/>
      <c r="EE26" s="187"/>
      <c r="EF26" s="187"/>
      <c r="EG26" s="187"/>
      <c r="EH26" s="187"/>
      <c r="EI26" s="187"/>
      <c r="EJ26" s="187"/>
      <c r="EK26" s="187"/>
      <c r="EL26" s="187"/>
      <c r="EM26" s="187"/>
      <c r="EN26" s="187"/>
      <c r="EO26" s="187"/>
      <c r="EP26" s="187"/>
      <c r="EQ26" s="187"/>
      <c r="ER26" s="187"/>
      <c r="ES26" s="187"/>
      <c r="ET26" s="187"/>
      <c r="EU26" s="187"/>
      <c r="EV26" s="187"/>
      <c r="EW26" s="187"/>
      <c r="EX26" s="187"/>
      <c r="EY26" s="187"/>
      <c r="EZ26" s="187"/>
      <c r="FA26" s="187"/>
      <c r="FB26" s="187"/>
      <c r="FC26" s="187"/>
      <c r="FD26" s="187"/>
      <c r="FE26" s="187"/>
      <c r="FF26" s="187"/>
      <c r="FG26" s="187"/>
      <c r="FH26" s="187"/>
      <c r="FI26" s="187"/>
      <c r="FJ26" s="187"/>
      <c r="FK26" s="187"/>
      <c r="FL26" s="187"/>
      <c r="FM26" s="187"/>
      <c r="FN26" s="187"/>
      <c r="FO26" s="187"/>
      <c r="FP26" s="187"/>
      <c r="FQ26" s="93"/>
      <c r="FR26" s="93"/>
      <c r="FS26" s="93"/>
      <c r="FT26" s="93"/>
      <c r="FU26" s="93"/>
      <c r="FV26" s="82"/>
      <c r="FW26" s="259">
        <v>5</v>
      </c>
      <c r="FX26" s="259">
        <v>12</v>
      </c>
      <c r="GA26" s="259">
        <v>6</v>
      </c>
      <c r="GC26" s="259">
        <v>5</v>
      </c>
      <c r="GF26" s="259"/>
      <c r="GG26" s="259"/>
      <c r="GH26" s="83"/>
      <c r="GI26" s="259"/>
      <c r="GJ26" s="92">
        <v>0.2</v>
      </c>
      <c r="GK26" s="95"/>
      <c r="GL26" s="259"/>
      <c r="GM26" s="259"/>
      <c r="GN26" s="259"/>
      <c r="GO26" s="259"/>
      <c r="GP26" s="259">
        <v>25</v>
      </c>
      <c r="GQ26" s="259"/>
      <c r="GR26" s="259">
        <v>2.5</v>
      </c>
      <c r="GS26" s="508">
        <v>4.91</v>
      </c>
      <c r="GT26" s="508"/>
      <c r="GU26" s="318"/>
      <c r="GV26" s="91"/>
      <c r="GW26" s="91">
        <v>240</v>
      </c>
      <c r="GX26" s="91"/>
      <c r="GY26" s="91"/>
      <c r="GZ26" s="259"/>
      <c r="HA26" s="259">
        <v>35</v>
      </c>
      <c r="HB26" s="259"/>
      <c r="HC26" s="259"/>
      <c r="HD26" s="259">
        <v>25</v>
      </c>
      <c r="HE26" s="259"/>
      <c r="HF26" s="259">
        <v>25</v>
      </c>
      <c r="HG26" s="259"/>
      <c r="HH26" s="257">
        <f t="shared" si="4"/>
        <v>25</v>
      </c>
      <c r="HI26" s="257"/>
      <c r="HJ26" s="257"/>
      <c r="HK26" s="257"/>
      <c r="HL26" s="257"/>
      <c r="HM26" s="257"/>
      <c r="HN26" s="257"/>
      <c r="HO26" s="257"/>
      <c r="HP26" s="257"/>
      <c r="HQ26" s="257"/>
      <c r="HR26" s="257"/>
      <c r="HS26" s="257"/>
      <c r="HT26" s="257"/>
      <c r="HU26" s="257"/>
      <c r="HV26" s="257"/>
      <c r="HW26" s="257"/>
      <c r="HX26" s="257"/>
      <c r="HY26" s="257"/>
      <c r="HZ26" s="257"/>
      <c r="IA26" s="257"/>
      <c r="IB26" s="257"/>
      <c r="IC26" s="257"/>
      <c r="ID26" s="257"/>
      <c r="IE26" s="257"/>
      <c r="IF26" s="257"/>
      <c r="IG26" s="257"/>
      <c r="IH26" s="257"/>
      <c r="II26" s="257"/>
      <c r="IJ26" s="257"/>
      <c r="IK26" s="257"/>
      <c r="IL26" s="257"/>
      <c r="IM26" s="257"/>
      <c r="IN26" s="257"/>
      <c r="IO26" s="257"/>
      <c r="IP26" s="257"/>
      <c r="IQ26" s="257"/>
      <c r="IR26" s="257"/>
      <c r="IS26" s="257"/>
      <c r="IT26" s="257"/>
      <c r="IU26" s="257"/>
      <c r="IV26" s="257"/>
      <c r="IW26" s="257"/>
      <c r="IX26" s="257"/>
      <c r="IY26" s="257"/>
      <c r="IZ26" s="257"/>
      <c r="JA26" s="257"/>
      <c r="JB26" s="257"/>
      <c r="JC26" s="257"/>
      <c r="JD26" s="257"/>
      <c r="JE26" s="257"/>
      <c r="JF26" s="257"/>
      <c r="JG26" s="257"/>
      <c r="JH26" s="257"/>
      <c r="JI26" s="257"/>
      <c r="JJ26" s="257"/>
      <c r="JK26" s="257"/>
      <c r="JL26" s="257"/>
      <c r="JM26" s="257"/>
      <c r="JN26" s="257"/>
      <c r="JO26" s="257"/>
      <c r="JP26" s="257"/>
      <c r="JQ26" s="257"/>
      <c r="JR26" s="257"/>
      <c r="JS26" s="257"/>
      <c r="JT26" s="257"/>
      <c r="JU26" s="257"/>
      <c r="JV26" s="257"/>
      <c r="JW26" s="257"/>
      <c r="JX26" s="257"/>
      <c r="JY26" s="257"/>
      <c r="JZ26" s="257"/>
      <c r="KA26" s="257"/>
      <c r="KB26" s="257"/>
      <c r="KC26" s="257"/>
      <c r="KD26" s="257"/>
      <c r="KE26" s="257"/>
      <c r="KF26" s="257"/>
      <c r="KG26" s="257"/>
      <c r="KH26" s="257"/>
      <c r="KI26" s="257"/>
      <c r="KJ26" s="257"/>
      <c r="KK26" s="257"/>
      <c r="KL26" s="257"/>
      <c r="KM26" s="257"/>
      <c r="KN26" s="257"/>
      <c r="KO26" s="257"/>
      <c r="KP26" s="257"/>
      <c r="KQ26" s="257"/>
      <c r="KR26" s="257"/>
      <c r="KS26" s="257"/>
      <c r="KT26" s="257"/>
      <c r="KU26" s="257"/>
      <c r="KV26" s="257"/>
      <c r="KW26" s="257"/>
      <c r="KX26" s="257"/>
      <c r="KY26" s="257"/>
      <c r="KZ26" s="257"/>
      <c r="LA26" s="257"/>
      <c r="LB26" s="257"/>
      <c r="LC26" s="257"/>
      <c r="LD26" s="257"/>
      <c r="LE26" s="257"/>
      <c r="LF26" s="257"/>
      <c r="LG26" s="257"/>
      <c r="LH26" s="257"/>
      <c r="LI26" s="257"/>
      <c r="LJ26" s="257"/>
      <c r="LK26" s="257"/>
      <c r="LL26" s="257"/>
      <c r="LM26" s="257"/>
      <c r="LN26" s="257"/>
      <c r="LO26" s="257"/>
      <c r="LP26" s="257"/>
      <c r="LQ26" s="257"/>
      <c r="LR26" s="257"/>
      <c r="LS26" s="257"/>
      <c r="LT26" s="257"/>
      <c r="LU26" s="257"/>
      <c r="LV26" s="257"/>
      <c r="LW26" s="257"/>
      <c r="LX26" s="257"/>
      <c r="LY26" s="257"/>
      <c r="LZ26" s="257"/>
      <c r="MA26" s="257"/>
      <c r="MB26" s="257"/>
      <c r="MC26" s="257"/>
      <c r="MD26" s="257"/>
      <c r="ME26" s="257"/>
      <c r="MF26" s="257"/>
      <c r="MG26" s="257"/>
      <c r="MH26" s="257"/>
      <c r="MI26" s="257"/>
      <c r="MJ26" s="257"/>
      <c r="MK26" s="257"/>
      <c r="ML26" s="257"/>
      <c r="MM26" s="257"/>
      <c r="MN26" s="257"/>
      <c r="MO26" s="257"/>
      <c r="MP26" s="257"/>
      <c r="MQ26" s="257"/>
      <c r="MR26" s="257"/>
      <c r="MS26" s="257"/>
      <c r="MT26" s="257"/>
      <c r="MU26" s="257"/>
      <c r="MV26" s="257"/>
      <c r="MW26" s="257"/>
      <c r="MX26" s="257"/>
      <c r="MY26" s="257"/>
      <c r="MZ26" s="257"/>
      <c r="NA26" s="257"/>
      <c r="NB26" s="257"/>
      <c r="NC26" s="257"/>
      <c r="ND26" s="257"/>
      <c r="NE26" s="257"/>
      <c r="NF26" s="257"/>
      <c r="NG26" s="257"/>
      <c r="NH26" s="257"/>
      <c r="NI26" s="257"/>
      <c r="NJ26" s="257"/>
      <c r="NK26" s="257"/>
      <c r="NL26" s="257"/>
      <c r="NM26" s="257"/>
      <c r="NN26" s="257"/>
      <c r="NO26" s="257"/>
      <c r="NP26" s="257"/>
      <c r="NQ26" s="257"/>
      <c r="NR26" s="257"/>
      <c r="NS26" s="257"/>
      <c r="NT26" s="257"/>
      <c r="NU26" s="257"/>
      <c r="NV26" s="257"/>
      <c r="NW26" s="257"/>
      <c r="NX26" s="257"/>
      <c r="NY26" s="257"/>
      <c r="NZ26" s="257"/>
      <c r="OA26" s="257"/>
      <c r="OB26" s="257"/>
      <c r="OC26" s="257"/>
      <c r="OD26" s="257"/>
      <c r="OE26" s="257"/>
      <c r="OF26" s="257"/>
      <c r="OG26" s="257"/>
      <c r="OH26" s="257"/>
      <c r="OI26" s="257"/>
      <c r="OJ26" s="257"/>
      <c r="OK26" s="257"/>
      <c r="OL26" s="257"/>
      <c r="OM26" s="257"/>
      <c r="ON26" s="257"/>
      <c r="OO26" s="257"/>
      <c r="OP26" s="257"/>
      <c r="OQ26" s="257"/>
      <c r="OR26" s="257"/>
      <c r="OS26" s="257"/>
      <c r="OT26" s="257"/>
      <c r="OU26" s="257"/>
      <c r="OV26" s="257"/>
      <c r="OW26" s="257"/>
      <c r="OX26" s="257"/>
      <c r="OY26" s="257"/>
      <c r="OZ26" s="257"/>
      <c r="PA26" s="257"/>
      <c r="PB26" s="257"/>
      <c r="PC26" s="257"/>
      <c r="PD26" s="257"/>
      <c r="PE26" s="257"/>
      <c r="PF26" s="257"/>
      <c r="PG26" s="257"/>
      <c r="PH26" s="257"/>
      <c r="PI26" s="257"/>
      <c r="PJ26" s="257"/>
      <c r="PK26" s="257"/>
      <c r="PL26" s="257"/>
      <c r="PM26" s="257"/>
      <c r="PN26" s="257"/>
      <c r="PO26" s="257"/>
      <c r="PP26" s="257"/>
      <c r="PQ26" s="257"/>
      <c r="PR26" s="257"/>
      <c r="PS26" s="257"/>
      <c r="PT26" s="257"/>
      <c r="PU26" s="257"/>
      <c r="PV26" s="257"/>
      <c r="PW26" s="257"/>
      <c r="PX26" s="257"/>
      <c r="PY26" s="257"/>
      <c r="PZ26" s="257"/>
      <c r="QA26" s="257"/>
      <c r="QB26" s="257"/>
      <c r="QC26" s="257"/>
      <c r="QD26" s="257"/>
      <c r="QE26" s="257"/>
      <c r="QF26" s="257"/>
      <c r="QG26" s="257"/>
      <c r="QH26" s="257"/>
      <c r="QI26" s="257"/>
      <c r="QJ26" s="257"/>
      <c r="QK26" s="257"/>
      <c r="QL26" s="257"/>
      <c r="QM26" s="257"/>
      <c r="QN26" s="257"/>
      <c r="QO26" s="257"/>
      <c r="QP26" s="257"/>
      <c r="QQ26" s="257"/>
      <c r="QR26" s="257"/>
      <c r="QS26" s="257"/>
      <c r="QT26" s="257"/>
      <c r="QU26" s="257"/>
      <c r="QV26" s="257"/>
      <c r="QW26" s="257"/>
      <c r="QX26" s="259"/>
      <c r="QY26" s="259"/>
      <c r="QZ26" s="4">
        <f t="shared" si="1"/>
        <v>10</v>
      </c>
      <c r="RA26" s="254">
        <f>RA21</f>
        <v>10</v>
      </c>
      <c r="RB26" s="4">
        <f t="shared" si="2"/>
        <v>10</v>
      </c>
      <c r="RC26" s="254">
        <f>RC21</f>
        <v>-10</v>
      </c>
      <c r="RD26" s="320">
        <f>RD21</f>
        <v>-10</v>
      </c>
      <c r="RE26" s="254">
        <f t="shared" si="3"/>
        <v>10</v>
      </c>
      <c r="RF26" s="175">
        <f>RF21</f>
        <v>10</v>
      </c>
      <c r="RG26" s="314">
        <f t="shared" si="0"/>
        <v>10</v>
      </c>
      <c r="RH26" s="91"/>
      <c r="RI26" s="91"/>
      <c r="RJ26" s="91"/>
      <c r="RK26" s="91"/>
      <c r="RL26" s="91"/>
      <c r="SF26" s="259"/>
      <c r="SG26" s="259"/>
      <c r="SH26" s="259"/>
      <c r="SI26" s="259"/>
      <c r="SJ26" s="259"/>
      <c r="SK26" s="259"/>
      <c r="SL26" s="259"/>
      <c r="SM26" s="259"/>
      <c r="SN26" s="259"/>
      <c r="SO26" s="259"/>
      <c r="SP26" s="259"/>
      <c r="SQ26" s="259"/>
      <c r="SR26" s="259"/>
      <c r="SS26" s="259"/>
      <c r="ST26" s="259"/>
      <c r="SU26" s="259"/>
      <c r="SV26" s="259"/>
      <c r="SW26" s="259"/>
      <c r="SX26" s="259"/>
      <c r="SY26" s="259"/>
      <c r="SZ26" s="259"/>
      <c r="TA26" s="259"/>
      <c r="TB26" s="259"/>
      <c r="TC26" s="259"/>
      <c r="TD26" s="259"/>
      <c r="TE26" s="259"/>
      <c r="TF26" s="259"/>
      <c r="TG26" s="259"/>
      <c r="TH26" s="259"/>
      <c r="TI26" s="259"/>
      <c r="TJ26" s="259"/>
      <c r="TK26" s="259"/>
      <c r="TL26" s="259"/>
      <c r="TM26" s="259"/>
      <c r="TN26" s="259"/>
      <c r="TO26" s="259"/>
      <c r="TP26" s="259"/>
      <c r="TQ26" s="259"/>
      <c r="TR26" s="259"/>
      <c r="TS26" s="259"/>
      <c r="TT26" s="259"/>
      <c r="TU26" s="259"/>
      <c r="TV26" s="259"/>
      <c r="TW26" s="259"/>
      <c r="TX26" s="259"/>
      <c r="TY26" s="259"/>
      <c r="TZ26" s="259"/>
      <c r="UA26" s="259"/>
      <c r="UB26" s="259"/>
      <c r="UC26" s="259"/>
      <c r="UD26" s="259"/>
      <c r="UE26" s="259"/>
      <c r="UF26" s="259"/>
      <c r="UG26" s="259"/>
      <c r="UH26" s="259"/>
      <c r="UI26" s="259"/>
      <c r="UJ26" s="259"/>
      <c r="UK26" s="259"/>
      <c r="UL26" s="259"/>
      <c r="UM26" s="259"/>
      <c r="UN26" s="259"/>
      <c r="UO26" s="259"/>
      <c r="UP26" s="259"/>
      <c r="UQ26" s="259"/>
      <c r="UR26" s="259"/>
      <c r="US26" s="259"/>
      <c r="UT26" s="259"/>
      <c r="UU26" s="259"/>
      <c r="UV26" s="259"/>
      <c r="UW26" s="259"/>
      <c r="UX26" s="259"/>
      <c r="UY26" s="259"/>
      <c r="UZ26" s="259"/>
      <c r="VA26" s="259"/>
      <c r="VB26" s="259"/>
      <c r="VC26" s="259"/>
    </row>
    <row r="27" spans="1:620" ht="14.1" customHeight="1" x14ac:dyDescent="0.2">
      <c r="A27" s="265"/>
      <c r="B27" s="319"/>
      <c r="C27" s="321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9"/>
      <c r="P27" s="107"/>
      <c r="Q27" s="300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181"/>
      <c r="BA27" s="295"/>
      <c r="BB27" s="271"/>
      <c r="BC27" s="187"/>
      <c r="BD27" s="187"/>
      <c r="BE27" s="187"/>
      <c r="BF27" s="187"/>
      <c r="BG27" s="187"/>
      <c r="BH27" s="187"/>
      <c r="BI27" s="187"/>
      <c r="BJ27" s="187"/>
      <c r="BK27" s="187"/>
      <c r="BL27" s="187"/>
      <c r="BM27" s="187"/>
      <c r="BN27" s="187"/>
      <c r="BO27" s="187"/>
      <c r="BP27" s="187"/>
      <c r="BQ27" s="187"/>
      <c r="BR27" s="187"/>
      <c r="BS27" s="187"/>
      <c r="BT27" s="187"/>
      <c r="BU27" s="187"/>
      <c r="BV27" s="187"/>
      <c r="BW27" s="187"/>
      <c r="BX27" s="187"/>
      <c r="BY27" s="187"/>
      <c r="BZ27" s="187"/>
      <c r="CA27" s="187"/>
      <c r="CB27" s="187"/>
      <c r="CC27" s="187"/>
      <c r="CD27" s="187"/>
      <c r="CE27" s="187"/>
      <c r="CF27" s="187"/>
      <c r="CG27" s="187"/>
      <c r="CH27" s="187"/>
      <c r="CI27" s="187"/>
      <c r="CJ27" s="187"/>
      <c r="CK27" s="187"/>
      <c r="CL27" s="187"/>
      <c r="CM27" s="187"/>
      <c r="CN27" s="187"/>
      <c r="CO27" s="187"/>
      <c r="CP27" s="187"/>
      <c r="CQ27" s="187"/>
      <c r="CR27" s="187"/>
      <c r="CS27" s="187"/>
      <c r="CT27" s="187"/>
      <c r="CU27" s="187"/>
      <c r="CV27" s="187"/>
      <c r="CW27" s="187"/>
      <c r="CX27" s="187"/>
      <c r="CY27" s="187"/>
      <c r="CZ27" s="187"/>
      <c r="DA27" s="187"/>
      <c r="DB27" s="187"/>
      <c r="DC27" s="187"/>
      <c r="DD27" s="187"/>
      <c r="DE27" s="187"/>
      <c r="DF27" s="187"/>
      <c r="DG27" s="187"/>
      <c r="DH27" s="187"/>
      <c r="DI27" s="187"/>
      <c r="DJ27" s="187"/>
      <c r="DK27" s="187"/>
      <c r="DL27" s="187"/>
      <c r="DM27" s="187"/>
      <c r="DN27" s="187"/>
      <c r="DO27" s="187"/>
      <c r="DP27" s="187"/>
      <c r="DQ27" s="187"/>
      <c r="DR27" s="187"/>
      <c r="DS27" s="187"/>
      <c r="DT27" s="187"/>
      <c r="DU27" s="187"/>
      <c r="DV27" s="187"/>
      <c r="DW27" s="187"/>
      <c r="DX27" s="187"/>
      <c r="DY27" s="187"/>
      <c r="DZ27" s="187"/>
      <c r="EA27" s="187"/>
      <c r="EB27" s="187"/>
      <c r="EC27" s="187"/>
      <c r="ED27" s="187"/>
      <c r="EE27" s="187"/>
      <c r="EF27" s="187"/>
      <c r="EG27" s="187"/>
      <c r="EH27" s="187"/>
      <c r="EI27" s="187"/>
      <c r="EJ27" s="187"/>
      <c r="EK27" s="187"/>
      <c r="EL27" s="187"/>
      <c r="EM27" s="187"/>
      <c r="EN27" s="187"/>
      <c r="EO27" s="187"/>
      <c r="EP27" s="187"/>
      <c r="EQ27" s="187"/>
      <c r="ER27" s="187"/>
      <c r="ES27" s="187"/>
      <c r="ET27" s="187"/>
      <c r="EU27" s="187"/>
      <c r="EV27" s="187"/>
      <c r="EW27" s="187"/>
      <c r="EX27" s="187"/>
      <c r="EY27" s="187"/>
      <c r="EZ27" s="187"/>
      <c r="FA27" s="187"/>
      <c r="FB27" s="187"/>
      <c r="FC27" s="187"/>
      <c r="FD27" s="187"/>
      <c r="FE27" s="187"/>
      <c r="FF27" s="187"/>
      <c r="FG27" s="187"/>
      <c r="FH27" s="187"/>
      <c r="FI27" s="187"/>
      <c r="FJ27" s="187"/>
      <c r="FK27" s="187"/>
      <c r="FL27" s="187"/>
      <c r="FM27" s="187"/>
      <c r="FN27" s="187"/>
      <c r="FO27" s="187"/>
      <c r="FP27" s="187"/>
      <c r="FQ27" s="194"/>
      <c r="FR27" s="187"/>
      <c r="FS27" s="194"/>
      <c r="FT27" s="194"/>
      <c r="FU27" s="194"/>
      <c r="FV27" s="259"/>
      <c r="FW27" s="259">
        <v>6</v>
      </c>
      <c r="FX27" s="259">
        <v>14</v>
      </c>
      <c r="GA27" s="259"/>
      <c r="GC27" s="259">
        <v>6</v>
      </c>
      <c r="GF27" s="259"/>
      <c r="GG27" s="259"/>
      <c r="GH27" s="83"/>
      <c r="GI27" s="259"/>
      <c r="GJ27" s="92">
        <v>0.22500000000000001</v>
      </c>
      <c r="GK27" s="95"/>
      <c r="GL27" s="259"/>
      <c r="GM27" s="259"/>
      <c r="GN27" s="259"/>
      <c r="GO27" s="259"/>
      <c r="GP27" s="259">
        <v>28</v>
      </c>
      <c r="GQ27" s="259"/>
      <c r="GR27" s="259">
        <v>2.8</v>
      </c>
      <c r="GS27" s="508">
        <v>6.16</v>
      </c>
      <c r="GT27" s="508"/>
      <c r="GU27" s="318"/>
      <c r="GV27" s="91"/>
      <c r="GW27" s="97">
        <v>280</v>
      </c>
      <c r="GX27" s="97"/>
      <c r="GY27" s="91"/>
      <c r="GZ27" s="259"/>
      <c r="HA27" s="259">
        <v>40</v>
      </c>
      <c r="HB27" s="259"/>
      <c r="HC27" s="259"/>
      <c r="HD27" s="259">
        <v>28</v>
      </c>
      <c r="HE27" s="259"/>
      <c r="HF27" s="259" t="s">
        <v>0</v>
      </c>
      <c r="HG27" s="259"/>
      <c r="HH27" s="257">
        <f t="shared" si="4"/>
        <v>28</v>
      </c>
      <c r="HI27" s="257"/>
      <c r="HJ27" s="257"/>
      <c r="HK27" s="257"/>
      <c r="HL27" s="257"/>
      <c r="HM27" s="257"/>
      <c r="HN27" s="257"/>
      <c r="HO27" s="257"/>
      <c r="HP27" s="257"/>
      <c r="HQ27" s="257"/>
      <c r="HR27" s="257"/>
      <c r="HS27" s="257"/>
      <c r="HT27" s="257"/>
      <c r="HU27" s="257"/>
      <c r="HV27" s="257"/>
      <c r="HW27" s="257"/>
      <c r="HX27" s="257"/>
      <c r="HY27" s="257"/>
      <c r="HZ27" s="257"/>
      <c r="IA27" s="257"/>
      <c r="IB27" s="257"/>
      <c r="IC27" s="257"/>
      <c r="ID27" s="257"/>
      <c r="IE27" s="257"/>
      <c r="IF27" s="257"/>
      <c r="IG27" s="257"/>
      <c r="IH27" s="257"/>
      <c r="II27" s="257"/>
      <c r="IJ27" s="257"/>
      <c r="IK27" s="257"/>
      <c r="IL27" s="257"/>
      <c r="IM27" s="257"/>
      <c r="IN27" s="257"/>
      <c r="IO27" s="257"/>
      <c r="IP27" s="257"/>
      <c r="IQ27" s="257"/>
      <c r="IR27" s="257"/>
      <c r="IS27" s="257"/>
      <c r="IT27" s="257"/>
      <c r="IU27" s="257"/>
      <c r="IV27" s="257"/>
      <c r="IW27" s="257"/>
      <c r="IX27" s="257"/>
      <c r="IY27" s="257"/>
      <c r="IZ27" s="257"/>
      <c r="JA27" s="257"/>
      <c r="JB27" s="257"/>
      <c r="JC27" s="257"/>
      <c r="JD27" s="257"/>
      <c r="JE27" s="257"/>
      <c r="JF27" s="257"/>
      <c r="JG27" s="257"/>
      <c r="JH27" s="257"/>
      <c r="JI27" s="257"/>
      <c r="JJ27" s="257"/>
      <c r="JK27" s="257"/>
      <c r="JL27" s="257"/>
      <c r="JM27" s="257"/>
      <c r="JN27" s="257"/>
      <c r="JO27" s="257"/>
      <c r="JP27" s="257"/>
      <c r="JQ27" s="257"/>
      <c r="JR27" s="257"/>
      <c r="JS27" s="257"/>
      <c r="JT27" s="257"/>
      <c r="JU27" s="257"/>
      <c r="JV27" s="257"/>
      <c r="JW27" s="257"/>
      <c r="JX27" s="257"/>
      <c r="JY27" s="257"/>
      <c r="JZ27" s="257"/>
      <c r="KA27" s="257"/>
      <c r="KB27" s="257"/>
      <c r="KC27" s="257"/>
      <c r="KD27" s="257"/>
      <c r="KE27" s="257"/>
      <c r="KF27" s="257"/>
      <c r="KG27" s="257"/>
      <c r="KH27" s="257"/>
      <c r="KI27" s="257"/>
      <c r="KJ27" s="257"/>
      <c r="KK27" s="257"/>
      <c r="KL27" s="257"/>
      <c r="KM27" s="257"/>
      <c r="KN27" s="257"/>
      <c r="KO27" s="257"/>
      <c r="KP27" s="257"/>
      <c r="KQ27" s="257"/>
      <c r="KR27" s="257"/>
      <c r="KS27" s="257"/>
      <c r="KT27" s="257"/>
      <c r="KU27" s="257"/>
      <c r="KV27" s="257"/>
      <c r="KW27" s="257"/>
      <c r="KX27" s="257"/>
      <c r="KY27" s="257"/>
      <c r="KZ27" s="257"/>
      <c r="LA27" s="257"/>
      <c r="LB27" s="257"/>
      <c r="LC27" s="257"/>
      <c r="LD27" s="257"/>
      <c r="LE27" s="257"/>
      <c r="LF27" s="257"/>
      <c r="LG27" s="257"/>
      <c r="LH27" s="257"/>
      <c r="LI27" s="257"/>
      <c r="LJ27" s="257"/>
      <c r="LK27" s="257"/>
      <c r="LL27" s="257"/>
      <c r="LM27" s="257"/>
      <c r="LN27" s="257"/>
      <c r="LO27" s="257"/>
      <c r="LP27" s="257"/>
      <c r="LQ27" s="257"/>
      <c r="LR27" s="257"/>
      <c r="LS27" s="257"/>
      <c r="LT27" s="257"/>
      <c r="LU27" s="257"/>
      <c r="LV27" s="257"/>
      <c r="LW27" s="257"/>
      <c r="LX27" s="257"/>
      <c r="LY27" s="257"/>
      <c r="LZ27" s="257"/>
      <c r="MA27" s="257"/>
      <c r="MB27" s="257"/>
      <c r="MC27" s="257"/>
      <c r="MD27" s="257"/>
      <c r="ME27" s="257"/>
      <c r="MF27" s="257"/>
      <c r="MG27" s="257"/>
      <c r="MH27" s="257"/>
      <c r="MI27" s="257"/>
      <c r="MJ27" s="257"/>
      <c r="MK27" s="257"/>
      <c r="ML27" s="257"/>
      <c r="MM27" s="257"/>
      <c r="MN27" s="257"/>
      <c r="MO27" s="257"/>
      <c r="MP27" s="257"/>
      <c r="MQ27" s="257"/>
      <c r="MR27" s="257"/>
      <c r="MS27" s="257"/>
      <c r="MT27" s="257"/>
      <c r="MU27" s="257"/>
      <c r="MV27" s="257"/>
      <c r="MW27" s="257"/>
      <c r="MX27" s="257"/>
      <c r="MY27" s="257"/>
      <c r="MZ27" s="257"/>
      <c r="NA27" s="257"/>
      <c r="NB27" s="257"/>
      <c r="NC27" s="257"/>
      <c r="ND27" s="257"/>
      <c r="NE27" s="257"/>
      <c r="NF27" s="257"/>
      <c r="NG27" s="257"/>
      <c r="NH27" s="257"/>
      <c r="NI27" s="257"/>
      <c r="NJ27" s="257"/>
      <c r="NK27" s="257"/>
      <c r="NL27" s="257"/>
      <c r="NM27" s="257"/>
      <c r="NN27" s="257"/>
      <c r="NO27" s="257"/>
      <c r="NP27" s="257"/>
      <c r="NQ27" s="257"/>
      <c r="NR27" s="257"/>
      <c r="NS27" s="257"/>
      <c r="NT27" s="257"/>
      <c r="NU27" s="257"/>
      <c r="NV27" s="257"/>
      <c r="NW27" s="257"/>
      <c r="NX27" s="257"/>
      <c r="NY27" s="257"/>
      <c r="NZ27" s="257"/>
      <c r="OA27" s="257"/>
      <c r="OB27" s="257"/>
      <c r="OC27" s="257"/>
      <c r="OD27" s="257"/>
      <c r="OE27" s="257"/>
      <c r="OF27" s="257"/>
      <c r="OG27" s="257"/>
      <c r="OH27" s="257"/>
      <c r="OI27" s="257"/>
      <c r="OJ27" s="257"/>
      <c r="OK27" s="257"/>
      <c r="OL27" s="257"/>
      <c r="OM27" s="257"/>
      <c r="ON27" s="257"/>
      <c r="OO27" s="257"/>
      <c r="OP27" s="257"/>
      <c r="OQ27" s="257"/>
      <c r="OR27" s="257"/>
      <c r="OS27" s="257"/>
      <c r="OT27" s="257"/>
      <c r="OU27" s="257"/>
      <c r="OV27" s="257"/>
      <c r="OW27" s="257"/>
      <c r="OX27" s="257"/>
      <c r="OY27" s="257"/>
      <c r="OZ27" s="257"/>
      <c r="PA27" s="257"/>
      <c r="PB27" s="257"/>
      <c r="PC27" s="257"/>
      <c r="PD27" s="257"/>
      <c r="PE27" s="257"/>
      <c r="PF27" s="257"/>
      <c r="PG27" s="257"/>
      <c r="PH27" s="257"/>
      <c r="PI27" s="257"/>
      <c r="PJ27" s="257"/>
      <c r="PK27" s="257"/>
      <c r="PL27" s="257"/>
      <c r="PM27" s="257"/>
      <c r="PN27" s="257"/>
      <c r="PO27" s="257"/>
      <c r="PP27" s="257"/>
      <c r="PQ27" s="257"/>
      <c r="PR27" s="257"/>
      <c r="PS27" s="257"/>
      <c r="PT27" s="257"/>
      <c r="PU27" s="257"/>
      <c r="PV27" s="257"/>
      <c r="PW27" s="257"/>
      <c r="PX27" s="257"/>
      <c r="PY27" s="257"/>
      <c r="PZ27" s="257"/>
      <c r="QA27" s="257"/>
      <c r="QB27" s="257"/>
      <c r="QC27" s="257"/>
      <c r="QD27" s="257"/>
      <c r="QE27" s="257"/>
      <c r="QF27" s="257"/>
      <c r="QG27" s="257"/>
      <c r="QH27" s="257"/>
      <c r="QI27" s="257"/>
      <c r="QJ27" s="257"/>
      <c r="QK27" s="257"/>
      <c r="QL27" s="257"/>
      <c r="QM27" s="257"/>
      <c r="QN27" s="257"/>
      <c r="QO27" s="257"/>
      <c r="QP27" s="257"/>
      <c r="QQ27" s="257"/>
      <c r="QR27" s="257"/>
      <c r="QS27" s="257"/>
      <c r="QT27" s="257"/>
      <c r="QU27" s="257"/>
      <c r="QV27" s="257"/>
      <c r="QW27" s="257"/>
      <c r="QX27" s="259"/>
      <c r="QY27" s="259"/>
      <c r="QZ27" s="4">
        <f t="shared" si="1"/>
        <v>10</v>
      </c>
      <c r="RA27" s="254">
        <f>RA21</f>
        <v>10</v>
      </c>
      <c r="RB27" s="4">
        <f t="shared" si="2"/>
        <v>10</v>
      </c>
      <c r="RC27" s="254">
        <f>RC21</f>
        <v>-10</v>
      </c>
      <c r="RD27" s="171">
        <f>RD21</f>
        <v>-10</v>
      </c>
      <c r="RE27" s="254">
        <f t="shared" si="3"/>
        <v>10</v>
      </c>
      <c r="RF27" s="175">
        <f>RF21</f>
        <v>10</v>
      </c>
      <c r="RG27" s="314">
        <f t="shared" si="0"/>
        <v>10</v>
      </c>
      <c r="RH27" s="91"/>
      <c r="RI27" s="91"/>
      <c r="RJ27" s="91"/>
      <c r="RK27" s="91"/>
      <c r="RL27" s="91"/>
      <c r="SF27" s="259"/>
      <c r="SG27" s="259"/>
      <c r="SH27" s="259"/>
      <c r="SI27" s="259"/>
      <c r="SJ27" s="259"/>
      <c r="SK27" s="259"/>
      <c r="SL27" s="259"/>
      <c r="SM27" s="259"/>
      <c r="SN27" s="259"/>
      <c r="SO27" s="259"/>
      <c r="SP27" s="259"/>
      <c r="SQ27" s="259"/>
      <c r="SR27" s="259"/>
      <c r="SS27" s="259"/>
      <c r="ST27" s="259"/>
      <c r="SU27" s="259"/>
      <c r="SV27" s="259"/>
      <c r="SW27" s="259"/>
      <c r="SX27" s="259"/>
      <c r="SY27" s="259"/>
      <c r="SZ27" s="259"/>
      <c r="TA27" s="259"/>
      <c r="TB27" s="259"/>
      <c r="TC27" s="259"/>
      <c r="TD27" s="259"/>
      <c r="TE27" s="259"/>
      <c r="TF27" s="259"/>
      <c r="TG27" s="259"/>
      <c r="TH27" s="259"/>
      <c r="TI27" s="259"/>
      <c r="TJ27" s="259"/>
      <c r="TK27" s="259"/>
      <c r="TL27" s="259"/>
      <c r="TM27" s="259"/>
      <c r="TN27" s="259"/>
      <c r="TO27" s="259"/>
      <c r="TP27" s="259"/>
      <c r="TQ27" s="259"/>
      <c r="TR27" s="259"/>
      <c r="TS27" s="259"/>
      <c r="TT27" s="259"/>
      <c r="TU27" s="259"/>
      <c r="TV27" s="259"/>
      <c r="TW27" s="259"/>
      <c r="TX27" s="259"/>
      <c r="TY27" s="259"/>
      <c r="TZ27" s="259"/>
      <c r="UA27" s="259"/>
      <c r="UB27" s="259"/>
      <c r="UC27" s="259"/>
      <c r="UD27" s="259"/>
      <c r="UE27" s="259"/>
      <c r="UF27" s="259"/>
      <c r="UG27" s="259"/>
      <c r="UH27" s="259"/>
      <c r="UI27" s="259"/>
      <c r="UJ27" s="259"/>
      <c r="UK27" s="259"/>
      <c r="UL27" s="259"/>
      <c r="UM27" s="259"/>
      <c r="UN27" s="259"/>
      <c r="UO27" s="259"/>
      <c r="UP27" s="259"/>
      <c r="UQ27" s="259"/>
      <c r="UR27" s="259"/>
      <c r="US27" s="259"/>
      <c r="UT27" s="259"/>
      <c r="UU27" s="259"/>
      <c r="UV27" s="259"/>
      <c r="UW27" s="259"/>
      <c r="UX27" s="259"/>
      <c r="UY27" s="259"/>
      <c r="UZ27" s="259"/>
      <c r="VA27" s="259"/>
      <c r="VB27" s="259"/>
      <c r="VC27" s="259"/>
    </row>
    <row r="28" spans="1:620" ht="14.1" customHeight="1" thickBot="1" x14ac:dyDescent="0.25">
      <c r="A28" s="265"/>
      <c r="B28" s="319"/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107"/>
      <c r="Q28" s="300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322"/>
      <c r="AD28" s="322"/>
      <c r="AE28" s="322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181"/>
      <c r="BA28" s="295"/>
      <c r="BB28" s="271"/>
      <c r="BC28" s="187"/>
      <c r="BD28" s="187"/>
      <c r="BE28" s="187"/>
      <c r="BF28" s="187"/>
      <c r="BG28" s="187"/>
      <c r="BH28" s="187"/>
      <c r="BI28" s="187"/>
      <c r="BJ28" s="187"/>
      <c r="BK28" s="187"/>
      <c r="BL28" s="187"/>
      <c r="BM28" s="187"/>
      <c r="BN28" s="187"/>
      <c r="BO28" s="187"/>
      <c r="BP28" s="187"/>
      <c r="BQ28" s="187"/>
      <c r="BR28" s="187"/>
      <c r="BS28" s="187"/>
      <c r="BT28" s="187"/>
      <c r="BU28" s="187"/>
      <c r="BV28" s="187"/>
      <c r="BW28" s="187"/>
      <c r="BX28" s="187"/>
      <c r="BY28" s="187"/>
      <c r="BZ28" s="187"/>
      <c r="CA28" s="187"/>
      <c r="CB28" s="187"/>
      <c r="CC28" s="187"/>
      <c r="CD28" s="187"/>
      <c r="CE28" s="187"/>
      <c r="CF28" s="187"/>
      <c r="CG28" s="187"/>
      <c r="CH28" s="187"/>
      <c r="CI28" s="187"/>
      <c r="CJ28" s="187"/>
      <c r="CK28" s="187"/>
      <c r="CL28" s="187"/>
      <c r="CM28" s="187"/>
      <c r="CN28" s="187"/>
      <c r="CO28" s="187"/>
      <c r="CP28" s="187"/>
      <c r="CQ28" s="187"/>
      <c r="CR28" s="187"/>
      <c r="CS28" s="187"/>
      <c r="CT28" s="187"/>
      <c r="CU28" s="187"/>
      <c r="CV28" s="187"/>
      <c r="CW28" s="187"/>
      <c r="CX28" s="187"/>
      <c r="CY28" s="187"/>
      <c r="CZ28" s="187"/>
      <c r="DA28" s="187"/>
      <c r="DB28" s="187"/>
      <c r="DC28" s="187"/>
      <c r="DD28" s="187"/>
      <c r="DE28" s="187"/>
      <c r="DF28" s="187"/>
      <c r="DG28" s="187"/>
      <c r="DH28" s="187"/>
      <c r="DI28" s="187"/>
      <c r="DJ28" s="187"/>
      <c r="DK28" s="187"/>
      <c r="DL28" s="187"/>
      <c r="DM28" s="187"/>
      <c r="DN28" s="187"/>
      <c r="DO28" s="187"/>
      <c r="DP28" s="187"/>
      <c r="DQ28" s="187"/>
      <c r="DR28" s="187"/>
      <c r="DS28" s="187"/>
      <c r="DT28" s="187"/>
      <c r="DU28" s="187"/>
      <c r="DV28" s="187"/>
      <c r="DW28" s="187"/>
      <c r="DX28" s="187"/>
      <c r="DY28" s="187"/>
      <c r="DZ28" s="187"/>
      <c r="EA28" s="187"/>
      <c r="EB28" s="187"/>
      <c r="EC28" s="187"/>
      <c r="ED28" s="187"/>
      <c r="EE28" s="187"/>
      <c r="EF28" s="187"/>
      <c r="EG28" s="187"/>
      <c r="EH28" s="187"/>
      <c r="EI28" s="187"/>
      <c r="EJ28" s="187"/>
      <c r="EK28" s="187"/>
      <c r="EL28" s="187"/>
      <c r="EM28" s="187"/>
      <c r="EN28" s="187"/>
      <c r="EO28" s="187"/>
      <c r="EP28" s="187"/>
      <c r="EQ28" s="187"/>
      <c r="ER28" s="187"/>
      <c r="ES28" s="187"/>
      <c r="ET28" s="187"/>
      <c r="EU28" s="187"/>
      <c r="EV28" s="187"/>
      <c r="EW28" s="187"/>
      <c r="EX28" s="187"/>
      <c r="EY28" s="187"/>
      <c r="EZ28" s="187"/>
      <c r="FA28" s="187"/>
      <c r="FB28" s="187"/>
      <c r="FC28" s="187"/>
      <c r="FD28" s="187"/>
      <c r="FE28" s="187"/>
      <c r="FF28" s="187"/>
      <c r="FG28" s="187"/>
      <c r="FH28" s="187"/>
      <c r="FI28" s="187"/>
      <c r="FJ28" s="187"/>
      <c r="FK28" s="187"/>
      <c r="FL28" s="187"/>
      <c r="FM28" s="187"/>
      <c r="FN28" s="187"/>
      <c r="FO28" s="187"/>
      <c r="FP28" s="187"/>
      <c r="FQ28" s="323"/>
      <c r="FR28" s="187"/>
      <c r="FS28" s="194"/>
      <c r="FT28" s="194"/>
      <c r="FU28" s="194"/>
      <c r="FV28" s="259"/>
      <c r="FW28" s="259"/>
      <c r="FX28" s="259">
        <v>16</v>
      </c>
      <c r="GA28" s="259"/>
      <c r="GC28" s="259"/>
      <c r="GF28" s="259"/>
      <c r="GG28" s="259"/>
      <c r="GH28" s="259"/>
      <c r="GI28" s="259"/>
      <c r="GJ28" s="92">
        <v>0.25</v>
      </c>
      <c r="GK28" s="95"/>
      <c r="GL28" s="259"/>
      <c r="GM28" s="259"/>
      <c r="GN28" s="259"/>
      <c r="GO28" s="259"/>
      <c r="GP28" s="259">
        <v>32</v>
      </c>
      <c r="GQ28" s="259"/>
      <c r="GR28" s="259">
        <v>3.2</v>
      </c>
      <c r="GS28" s="508">
        <v>8.0399999999999991</v>
      </c>
      <c r="GT28" s="508"/>
      <c r="GU28" s="318"/>
      <c r="GV28" s="91"/>
      <c r="GW28" s="97">
        <v>300</v>
      </c>
      <c r="GX28" s="97"/>
      <c r="GY28" s="91"/>
      <c r="GZ28" s="259"/>
      <c r="HA28" s="259">
        <v>45</v>
      </c>
      <c r="HB28" s="259"/>
      <c r="HC28" s="259"/>
      <c r="HD28" s="259">
        <v>32</v>
      </c>
      <c r="HE28" s="259"/>
      <c r="HF28" s="259" t="s">
        <v>0</v>
      </c>
      <c r="HG28" s="259"/>
      <c r="HH28" s="257">
        <f t="shared" si="4"/>
        <v>32</v>
      </c>
      <c r="HI28" s="257"/>
      <c r="HJ28" s="257"/>
      <c r="HK28" s="257"/>
      <c r="HL28" s="257"/>
      <c r="HM28" s="257"/>
      <c r="HN28" s="257"/>
      <c r="HO28" s="257"/>
      <c r="HP28" s="257"/>
      <c r="HQ28" s="257"/>
      <c r="HR28" s="257"/>
      <c r="HS28" s="257"/>
      <c r="HT28" s="257"/>
      <c r="HU28" s="257"/>
      <c r="HV28" s="257"/>
      <c r="HW28" s="257"/>
      <c r="HX28" s="257"/>
      <c r="HY28" s="257"/>
      <c r="HZ28" s="257"/>
      <c r="IA28" s="257"/>
      <c r="IB28" s="257"/>
      <c r="IC28" s="257"/>
      <c r="ID28" s="257"/>
      <c r="IE28" s="257"/>
      <c r="IF28" s="257"/>
      <c r="IG28" s="257"/>
      <c r="IH28" s="257"/>
      <c r="II28" s="257"/>
      <c r="IJ28" s="257"/>
      <c r="IK28" s="257"/>
      <c r="IL28" s="257"/>
      <c r="IM28" s="257"/>
      <c r="IN28" s="257"/>
      <c r="IO28" s="257"/>
      <c r="IP28" s="257"/>
      <c r="IQ28" s="257"/>
      <c r="IR28" s="257"/>
      <c r="IS28" s="257"/>
      <c r="IT28" s="257"/>
      <c r="IU28" s="257"/>
      <c r="IV28" s="257"/>
      <c r="IW28" s="257"/>
      <c r="IX28" s="257"/>
      <c r="IY28" s="257"/>
      <c r="IZ28" s="257"/>
      <c r="JA28" s="257"/>
      <c r="JB28" s="257"/>
      <c r="JC28" s="257"/>
      <c r="JD28" s="257"/>
      <c r="JE28" s="257"/>
      <c r="JF28" s="257"/>
      <c r="JG28" s="257"/>
      <c r="JH28" s="257"/>
      <c r="JI28" s="257"/>
      <c r="JJ28" s="257"/>
      <c r="JK28" s="257"/>
      <c r="JL28" s="257"/>
      <c r="JM28" s="257"/>
      <c r="JN28" s="257"/>
      <c r="JO28" s="257"/>
      <c r="JP28" s="257"/>
      <c r="JQ28" s="257"/>
      <c r="JR28" s="257"/>
      <c r="JS28" s="257"/>
      <c r="JT28" s="257"/>
      <c r="JU28" s="257"/>
      <c r="JV28" s="257"/>
      <c r="JW28" s="257"/>
      <c r="JX28" s="257"/>
      <c r="JY28" s="257"/>
      <c r="JZ28" s="257"/>
      <c r="KA28" s="257"/>
      <c r="KB28" s="257"/>
      <c r="KC28" s="257"/>
      <c r="KD28" s="257"/>
      <c r="KE28" s="257"/>
      <c r="KF28" s="257"/>
      <c r="KG28" s="257"/>
      <c r="KH28" s="257"/>
      <c r="KI28" s="257"/>
      <c r="KJ28" s="257"/>
      <c r="KK28" s="257"/>
      <c r="KL28" s="257"/>
      <c r="KM28" s="257"/>
      <c r="KN28" s="257"/>
      <c r="KO28" s="257"/>
      <c r="KP28" s="257"/>
      <c r="KQ28" s="257"/>
      <c r="KR28" s="257"/>
      <c r="KS28" s="257"/>
      <c r="KT28" s="257"/>
      <c r="KU28" s="257"/>
      <c r="KV28" s="257"/>
      <c r="KW28" s="257"/>
      <c r="KX28" s="257"/>
      <c r="KY28" s="257"/>
      <c r="KZ28" s="257"/>
      <c r="LA28" s="257"/>
      <c r="LB28" s="257"/>
      <c r="LC28" s="257"/>
      <c r="LD28" s="257"/>
      <c r="LE28" s="257"/>
      <c r="LF28" s="257"/>
      <c r="LG28" s="257"/>
      <c r="LH28" s="257"/>
      <c r="LI28" s="257"/>
      <c r="LJ28" s="257"/>
      <c r="LK28" s="257"/>
      <c r="LL28" s="257"/>
      <c r="LM28" s="257"/>
      <c r="LN28" s="257"/>
      <c r="LO28" s="257"/>
      <c r="LP28" s="257"/>
      <c r="LQ28" s="257"/>
      <c r="LR28" s="257"/>
      <c r="LS28" s="257"/>
      <c r="LT28" s="257"/>
      <c r="LU28" s="257"/>
      <c r="LV28" s="257"/>
      <c r="LW28" s="257"/>
      <c r="LX28" s="257"/>
      <c r="LY28" s="257"/>
      <c r="LZ28" s="257"/>
      <c r="MA28" s="257"/>
      <c r="MB28" s="257"/>
      <c r="MC28" s="257"/>
      <c r="MD28" s="257"/>
      <c r="ME28" s="257"/>
      <c r="MF28" s="257"/>
      <c r="MG28" s="257"/>
      <c r="MH28" s="257"/>
      <c r="MI28" s="257"/>
      <c r="MJ28" s="257"/>
      <c r="MK28" s="257"/>
      <c r="ML28" s="257"/>
      <c r="MM28" s="257"/>
      <c r="MN28" s="257"/>
      <c r="MO28" s="257"/>
      <c r="MP28" s="257"/>
      <c r="MQ28" s="257"/>
      <c r="MR28" s="257"/>
      <c r="MS28" s="257"/>
      <c r="MT28" s="257"/>
      <c r="MU28" s="257"/>
      <c r="MV28" s="257"/>
      <c r="MW28" s="257"/>
      <c r="MX28" s="257"/>
      <c r="MY28" s="257"/>
      <c r="MZ28" s="257"/>
      <c r="NA28" s="257"/>
      <c r="NB28" s="257"/>
      <c r="NC28" s="257"/>
      <c r="ND28" s="257"/>
      <c r="NE28" s="257"/>
      <c r="NF28" s="257"/>
      <c r="NG28" s="257"/>
      <c r="NH28" s="257"/>
      <c r="NI28" s="257"/>
      <c r="NJ28" s="257"/>
      <c r="NK28" s="257"/>
      <c r="NL28" s="257"/>
      <c r="NM28" s="257"/>
      <c r="NN28" s="257"/>
      <c r="NO28" s="257"/>
      <c r="NP28" s="257"/>
      <c r="NQ28" s="257"/>
      <c r="NR28" s="257"/>
      <c r="NS28" s="257"/>
      <c r="NT28" s="257"/>
      <c r="NU28" s="257"/>
      <c r="NV28" s="257"/>
      <c r="NW28" s="257"/>
      <c r="NX28" s="257"/>
      <c r="NY28" s="257"/>
      <c r="NZ28" s="257"/>
      <c r="OA28" s="257"/>
      <c r="OB28" s="257"/>
      <c r="OC28" s="257"/>
      <c r="OD28" s="257"/>
      <c r="OE28" s="257"/>
      <c r="OF28" s="257"/>
      <c r="OG28" s="257"/>
      <c r="OH28" s="257"/>
      <c r="OI28" s="257"/>
      <c r="OJ28" s="257"/>
      <c r="OK28" s="257"/>
      <c r="OL28" s="257"/>
      <c r="OM28" s="257"/>
      <c r="ON28" s="257"/>
      <c r="OO28" s="257"/>
      <c r="OP28" s="257"/>
      <c r="OQ28" s="257"/>
      <c r="OR28" s="257"/>
      <c r="OS28" s="257"/>
      <c r="OT28" s="257"/>
      <c r="OU28" s="257"/>
      <c r="OV28" s="257"/>
      <c r="OW28" s="257"/>
      <c r="OX28" s="257"/>
      <c r="OY28" s="257"/>
      <c r="OZ28" s="257"/>
      <c r="PA28" s="257"/>
      <c r="PB28" s="257"/>
      <c r="PC28" s="257"/>
      <c r="PD28" s="257"/>
      <c r="PE28" s="257"/>
      <c r="PF28" s="257"/>
      <c r="PG28" s="257"/>
      <c r="PH28" s="257"/>
      <c r="PI28" s="257"/>
      <c r="PJ28" s="257"/>
      <c r="PK28" s="257"/>
      <c r="PL28" s="257"/>
      <c r="PM28" s="257"/>
      <c r="PN28" s="257"/>
      <c r="PO28" s="257"/>
      <c r="PP28" s="257"/>
      <c r="PQ28" s="257"/>
      <c r="PR28" s="257"/>
      <c r="PS28" s="257"/>
      <c r="PT28" s="257"/>
      <c r="PU28" s="257"/>
      <c r="PV28" s="257"/>
      <c r="PW28" s="257"/>
      <c r="PX28" s="257"/>
      <c r="PY28" s="257"/>
      <c r="PZ28" s="257"/>
      <c r="QA28" s="257"/>
      <c r="QB28" s="257"/>
      <c r="QC28" s="257"/>
      <c r="QD28" s="257"/>
      <c r="QE28" s="257"/>
      <c r="QF28" s="257"/>
      <c r="QG28" s="257"/>
      <c r="QH28" s="257"/>
      <c r="QI28" s="257"/>
      <c r="QJ28" s="257"/>
      <c r="QK28" s="257"/>
      <c r="QL28" s="257"/>
      <c r="QM28" s="257"/>
      <c r="QN28" s="257"/>
      <c r="QO28" s="257"/>
      <c r="QP28" s="257"/>
      <c r="QQ28" s="257"/>
      <c r="QR28" s="257"/>
      <c r="QS28" s="257"/>
      <c r="QT28" s="257"/>
      <c r="QU28" s="257"/>
      <c r="QV28" s="257"/>
      <c r="QW28" s="257"/>
      <c r="QX28" s="259"/>
      <c r="QY28" s="259"/>
      <c r="QZ28" s="4">
        <f t="shared" si="1"/>
        <v>10</v>
      </c>
      <c r="RA28" s="254">
        <f>RA21</f>
        <v>10</v>
      </c>
      <c r="RB28" s="4">
        <f t="shared" si="2"/>
        <v>10</v>
      </c>
      <c r="RC28" s="254">
        <f>RC21</f>
        <v>-10</v>
      </c>
      <c r="RD28" s="171">
        <f>RD21</f>
        <v>-10</v>
      </c>
      <c r="RE28" s="254">
        <f t="shared" si="3"/>
        <v>10</v>
      </c>
      <c r="RF28" s="175">
        <f>RF21</f>
        <v>10</v>
      </c>
      <c r="RG28" s="314">
        <f t="shared" si="0"/>
        <v>10</v>
      </c>
      <c r="RH28" s="166"/>
      <c r="RI28" s="166"/>
      <c r="RJ28" s="166"/>
      <c r="RK28" s="166"/>
      <c r="RL28" s="166"/>
      <c r="SF28" s="259"/>
      <c r="SG28" s="259"/>
      <c r="SH28" s="259"/>
      <c r="SI28" s="259"/>
      <c r="SJ28" s="259"/>
      <c r="SK28" s="259"/>
      <c r="SL28" s="259"/>
      <c r="SM28" s="259"/>
      <c r="SN28" s="259"/>
      <c r="SO28" s="259"/>
      <c r="SP28" s="259"/>
      <c r="SQ28" s="259"/>
      <c r="SR28" s="259"/>
      <c r="SS28" s="259"/>
      <c r="ST28" s="259"/>
      <c r="SU28" s="259"/>
      <c r="SV28" s="259"/>
      <c r="SW28" s="259"/>
      <c r="SX28" s="259"/>
      <c r="SY28" s="259"/>
      <c r="SZ28" s="259"/>
      <c r="TA28" s="259"/>
      <c r="TB28" s="259"/>
      <c r="TC28" s="259"/>
      <c r="TD28" s="259"/>
      <c r="TE28" s="259"/>
      <c r="TF28" s="259"/>
      <c r="TG28" s="259"/>
      <c r="TH28" s="259"/>
      <c r="TI28" s="259"/>
      <c r="TJ28" s="259"/>
      <c r="TK28" s="259"/>
      <c r="TL28" s="259"/>
      <c r="TM28" s="259"/>
      <c r="TN28" s="259"/>
      <c r="TO28" s="259"/>
      <c r="TP28" s="259"/>
      <c r="TQ28" s="259"/>
      <c r="TR28" s="259"/>
      <c r="TS28" s="259"/>
      <c r="TT28" s="259"/>
      <c r="TU28" s="259"/>
      <c r="TV28" s="259"/>
      <c r="TW28" s="259"/>
      <c r="TX28" s="259"/>
      <c r="TY28" s="259"/>
      <c r="TZ28" s="259"/>
      <c r="UA28" s="259"/>
      <c r="UB28" s="259"/>
      <c r="UC28" s="259"/>
      <c r="UD28" s="259"/>
      <c r="UE28" s="259"/>
      <c r="UF28" s="259"/>
      <c r="UG28" s="259"/>
      <c r="UH28" s="259"/>
      <c r="UI28" s="259"/>
      <c r="UJ28" s="259"/>
      <c r="UK28" s="259"/>
      <c r="UL28" s="259"/>
      <c r="UM28" s="259"/>
      <c r="UN28" s="259"/>
      <c r="UO28" s="259"/>
      <c r="UP28" s="259"/>
      <c r="UQ28" s="259"/>
      <c r="UR28" s="259"/>
      <c r="US28" s="259"/>
      <c r="UT28" s="259"/>
      <c r="UU28" s="259"/>
      <c r="UV28" s="259"/>
      <c r="UW28" s="259"/>
      <c r="UX28" s="259"/>
      <c r="UY28" s="259"/>
      <c r="UZ28" s="259"/>
      <c r="VA28" s="259"/>
      <c r="VB28" s="259"/>
      <c r="VC28" s="257"/>
      <c r="VD28" s="146"/>
      <c r="VE28" s="146"/>
      <c r="VF28" s="146"/>
      <c r="VG28" s="146"/>
      <c r="VH28" s="146"/>
      <c r="VI28" s="146"/>
      <c r="VJ28" s="146"/>
      <c r="VK28" s="146"/>
      <c r="VL28" s="146"/>
      <c r="VM28" s="146"/>
      <c r="VN28" s="146"/>
      <c r="VO28" s="146"/>
      <c r="VP28" s="146"/>
      <c r="VQ28" s="146"/>
      <c r="VR28" s="146"/>
      <c r="VS28" s="146"/>
      <c r="VT28" s="146"/>
      <c r="VU28" s="146"/>
      <c r="VV28" s="146"/>
      <c r="VW28" s="146"/>
      <c r="VX28" s="146"/>
      <c r="VY28" s="146"/>
      <c r="VZ28" s="146"/>
      <c r="WA28" s="146"/>
      <c r="WB28" s="146"/>
      <c r="WC28" s="146"/>
      <c r="WD28" s="146"/>
      <c r="WE28" s="146"/>
      <c r="WF28" s="146"/>
      <c r="WG28" s="146"/>
      <c r="WH28" s="146"/>
      <c r="WI28" s="146"/>
      <c r="WJ28" s="146"/>
      <c r="WK28" s="146"/>
      <c r="WL28" s="146"/>
      <c r="WM28" s="146"/>
      <c r="WN28" s="146"/>
      <c r="WO28" s="146"/>
      <c r="WP28" s="146"/>
      <c r="WQ28" s="146"/>
      <c r="WR28" s="146"/>
      <c r="WS28" s="146"/>
      <c r="WT28" s="146"/>
      <c r="WU28" s="146"/>
    </row>
    <row r="29" spans="1:620" ht="14.1" customHeight="1" x14ac:dyDescent="0.15">
      <c r="A29" s="187"/>
      <c r="B29" s="324"/>
      <c r="C29" s="537" t="s">
        <v>65</v>
      </c>
      <c r="D29" s="538"/>
      <c r="E29" s="539"/>
      <c r="F29" s="160" t="s">
        <v>35</v>
      </c>
      <c r="G29" s="161"/>
      <c r="H29" s="162" t="str">
        <f>IF(H4&gt;=3000,"DB","RB")</f>
        <v>DB</v>
      </c>
      <c r="I29" s="468">
        <v>16</v>
      </c>
      <c r="J29" s="469"/>
      <c r="K29" s="469"/>
      <c r="L29" s="470"/>
      <c r="M29" s="325" t="s">
        <v>50</v>
      </c>
      <c r="N29" s="326"/>
      <c r="O29" s="327"/>
      <c r="P29" s="328"/>
      <c r="Q29" s="300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1"/>
      <c r="AC29" s="322"/>
      <c r="AD29" s="322"/>
      <c r="AE29" s="322"/>
      <c r="AF29" s="181"/>
      <c r="AG29" s="181"/>
      <c r="AH29" s="181"/>
      <c r="AI29" s="181"/>
      <c r="AJ29" s="181"/>
      <c r="AK29" s="181"/>
      <c r="AL29" s="181"/>
      <c r="AM29" s="181"/>
      <c r="AN29" s="181"/>
      <c r="AO29" s="181"/>
      <c r="AP29" s="181"/>
      <c r="AQ29" s="181"/>
      <c r="AR29" s="181"/>
      <c r="AS29" s="181"/>
      <c r="AT29" s="181"/>
      <c r="AU29" s="181"/>
      <c r="AV29" s="181"/>
      <c r="AW29" s="181"/>
      <c r="AX29" s="181"/>
      <c r="AY29" s="181"/>
      <c r="AZ29" s="181"/>
      <c r="BA29" s="295"/>
      <c r="BB29" s="271"/>
      <c r="BC29" s="187"/>
      <c r="BD29" s="187"/>
      <c r="BE29" s="187"/>
      <c r="BF29" s="187"/>
      <c r="BG29" s="187"/>
      <c r="BH29" s="187"/>
      <c r="BI29" s="187"/>
      <c r="BJ29" s="187"/>
      <c r="BK29" s="187"/>
      <c r="BL29" s="187"/>
      <c r="BM29" s="187"/>
      <c r="BN29" s="187"/>
      <c r="BO29" s="187"/>
      <c r="BP29" s="187"/>
      <c r="BQ29" s="187"/>
      <c r="BR29" s="187"/>
      <c r="BS29" s="187"/>
      <c r="BT29" s="187"/>
      <c r="BU29" s="187"/>
      <c r="BV29" s="187"/>
      <c r="BW29" s="187"/>
      <c r="BX29" s="187"/>
      <c r="BY29" s="187"/>
      <c r="BZ29" s="187"/>
      <c r="CA29" s="187"/>
      <c r="CB29" s="187"/>
      <c r="CC29" s="187"/>
      <c r="CD29" s="187"/>
      <c r="CE29" s="187"/>
      <c r="CF29" s="187"/>
      <c r="CG29" s="187"/>
      <c r="CH29" s="187"/>
      <c r="CI29" s="187"/>
      <c r="CJ29" s="187"/>
      <c r="CK29" s="187"/>
      <c r="CL29" s="187"/>
      <c r="CM29" s="187"/>
      <c r="CN29" s="187"/>
      <c r="CO29" s="187"/>
      <c r="CP29" s="187"/>
      <c r="CQ29" s="187"/>
      <c r="CR29" s="187"/>
      <c r="CS29" s="187"/>
      <c r="CT29" s="187"/>
      <c r="CU29" s="187"/>
      <c r="CV29" s="187"/>
      <c r="CW29" s="187"/>
      <c r="CX29" s="187"/>
      <c r="CY29" s="187"/>
      <c r="CZ29" s="187"/>
      <c r="DA29" s="187"/>
      <c r="DB29" s="187"/>
      <c r="DC29" s="187"/>
      <c r="DD29" s="187"/>
      <c r="DE29" s="187"/>
      <c r="DF29" s="187"/>
      <c r="DG29" s="187"/>
      <c r="DH29" s="187"/>
      <c r="DI29" s="187"/>
      <c r="DJ29" s="187"/>
      <c r="DK29" s="187"/>
      <c r="DL29" s="187"/>
      <c r="DM29" s="187"/>
      <c r="DN29" s="187"/>
      <c r="DO29" s="187"/>
      <c r="DP29" s="187"/>
      <c r="DQ29" s="187"/>
      <c r="DR29" s="187"/>
      <c r="DS29" s="187"/>
      <c r="DT29" s="187"/>
      <c r="DU29" s="187"/>
      <c r="DV29" s="187"/>
      <c r="DW29" s="187"/>
      <c r="DX29" s="187"/>
      <c r="DY29" s="187"/>
      <c r="DZ29" s="187"/>
      <c r="EA29" s="187"/>
      <c r="EB29" s="187"/>
      <c r="EC29" s="187"/>
      <c r="ED29" s="187"/>
      <c r="EE29" s="187"/>
      <c r="EF29" s="187"/>
      <c r="EG29" s="187"/>
      <c r="EH29" s="187"/>
      <c r="EI29" s="187"/>
      <c r="EJ29" s="187"/>
      <c r="EK29" s="187"/>
      <c r="EL29" s="187"/>
      <c r="EM29" s="187"/>
      <c r="EN29" s="187"/>
      <c r="EO29" s="187"/>
      <c r="EP29" s="187"/>
      <c r="EQ29" s="187"/>
      <c r="ER29" s="187"/>
      <c r="ES29" s="187"/>
      <c r="ET29" s="187"/>
      <c r="EU29" s="187"/>
      <c r="EV29" s="187"/>
      <c r="EW29" s="187"/>
      <c r="EX29" s="187"/>
      <c r="EY29" s="187"/>
      <c r="EZ29" s="187"/>
      <c r="FA29" s="187"/>
      <c r="FB29" s="187"/>
      <c r="FC29" s="187"/>
      <c r="FD29" s="187"/>
      <c r="FE29" s="187"/>
      <c r="FF29" s="187"/>
      <c r="FG29" s="187"/>
      <c r="FH29" s="187"/>
      <c r="FI29" s="187"/>
      <c r="FJ29" s="187"/>
      <c r="FK29" s="187"/>
      <c r="FL29" s="187"/>
      <c r="FM29" s="187"/>
      <c r="FN29" s="187"/>
      <c r="FO29" s="187"/>
      <c r="FP29" s="187"/>
      <c r="FQ29" s="323"/>
      <c r="FR29" s="187"/>
      <c r="FS29" s="194"/>
      <c r="FT29" s="194"/>
      <c r="FU29" s="194"/>
      <c r="FV29" s="259"/>
      <c r="FW29" s="259"/>
      <c r="FX29" s="259">
        <v>18</v>
      </c>
      <c r="GF29" s="259"/>
      <c r="GG29" s="329">
        <v>10</v>
      </c>
      <c r="GH29" s="514">
        <f>3.14*2</f>
        <v>6.28</v>
      </c>
      <c r="GI29" s="514"/>
      <c r="GJ29" s="95"/>
      <c r="GK29" s="95"/>
      <c r="GL29" s="259"/>
      <c r="GM29" s="259"/>
      <c r="GN29" s="259"/>
      <c r="GO29" s="259"/>
      <c r="GP29" s="259">
        <v>12</v>
      </c>
      <c r="GQ29" s="259"/>
      <c r="GR29" s="259">
        <v>1.2</v>
      </c>
      <c r="GS29" s="508">
        <v>1.1299999999999999</v>
      </c>
      <c r="GT29" s="508"/>
      <c r="GU29" s="259"/>
      <c r="GV29" s="259"/>
      <c r="GW29" s="97">
        <v>320</v>
      </c>
      <c r="GX29" s="97"/>
      <c r="GY29" s="259"/>
      <c r="GZ29" s="259"/>
      <c r="HA29" s="259">
        <v>50</v>
      </c>
      <c r="HB29" s="259"/>
      <c r="HC29" s="259"/>
      <c r="HF29" s="259"/>
      <c r="HG29" s="259"/>
      <c r="HH29" s="259"/>
      <c r="HI29" s="259"/>
      <c r="HJ29" s="259"/>
      <c r="HK29" s="259"/>
      <c r="HL29" s="259"/>
      <c r="HM29" s="259"/>
      <c r="HN29" s="259"/>
      <c r="HO29" s="259"/>
      <c r="HP29" s="259"/>
      <c r="HQ29" s="259"/>
      <c r="HR29" s="259"/>
      <c r="HS29" s="259"/>
      <c r="HT29" s="259"/>
      <c r="HU29" s="259"/>
      <c r="HV29" s="259"/>
      <c r="HW29" s="259"/>
      <c r="HX29" s="259"/>
      <c r="HY29" s="259"/>
      <c r="HZ29" s="259"/>
      <c r="IA29" s="259"/>
      <c r="IB29" s="259"/>
      <c r="IC29" s="259"/>
      <c r="ID29" s="259"/>
      <c r="IE29" s="259"/>
      <c r="IF29" s="259"/>
      <c r="IG29" s="259"/>
      <c r="IH29" s="259"/>
      <c r="II29" s="259"/>
      <c r="IJ29" s="259"/>
      <c r="IK29" s="259"/>
      <c r="IL29" s="259"/>
      <c r="IM29" s="259"/>
      <c r="IN29" s="259"/>
      <c r="IO29" s="259"/>
      <c r="IP29" s="259"/>
      <c r="IQ29" s="259"/>
      <c r="IR29" s="259"/>
      <c r="IS29" s="259"/>
      <c r="IT29" s="259"/>
      <c r="IU29" s="259"/>
      <c r="IV29" s="259"/>
      <c r="IW29" s="259"/>
      <c r="IX29" s="259"/>
      <c r="IY29" s="259"/>
      <c r="IZ29" s="259"/>
      <c r="JA29" s="259"/>
      <c r="JB29" s="259"/>
      <c r="JC29" s="259"/>
      <c r="JD29" s="259"/>
      <c r="JE29" s="259"/>
      <c r="JF29" s="259"/>
      <c r="JG29" s="259"/>
      <c r="JH29" s="259"/>
      <c r="JI29" s="259"/>
      <c r="JJ29" s="259"/>
      <c r="JK29" s="259"/>
      <c r="JL29" s="259"/>
      <c r="JM29" s="259"/>
      <c r="JN29" s="259"/>
      <c r="JO29" s="259"/>
      <c r="JP29" s="259"/>
      <c r="JQ29" s="259"/>
      <c r="JR29" s="259"/>
      <c r="JS29" s="259"/>
      <c r="JT29" s="259"/>
      <c r="JU29" s="259"/>
      <c r="JV29" s="259"/>
      <c r="JW29" s="259"/>
      <c r="JX29" s="259"/>
      <c r="JY29" s="259"/>
      <c r="JZ29" s="259"/>
      <c r="KA29" s="259"/>
      <c r="KB29" s="259"/>
      <c r="KC29" s="259"/>
      <c r="KD29" s="259"/>
      <c r="KE29" s="259"/>
      <c r="KF29" s="259"/>
      <c r="KG29" s="259"/>
      <c r="KH29" s="259"/>
      <c r="KI29" s="259"/>
      <c r="KJ29" s="259"/>
      <c r="KK29" s="259"/>
      <c r="KL29" s="259"/>
      <c r="KM29" s="259"/>
      <c r="KN29" s="259"/>
      <c r="KO29" s="259"/>
      <c r="KP29" s="259"/>
      <c r="KQ29" s="259"/>
      <c r="KR29" s="259"/>
      <c r="KS29" s="259"/>
      <c r="KT29" s="259"/>
      <c r="KU29" s="259"/>
      <c r="KV29" s="259"/>
      <c r="KW29" s="259"/>
      <c r="KX29" s="259"/>
      <c r="KY29" s="259"/>
      <c r="KZ29" s="259"/>
      <c r="LA29" s="259"/>
      <c r="LB29" s="259"/>
      <c r="LC29" s="259"/>
      <c r="LD29" s="259"/>
      <c r="LE29" s="259"/>
      <c r="LF29" s="259"/>
      <c r="LG29" s="259"/>
      <c r="LH29" s="259"/>
      <c r="LI29" s="259"/>
      <c r="LJ29" s="259"/>
      <c r="LK29" s="259"/>
      <c r="LL29" s="259"/>
      <c r="LM29" s="259"/>
      <c r="LN29" s="259"/>
      <c r="LO29" s="259"/>
      <c r="LP29" s="259"/>
      <c r="LQ29" s="259"/>
      <c r="LR29" s="259"/>
      <c r="LS29" s="259"/>
      <c r="LT29" s="259"/>
      <c r="LU29" s="259"/>
      <c r="LV29" s="259"/>
      <c r="LW29" s="259"/>
      <c r="LX29" s="259"/>
      <c r="LY29" s="259"/>
      <c r="LZ29" s="259"/>
      <c r="MA29" s="259"/>
      <c r="MB29" s="259"/>
      <c r="MC29" s="259"/>
      <c r="MD29" s="259"/>
      <c r="ME29" s="259"/>
      <c r="MF29" s="259"/>
      <c r="MG29" s="259"/>
      <c r="MH29" s="259"/>
      <c r="MI29" s="259"/>
      <c r="MJ29" s="259"/>
      <c r="MK29" s="259"/>
      <c r="ML29" s="259"/>
      <c r="MM29" s="259"/>
      <c r="MN29" s="259"/>
      <c r="MO29" s="259"/>
      <c r="MP29" s="259"/>
      <c r="MQ29" s="259"/>
      <c r="MR29" s="259"/>
      <c r="MS29" s="259"/>
      <c r="MT29" s="259"/>
      <c r="MU29" s="259"/>
      <c r="MV29" s="259"/>
      <c r="MW29" s="259"/>
      <c r="MX29" s="259"/>
      <c r="MY29" s="259"/>
      <c r="MZ29" s="259"/>
      <c r="NA29" s="259"/>
      <c r="NB29" s="259"/>
      <c r="NC29" s="259"/>
      <c r="ND29" s="259"/>
      <c r="NE29" s="259"/>
      <c r="NF29" s="259"/>
      <c r="NG29" s="259"/>
      <c r="NH29" s="259"/>
      <c r="NI29" s="259"/>
      <c r="NJ29" s="259"/>
      <c r="NK29" s="259"/>
      <c r="NL29" s="259"/>
      <c r="NM29" s="259"/>
      <c r="NN29" s="259"/>
      <c r="NO29" s="259"/>
      <c r="NP29" s="259"/>
      <c r="NQ29" s="259"/>
      <c r="NR29" s="259"/>
      <c r="NS29" s="259"/>
      <c r="NT29" s="259"/>
      <c r="NU29" s="259"/>
      <c r="NV29" s="259"/>
      <c r="NW29" s="259"/>
      <c r="NX29" s="259"/>
      <c r="NY29" s="259"/>
      <c r="NZ29" s="259"/>
      <c r="OA29" s="259"/>
      <c r="OB29" s="259"/>
      <c r="OC29" s="259"/>
      <c r="OD29" s="259"/>
      <c r="OE29" s="259"/>
      <c r="OF29" s="259"/>
      <c r="OG29" s="259"/>
      <c r="OH29" s="259"/>
      <c r="OI29" s="259"/>
      <c r="OJ29" s="259"/>
      <c r="OK29" s="259"/>
      <c r="OL29" s="259"/>
      <c r="OM29" s="259"/>
      <c r="ON29" s="259"/>
      <c r="OO29" s="259"/>
      <c r="OP29" s="259"/>
      <c r="OQ29" s="259"/>
      <c r="OR29" s="259"/>
      <c r="OS29" s="259"/>
      <c r="OT29" s="259"/>
      <c r="OU29" s="259"/>
      <c r="OV29" s="259"/>
      <c r="OW29" s="259"/>
      <c r="OX29" s="259"/>
      <c r="OY29" s="259"/>
      <c r="OZ29" s="259"/>
      <c r="PA29" s="259"/>
      <c r="PB29" s="259"/>
      <c r="PC29" s="259"/>
      <c r="PD29" s="259"/>
      <c r="PE29" s="259"/>
      <c r="PF29" s="259"/>
      <c r="PG29" s="259"/>
      <c r="PH29" s="259"/>
      <c r="PI29" s="259"/>
      <c r="PJ29" s="259"/>
      <c r="PK29" s="259"/>
      <c r="PL29" s="259"/>
      <c r="PM29" s="259"/>
      <c r="PN29" s="259"/>
      <c r="PO29" s="259"/>
      <c r="PP29" s="259"/>
      <c r="PQ29" s="259"/>
      <c r="PR29" s="259"/>
      <c r="PS29" s="259"/>
      <c r="PT29" s="259"/>
      <c r="PU29" s="259"/>
      <c r="PV29" s="259"/>
      <c r="PW29" s="259"/>
      <c r="PX29" s="259"/>
      <c r="PY29" s="259"/>
      <c r="PZ29" s="259"/>
      <c r="QA29" s="259"/>
      <c r="QB29" s="259"/>
      <c r="QC29" s="259"/>
      <c r="QD29" s="259"/>
      <c r="QE29" s="259"/>
      <c r="QF29" s="259"/>
      <c r="QG29" s="259"/>
      <c r="QH29" s="259"/>
      <c r="QI29" s="259"/>
      <c r="QJ29" s="259"/>
      <c r="QK29" s="259"/>
      <c r="QL29" s="259"/>
      <c r="QM29" s="259"/>
      <c r="QN29" s="259"/>
      <c r="QO29" s="259"/>
      <c r="QP29" s="259"/>
      <c r="QQ29" s="259"/>
      <c r="QR29" s="259"/>
      <c r="QS29" s="259"/>
      <c r="QT29" s="259"/>
      <c r="QU29" s="259"/>
      <c r="QV29" s="259"/>
      <c r="QW29" s="259"/>
      <c r="QX29" s="259"/>
      <c r="QY29" s="259"/>
      <c r="QZ29" s="4">
        <f t="shared" si="1"/>
        <v>10</v>
      </c>
      <c r="RA29" s="254">
        <f>RA21</f>
        <v>10</v>
      </c>
      <c r="RB29" s="4">
        <f t="shared" si="2"/>
        <v>10</v>
      </c>
      <c r="RC29" s="254">
        <f>RC21</f>
        <v>-10</v>
      </c>
      <c r="RD29" s="171">
        <f>RD21</f>
        <v>-10</v>
      </c>
      <c r="RE29" s="254">
        <f t="shared" si="3"/>
        <v>10</v>
      </c>
      <c r="RF29" s="177">
        <f>RF21</f>
        <v>10</v>
      </c>
      <c r="RG29" s="314">
        <f t="shared" si="0"/>
        <v>10</v>
      </c>
      <c r="RH29" s="64"/>
      <c r="RI29" s="64"/>
      <c r="RJ29" s="64"/>
      <c r="RK29" s="64"/>
      <c r="SF29" s="259"/>
      <c r="SG29" s="259"/>
      <c r="SH29" s="259"/>
      <c r="SI29" s="259"/>
      <c r="SJ29" s="259"/>
      <c r="SK29" s="259"/>
      <c r="SL29" s="259"/>
      <c r="SM29" s="259"/>
      <c r="SN29" s="259"/>
      <c r="SO29" s="259"/>
      <c r="SP29" s="259"/>
      <c r="SQ29" s="259"/>
      <c r="SR29" s="259"/>
      <c r="SS29" s="259"/>
      <c r="ST29" s="259"/>
      <c r="SU29" s="259"/>
      <c r="SV29" s="259"/>
      <c r="SW29" s="259"/>
      <c r="SX29" s="259"/>
      <c r="SY29" s="259"/>
      <c r="SZ29" s="259"/>
      <c r="TA29" s="259"/>
      <c r="TB29" s="259"/>
      <c r="TC29" s="259"/>
      <c r="TD29" s="259"/>
      <c r="TE29" s="259"/>
      <c r="TF29" s="259"/>
      <c r="TG29" s="259"/>
      <c r="TH29" s="259"/>
      <c r="TI29" s="259"/>
      <c r="TJ29" s="259"/>
      <c r="TK29" s="259"/>
      <c r="TL29" s="259"/>
      <c r="TM29" s="259"/>
      <c r="TN29" s="259"/>
      <c r="TO29" s="259"/>
      <c r="TP29" s="259"/>
      <c r="TQ29" s="259"/>
      <c r="TR29" s="259"/>
      <c r="TS29" s="259"/>
      <c r="TT29" s="259"/>
      <c r="TU29" s="259"/>
      <c r="TV29" s="259"/>
      <c r="TW29" s="259"/>
      <c r="TX29" s="259"/>
      <c r="TY29" s="259"/>
      <c r="TZ29" s="259"/>
      <c r="UA29" s="259"/>
      <c r="UB29" s="259"/>
      <c r="UC29" s="259"/>
      <c r="UD29" s="259"/>
      <c r="UE29" s="259"/>
      <c r="UF29" s="259"/>
      <c r="UG29" s="259"/>
      <c r="UH29" s="259"/>
      <c r="UI29" s="259"/>
      <c r="UJ29" s="259"/>
      <c r="UK29" s="259"/>
      <c r="UL29" s="259"/>
      <c r="UM29" s="259"/>
      <c r="UN29" s="259"/>
      <c r="UO29" s="259"/>
      <c r="UP29" s="259"/>
      <c r="UQ29" s="259"/>
      <c r="UR29" s="259"/>
      <c r="US29" s="259"/>
      <c r="UT29" s="259"/>
      <c r="UU29" s="259"/>
      <c r="UV29" s="259"/>
      <c r="UW29" s="259"/>
      <c r="UX29" s="259"/>
      <c r="UY29" s="259"/>
      <c r="UZ29" s="259"/>
      <c r="VA29" s="259"/>
      <c r="VB29" s="259"/>
      <c r="VC29" s="257"/>
      <c r="VD29" s="146"/>
      <c r="VE29" s="146"/>
      <c r="VF29" s="146"/>
      <c r="VG29" s="146"/>
      <c r="VH29" s="146"/>
      <c r="VI29" s="146"/>
      <c r="VJ29" s="146"/>
      <c r="VK29" s="146"/>
      <c r="VL29" s="146"/>
      <c r="VM29" s="146"/>
      <c r="VN29" s="146"/>
      <c r="VO29" s="146"/>
      <c r="VP29" s="146"/>
      <c r="VQ29" s="146"/>
      <c r="VR29" s="146"/>
      <c r="VS29" s="146"/>
      <c r="VT29" s="146"/>
      <c r="VU29" s="146"/>
      <c r="VV29" s="146"/>
      <c r="VW29" s="146"/>
      <c r="VX29" s="146"/>
      <c r="VY29" s="146"/>
      <c r="VZ29" s="146"/>
      <c r="WA29" s="146"/>
      <c r="WB29" s="146"/>
      <c r="WC29" s="146"/>
      <c r="WD29" s="146"/>
      <c r="WE29" s="146"/>
      <c r="WF29" s="146"/>
      <c r="WG29" s="146"/>
      <c r="WH29" s="146"/>
      <c r="WI29" s="146"/>
      <c r="WJ29" s="146"/>
      <c r="WK29" s="146"/>
      <c r="WL29" s="146"/>
      <c r="WM29" s="146"/>
      <c r="WN29" s="146"/>
      <c r="WO29" s="146"/>
      <c r="WP29" s="146"/>
      <c r="WQ29" s="146"/>
      <c r="WR29" s="146"/>
      <c r="WS29" s="146"/>
      <c r="WT29" s="146"/>
      <c r="WU29" s="146"/>
    </row>
    <row r="30" spans="1:620" ht="14.1" customHeight="1" x14ac:dyDescent="0.2">
      <c r="A30" s="187"/>
      <c r="B30" s="324"/>
      <c r="C30" s="540"/>
      <c r="D30" s="541"/>
      <c r="E30" s="542"/>
      <c r="F30" s="465" t="s">
        <v>65</v>
      </c>
      <c r="G30" s="465"/>
      <c r="H30" s="465"/>
      <c r="I30" s="495">
        <v>6</v>
      </c>
      <c r="J30" s="496"/>
      <c r="K30" s="496"/>
      <c r="L30" s="497"/>
      <c r="M30" s="330" t="s">
        <v>100</v>
      </c>
      <c r="N30" s="331"/>
      <c r="O30" s="332"/>
      <c r="P30" s="187"/>
      <c r="Q30" s="300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81"/>
      <c r="AC30" s="322"/>
      <c r="AD30" s="322"/>
      <c r="AE30" s="322"/>
      <c r="AF30" s="181"/>
      <c r="AG30" s="181"/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181"/>
      <c r="AS30" s="181"/>
      <c r="AT30" s="333"/>
      <c r="AU30" s="181"/>
      <c r="AV30" s="181"/>
      <c r="AW30" s="181"/>
      <c r="AX30" s="181"/>
      <c r="AY30" s="181"/>
      <c r="AZ30" s="181"/>
      <c r="BA30" s="295"/>
      <c r="BB30" s="271"/>
      <c r="BC30" s="187"/>
      <c r="BD30" s="187"/>
      <c r="BE30" s="187"/>
      <c r="BF30" s="187"/>
      <c r="BG30" s="187"/>
      <c r="BH30" s="187"/>
      <c r="BI30" s="187"/>
      <c r="BJ30" s="187"/>
      <c r="BK30" s="187"/>
      <c r="BL30" s="187"/>
      <c r="BM30" s="187"/>
      <c r="BN30" s="187"/>
      <c r="BO30" s="187"/>
      <c r="BP30" s="187"/>
      <c r="BQ30" s="187"/>
      <c r="BR30" s="187"/>
      <c r="BS30" s="187"/>
      <c r="BT30" s="187"/>
      <c r="BU30" s="187"/>
      <c r="BV30" s="187"/>
      <c r="BW30" s="187"/>
      <c r="BX30" s="187"/>
      <c r="BY30" s="187"/>
      <c r="BZ30" s="187"/>
      <c r="CA30" s="187"/>
      <c r="CB30" s="187"/>
      <c r="CC30" s="187"/>
      <c r="CD30" s="187"/>
      <c r="CE30" s="187"/>
      <c r="CF30" s="187"/>
      <c r="CG30" s="187"/>
      <c r="CH30" s="187"/>
      <c r="CI30" s="187"/>
      <c r="CJ30" s="187"/>
      <c r="CK30" s="187"/>
      <c r="CL30" s="187"/>
      <c r="CM30" s="187"/>
      <c r="CN30" s="187"/>
      <c r="CO30" s="187"/>
      <c r="CP30" s="187"/>
      <c r="CQ30" s="187"/>
      <c r="CR30" s="187"/>
      <c r="CS30" s="187"/>
      <c r="CT30" s="187"/>
      <c r="CU30" s="187"/>
      <c r="CV30" s="187"/>
      <c r="CW30" s="187"/>
      <c r="CX30" s="187"/>
      <c r="CY30" s="187"/>
      <c r="CZ30" s="187"/>
      <c r="DA30" s="187"/>
      <c r="DB30" s="187"/>
      <c r="DC30" s="187"/>
      <c r="DD30" s="187"/>
      <c r="DE30" s="187"/>
      <c r="DF30" s="187"/>
      <c r="DG30" s="187"/>
      <c r="DH30" s="187"/>
      <c r="DI30" s="187"/>
      <c r="DJ30" s="187"/>
      <c r="DK30" s="187"/>
      <c r="DL30" s="187"/>
      <c r="DM30" s="187"/>
      <c r="DN30" s="187"/>
      <c r="DO30" s="187"/>
      <c r="DP30" s="187"/>
      <c r="DQ30" s="187"/>
      <c r="DR30" s="187"/>
      <c r="DS30" s="187"/>
      <c r="DT30" s="187"/>
      <c r="DU30" s="187"/>
      <c r="DV30" s="187"/>
      <c r="DW30" s="187"/>
      <c r="DX30" s="187"/>
      <c r="DY30" s="187"/>
      <c r="DZ30" s="187"/>
      <c r="EA30" s="187"/>
      <c r="EB30" s="187"/>
      <c r="EC30" s="187"/>
      <c r="ED30" s="187"/>
      <c r="EE30" s="187"/>
      <c r="EF30" s="187"/>
      <c r="EG30" s="187"/>
      <c r="EH30" s="187"/>
      <c r="EI30" s="187"/>
      <c r="EJ30" s="187"/>
      <c r="EK30" s="187"/>
      <c r="EL30" s="187"/>
      <c r="EM30" s="187"/>
      <c r="EN30" s="187"/>
      <c r="EO30" s="187"/>
      <c r="EP30" s="187"/>
      <c r="EQ30" s="187"/>
      <c r="ER30" s="187"/>
      <c r="ES30" s="187"/>
      <c r="ET30" s="187"/>
      <c r="EU30" s="187"/>
      <c r="EV30" s="187"/>
      <c r="EW30" s="187"/>
      <c r="EX30" s="187"/>
      <c r="EY30" s="187"/>
      <c r="EZ30" s="187"/>
      <c r="FA30" s="187"/>
      <c r="FB30" s="187"/>
      <c r="FC30" s="187"/>
      <c r="FD30" s="187"/>
      <c r="FE30" s="187"/>
      <c r="FF30" s="187"/>
      <c r="FG30" s="187"/>
      <c r="FH30" s="187"/>
      <c r="FI30" s="187"/>
      <c r="FJ30" s="187"/>
      <c r="FK30" s="187"/>
      <c r="FL30" s="187"/>
      <c r="FM30" s="187"/>
      <c r="FN30" s="187"/>
      <c r="FO30" s="187"/>
      <c r="FP30" s="187"/>
      <c r="FQ30" s="194"/>
      <c r="FR30" s="194"/>
      <c r="FS30" s="194"/>
      <c r="FT30" s="194"/>
      <c r="FU30" s="194"/>
      <c r="FV30" s="259"/>
      <c r="FW30" s="259"/>
      <c r="FX30" s="259">
        <v>20</v>
      </c>
      <c r="GA30" s="259" t="s">
        <v>103</v>
      </c>
      <c r="GB30" s="259"/>
      <c r="GC30" s="259">
        <v>10</v>
      </c>
      <c r="GD30" s="259"/>
      <c r="GE30" s="185" t="str">
        <f>IF($H$6&gt;2400,GC30,GA30)</f>
        <v>6</v>
      </c>
      <c r="GF30" s="259"/>
      <c r="GG30" s="329">
        <v>6</v>
      </c>
      <c r="GH30" s="514">
        <v>0.56599999999999995</v>
      </c>
      <c r="GI30" s="514"/>
      <c r="GJ30" s="95"/>
      <c r="GK30" s="95"/>
      <c r="GL30" s="259"/>
      <c r="GM30" s="259"/>
      <c r="GN30" s="259"/>
      <c r="GO30" s="259"/>
      <c r="GP30" s="259">
        <v>15</v>
      </c>
      <c r="GQ30" s="259"/>
      <c r="GR30" s="259">
        <v>1.5</v>
      </c>
      <c r="GS30" s="508">
        <v>1.77</v>
      </c>
      <c r="GT30" s="508"/>
      <c r="GU30" s="259"/>
      <c r="GV30" s="259"/>
      <c r="GW30" s="315">
        <v>350</v>
      </c>
      <c r="GX30" s="315"/>
      <c r="GY30" s="259"/>
      <c r="GZ30" s="259"/>
      <c r="HA30" s="259">
        <v>55</v>
      </c>
      <c r="HB30" s="259"/>
      <c r="HC30" s="259"/>
      <c r="HF30" s="259"/>
      <c r="HG30" s="259"/>
      <c r="HH30" s="259"/>
      <c r="HI30" s="259"/>
      <c r="HJ30" s="259"/>
      <c r="HK30" s="259"/>
      <c r="HL30" s="259"/>
      <c r="HM30" s="259"/>
      <c r="HN30" s="259"/>
      <c r="HO30" s="259"/>
      <c r="HP30" s="259"/>
      <c r="HQ30" s="259"/>
      <c r="HR30" s="259"/>
      <c r="HS30" s="259"/>
      <c r="HT30" s="259"/>
      <c r="HU30" s="259"/>
      <c r="HV30" s="259"/>
      <c r="HW30" s="259"/>
      <c r="HX30" s="259"/>
      <c r="HY30" s="259"/>
      <c r="HZ30" s="259"/>
      <c r="IA30" s="259"/>
      <c r="IB30" s="259"/>
      <c r="IC30" s="259"/>
      <c r="ID30" s="259"/>
      <c r="IE30" s="259"/>
      <c r="IF30" s="259"/>
      <c r="IG30" s="259"/>
      <c r="IH30" s="259"/>
      <c r="II30" s="259"/>
      <c r="IJ30" s="259"/>
      <c r="IK30" s="259"/>
      <c r="IL30" s="259"/>
      <c r="IM30" s="259"/>
      <c r="IN30" s="259"/>
      <c r="IO30" s="259"/>
      <c r="IP30" s="259"/>
      <c r="IQ30" s="259"/>
      <c r="IR30" s="259"/>
      <c r="IS30" s="259"/>
      <c r="IT30" s="259"/>
      <c r="IU30" s="259"/>
      <c r="IV30" s="259"/>
      <c r="IW30" s="259"/>
      <c r="IX30" s="259"/>
      <c r="IY30" s="259"/>
      <c r="IZ30" s="259"/>
      <c r="JA30" s="259"/>
      <c r="JB30" s="259"/>
      <c r="JC30" s="259"/>
      <c r="JD30" s="259"/>
      <c r="JE30" s="259"/>
      <c r="JF30" s="259"/>
      <c r="JG30" s="259"/>
      <c r="JH30" s="259"/>
      <c r="JI30" s="259"/>
      <c r="JJ30" s="259"/>
      <c r="JK30" s="259"/>
      <c r="JL30" s="259"/>
      <c r="JM30" s="259"/>
      <c r="JN30" s="259"/>
      <c r="JO30" s="259"/>
      <c r="JP30" s="259"/>
      <c r="JQ30" s="259"/>
      <c r="JR30" s="259"/>
      <c r="JS30" s="259"/>
      <c r="JT30" s="259"/>
      <c r="JU30" s="259"/>
      <c r="JV30" s="259"/>
      <c r="JW30" s="259"/>
      <c r="JX30" s="259"/>
      <c r="JY30" s="259"/>
      <c r="JZ30" s="259"/>
      <c r="KA30" s="259"/>
      <c r="KB30" s="259"/>
      <c r="KC30" s="259"/>
      <c r="KD30" s="259"/>
      <c r="KE30" s="259"/>
      <c r="KF30" s="259"/>
      <c r="KG30" s="259"/>
      <c r="KH30" s="259"/>
      <c r="KI30" s="259"/>
      <c r="KJ30" s="259"/>
      <c r="KK30" s="259"/>
      <c r="KL30" s="259"/>
      <c r="KM30" s="259"/>
      <c r="KN30" s="259"/>
      <c r="KO30" s="259"/>
      <c r="KP30" s="259"/>
      <c r="KQ30" s="259"/>
      <c r="KR30" s="259"/>
      <c r="KS30" s="259"/>
      <c r="KT30" s="259"/>
      <c r="KU30" s="259"/>
      <c r="KV30" s="259"/>
      <c r="KW30" s="259"/>
      <c r="KX30" s="259"/>
      <c r="KY30" s="259"/>
      <c r="KZ30" s="259"/>
      <c r="LA30" s="259"/>
      <c r="LB30" s="259"/>
      <c r="LC30" s="259"/>
      <c r="LD30" s="259"/>
      <c r="LE30" s="259"/>
      <c r="LF30" s="259"/>
      <c r="LG30" s="259"/>
      <c r="LH30" s="259"/>
      <c r="LI30" s="259"/>
      <c r="LJ30" s="259"/>
      <c r="LK30" s="259"/>
      <c r="LL30" s="259"/>
      <c r="LM30" s="259"/>
      <c r="LN30" s="259"/>
      <c r="LO30" s="259"/>
      <c r="LP30" s="259"/>
      <c r="LQ30" s="259"/>
      <c r="LR30" s="259"/>
      <c r="LS30" s="259"/>
      <c r="LT30" s="259"/>
      <c r="LU30" s="259"/>
      <c r="LV30" s="259"/>
      <c r="LW30" s="259"/>
      <c r="LX30" s="259"/>
      <c r="LY30" s="259"/>
      <c r="LZ30" s="259"/>
      <c r="MA30" s="259"/>
      <c r="MB30" s="259"/>
      <c r="MC30" s="259"/>
      <c r="MD30" s="259"/>
      <c r="ME30" s="259"/>
      <c r="MF30" s="259"/>
      <c r="MG30" s="259"/>
      <c r="MH30" s="259"/>
      <c r="MI30" s="259"/>
      <c r="MJ30" s="259"/>
      <c r="MK30" s="259"/>
      <c r="ML30" s="259"/>
      <c r="MM30" s="259"/>
      <c r="MN30" s="259"/>
      <c r="MO30" s="259"/>
      <c r="MP30" s="259"/>
      <c r="MQ30" s="259"/>
      <c r="MR30" s="259"/>
      <c r="MS30" s="259"/>
      <c r="MT30" s="259"/>
      <c r="MU30" s="259"/>
      <c r="MV30" s="259"/>
      <c r="MW30" s="259"/>
      <c r="MX30" s="259"/>
      <c r="MY30" s="259"/>
      <c r="MZ30" s="259"/>
      <c r="NA30" s="259"/>
      <c r="NB30" s="259"/>
      <c r="NC30" s="259"/>
      <c r="ND30" s="259"/>
      <c r="NE30" s="259"/>
      <c r="NF30" s="259"/>
      <c r="NG30" s="259"/>
      <c r="NH30" s="259"/>
      <c r="NI30" s="259"/>
      <c r="NJ30" s="259"/>
      <c r="NK30" s="259"/>
      <c r="NL30" s="259"/>
      <c r="NM30" s="259"/>
      <c r="NN30" s="259"/>
      <c r="NO30" s="259"/>
      <c r="NP30" s="259"/>
      <c r="NQ30" s="259"/>
      <c r="NR30" s="259"/>
      <c r="NS30" s="259"/>
      <c r="NT30" s="259"/>
      <c r="NU30" s="259"/>
      <c r="NV30" s="259"/>
      <c r="NW30" s="259"/>
      <c r="NX30" s="259"/>
      <c r="NY30" s="259"/>
      <c r="NZ30" s="259"/>
      <c r="OA30" s="259"/>
      <c r="OB30" s="259"/>
      <c r="OC30" s="259"/>
      <c r="OD30" s="259"/>
      <c r="OE30" s="259"/>
      <c r="OF30" s="259"/>
      <c r="OG30" s="259"/>
      <c r="OH30" s="259"/>
      <c r="OI30" s="259"/>
      <c r="OJ30" s="259"/>
      <c r="OK30" s="259"/>
      <c r="OL30" s="259"/>
      <c r="OM30" s="259"/>
      <c r="ON30" s="259"/>
      <c r="OO30" s="259"/>
      <c r="OP30" s="259"/>
      <c r="OQ30" s="259"/>
      <c r="OR30" s="259"/>
      <c r="OS30" s="259"/>
      <c r="OT30" s="259"/>
      <c r="OU30" s="259"/>
      <c r="OV30" s="259"/>
      <c r="OW30" s="259"/>
      <c r="OX30" s="259"/>
      <c r="OY30" s="259"/>
      <c r="OZ30" s="259"/>
      <c r="PA30" s="259"/>
      <c r="PB30" s="259"/>
      <c r="PC30" s="259"/>
      <c r="PD30" s="259"/>
      <c r="PE30" s="259"/>
      <c r="PF30" s="259"/>
      <c r="PG30" s="259"/>
      <c r="PH30" s="259"/>
      <c r="PI30" s="259"/>
      <c r="PJ30" s="259"/>
      <c r="PK30" s="259"/>
      <c r="PL30" s="259"/>
      <c r="PM30" s="259"/>
      <c r="PN30" s="259"/>
      <c r="PO30" s="259"/>
      <c r="PP30" s="259"/>
      <c r="PQ30" s="259"/>
      <c r="PR30" s="259"/>
      <c r="PS30" s="259"/>
      <c r="PT30" s="259"/>
      <c r="PU30" s="259"/>
      <c r="PV30" s="259"/>
      <c r="PW30" s="259"/>
      <c r="PX30" s="259"/>
      <c r="PY30" s="259"/>
      <c r="PZ30" s="259"/>
      <c r="QA30" s="259"/>
      <c r="QB30" s="259"/>
      <c r="QC30" s="259"/>
      <c r="QD30" s="259"/>
      <c r="QE30" s="259"/>
      <c r="QF30" s="259"/>
      <c r="QG30" s="259"/>
      <c r="QH30" s="259"/>
      <c r="QI30" s="259"/>
      <c r="QJ30" s="259"/>
      <c r="QK30" s="259"/>
      <c r="QL30" s="259"/>
      <c r="QM30" s="259"/>
      <c r="QN30" s="259"/>
      <c r="QO30" s="259"/>
      <c r="QP30" s="259"/>
      <c r="QQ30" s="259"/>
      <c r="QR30" s="259"/>
      <c r="QS30" s="259"/>
      <c r="QT30" s="259"/>
      <c r="QU30" s="259"/>
      <c r="QV30" s="259"/>
      <c r="QW30" s="259"/>
      <c r="QX30" s="259"/>
      <c r="QY30" s="259"/>
      <c r="QZ30" s="4">
        <f t="shared" si="1"/>
        <v>10</v>
      </c>
      <c r="RA30" s="254">
        <f>RA21</f>
        <v>10</v>
      </c>
      <c r="RB30" s="4">
        <f t="shared" si="2"/>
        <v>10</v>
      </c>
      <c r="RC30" s="254">
        <f>RC21</f>
        <v>-10</v>
      </c>
      <c r="RD30" s="171">
        <f>RD21</f>
        <v>-10</v>
      </c>
      <c r="RE30" s="254">
        <f t="shared" si="3"/>
        <v>10</v>
      </c>
      <c r="RF30" s="175">
        <f>RF21</f>
        <v>10</v>
      </c>
      <c r="RG30" s="314">
        <f t="shared" si="0"/>
        <v>10</v>
      </c>
      <c r="RH30" s="64"/>
      <c r="RI30" s="64"/>
      <c r="RJ30" s="64"/>
      <c r="RK30" s="64"/>
      <c r="RL30" s="155"/>
      <c r="SF30" s="259"/>
      <c r="SG30" s="259"/>
      <c r="SH30" s="259"/>
      <c r="SI30" s="259"/>
      <c r="SJ30" s="259"/>
      <c r="SK30" s="259"/>
      <c r="SL30" s="259"/>
      <c r="SM30" s="259"/>
      <c r="SN30" s="259"/>
      <c r="SO30" s="259"/>
      <c r="SP30" s="259"/>
      <c r="SQ30" s="259"/>
      <c r="SR30" s="259"/>
      <c r="SS30" s="259"/>
      <c r="ST30" s="259"/>
      <c r="SU30" s="259"/>
      <c r="SV30" s="259"/>
      <c r="SW30" s="259"/>
      <c r="SX30" s="259"/>
      <c r="SY30" s="259"/>
      <c r="SZ30" s="259"/>
      <c r="TA30" s="259"/>
      <c r="TB30" s="259"/>
      <c r="TC30" s="259"/>
      <c r="TD30" s="259"/>
      <c r="TE30" s="259"/>
      <c r="TF30" s="259"/>
      <c r="TG30" s="259"/>
      <c r="TH30" s="259"/>
      <c r="TI30" s="259"/>
      <c r="TJ30" s="259"/>
      <c r="TK30" s="259"/>
      <c r="TL30" s="259"/>
      <c r="TM30" s="259"/>
      <c r="TN30" s="259"/>
      <c r="TO30" s="259"/>
      <c r="TP30" s="259"/>
      <c r="TQ30" s="259"/>
      <c r="TR30" s="259"/>
      <c r="TS30" s="259"/>
      <c r="TT30" s="259"/>
      <c r="TU30" s="259"/>
      <c r="TV30" s="259"/>
      <c r="TW30" s="259"/>
      <c r="TX30" s="259"/>
      <c r="TY30" s="259"/>
      <c r="TZ30" s="259"/>
      <c r="UA30" s="259"/>
      <c r="UB30" s="259"/>
      <c r="UC30" s="259"/>
      <c r="UD30" s="259"/>
      <c r="UE30" s="259"/>
      <c r="UF30" s="259"/>
      <c r="UG30" s="259"/>
      <c r="UH30" s="259"/>
      <c r="UI30" s="259"/>
      <c r="UJ30" s="259"/>
      <c r="UK30" s="259"/>
      <c r="UL30" s="259"/>
      <c r="UM30" s="259"/>
      <c r="UN30" s="259"/>
      <c r="UO30" s="259"/>
      <c r="UP30" s="259"/>
      <c r="UQ30" s="259"/>
      <c r="UR30" s="259"/>
      <c r="US30" s="259"/>
      <c r="UT30" s="259"/>
      <c r="UU30" s="259"/>
      <c r="UV30" s="259"/>
      <c r="UW30" s="259"/>
      <c r="UX30" s="259"/>
      <c r="UY30" s="259"/>
      <c r="UZ30" s="259"/>
      <c r="VA30" s="257"/>
      <c r="VB30" s="257"/>
      <c r="VC30" s="257"/>
      <c r="VD30" s="146"/>
      <c r="VE30" s="146"/>
      <c r="VF30" s="146"/>
      <c r="VG30" s="146"/>
      <c r="VH30" s="146"/>
      <c r="VI30" s="146"/>
      <c r="VJ30" s="146"/>
      <c r="VK30" s="146"/>
      <c r="VL30" s="146"/>
      <c r="VM30" s="146"/>
      <c r="VN30" s="146"/>
      <c r="VO30" s="146"/>
      <c r="VP30" s="146"/>
      <c r="VQ30" s="146"/>
      <c r="VR30" s="146"/>
      <c r="VS30" s="146"/>
      <c r="VT30" s="146"/>
      <c r="VU30" s="146"/>
      <c r="VV30" s="146"/>
      <c r="VW30" s="146"/>
      <c r="VX30" s="146"/>
      <c r="VY30" s="146"/>
      <c r="VZ30" s="146"/>
      <c r="WA30" s="146"/>
      <c r="WB30" s="146"/>
      <c r="WC30" s="146"/>
      <c r="WD30" s="146"/>
      <c r="WE30" s="146"/>
      <c r="WF30" s="146"/>
      <c r="WG30" s="146"/>
      <c r="WH30" s="146"/>
      <c r="WI30" s="146"/>
      <c r="WJ30" s="146"/>
      <c r="WK30" s="146"/>
      <c r="WL30" s="146"/>
      <c r="WM30" s="146"/>
      <c r="WN30" s="146"/>
      <c r="WO30" s="146"/>
      <c r="WP30" s="146"/>
      <c r="WQ30" s="146"/>
      <c r="WR30" s="146"/>
      <c r="WS30" s="146"/>
      <c r="WT30" s="146"/>
      <c r="WU30" s="146"/>
    </row>
    <row r="31" spans="1:620" ht="14.1" customHeight="1" x14ac:dyDescent="0.2">
      <c r="A31" s="187"/>
      <c r="B31" s="324"/>
      <c r="C31" s="540"/>
      <c r="D31" s="541"/>
      <c r="E31" s="542"/>
      <c r="F31" s="465" t="s">
        <v>114</v>
      </c>
      <c r="G31" s="465"/>
      <c r="H31" s="465"/>
      <c r="I31" s="511">
        <f>(H18-(2*(H22+(I36/10)))-((I29/10)*(RC2/2)))/((RC2/2)-1)</f>
        <v>8.5</v>
      </c>
      <c r="J31" s="512"/>
      <c r="K31" s="512"/>
      <c r="L31" s="513"/>
      <c r="M31" s="330" t="s">
        <v>12</v>
      </c>
      <c r="N31" s="331"/>
      <c r="O31" s="332"/>
      <c r="P31" s="187"/>
      <c r="Q31" s="300"/>
      <c r="R31" s="181"/>
      <c r="S31" s="181"/>
      <c r="T31" s="181"/>
      <c r="U31" s="181"/>
      <c r="V31" s="181"/>
      <c r="W31" s="181"/>
      <c r="X31" s="181"/>
      <c r="Y31" s="181"/>
      <c r="Z31" s="181"/>
      <c r="AA31" s="181"/>
      <c r="AB31" s="181"/>
      <c r="AC31" s="181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  <c r="AN31" s="181"/>
      <c r="AO31" s="181"/>
      <c r="AP31" s="181"/>
      <c r="AQ31" s="181"/>
      <c r="AR31" s="181"/>
      <c r="AS31" s="181"/>
      <c r="AT31" s="333"/>
      <c r="AU31" s="181"/>
      <c r="AV31" s="181"/>
      <c r="AW31" s="181"/>
      <c r="AX31" s="181"/>
      <c r="AY31" s="181"/>
      <c r="AZ31" s="181"/>
      <c r="BA31" s="295"/>
      <c r="BB31" s="271"/>
      <c r="BC31" s="187"/>
      <c r="BD31" s="187"/>
      <c r="BE31" s="187"/>
      <c r="BF31" s="187"/>
      <c r="BG31" s="187"/>
      <c r="BH31" s="187"/>
      <c r="BI31" s="187"/>
      <c r="BJ31" s="187"/>
      <c r="BK31" s="187"/>
      <c r="BL31" s="187"/>
      <c r="BM31" s="187"/>
      <c r="BN31" s="187"/>
      <c r="BO31" s="187"/>
      <c r="BP31" s="187"/>
      <c r="BQ31" s="187"/>
      <c r="BR31" s="187"/>
      <c r="BS31" s="187"/>
      <c r="BT31" s="187"/>
      <c r="BU31" s="187"/>
      <c r="BV31" s="187"/>
      <c r="BW31" s="187"/>
      <c r="BX31" s="187"/>
      <c r="BY31" s="187"/>
      <c r="BZ31" s="187"/>
      <c r="CA31" s="187"/>
      <c r="CB31" s="187"/>
      <c r="CC31" s="187"/>
      <c r="CD31" s="187"/>
      <c r="CE31" s="187"/>
      <c r="CF31" s="187"/>
      <c r="CG31" s="187"/>
      <c r="CH31" s="187"/>
      <c r="CI31" s="187"/>
      <c r="CJ31" s="187"/>
      <c r="CK31" s="187"/>
      <c r="CL31" s="187"/>
      <c r="CM31" s="187"/>
      <c r="CN31" s="187"/>
      <c r="CO31" s="187"/>
      <c r="CP31" s="187"/>
      <c r="CQ31" s="187"/>
      <c r="CR31" s="187"/>
      <c r="CS31" s="187"/>
      <c r="CT31" s="187"/>
      <c r="CU31" s="187"/>
      <c r="CV31" s="187"/>
      <c r="CW31" s="187"/>
      <c r="CX31" s="187"/>
      <c r="CY31" s="187"/>
      <c r="CZ31" s="187"/>
      <c r="DA31" s="187"/>
      <c r="DB31" s="187"/>
      <c r="DC31" s="187"/>
      <c r="DD31" s="187"/>
      <c r="DE31" s="187"/>
      <c r="DF31" s="187"/>
      <c r="DG31" s="187"/>
      <c r="DH31" s="187"/>
      <c r="DI31" s="187"/>
      <c r="DJ31" s="187"/>
      <c r="DK31" s="187"/>
      <c r="DL31" s="187"/>
      <c r="DM31" s="187"/>
      <c r="DN31" s="187"/>
      <c r="DO31" s="187"/>
      <c r="DP31" s="187"/>
      <c r="DQ31" s="187"/>
      <c r="DR31" s="187"/>
      <c r="DS31" s="187"/>
      <c r="DT31" s="187"/>
      <c r="DU31" s="187"/>
      <c r="DV31" s="187"/>
      <c r="DW31" s="187"/>
      <c r="DX31" s="187"/>
      <c r="DY31" s="187"/>
      <c r="DZ31" s="187"/>
      <c r="EA31" s="187"/>
      <c r="EB31" s="187"/>
      <c r="EC31" s="187"/>
      <c r="ED31" s="187"/>
      <c r="EE31" s="187"/>
      <c r="EF31" s="187"/>
      <c r="EG31" s="187"/>
      <c r="EH31" s="187"/>
      <c r="EI31" s="187"/>
      <c r="EJ31" s="187"/>
      <c r="EK31" s="187"/>
      <c r="EL31" s="187"/>
      <c r="EM31" s="187"/>
      <c r="EN31" s="187"/>
      <c r="EO31" s="187"/>
      <c r="EP31" s="187"/>
      <c r="EQ31" s="187"/>
      <c r="ER31" s="187"/>
      <c r="ES31" s="187"/>
      <c r="ET31" s="187"/>
      <c r="EU31" s="187"/>
      <c r="EV31" s="187"/>
      <c r="EW31" s="187"/>
      <c r="EX31" s="187"/>
      <c r="EY31" s="187"/>
      <c r="EZ31" s="187"/>
      <c r="FA31" s="187"/>
      <c r="FB31" s="187"/>
      <c r="FC31" s="187"/>
      <c r="FD31" s="187"/>
      <c r="FE31" s="187"/>
      <c r="FF31" s="187"/>
      <c r="FG31" s="187"/>
      <c r="FH31" s="187"/>
      <c r="FI31" s="187"/>
      <c r="FJ31" s="187"/>
      <c r="FK31" s="187"/>
      <c r="FL31" s="187"/>
      <c r="FM31" s="187"/>
      <c r="FN31" s="187"/>
      <c r="FO31" s="187"/>
      <c r="FP31" s="187"/>
      <c r="FQ31" s="194"/>
      <c r="FR31" s="194"/>
      <c r="FS31" s="194"/>
      <c r="FT31" s="194"/>
      <c r="FU31" s="194"/>
      <c r="FV31" s="259"/>
      <c r="FW31" s="259"/>
      <c r="FX31" s="259">
        <v>22</v>
      </c>
      <c r="GA31" s="259" t="s">
        <v>104</v>
      </c>
      <c r="GB31" s="259"/>
      <c r="GC31" s="259">
        <v>12</v>
      </c>
      <c r="GD31" s="259"/>
      <c r="GE31" s="185" t="str">
        <f>IF($H$6&gt;2400,GC31,GA31)</f>
        <v>9</v>
      </c>
      <c r="GF31" s="259"/>
      <c r="GG31" s="329">
        <v>9</v>
      </c>
      <c r="GH31" s="514">
        <v>1.272</v>
      </c>
      <c r="GI31" s="514"/>
      <c r="GJ31" s="259"/>
      <c r="GK31" s="259"/>
      <c r="GL31" s="259"/>
      <c r="GM31" s="259"/>
      <c r="GN31" s="259"/>
      <c r="GO31" s="259"/>
      <c r="GP31" s="259">
        <v>19</v>
      </c>
      <c r="GQ31" s="259"/>
      <c r="GR31" s="259">
        <v>1.9</v>
      </c>
      <c r="GS31" s="508">
        <v>2.84</v>
      </c>
      <c r="GT31" s="508"/>
      <c r="GU31" s="259"/>
      <c r="GV31" s="259"/>
      <c r="GW31" s="315">
        <v>380</v>
      </c>
      <c r="GX31" s="315"/>
      <c r="GY31" s="259"/>
      <c r="GZ31" s="259"/>
      <c r="HA31" s="259">
        <v>60</v>
      </c>
      <c r="HB31" s="259"/>
      <c r="HC31" s="259"/>
      <c r="HF31" s="259"/>
      <c r="HG31" s="259"/>
      <c r="HH31" s="259"/>
      <c r="HI31" s="259"/>
      <c r="HJ31" s="259"/>
      <c r="HK31" s="259"/>
      <c r="HL31" s="259"/>
      <c r="HM31" s="259"/>
      <c r="HN31" s="259"/>
      <c r="HO31" s="259"/>
      <c r="HP31" s="259"/>
      <c r="HQ31" s="259"/>
      <c r="HR31" s="259"/>
      <c r="HS31" s="259"/>
      <c r="HT31" s="259"/>
      <c r="HU31" s="259"/>
      <c r="HV31" s="259"/>
      <c r="HW31" s="259"/>
      <c r="HX31" s="259"/>
      <c r="HY31" s="259"/>
      <c r="HZ31" s="259"/>
      <c r="IA31" s="259"/>
      <c r="IB31" s="259"/>
      <c r="IC31" s="259"/>
      <c r="ID31" s="259"/>
      <c r="IE31" s="259"/>
      <c r="IF31" s="259"/>
      <c r="IG31" s="259"/>
      <c r="IH31" s="259"/>
      <c r="II31" s="259"/>
      <c r="IJ31" s="259"/>
      <c r="IK31" s="259"/>
      <c r="IL31" s="259"/>
      <c r="IM31" s="259"/>
      <c r="IN31" s="259"/>
      <c r="IO31" s="259"/>
      <c r="IP31" s="259"/>
      <c r="IQ31" s="259"/>
      <c r="IR31" s="259"/>
      <c r="IS31" s="259"/>
      <c r="IT31" s="259"/>
      <c r="IU31" s="259"/>
      <c r="IV31" s="259"/>
      <c r="IW31" s="259"/>
      <c r="IX31" s="259"/>
      <c r="IY31" s="259"/>
      <c r="IZ31" s="259"/>
      <c r="JA31" s="259"/>
      <c r="JB31" s="259"/>
      <c r="JC31" s="259"/>
      <c r="JD31" s="259"/>
      <c r="JE31" s="259"/>
      <c r="JF31" s="259"/>
      <c r="JG31" s="259"/>
      <c r="JH31" s="259"/>
      <c r="JI31" s="259"/>
      <c r="JJ31" s="259"/>
      <c r="JK31" s="259"/>
      <c r="JL31" s="259"/>
      <c r="JM31" s="259"/>
      <c r="JN31" s="259"/>
      <c r="JO31" s="259"/>
      <c r="JP31" s="259"/>
      <c r="JQ31" s="259"/>
      <c r="JR31" s="259"/>
      <c r="JS31" s="259"/>
      <c r="JT31" s="259"/>
      <c r="JU31" s="259"/>
      <c r="JV31" s="259"/>
      <c r="JW31" s="259"/>
      <c r="JX31" s="259"/>
      <c r="JY31" s="259"/>
      <c r="JZ31" s="259"/>
      <c r="KA31" s="259"/>
      <c r="KB31" s="259"/>
      <c r="KC31" s="259"/>
      <c r="KD31" s="259"/>
      <c r="KE31" s="259"/>
      <c r="KF31" s="259"/>
      <c r="KG31" s="259"/>
      <c r="KH31" s="259"/>
      <c r="KI31" s="259"/>
      <c r="KJ31" s="259"/>
      <c r="KK31" s="259"/>
      <c r="KL31" s="259"/>
      <c r="KM31" s="259"/>
      <c r="KN31" s="259"/>
      <c r="KO31" s="259"/>
      <c r="KP31" s="259"/>
      <c r="KQ31" s="259"/>
      <c r="KR31" s="259"/>
      <c r="KS31" s="259"/>
      <c r="KT31" s="259"/>
      <c r="KU31" s="259"/>
      <c r="KV31" s="259"/>
      <c r="KW31" s="259"/>
      <c r="KX31" s="259"/>
      <c r="KY31" s="259"/>
      <c r="KZ31" s="259"/>
      <c r="LA31" s="259"/>
      <c r="LB31" s="259"/>
      <c r="LC31" s="259"/>
      <c r="LD31" s="259"/>
      <c r="LE31" s="259"/>
      <c r="LF31" s="259"/>
      <c r="LG31" s="259"/>
      <c r="LH31" s="259"/>
      <c r="LI31" s="259"/>
      <c r="LJ31" s="259"/>
      <c r="LK31" s="259"/>
      <c r="LL31" s="259"/>
      <c r="LM31" s="259"/>
      <c r="LN31" s="259"/>
      <c r="LO31" s="259"/>
      <c r="LP31" s="259"/>
      <c r="LQ31" s="259"/>
      <c r="LR31" s="259"/>
      <c r="LS31" s="259"/>
      <c r="LT31" s="259"/>
      <c r="LU31" s="259"/>
      <c r="LV31" s="259"/>
      <c r="LW31" s="259"/>
      <c r="LX31" s="259"/>
      <c r="LY31" s="259"/>
      <c r="LZ31" s="259"/>
      <c r="MA31" s="259"/>
      <c r="MB31" s="259"/>
      <c r="MC31" s="259"/>
      <c r="MD31" s="259"/>
      <c r="ME31" s="259"/>
      <c r="MF31" s="259"/>
      <c r="MG31" s="259"/>
      <c r="MH31" s="259"/>
      <c r="MI31" s="259"/>
      <c r="MJ31" s="259"/>
      <c r="MK31" s="259"/>
      <c r="ML31" s="259"/>
      <c r="MM31" s="259"/>
      <c r="MN31" s="259"/>
      <c r="MO31" s="259"/>
      <c r="MP31" s="259"/>
      <c r="MQ31" s="259"/>
      <c r="MR31" s="259"/>
      <c r="MS31" s="259"/>
      <c r="MT31" s="259"/>
      <c r="MU31" s="259"/>
      <c r="MV31" s="259"/>
      <c r="MW31" s="259"/>
      <c r="MX31" s="259"/>
      <c r="MY31" s="259"/>
      <c r="MZ31" s="259"/>
      <c r="NA31" s="259"/>
      <c r="NB31" s="259"/>
      <c r="NC31" s="259"/>
      <c r="ND31" s="259"/>
      <c r="NE31" s="259"/>
      <c r="NF31" s="259"/>
      <c r="NG31" s="259"/>
      <c r="NH31" s="259"/>
      <c r="NI31" s="259"/>
      <c r="NJ31" s="259"/>
      <c r="NK31" s="259"/>
      <c r="NL31" s="259"/>
      <c r="NM31" s="259"/>
      <c r="NN31" s="259"/>
      <c r="NO31" s="259"/>
      <c r="NP31" s="259"/>
      <c r="NQ31" s="259"/>
      <c r="NR31" s="259"/>
      <c r="NS31" s="259"/>
      <c r="NT31" s="259"/>
      <c r="NU31" s="259"/>
      <c r="NV31" s="259"/>
      <c r="NW31" s="259"/>
      <c r="NX31" s="259"/>
      <c r="NY31" s="259"/>
      <c r="NZ31" s="259"/>
      <c r="OA31" s="259"/>
      <c r="OB31" s="259"/>
      <c r="OC31" s="259"/>
      <c r="OD31" s="259"/>
      <c r="OE31" s="259"/>
      <c r="OF31" s="259"/>
      <c r="OG31" s="259"/>
      <c r="OH31" s="259"/>
      <c r="OI31" s="259"/>
      <c r="OJ31" s="259"/>
      <c r="OK31" s="259"/>
      <c r="OL31" s="259"/>
      <c r="OM31" s="259"/>
      <c r="ON31" s="259"/>
      <c r="OO31" s="259"/>
      <c r="OP31" s="259"/>
      <c r="OQ31" s="259"/>
      <c r="OR31" s="259"/>
      <c r="OS31" s="259"/>
      <c r="OT31" s="259"/>
      <c r="OU31" s="259"/>
      <c r="OV31" s="259"/>
      <c r="OW31" s="259"/>
      <c r="OX31" s="259"/>
      <c r="OY31" s="259"/>
      <c r="OZ31" s="259"/>
      <c r="PA31" s="259"/>
      <c r="PB31" s="259"/>
      <c r="PC31" s="259"/>
      <c r="PD31" s="259"/>
      <c r="PE31" s="259"/>
      <c r="PF31" s="259"/>
      <c r="PG31" s="259"/>
      <c r="PH31" s="259"/>
      <c r="PI31" s="259"/>
      <c r="PJ31" s="259"/>
      <c r="PK31" s="259"/>
      <c r="PL31" s="259"/>
      <c r="PM31" s="259"/>
      <c r="PN31" s="259"/>
      <c r="PO31" s="259"/>
      <c r="PP31" s="259"/>
      <c r="PQ31" s="259"/>
      <c r="PR31" s="259"/>
      <c r="PS31" s="259"/>
      <c r="PT31" s="259"/>
      <c r="PU31" s="259"/>
      <c r="PV31" s="259"/>
      <c r="PW31" s="259"/>
      <c r="PX31" s="259"/>
      <c r="PY31" s="259"/>
      <c r="PZ31" s="259"/>
      <c r="QA31" s="259"/>
      <c r="QB31" s="259"/>
      <c r="QC31" s="259"/>
      <c r="QD31" s="259"/>
      <c r="QE31" s="259"/>
      <c r="QF31" s="259"/>
      <c r="QG31" s="259"/>
      <c r="QH31" s="259"/>
      <c r="QI31" s="259"/>
      <c r="QJ31" s="259"/>
      <c r="QK31" s="259"/>
      <c r="QL31" s="259"/>
      <c r="QM31" s="259"/>
      <c r="QN31" s="259"/>
      <c r="QO31" s="259"/>
      <c r="QP31" s="259"/>
      <c r="QQ31" s="259"/>
      <c r="QR31" s="259"/>
      <c r="QS31" s="259"/>
      <c r="QT31" s="259"/>
      <c r="QU31" s="259"/>
      <c r="QV31" s="259"/>
      <c r="QW31" s="259"/>
      <c r="QX31" s="259"/>
      <c r="QY31" s="259"/>
      <c r="QZ31" s="4">
        <f t="shared" si="1"/>
        <v>10</v>
      </c>
      <c r="RA31" s="254">
        <f>RA21</f>
        <v>10</v>
      </c>
      <c r="RB31" s="4">
        <f t="shared" si="2"/>
        <v>10</v>
      </c>
      <c r="RC31" s="254">
        <f>RC21</f>
        <v>-10</v>
      </c>
      <c r="RD31" s="171">
        <f>RD21</f>
        <v>-10</v>
      </c>
      <c r="RE31" s="254">
        <f t="shared" si="3"/>
        <v>10</v>
      </c>
      <c r="RF31" s="175">
        <f>RF21</f>
        <v>10</v>
      </c>
      <c r="RG31" s="314">
        <f t="shared" si="0"/>
        <v>10</v>
      </c>
      <c r="RH31" s="168"/>
      <c r="RI31" s="168"/>
      <c r="RJ31" s="168"/>
      <c r="RK31" s="168"/>
      <c r="RL31" s="163"/>
      <c r="SF31" s="259"/>
      <c r="SG31" s="259"/>
      <c r="SH31" s="259"/>
      <c r="SI31" s="259"/>
      <c r="SJ31" s="259"/>
      <c r="SK31" s="259"/>
      <c r="SL31" s="259"/>
      <c r="SM31" s="259"/>
      <c r="SN31" s="259"/>
      <c r="SO31" s="259"/>
      <c r="SP31" s="259"/>
      <c r="SQ31" s="259"/>
      <c r="SR31" s="259"/>
      <c r="SS31" s="259"/>
      <c r="ST31" s="259"/>
      <c r="SU31" s="259"/>
      <c r="SV31" s="259"/>
      <c r="SW31" s="259"/>
      <c r="SX31" s="259"/>
      <c r="SY31" s="259"/>
      <c r="SZ31" s="259"/>
      <c r="TA31" s="259"/>
      <c r="TB31" s="259"/>
      <c r="TC31" s="259"/>
      <c r="TD31" s="259"/>
      <c r="TE31" s="259"/>
      <c r="TF31" s="259"/>
      <c r="TG31" s="259"/>
      <c r="TH31" s="259"/>
      <c r="TI31" s="259"/>
      <c r="TJ31" s="259"/>
      <c r="TK31" s="259"/>
      <c r="TL31" s="259"/>
      <c r="TM31" s="259"/>
      <c r="TN31" s="259"/>
      <c r="TO31" s="259"/>
      <c r="TP31" s="259"/>
      <c r="TQ31" s="259"/>
      <c r="TR31" s="259"/>
      <c r="TS31" s="259"/>
      <c r="TT31" s="259"/>
      <c r="TU31" s="259"/>
      <c r="TV31" s="259"/>
      <c r="TW31" s="259"/>
      <c r="TX31" s="259"/>
      <c r="TY31" s="259"/>
      <c r="TZ31" s="259"/>
      <c r="UA31" s="259"/>
      <c r="UB31" s="259"/>
      <c r="UC31" s="259"/>
      <c r="UD31" s="259"/>
      <c r="UE31" s="259"/>
      <c r="UF31" s="259"/>
      <c r="UG31" s="259"/>
      <c r="UH31" s="259"/>
      <c r="UI31" s="259"/>
      <c r="UJ31" s="259"/>
      <c r="UK31" s="259"/>
      <c r="UL31" s="259"/>
      <c r="UM31" s="259"/>
      <c r="UN31" s="259"/>
      <c r="UO31" s="259"/>
      <c r="UP31" s="259"/>
      <c r="UQ31" s="259"/>
      <c r="UR31" s="259"/>
      <c r="US31" s="259"/>
      <c r="UT31" s="259"/>
      <c r="UU31" s="259"/>
      <c r="UV31" s="259"/>
      <c r="UW31" s="259"/>
      <c r="UX31" s="259"/>
      <c r="UY31" s="259"/>
      <c r="UZ31" s="259"/>
      <c r="VA31" s="257"/>
      <c r="VB31" s="257"/>
      <c r="VC31" s="257"/>
      <c r="VD31" s="146"/>
      <c r="VE31" s="146"/>
      <c r="VF31" s="146"/>
      <c r="VG31" s="146"/>
      <c r="VH31" s="146"/>
      <c r="VI31" s="146"/>
      <c r="VJ31" s="146"/>
      <c r="VK31" s="146"/>
      <c r="VL31" s="146"/>
      <c r="VM31" s="146"/>
      <c r="VN31" s="146"/>
      <c r="VO31" s="146"/>
      <c r="VP31" s="146"/>
      <c r="VQ31" s="146"/>
      <c r="VR31" s="146"/>
      <c r="VS31" s="146"/>
      <c r="VT31" s="146"/>
      <c r="VU31" s="146"/>
      <c r="VV31" s="146"/>
      <c r="VW31" s="146"/>
      <c r="VX31" s="146"/>
      <c r="VY31" s="146"/>
      <c r="VZ31" s="146"/>
      <c r="WA31" s="146"/>
      <c r="WB31" s="146"/>
      <c r="WC31" s="146"/>
      <c r="WD31" s="146"/>
      <c r="WE31" s="146"/>
      <c r="WF31" s="146"/>
      <c r="WG31" s="146"/>
      <c r="WH31" s="146"/>
      <c r="WI31" s="146"/>
      <c r="WJ31" s="146"/>
      <c r="WK31" s="146"/>
      <c r="WL31" s="146"/>
      <c r="WM31" s="146"/>
      <c r="WN31" s="146"/>
      <c r="WO31" s="146"/>
      <c r="WP31" s="146"/>
      <c r="WQ31" s="146"/>
      <c r="WR31" s="146"/>
      <c r="WS31" s="146"/>
      <c r="WT31" s="146"/>
      <c r="WU31" s="146"/>
    </row>
    <row r="32" spans="1:620" ht="14.1" customHeight="1" x14ac:dyDescent="0.2">
      <c r="A32" s="187"/>
      <c r="B32" s="324"/>
      <c r="C32" s="540"/>
      <c r="D32" s="541"/>
      <c r="E32" s="542"/>
      <c r="F32" s="465" t="s">
        <v>115</v>
      </c>
      <c r="G32" s="465"/>
      <c r="H32" s="465"/>
      <c r="I32" s="511">
        <f>(H20-(2*(H22+(I36/10)))-(((RC3/2)+2)*(I29/10)))/((RC3/2)+1)</f>
        <v>18.600000000000001</v>
      </c>
      <c r="J32" s="512"/>
      <c r="K32" s="512"/>
      <c r="L32" s="513"/>
      <c r="M32" s="330" t="s">
        <v>12</v>
      </c>
      <c r="N32" s="331"/>
      <c r="O32" s="332"/>
      <c r="P32" s="187"/>
      <c r="Q32" s="300"/>
      <c r="R32" s="181"/>
      <c r="S32" s="181"/>
      <c r="T32" s="181"/>
      <c r="U32" s="181"/>
      <c r="V32" s="181"/>
      <c r="W32" s="181"/>
      <c r="X32" s="181"/>
      <c r="Y32" s="181"/>
      <c r="Z32" s="181"/>
      <c r="AA32" s="181"/>
      <c r="AB32" s="181"/>
      <c r="AC32" s="181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  <c r="AN32" s="181"/>
      <c r="AO32" s="181"/>
      <c r="AP32" s="181"/>
      <c r="AQ32" s="181"/>
      <c r="AR32" s="181"/>
      <c r="AS32" s="181"/>
      <c r="AT32" s="181"/>
      <c r="AU32" s="181"/>
      <c r="AV32" s="181"/>
      <c r="AW32" s="181"/>
      <c r="AX32" s="181"/>
      <c r="AY32" s="181"/>
      <c r="AZ32" s="181"/>
      <c r="BA32" s="295"/>
      <c r="BB32" s="271"/>
      <c r="BC32" s="187"/>
      <c r="BD32" s="187"/>
      <c r="BE32" s="187"/>
      <c r="BF32" s="187"/>
      <c r="BG32" s="187"/>
      <c r="BH32" s="187"/>
      <c r="BI32" s="187"/>
      <c r="BJ32" s="187"/>
      <c r="BK32" s="187"/>
      <c r="BL32" s="187"/>
      <c r="BM32" s="187"/>
      <c r="BN32" s="187"/>
      <c r="BO32" s="187"/>
      <c r="BP32" s="187"/>
      <c r="BQ32" s="187"/>
      <c r="BR32" s="187"/>
      <c r="BS32" s="187"/>
      <c r="BT32" s="187"/>
      <c r="BU32" s="187"/>
      <c r="BV32" s="187"/>
      <c r="BW32" s="187"/>
      <c r="BX32" s="187"/>
      <c r="BY32" s="187"/>
      <c r="BZ32" s="187"/>
      <c r="CA32" s="187"/>
      <c r="CB32" s="187"/>
      <c r="CC32" s="187"/>
      <c r="CD32" s="187"/>
      <c r="CE32" s="187"/>
      <c r="CF32" s="187"/>
      <c r="CG32" s="187"/>
      <c r="CH32" s="187"/>
      <c r="CI32" s="187"/>
      <c r="CJ32" s="187"/>
      <c r="CK32" s="187"/>
      <c r="CL32" s="187"/>
      <c r="CM32" s="187"/>
      <c r="CN32" s="187"/>
      <c r="CO32" s="187"/>
      <c r="CP32" s="187"/>
      <c r="CQ32" s="187"/>
      <c r="CR32" s="187"/>
      <c r="CS32" s="187"/>
      <c r="CT32" s="187"/>
      <c r="CU32" s="187"/>
      <c r="CV32" s="187"/>
      <c r="CW32" s="187"/>
      <c r="CX32" s="187"/>
      <c r="CY32" s="187"/>
      <c r="CZ32" s="187"/>
      <c r="DA32" s="187"/>
      <c r="DB32" s="187"/>
      <c r="DC32" s="187"/>
      <c r="DD32" s="187"/>
      <c r="DE32" s="187"/>
      <c r="DF32" s="187"/>
      <c r="DG32" s="187"/>
      <c r="DH32" s="187"/>
      <c r="DI32" s="187"/>
      <c r="DJ32" s="187"/>
      <c r="DK32" s="187"/>
      <c r="DL32" s="187"/>
      <c r="DM32" s="187"/>
      <c r="DN32" s="187"/>
      <c r="DO32" s="187"/>
      <c r="DP32" s="187"/>
      <c r="DQ32" s="187"/>
      <c r="DR32" s="187"/>
      <c r="DS32" s="187"/>
      <c r="DT32" s="187"/>
      <c r="DU32" s="187"/>
      <c r="DV32" s="187"/>
      <c r="DW32" s="187"/>
      <c r="DX32" s="187"/>
      <c r="DY32" s="187"/>
      <c r="DZ32" s="187"/>
      <c r="EA32" s="187"/>
      <c r="EB32" s="187"/>
      <c r="EC32" s="187"/>
      <c r="ED32" s="187"/>
      <c r="EE32" s="187"/>
      <c r="EF32" s="187"/>
      <c r="EG32" s="187"/>
      <c r="EH32" s="187"/>
      <c r="EI32" s="187"/>
      <c r="EJ32" s="187"/>
      <c r="EK32" s="187"/>
      <c r="EL32" s="187"/>
      <c r="EM32" s="187"/>
      <c r="EN32" s="187"/>
      <c r="EO32" s="187"/>
      <c r="EP32" s="187"/>
      <c r="EQ32" s="187"/>
      <c r="ER32" s="187"/>
      <c r="ES32" s="187"/>
      <c r="ET32" s="187"/>
      <c r="EU32" s="187"/>
      <c r="EV32" s="187"/>
      <c r="EW32" s="187"/>
      <c r="EX32" s="187"/>
      <c r="EY32" s="187"/>
      <c r="EZ32" s="187"/>
      <c r="FA32" s="187"/>
      <c r="FB32" s="187"/>
      <c r="FC32" s="187"/>
      <c r="FD32" s="187"/>
      <c r="FE32" s="187"/>
      <c r="FF32" s="187"/>
      <c r="FG32" s="187"/>
      <c r="FH32" s="187"/>
      <c r="FI32" s="187"/>
      <c r="FJ32" s="187"/>
      <c r="FK32" s="187"/>
      <c r="FL32" s="187"/>
      <c r="FM32" s="187"/>
      <c r="FN32" s="187"/>
      <c r="FO32" s="187"/>
      <c r="FP32" s="187"/>
      <c r="FQ32" s="187"/>
      <c r="FR32" s="187"/>
      <c r="FS32" s="194"/>
      <c r="FT32" s="194"/>
      <c r="FU32" s="194"/>
      <c r="FX32" s="259">
        <v>24</v>
      </c>
      <c r="GA32" s="259" t="s">
        <v>105</v>
      </c>
      <c r="GB32" s="259"/>
      <c r="GC32" s="259" t="s">
        <v>0</v>
      </c>
      <c r="GD32" s="259"/>
      <c r="GE32" s="185" t="str">
        <f>IF($H$6&gt;2400,GC32,GA32)</f>
        <v>12</v>
      </c>
      <c r="GF32" s="259"/>
      <c r="GG32" s="329">
        <v>12</v>
      </c>
      <c r="GH32" s="514">
        <v>2.2599999999999998</v>
      </c>
      <c r="GI32" s="514"/>
      <c r="GJ32" s="259"/>
      <c r="GK32" s="259"/>
      <c r="GL32" s="259"/>
      <c r="GM32" s="259"/>
      <c r="GN32" s="259"/>
      <c r="GO32" s="259"/>
      <c r="GP32" s="259">
        <v>25</v>
      </c>
      <c r="GQ32" s="259"/>
      <c r="GR32" s="259">
        <v>2.5</v>
      </c>
      <c r="GS32" s="508">
        <v>4.91</v>
      </c>
      <c r="GT32" s="508"/>
      <c r="GU32" s="259"/>
      <c r="GV32" s="259"/>
      <c r="GW32" s="97">
        <v>400</v>
      </c>
      <c r="GX32" s="97"/>
      <c r="GY32" s="259"/>
      <c r="GZ32" s="259"/>
      <c r="HA32" s="259">
        <v>65</v>
      </c>
      <c r="HB32" s="259"/>
      <c r="HC32" s="259"/>
      <c r="HD32" s="334"/>
      <c r="HF32" s="259"/>
      <c r="HG32" s="259"/>
      <c r="HH32" s="259"/>
      <c r="HI32" s="259"/>
      <c r="HJ32" s="259"/>
      <c r="HK32" s="259"/>
      <c r="HL32" s="259"/>
      <c r="HM32" s="259"/>
      <c r="HN32" s="259"/>
      <c r="HO32" s="259"/>
      <c r="HP32" s="259"/>
      <c r="HQ32" s="259"/>
      <c r="HR32" s="259"/>
      <c r="HS32" s="259"/>
      <c r="HT32" s="259"/>
      <c r="HU32" s="259"/>
      <c r="HV32" s="259"/>
      <c r="HW32" s="259"/>
      <c r="HX32" s="259"/>
      <c r="HY32" s="259"/>
      <c r="HZ32" s="259"/>
      <c r="IA32" s="259"/>
      <c r="IB32" s="259"/>
      <c r="IC32" s="259"/>
      <c r="ID32" s="259"/>
      <c r="IE32" s="259"/>
      <c r="IF32" s="259"/>
      <c r="IG32" s="259"/>
      <c r="IH32" s="259"/>
      <c r="II32" s="259"/>
      <c r="IJ32" s="259"/>
      <c r="IK32" s="259"/>
      <c r="IL32" s="259"/>
      <c r="IM32" s="259"/>
      <c r="IN32" s="259"/>
      <c r="IO32" s="259"/>
      <c r="IP32" s="259"/>
      <c r="IQ32" s="259"/>
      <c r="IR32" s="259"/>
      <c r="IS32" s="259"/>
      <c r="IT32" s="259"/>
      <c r="IU32" s="259"/>
      <c r="IV32" s="259"/>
      <c r="IW32" s="259"/>
      <c r="IX32" s="259"/>
      <c r="IY32" s="259"/>
      <c r="IZ32" s="259"/>
      <c r="JA32" s="259"/>
      <c r="JB32" s="259"/>
      <c r="JC32" s="259"/>
      <c r="JD32" s="259"/>
      <c r="JE32" s="259"/>
      <c r="JF32" s="259"/>
      <c r="JG32" s="259"/>
      <c r="JH32" s="259"/>
      <c r="JI32" s="259"/>
      <c r="JJ32" s="259"/>
      <c r="JK32" s="259"/>
      <c r="JL32" s="259"/>
      <c r="JM32" s="259"/>
      <c r="JN32" s="259"/>
      <c r="JO32" s="259"/>
      <c r="JP32" s="259"/>
      <c r="JQ32" s="259"/>
      <c r="JR32" s="259"/>
      <c r="JS32" s="259"/>
      <c r="JT32" s="259"/>
      <c r="JU32" s="259"/>
      <c r="JV32" s="259"/>
      <c r="JW32" s="259"/>
      <c r="JX32" s="259"/>
      <c r="JY32" s="259"/>
      <c r="JZ32" s="259"/>
      <c r="KA32" s="259"/>
      <c r="KB32" s="259"/>
      <c r="KC32" s="259"/>
      <c r="KD32" s="259"/>
      <c r="KE32" s="259"/>
      <c r="KF32" s="259"/>
      <c r="KG32" s="259"/>
      <c r="KH32" s="259"/>
      <c r="KI32" s="259"/>
      <c r="KJ32" s="259"/>
      <c r="KK32" s="259"/>
      <c r="KL32" s="259"/>
      <c r="KM32" s="259"/>
      <c r="KN32" s="259"/>
      <c r="KO32" s="259"/>
      <c r="KP32" s="259"/>
      <c r="KQ32" s="259"/>
      <c r="KR32" s="259"/>
      <c r="KS32" s="259"/>
      <c r="KT32" s="259"/>
      <c r="KU32" s="259"/>
      <c r="KV32" s="259"/>
      <c r="KW32" s="259"/>
      <c r="KX32" s="259"/>
      <c r="KY32" s="259"/>
      <c r="KZ32" s="259"/>
      <c r="LA32" s="259"/>
      <c r="LB32" s="259"/>
      <c r="LC32" s="259"/>
      <c r="LD32" s="259"/>
      <c r="LE32" s="259"/>
      <c r="LF32" s="259"/>
      <c r="LG32" s="259"/>
      <c r="LH32" s="259"/>
      <c r="LI32" s="259"/>
      <c r="LJ32" s="259"/>
      <c r="LK32" s="259"/>
      <c r="LL32" s="259"/>
      <c r="LM32" s="259"/>
      <c r="LN32" s="259"/>
      <c r="LO32" s="259"/>
      <c r="LP32" s="259"/>
      <c r="LQ32" s="259"/>
      <c r="LR32" s="259"/>
      <c r="LS32" s="259"/>
      <c r="LT32" s="259"/>
      <c r="LU32" s="259"/>
      <c r="LV32" s="259"/>
      <c r="LW32" s="259"/>
      <c r="LX32" s="259"/>
      <c r="LY32" s="259"/>
      <c r="LZ32" s="259"/>
      <c r="MA32" s="259"/>
      <c r="MB32" s="259"/>
      <c r="MC32" s="259"/>
      <c r="MD32" s="259"/>
      <c r="ME32" s="259"/>
      <c r="MF32" s="259"/>
      <c r="MG32" s="259"/>
      <c r="MH32" s="259"/>
      <c r="MI32" s="259"/>
      <c r="MJ32" s="259"/>
      <c r="MK32" s="259"/>
      <c r="ML32" s="259"/>
      <c r="MM32" s="259"/>
      <c r="MN32" s="259"/>
      <c r="MO32" s="259"/>
      <c r="MP32" s="259"/>
      <c r="MQ32" s="259"/>
      <c r="MR32" s="259"/>
      <c r="MS32" s="259"/>
      <c r="MT32" s="259"/>
      <c r="MU32" s="259"/>
      <c r="MV32" s="259"/>
      <c r="MW32" s="259"/>
      <c r="MX32" s="259"/>
      <c r="MY32" s="259"/>
      <c r="MZ32" s="259"/>
      <c r="NA32" s="259"/>
      <c r="NB32" s="259"/>
      <c r="NC32" s="259"/>
      <c r="ND32" s="259"/>
      <c r="NE32" s="259"/>
      <c r="NF32" s="259"/>
      <c r="NG32" s="259"/>
      <c r="NH32" s="259"/>
      <c r="NI32" s="259"/>
      <c r="NJ32" s="259"/>
      <c r="NK32" s="259"/>
      <c r="NL32" s="259"/>
      <c r="NM32" s="259"/>
      <c r="NN32" s="259"/>
      <c r="NO32" s="259"/>
      <c r="NP32" s="259"/>
      <c r="NQ32" s="259"/>
      <c r="NR32" s="259"/>
      <c r="NS32" s="259"/>
      <c r="NT32" s="259"/>
      <c r="NU32" s="259"/>
      <c r="NV32" s="259"/>
      <c r="NW32" s="259"/>
      <c r="NX32" s="259"/>
      <c r="NY32" s="259"/>
      <c r="NZ32" s="259"/>
      <c r="OA32" s="259"/>
      <c r="OB32" s="259"/>
      <c r="OC32" s="259"/>
      <c r="OD32" s="259"/>
      <c r="OE32" s="259"/>
      <c r="OF32" s="259"/>
      <c r="OG32" s="259"/>
      <c r="OH32" s="259"/>
      <c r="OI32" s="259"/>
      <c r="OJ32" s="259"/>
      <c r="OK32" s="259"/>
      <c r="OL32" s="259"/>
      <c r="OM32" s="259"/>
      <c r="ON32" s="259"/>
      <c r="OO32" s="259"/>
      <c r="OP32" s="259"/>
      <c r="OQ32" s="259"/>
      <c r="OR32" s="259"/>
      <c r="OS32" s="259"/>
      <c r="OT32" s="259"/>
      <c r="OU32" s="259"/>
      <c r="OV32" s="259"/>
      <c r="OW32" s="259"/>
      <c r="OX32" s="259"/>
      <c r="OY32" s="259"/>
      <c r="OZ32" s="259"/>
      <c r="PA32" s="259"/>
      <c r="PB32" s="259"/>
      <c r="PC32" s="259"/>
      <c r="PD32" s="259"/>
      <c r="PE32" s="259"/>
      <c r="PF32" s="259"/>
      <c r="PG32" s="259"/>
      <c r="PH32" s="259"/>
      <c r="PI32" s="259"/>
      <c r="PJ32" s="259"/>
      <c r="PK32" s="259"/>
      <c r="PL32" s="259"/>
      <c r="PM32" s="259"/>
      <c r="PN32" s="259"/>
      <c r="PO32" s="259"/>
      <c r="PP32" s="259"/>
      <c r="PQ32" s="259"/>
      <c r="PR32" s="259"/>
      <c r="PS32" s="259"/>
      <c r="PT32" s="259"/>
      <c r="PU32" s="259"/>
      <c r="PV32" s="259"/>
      <c r="PW32" s="259"/>
      <c r="PX32" s="259"/>
      <c r="PY32" s="259"/>
      <c r="PZ32" s="259"/>
      <c r="QA32" s="259"/>
      <c r="QB32" s="259"/>
      <c r="QC32" s="259"/>
      <c r="QD32" s="259"/>
      <c r="QE32" s="259"/>
      <c r="QF32" s="259"/>
      <c r="QG32" s="259"/>
      <c r="QH32" s="259"/>
      <c r="QI32" s="259"/>
      <c r="QJ32" s="259"/>
      <c r="QK32" s="259"/>
      <c r="QL32" s="259"/>
      <c r="QM32" s="259"/>
      <c r="QN32" s="259"/>
      <c r="QO32" s="259"/>
      <c r="QP32" s="259"/>
      <c r="QQ32" s="259"/>
      <c r="QR32" s="259"/>
      <c r="QS32" s="259"/>
      <c r="QT32" s="259"/>
      <c r="QU32" s="259"/>
      <c r="QV32" s="259"/>
      <c r="QW32" s="259"/>
      <c r="QX32" s="259"/>
      <c r="QY32" s="259"/>
      <c r="QZ32" s="4">
        <f t="shared" si="1"/>
        <v>10</v>
      </c>
      <c r="RA32" s="254">
        <f>RA21</f>
        <v>10</v>
      </c>
      <c r="RB32" s="4">
        <f t="shared" si="2"/>
        <v>10</v>
      </c>
      <c r="RC32" s="254">
        <f>RC21</f>
        <v>-10</v>
      </c>
      <c r="RD32" s="171">
        <f>RD21</f>
        <v>-10</v>
      </c>
      <c r="RE32" s="254">
        <f t="shared" si="3"/>
        <v>10</v>
      </c>
      <c r="RF32" s="176">
        <f>RF21</f>
        <v>10</v>
      </c>
      <c r="RG32" s="314">
        <f t="shared" si="0"/>
        <v>10</v>
      </c>
      <c r="RH32" s="169"/>
      <c r="RI32" s="169"/>
      <c r="RJ32" s="169"/>
      <c r="RK32" s="169"/>
      <c r="RL32" s="263"/>
      <c r="SF32" s="259"/>
      <c r="SG32" s="259"/>
      <c r="SH32" s="259"/>
      <c r="SI32" s="259"/>
      <c r="SJ32" s="259"/>
      <c r="SK32" s="259"/>
      <c r="SL32" s="259"/>
      <c r="SM32" s="259"/>
      <c r="SN32" s="259"/>
      <c r="SO32" s="259"/>
      <c r="SP32" s="259"/>
      <c r="SQ32" s="259"/>
      <c r="SR32" s="259"/>
      <c r="SS32" s="259"/>
      <c r="ST32" s="259"/>
      <c r="SU32" s="259"/>
      <c r="SV32" s="259"/>
      <c r="SW32" s="259"/>
      <c r="SX32" s="259"/>
      <c r="SY32" s="259"/>
      <c r="SZ32" s="259"/>
      <c r="TA32" s="259"/>
      <c r="TB32" s="259"/>
      <c r="TC32" s="259"/>
      <c r="TD32" s="259"/>
      <c r="TE32" s="259"/>
      <c r="TF32" s="259"/>
      <c r="TG32" s="259"/>
      <c r="TH32" s="259"/>
      <c r="TI32" s="259"/>
      <c r="TJ32" s="259"/>
      <c r="TK32" s="259"/>
      <c r="TL32" s="259"/>
      <c r="TM32" s="259"/>
      <c r="TN32" s="259"/>
      <c r="TO32" s="259"/>
      <c r="TP32" s="259"/>
      <c r="TQ32" s="259"/>
      <c r="TR32" s="259"/>
      <c r="TS32" s="259"/>
      <c r="TT32" s="259"/>
      <c r="TU32" s="259"/>
      <c r="TV32" s="259"/>
      <c r="TW32" s="259"/>
      <c r="TX32" s="259"/>
      <c r="TY32" s="259"/>
      <c r="TZ32" s="259"/>
      <c r="UA32" s="259"/>
      <c r="UB32" s="259"/>
      <c r="UC32" s="259"/>
      <c r="UD32" s="259"/>
      <c r="UE32" s="259"/>
      <c r="UF32" s="259"/>
      <c r="UG32" s="259"/>
      <c r="UH32" s="259"/>
      <c r="UI32" s="259"/>
      <c r="UJ32" s="259"/>
      <c r="UK32" s="259"/>
      <c r="UL32" s="259"/>
      <c r="UM32" s="259"/>
      <c r="UN32" s="259"/>
      <c r="UO32" s="259"/>
      <c r="UP32" s="259"/>
      <c r="UQ32" s="259"/>
      <c r="UR32" s="259"/>
      <c r="US32" s="259"/>
      <c r="UT32" s="259"/>
      <c r="UU32" s="259"/>
      <c r="UV32" s="259"/>
      <c r="UW32" s="259"/>
      <c r="UX32" s="259"/>
      <c r="UY32" s="259"/>
      <c r="UZ32" s="259"/>
      <c r="VA32" s="257"/>
      <c r="VB32" s="257"/>
      <c r="VC32" s="257"/>
      <c r="VD32" s="146"/>
      <c r="VE32" s="146"/>
      <c r="VF32" s="146"/>
      <c r="VG32" s="146"/>
      <c r="VH32" s="146"/>
      <c r="VI32" s="146"/>
      <c r="VJ32" s="146"/>
      <c r="VK32" s="146"/>
      <c r="VL32" s="146"/>
      <c r="VM32" s="146"/>
      <c r="VN32" s="146"/>
      <c r="VO32" s="146"/>
      <c r="VP32" s="146"/>
      <c r="VQ32" s="146"/>
      <c r="VR32" s="146"/>
      <c r="VS32" s="146"/>
      <c r="VT32" s="146"/>
      <c r="VU32" s="146"/>
      <c r="VV32" s="146"/>
      <c r="VW32" s="146"/>
      <c r="VX32" s="146"/>
      <c r="VY32" s="146"/>
      <c r="VZ32" s="146"/>
      <c r="WA32" s="146"/>
      <c r="WB32" s="146"/>
      <c r="WC32" s="146"/>
      <c r="WD32" s="146"/>
      <c r="WE32" s="146"/>
      <c r="WF32" s="146"/>
      <c r="WG32" s="146"/>
      <c r="WH32" s="146"/>
      <c r="WI32" s="146"/>
      <c r="WJ32" s="146"/>
      <c r="WK32" s="146"/>
      <c r="WL32" s="146"/>
      <c r="WM32" s="146"/>
      <c r="WN32" s="146"/>
      <c r="WO32" s="146"/>
      <c r="WP32" s="146"/>
      <c r="WQ32" s="146"/>
      <c r="WR32" s="146"/>
      <c r="WS32" s="146"/>
      <c r="WT32" s="146"/>
      <c r="WU32" s="146"/>
      <c r="WV32" s="146"/>
    </row>
    <row r="33" spans="1:620" ht="14.1" customHeight="1" x14ac:dyDescent="0.2">
      <c r="A33" s="187"/>
      <c r="B33" s="324"/>
      <c r="C33" s="540"/>
      <c r="D33" s="541"/>
      <c r="E33" s="542"/>
      <c r="F33" s="465" t="s">
        <v>82</v>
      </c>
      <c r="G33" s="465"/>
      <c r="H33" s="465"/>
      <c r="I33" s="511">
        <f>GA49*100</f>
        <v>1.3399999999999999</v>
      </c>
      <c r="J33" s="512"/>
      <c r="K33" s="512"/>
      <c r="L33" s="513"/>
      <c r="M33" s="330" t="s">
        <v>84</v>
      </c>
      <c r="N33" s="331"/>
      <c r="O33" s="332"/>
      <c r="P33" s="187"/>
      <c r="Q33" s="300"/>
      <c r="R33" s="181"/>
      <c r="S33" s="181"/>
      <c r="T33" s="181"/>
      <c r="U33" s="181"/>
      <c r="V33" s="181"/>
      <c r="W33" s="181"/>
      <c r="X33" s="181"/>
      <c r="Y33" s="181"/>
      <c r="Z33" s="181"/>
      <c r="AA33" s="181"/>
      <c r="AB33" s="181"/>
      <c r="AC33" s="181"/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  <c r="AN33" s="181"/>
      <c r="AO33" s="181"/>
      <c r="AP33" s="181"/>
      <c r="AQ33" s="181"/>
      <c r="AR33" s="181"/>
      <c r="AS33" s="181"/>
      <c r="AT33" s="181"/>
      <c r="AU33" s="181"/>
      <c r="AV33" s="181"/>
      <c r="AW33" s="181"/>
      <c r="AX33" s="181"/>
      <c r="AY33" s="181"/>
      <c r="AZ33" s="181"/>
      <c r="BA33" s="295"/>
      <c r="BB33" s="271"/>
      <c r="BC33" s="187"/>
      <c r="BD33" s="187"/>
      <c r="BE33" s="187"/>
      <c r="BF33" s="187"/>
      <c r="BG33" s="187"/>
      <c r="BH33" s="187"/>
      <c r="BI33" s="187"/>
      <c r="BJ33" s="187"/>
      <c r="BK33" s="187"/>
      <c r="BL33" s="187"/>
      <c r="BM33" s="187"/>
      <c r="BN33" s="187"/>
      <c r="BO33" s="187"/>
      <c r="BP33" s="187"/>
      <c r="BQ33" s="187"/>
      <c r="BR33" s="187"/>
      <c r="BS33" s="187"/>
      <c r="BT33" s="187"/>
      <c r="BU33" s="187"/>
      <c r="BV33" s="187"/>
      <c r="BW33" s="187"/>
      <c r="BX33" s="187"/>
      <c r="BY33" s="187"/>
      <c r="BZ33" s="187"/>
      <c r="CA33" s="187"/>
      <c r="CB33" s="187"/>
      <c r="CC33" s="187"/>
      <c r="CD33" s="187"/>
      <c r="CE33" s="187"/>
      <c r="CF33" s="187"/>
      <c r="CG33" s="187"/>
      <c r="CH33" s="187"/>
      <c r="CI33" s="187"/>
      <c r="CJ33" s="187"/>
      <c r="CK33" s="187"/>
      <c r="CL33" s="187"/>
      <c r="CM33" s="187"/>
      <c r="CN33" s="187"/>
      <c r="CO33" s="187"/>
      <c r="CP33" s="187"/>
      <c r="CQ33" s="187"/>
      <c r="CR33" s="187"/>
      <c r="CS33" s="187"/>
      <c r="CT33" s="187"/>
      <c r="CU33" s="187"/>
      <c r="CV33" s="187"/>
      <c r="CW33" s="187"/>
      <c r="CX33" s="187"/>
      <c r="CY33" s="187"/>
      <c r="CZ33" s="187"/>
      <c r="DA33" s="187"/>
      <c r="DB33" s="187"/>
      <c r="DC33" s="187"/>
      <c r="DD33" s="187"/>
      <c r="DE33" s="187"/>
      <c r="DF33" s="187"/>
      <c r="DG33" s="187"/>
      <c r="DH33" s="187"/>
      <c r="DI33" s="187"/>
      <c r="DJ33" s="187"/>
      <c r="DK33" s="187"/>
      <c r="DL33" s="187"/>
      <c r="DM33" s="187"/>
      <c r="DN33" s="187"/>
      <c r="DO33" s="187"/>
      <c r="DP33" s="187"/>
      <c r="DQ33" s="187"/>
      <c r="DR33" s="187"/>
      <c r="DS33" s="187"/>
      <c r="DT33" s="187"/>
      <c r="DU33" s="187"/>
      <c r="DV33" s="187"/>
      <c r="DW33" s="187"/>
      <c r="DX33" s="187"/>
      <c r="DY33" s="187"/>
      <c r="DZ33" s="187"/>
      <c r="EA33" s="187"/>
      <c r="EB33" s="187"/>
      <c r="EC33" s="187"/>
      <c r="ED33" s="187"/>
      <c r="EE33" s="187"/>
      <c r="EF33" s="187"/>
      <c r="EG33" s="187"/>
      <c r="EH33" s="187"/>
      <c r="EI33" s="187"/>
      <c r="EJ33" s="187"/>
      <c r="EK33" s="187"/>
      <c r="EL33" s="187"/>
      <c r="EM33" s="187"/>
      <c r="EN33" s="187"/>
      <c r="EO33" s="187"/>
      <c r="EP33" s="187"/>
      <c r="EQ33" s="187"/>
      <c r="ER33" s="187"/>
      <c r="ES33" s="187"/>
      <c r="ET33" s="187"/>
      <c r="EU33" s="187"/>
      <c r="EV33" s="187"/>
      <c r="EW33" s="187"/>
      <c r="EX33" s="187"/>
      <c r="EY33" s="187"/>
      <c r="EZ33" s="187"/>
      <c r="FA33" s="187"/>
      <c r="FB33" s="187"/>
      <c r="FC33" s="187"/>
      <c r="FD33" s="187"/>
      <c r="FE33" s="187"/>
      <c r="FF33" s="187"/>
      <c r="FG33" s="187"/>
      <c r="FH33" s="187"/>
      <c r="FI33" s="187"/>
      <c r="FJ33" s="187"/>
      <c r="FK33" s="187"/>
      <c r="FL33" s="187"/>
      <c r="FM33" s="187"/>
      <c r="FN33" s="187"/>
      <c r="FO33" s="187"/>
      <c r="FP33" s="187"/>
      <c r="FQ33" s="187"/>
      <c r="FR33" s="187"/>
      <c r="FS33" s="194"/>
      <c r="FT33" s="194"/>
      <c r="FU33" s="194"/>
      <c r="FX33" s="259">
        <v>26</v>
      </c>
      <c r="GA33" s="259"/>
      <c r="GB33" s="259"/>
      <c r="GC33" s="259"/>
      <c r="GD33" s="259"/>
      <c r="GE33" s="259"/>
      <c r="GF33" s="259"/>
      <c r="GG33" s="329"/>
      <c r="GH33" s="329"/>
      <c r="GI33" s="329"/>
      <c r="GJ33" s="259"/>
      <c r="GK33" s="259"/>
      <c r="GL33" s="259"/>
      <c r="GM33" s="259"/>
      <c r="GN33" s="259"/>
      <c r="GO33" s="259"/>
      <c r="GU33" s="259"/>
      <c r="GV33" s="259"/>
      <c r="GW33" s="97">
        <v>420</v>
      </c>
      <c r="GX33" s="97"/>
      <c r="GY33" s="259"/>
      <c r="GZ33" s="259"/>
      <c r="HA33" s="259">
        <v>70</v>
      </c>
      <c r="HB33" s="259"/>
      <c r="HC33" s="259"/>
      <c r="HD33" s="334"/>
      <c r="HF33" s="259"/>
      <c r="HG33" s="259"/>
      <c r="HH33" s="259"/>
      <c r="HI33" s="259"/>
      <c r="HJ33" s="259"/>
      <c r="HK33" s="259"/>
      <c r="HL33" s="259"/>
      <c r="HM33" s="259"/>
      <c r="HN33" s="259"/>
      <c r="HO33" s="259"/>
      <c r="HP33" s="259"/>
      <c r="HQ33" s="259"/>
      <c r="HR33" s="259"/>
      <c r="HS33" s="259"/>
      <c r="HT33" s="259"/>
      <c r="HU33" s="259"/>
      <c r="HV33" s="259"/>
      <c r="HW33" s="259"/>
      <c r="HX33" s="259"/>
      <c r="HY33" s="259"/>
      <c r="HZ33" s="259"/>
      <c r="IA33" s="259"/>
      <c r="IB33" s="259"/>
      <c r="IC33" s="259"/>
      <c r="ID33" s="259"/>
      <c r="IE33" s="259"/>
      <c r="IF33" s="259"/>
      <c r="IG33" s="259"/>
      <c r="IH33" s="259"/>
      <c r="II33" s="259"/>
      <c r="IJ33" s="259"/>
      <c r="IK33" s="259"/>
      <c r="IL33" s="259"/>
      <c r="IM33" s="259"/>
      <c r="IN33" s="259"/>
      <c r="IO33" s="259"/>
      <c r="IP33" s="259"/>
      <c r="IQ33" s="259"/>
      <c r="IR33" s="259"/>
      <c r="IS33" s="259"/>
      <c r="IT33" s="259"/>
      <c r="IU33" s="259"/>
      <c r="IV33" s="259"/>
      <c r="IW33" s="259"/>
      <c r="IX33" s="259"/>
      <c r="IY33" s="259"/>
      <c r="IZ33" s="259"/>
      <c r="JA33" s="259"/>
      <c r="JB33" s="259"/>
      <c r="JC33" s="259"/>
      <c r="JD33" s="259"/>
      <c r="JE33" s="259"/>
      <c r="JF33" s="259"/>
      <c r="JG33" s="259"/>
      <c r="JH33" s="259"/>
      <c r="JI33" s="259"/>
      <c r="JJ33" s="259"/>
      <c r="JK33" s="259"/>
      <c r="JL33" s="259"/>
      <c r="JM33" s="259"/>
      <c r="JN33" s="259"/>
      <c r="JO33" s="259"/>
      <c r="JP33" s="259"/>
      <c r="JQ33" s="259"/>
      <c r="JR33" s="259"/>
      <c r="JS33" s="259"/>
      <c r="JT33" s="259"/>
      <c r="JU33" s="259"/>
      <c r="JV33" s="259"/>
      <c r="JW33" s="259"/>
      <c r="JX33" s="259"/>
      <c r="JY33" s="259"/>
      <c r="JZ33" s="259"/>
      <c r="KA33" s="259"/>
      <c r="KB33" s="259"/>
      <c r="KC33" s="259"/>
      <c r="KD33" s="259"/>
      <c r="KE33" s="259"/>
      <c r="KF33" s="259"/>
      <c r="KG33" s="259"/>
      <c r="KH33" s="259"/>
      <c r="KI33" s="259"/>
      <c r="KJ33" s="259"/>
      <c r="KK33" s="259"/>
      <c r="KL33" s="259"/>
      <c r="KM33" s="259"/>
      <c r="KN33" s="259"/>
      <c r="KO33" s="259"/>
      <c r="KP33" s="259"/>
      <c r="KQ33" s="259"/>
      <c r="KR33" s="259"/>
      <c r="KS33" s="259"/>
      <c r="KT33" s="259"/>
      <c r="KU33" s="259"/>
      <c r="KV33" s="259"/>
      <c r="KW33" s="259"/>
      <c r="KX33" s="259"/>
      <c r="KY33" s="259"/>
      <c r="KZ33" s="259"/>
      <c r="LA33" s="259"/>
      <c r="LB33" s="259"/>
      <c r="LC33" s="259"/>
      <c r="LD33" s="259"/>
      <c r="LE33" s="259"/>
      <c r="LF33" s="259"/>
      <c r="LG33" s="259"/>
      <c r="LH33" s="259"/>
      <c r="LI33" s="259"/>
      <c r="LJ33" s="259"/>
      <c r="LK33" s="259"/>
      <c r="LL33" s="259"/>
      <c r="LM33" s="259"/>
      <c r="LN33" s="259"/>
      <c r="LO33" s="259"/>
      <c r="LP33" s="259"/>
      <c r="LQ33" s="259"/>
      <c r="LR33" s="259"/>
      <c r="LS33" s="259"/>
      <c r="LT33" s="259"/>
      <c r="LU33" s="259"/>
      <c r="LV33" s="259"/>
      <c r="LW33" s="259"/>
      <c r="LX33" s="259"/>
      <c r="LY33" s="259"/>
      <c r="LZ33" s="259"/>
      <c r="MA33" s="259"/>
      <c r="MB33" s="259"/>
      <c r="MC33" s="259"/>
      <c r="MD33" s="259"/>
      <c r="ME33" s="259"/>
      <c r="MF33" s="259"/>
      <c r="MG33" s="259"/>
      <c r="MH33" s="259"/>
      <c r="MI33" s="259"/>
      <c r="MJ33" s="259"/>
      <c r="MK33" s="259"/>
      <c r="ML33" s="259"/>
      <c r="MM33" s="259"/>
      <c r="MN33" s="259"/>
      <c r="MO33" s="259"/>
      <c r="MP33" s="259"/>
      <c r="MQ33" s="259"/>
      <c r="MR33" s="259"/>
      <c r="MS33" s="259"/>
      <c r="MT33" s="259"/>
      <c r="MU33" s="259"/>
      <c r="MV33" s="259"/>
      <c r="MW33" s="259"/>
      <c r="MX33" s="259"/>
      <c r="MY33" s="259"/>
      <c r="MZ33" s="259"/>
      <c r="NA33" s="259"/>
      <c r="NB33" s="259"/>
      <c r="NC33" s="259"/>
      <c r="ND33" s="259"/>
      <c r="NE33" s="259"/>
      <c r="NF33" s="259"/>
      <c r="NG33" s="259"/>
      <c r="NH33" s="259"/>
      <c r="NI33" s="259"/>
      <c r="NJ33" s="259"/>
      <c r="NK33" s="259"/>
      <c r="NL33" s="259"/>
      <c r="NM33" s="259"/>
      <c r="NN33" s="259"/>
      <c r="NO33" s="259"/>
      <c r="NP33" s="259"/>
      <c r="NQ33" s="259"/>
      <c r="NR33" s="259"/>
      <c r="NS33" s="259"/>
      <c r="NT33" s="259"/>
      <c r="NU33" s="259"/>
      <c r="NV33" s="259"/>
      <c r="NW33" s="259"/>
      <c r="NX33" s="259"/>
      <c r="NY33" s="259"/>
      <c r="NZ33" s="259"/>
      <c r="OA33" s="259"/>
      <c r="OB33" s="259"/>
      <c r="OC33" s="259"/>
      <c r="OD33" s="259"/>
      <c r="OE33" s="259"/>
      <c r="OF33" s="259"/>
      <c r="OG33" s="259"/>
      <c r="OH33" s="259"/>
      <c r="OI33" s="259"/>
      <c r="OJ33" s="259"/>
      <c r="OK33" s="259"/>
      <c r="OL33" s="259"/>
      <c r="OM33" s="259"/>
      <c r="ON33" s="259"/>
      <c r="OO33" s="259"/>
      <c r="OP33" s="259"/>
      <c r="OQ33" s="259"/>
      <c r="OR33" s="259"/>
      <c r="OS33" s="259"/>
      <c r="OT33" s="259"/>
      <c r="OU33" s="259"/>
      <c r="OV33" s="259"/>
      <c r="OW33" s="259"/>
      <c r="OX33" s="259"/>
      <c r="OY33" s="259"/>
      <c r="OZ33" s="259"/>
      <c r="PA33" s="259"/>
      <c r="PB33" s="259"/>
      <c r="PC33" s="259"/>
      <c r="PD33" s="259"/>
      <c r="PE33" s="259"/>
      <c r="PF33" s="259"/>
      <c r="PG33" s="259"/>
      <c r="PH33" s="259"/>
      <c r="PI33" s="259"/>
      <c r="PJ33" s="259"/>
      <c r="PK33" s="259"/>
      <c r="PL33" s="259"/>
      <c r="PM33" s="259"/>
      <c r="PN33" s="259"/>
      <c r="PO33" s="259"/>
      <c r="PP33" s="259"/>
      <c r="PQ33" s="259"/>
      <c r="PR33" s="259"/>
      <c r="PS33" s="259"/>
      <c r="PT33" s="259"/>
      <c r="PU33" s="259"/>
      <c r="PV33" s="259"/>
      <c r="PW33" s="259"/>
      <c r="PX33" s="259"/>
      <c r="PY33" s="259"/>
      <c r="PZ33" s="259"/>
      <c r="QA33" s="259"/>
      <c r="QB33" s="259"/>
      <c r="QC33" s="259"/>
      <c r="QD33" s="259"/>
      <c r="QE33" s="259"/>
      <c r="QF33" s="259"/>
      <c r="QG33" s="259"/>
      <c r="QH33" s="259"/>
      <c r="QI33" s="259"/>
      <c r="QJ33" s="259"/>
      <c r="QK33" s="259"/>
      <c r="QL33" s="259"/>
      <c r="QM33" s="259"/>
      <c r="QN33" s="259"/>
      <c r="QO33" s="259"/>
      <c r="QP33" s="259"/>
      <c r="QQ33" s="259"/>
      <c r="QR33" s="259"/>
      <c r="QS33" s="259"/>
      <c r="QT33" s="259"/>
      <c r="QU33" s="259"/>
      <c r="QV33" s="259"/>
      <c r="QW33" s="259"/>
      <c r="QX33" s="259"/>
      <c r="QY33" s="259"/>
      <c r="QZ33" s="4">
        <f t="shared" si="1"/>
        <v>10</v>
      </c>
      <c r="RA33" s="254">
        <f>RA21</f>
        <v>10</v>
      </c>
      <c r="RB33" s="4">
        <f t="shared" si="2"/>
        <v>10</v>
      </c>
      <c r="RC33" s="254">
        <f>RC21</f>
        <v>-10</v>
      </c>
      <c r="RD33" s="171">
        <f>RD21</f>
        <v>-10</v>
      </c>
      <c r="RE33" s="254">
        <f t="shared" si="3"/>
        <v>10</v>
      </c>
      <c r="RF33" s="175">
        <f>RF21</f>
        <v>10</v>
      </c>
      <c r="RG33" s="314">
        <f t="shared" si="0"/>
        <v>10</v>
      </c>
      <c r="RH33" s="169"/>
      <c r="RI33" s="169"/>
      <c r="RJ33" s="169"/>
      <c r="RK33" s="169"/>
      <c r="SF33" s="259"/>
      <c r="SG33" s="259"/>
      <c r="SH33" s="259"/>
      <c r="SI33" s="259"/>
      <c r="SJ33" s="259"/>
      <c r="SK33" s="259"/>
      <c r="SL33" s="259"/>
      <c r="SM33" s="259"/>
      <c r="SN33" s="259"/>
      <c r="SO33" s="259"/>
      <c r="SP33" s="259"/>
      <c r="SQ33" s="259"/>
      <c r="SR33" s="259"/>
      <c r="SS33" s="259"/>
      <c r="ST33" s="259"/>
      <c r="SU33" s="259"/>
      <c r="SV33" s="259"/>
      <c r="SW33" s="259"/>
      <c r="SX33" s="259"/>
      <c r="SY33" s="259"/>
      <c r="SZ33" s="259"/>
      <c r="TA33" s="259"/>
      <c r="TB33" s="259"/>
      <c r="TC33" s="259"/>
      <c r="TD33" s="259"/>
      <c r="TE33" s="259"/>
      <c r="TF33" s="259"/>
      <c r="TG33" s="259"/>
      <c r="TH33" s="259"/>
      <c r="TI33" s="259"/>
      <c r="TJ33" s="259"/>
      <c r="TK33" s="259"/>
      <c r="TL33" s="259"/>
      <c r="TM33" s="259"/>
      <c r="TN33" s="259"/>
      <c r="TO33" s="259"/>
      <c r="TP33" s="259"/>
      <c r="TQ33" s="259"/>
      <c r="TR33" s="259"/>
      <c r="TS33" s="259"/>
      <c r="TT33" s="259"/>
      <c r="TU33" s="259"/>
      <c r="TV33" s="259"/>
      <c r="TW33" s="259"/>
      <c r="TX33" s="259"/>
      <c r="TY33" s="259"/>
      <c r="TZ33" s="259"/>
      <c r="UA33" s="259"/>
      <c r="UB33" s="259"/>
      <c r="UC33" s="259"/>
      <c r="UD33" s="259"/>
      <c r="UE33" s="259"/>
      <c r="UF33" s="259"/>
      <c r="UG33" s="259"/>
      <c r="UH33" s="259"/>
      <c r="UI33" s="259"/>
      <c r="UJ33" s="259"/>
      <c r="UK33" s="259"/>
      <c r="UL33" s="259"/>
      <c r="UM33" s="259"/>
      <c r="UN33" s="259"/>
      <c r="UO33" s="259"/>
      <c r="UP33" s="259"/>
      <c r="UQ33" s="259"/>
      <c r="UR33" s="259"/>
      <c r="US33" s="259"/>
      <c r="UT33" s="259"/>
      <c r="UU33" s="259"/>
      <c r="UV33" s="259"/>
      <c r="UW33" s="259"/>
      <c r="UX33" s="259"/>
      <c r="UY33" s="259"/>
      <c r="UZ33" s="259"/>
      <c r="VA33" s="257"/>
      <c r="VB33" s="335"/>
      <c r="VC33" s="257"/>
      <c r="VD33" s="146"/>
      <c r="VE33" s="146"/>
      <c r="VF33" s="146"/>
      <c r="VG33" s="146"/>
      <c r="VH33" s="146"/>
      <c r="VI33" s="146"/>
      <c r="VJ33" s="146"/>
      <c r="VK33" s="146"/>
      <c r="VL33" s="146"/>
      <c r="VM33" s="146"/>
      <c r="VN33" s="146"/>
      <c r="VO33" s="146"/>
      <c r="VP33" s="146"/>
      <c r="VQ33" s="146"/>
      <c r="VR33" s="146"/>
      <c r="VS33" s="146"/>
      <c r="VT33" s="146"/>
      <c r="VU33" s="146"/>
      <c r="VV33" s="146"/>
      <c r="VW33" s="146"/>
      <c r="VX33" s="146"/>
      <c r="VY33" s="146"/>
      <c r="VZ33" s="146"/>
      <c r="WA33" s="146"/>
      <c r="WB33" s="146"/>
      <c r="WC33" s="146"/>
      <c r="WD33" s="146"/>
      <c r="WE33" s="146"/>
      <c r="WF33" s="146"/>
      <c r="WG33" s="146"/>
      <c r="WH33" s="146"/>
      <c r="WI33" s="146"/>
      <c r="WJ33" s="146"/>
      <c r="WK33" s="146"/>
      <c r="WL33" s="146"/>
      <c r="WM33" s="146"/>
      <c r="WN33" s="146"/>
      <c r="WO33" s="146"/>
      <c r="WP33" s="146"/>
      <c r="WQ33" s="146"/>
      <c r="WR33" s="146"/>
      <c r="WS33" s="146"/>
      <c r="WT33" s="146"/>
      <c r="WU33" s="146"/>
      <c r="WV33" s="146"/>
    </row>
    <row r="34" spans="1:620" ht="14.1" customHeight="1" x14ac:dyDescent="0.2">
      <c r="A34" s="187"/>
      <c r="B34" s="324"/>
      <c r="C34" s="540"/>
      <c r="D34" s="541"/>
      <c r="E34" s="542"/>
      <c r="F34" s="465" t="s">
        <v>99</v>
      </c>
      <c r="G34" s="465"/>
      <c r="H34" s="465"/>
      <c r="I34" s="433">
        <f>GA47</f>
        <v>9</v>
      </c>
      <c r="J34" s="434"/>
      <c r="K34" s="434"/>
      <c r="L34" s="435"/>
      <c r="M34" s="417" t="str">
        <f>IF(I35&gt;=I34,"OK","NOT")</f>
        <v>OK</v>
      </c>
      <c r="N34" s="418"/>
      <c r="O34" s="419"/>
      <c r="P34" s="187"/>
      <c r="Q34" s="543" t="s">
        <v>8</v>
      </c>
      <c r="R34" s="544"/>
      <c r="S34" s="181"/>
      <c r="T34" s="181"/>
      <c r="U34" s="181"/>
      <c r="V34" s="181"/>
      <c r="W34" s="181"/>
      <c r="X34" s="181"/>
      <c r="Y34" s="181"/>
      <c r="Z34" s="181"/>
      <c r="AA34" s="181"/>
      <c r="AB34" s="181"/>
      <c r="AC34" s="181"/>
      <c r="AD34" s="181"/>
      <c r="AE34" s="181"/>
      <c r="AF34" s="181"/>
      <c r="AG34" s="181"/>
      <c r="AH34" s="181"/>
      <c r="AI34" s="181"/>
      <c r="AJ34" s="181"/>
      <c r="AK34" s="181"/>
      <c r="AL34" s="181"/>
      <c r="AM34" s="181"/>
      <c r="AN34" s="181"/>
      <c r="AO34" s="181"/>
      <c r="AP34" s="181"/>
      <c r="AQ34" s="181"/>
      <c r="AR34" s="181"/>
      <c r="AS34" s="181"/>
      <c r="AT34" s="181"/>
      <c r="AU34" s="181"/>
      <c r="AV34" s="181"/>
      <c r="AW34" s="181"/>
      <c r="AX34" s="181"/>
      <c r="AY34" s="181"/>
      <c r="AZ34" s="181"/>
      <c r="BA34" s="295"/>
      <c r="BB34" s="271"/>
      <c r="BC34" s="187"/>
      <c r="BD34" s="187"/>
      <c r="BE34" s="187"/>
      <c r="BF34" s="187"/>
      <c r="BG34" s="187"/>
      <c r="BH34" s="187"/>
      <c r="BI34" s="187"/>
      <c r="BJ34" s="187"/>
      <c r="BK34" s="187"/>
      <c r="BL34" s="187"/>
      <c r="BM34" s="187"/>
      <c r="BN34" s="187"/>
      <c r="BO34" s="187"/>
      <c r="BP34" s="187"/>
      <c r="BQ34" s="187"/>
      <c r="BR34" s="187"/>
      <c r="BS34" s="187"/>
      <c r="BT34" s="187"/>
      <c r="BU34" s="187"/>
      <c r="BV34" s="187"/>
      <c r="BW34" s="187"/>
      <c r="BX34" s="187"/>
      <c r="BY34" s="187"/>
      <c r="BZ34" s="187"/>
      <c r="CA34" s="187"/>
      <c r="CB34" s="187"/>
      <c r="CC34" s="187"/>
      <c r="CD34" s="187"/>
      <c r="CE34" s="187"/>
      <c r="CF34" s="187"/>
      <c r="CG34" s="187"/>
      <c r="CH34" s="187"/>
      <c r="CI34" s="187"/>
      <c r="CJ34" s="187"/>
      <c r="CK34" s="187"/>
      <c r="CL34" s="187"/>
      <c r="CM34" s="187"/>
      <c r="CN34" s="187"/>
      <c r="CO34" s="187"/>
      <c r="CP34" s="187"/>
      <c r="CQ34" s="187"/>
      <c r="CR34" s="187"/>
      <c r="CS34" s="187"/>
      <c r="CT34" s="187"/>
      <c r="CU34" s="187"/>
      <c r="CV34" s="187"/>
      <c r="CW34" s="187"/>
      <c r="CX34" s="187"/>
      <c r="CY34" s="187"/>
      <c r="CZ34" s="187"/>
      <c r="DA34" s="187"/>
      <c r="DB34" s="187"/>
      <c r="DC34" s="187"/>
      <c r="DD34" s="187"/>
      <c r="DE34" s="187"/>
      <c r="DF34" s="187"/>
      <c r="DG34" s="187"/>
      <c r="DH34" s="187"/>
      <c r="DI34" s="187"/>
      <c r="DJ34" s="187"/>
      <c r="DK34" s="187"/>
      <c r="DL34" s="187"/>
      <c r="DM34" s="187"/>
      <c r="DN34" s="187"/>
      <c r="DO34" s="187"/>
      <c r="DP34" s="187"/>
      <c r="DQ34" s="187"/>
      <c r="DR34" s="187"/>
      <c r="DS34" s="187"/>
      <c r="DT34" s="187"/>
      <c r="DU34" s="187"/>
      <c r="DV34" s="187"/>
      <c r="DW34" s="187"/>
      <c r="DX34" s="187"/>
      <c r="DY34" s="187"/>
      <c r="DZ34" s="187"/>
      <c r="EA34" s="187"/>
      <c r="EB34" s="187"/>
      <c r="EC34" s="187"/>
      <c r="ED34" s="187"/>
      <c r="EE34" s="187"/>
      <c r="EF34" s="187"/>
      <c r="EG34" s="187"/>
      <c r="EH34" s="187"/>
      <c r="EI34" s="187"/>
      <c r="EJ34" s="187"/>
      <c r="EK34" s="187"/>
      <c r="EL34" s="187"/>
      <c r="EM34" s="187"/>
      <c r="EN34" s="187"/>
      <c r="EO34" s="187"/>
      <c r="EP34" s="187"/>
      <c r="EQ34" s="187"/>
      <c r="ER34" s="187"/>
      <c r="ES34" s="187"/>
      <c r="ET34" s="187"/>
      <c r="EU34" s="187"/>
      <c r="EV34" s="187"/>
      <c r="EW34" s="187"/>
      <c r="EX34" s="187"/>
      <c r="EY34" s="187"/>
      <c r="EZ34" s="187"/>
      <c r="FA34" s="187"/>
      <c r="FB34" s="187"/>
      <c r="FC34" s="187"/>
      <c r="FD34" s="187"/>
      <c r="FE34" s="187"/>
      <c r="FF34" s="187"/>
      <c r="FG34" s="187"/>
      <c r="FH34" s="187"/>
      <c r="FI34" s="187"/>
      <c r="FJ34" s="187"/>
      <c r="FK34" s="187"/>
      <c r="FL34" s="187"/>
      <c r="FM34" s="187"/>
      <c r="FN34" s="187"/>
      <c r="FO34" s="187"/>
      <c r="FP34" s="187"/>
      <c r="FQ34" s="187"/>
      <c r="FR34" s="187"/>
      <c r="FS34" s="187"/>
      <c r="FT34" s="187"/>
      <c r="FU34" s="194"/>
      <c r="FX34" s="259">
        <v>28</v>
      </c>
      <c r="FY34" s="259"/>
      <c r="FZ34" s="259"/>
      <c r="GA34" s="257"/>
      <c r="GB34" s="140"/>
      <c r="GC34" s="140"/>
      <c r="GD34" s="97"/>
      <c r="GE34" s="259"/>
      <c r="GF34" s="259"/>
      <c r="GG34" s="140"/>
      <c r="GH34" s="140"/>
      <c r="GI34" s="259"/>
      <c r="GJ34" s="259"/>
      <c r="GK34" s="259"/>
      <c r="GL34" s="259"/>
      <c r="GM34" s="259"/>
      <c r="GN34" s="259"/>
      <c r="GO34" s="259"/>
      <c r="GP34" s="260">
        <v>0.7</v>
      </c>
      <c r="GU34" s="259"/>
      <c r="GV34" s="259"/>
      <c r="GW34" s="97">
        <v>450</v>
      </c>
      <c r="GX34" s="97"/>
      <c r="GY34" s="259"/>
      <c r="GZ34" s="259"/>
      <c r="HA34" s="259">
        <v>75</v>
      </c>
      <c r="HB34" s="259"/>
      <c r="HC34" s="259"/>
      <c r="HD34" s="334"/>
      <c r="HF34" s="259"/>
      <c r="HG34" s="259"/>
      <c r="HH34" s="259"/>
      <c r="HI34" s="259"/>
      <c r="HJ34" s="259"/>
      <c r="HK34" s="259"/>
      <c r="HL34" s="259"/>
      <c r="HM34" s="259"/>
      <c r="HN34" s="259"/>
      <c r="HO34" s="259"/>
      <c r="HP34" s="259"/>
      <c r="HQ34" s="259"/>
      <c r="HR34" s="259"/>
      <c r="HS34" s="259"/>
      <c r="HT34" s="259"/>
      <c r="HU34" s="259"/>
      <c r="HV34" s="259"/>
      <c r="HW34" s="259"/>
      <c r="HX34" s="259"/>
      <c r="HY34" s="259"/>
      <c r="HZ34" s="259"/>
      <c r="IA34" s="259"/>
      <c r="IB34" s="259"/>
      <c r="IC34" s="259"/>
      <c r="ID34" s="259"/>
      <c r="IE34" s="259"/>
      <c r="IF34" s="259"/>
      <c r="IG34" s="259"/>
      <c r="IH34" s="259"/>
      <c r="II34" s="259"/>
      <c r="IJ34" s="259"/>
      <c r="IK34" s="259"/>
      <c r="IL34" s="259"/>
      <c r="IM34" s="259"/>
      <c r="IN34" s="259"/>
      <c r="IO34" s="259"/>
      <c r="IP34" s="259"/>
      <c r="IQ34" s="259"/>
      <c r="IR34" s="259"/>
      <c r="IS34" s="259"/>
      <c r="IT34" s="259"/>
      <c r="IU34" s="259"/>
      <c r="IV34" s="259"/>
      <c r="IW34" s="259"/>
      <c r="IX34" s="259"/>
      <c r="IY34" s="259"/>
      <c r="IZ34" s="259"/>
      <c r="JA34" s="259"/>
      <c r="JB34" s="259"/>
      <c r="JC34" s="259"/>
      <c r="JD34" s="259"/>
      <c r="JE34" s="259"/>
      <c r="JF34" s="259"/>
      <c r="JG34" s="259"/>
      <c r="JH34" s="259"/>
      <c r="JI34" s="259"/>
      <c r="JJ34" s="259"/>
      <c r="JK34" s="259"/>
      <c r="JL34" s="259"/>
      <c r="JM34" s="259"/>
      <c r="JN34" s="259"/>
      <c r="JO34" s="259"/>
      <c r="JP34" s="259"/>
      <c r="JQ34" s="259"/>
      <c r="JR34" s="259"/>
      <c r="JS34" s="259"/>
      <c r="JT34" s="259"/>
      <c r="JU34" s="259"/>
      <c r="JV34" s="259"/>
      <c r="JW34" s="259"/>
      <c r="JX34" s="259"/>
      <c r="JY34" s="259"/>
      <c r="JZ34" s="259"/>
      <c r="KA34" s="259"/>
      <c r="KB34" s="259"/>
      <c r="KC34" s="259"/>
      <c r="KD34" s="259"/>
      <c r="KE34" s="259"/>
      <c r="KF34" s="259"/>
      <c r="KG34" s="259"/>
      <c r="KH34" s="259"/>
      <c r="KI34" s="259"/>
      <c r="KJ34" s="259"/>
      <c r="KK34" s="259"/>
      <c r="KL34" s="259"/>
      <c r="KM34" s="259"/>
      <c r="KN34" s="259"/>
      <c r="KO34" s="259"/>
      <c r="KP34" s="259"/>
      <c r="KQ34" s="259"/>
      <c r="KR34" s="259"/>
      <c r="KS34" s="259"/>
      <c r="KT34" s="259"/>
      <c r="KU34" s="259"/>
      <c r="KV34" s="259"/>
      <c r="KW34" s="259"/>
      <c r="KX34" s="259"/>
      <c r="KY34" s="259"/>
      <c r="KZ34" s="259"/>
      <c r="LA34" s="259"/>
      <c r="LB34" s="259"/>
      <c r="LC34" s="259"/>
      <c r="LD34" s="259"/>
      <c r="LE34" s="259"/>
      <c r="LF34" s="259"/>
      <c r="LG34" s="259"/>
      <c r="LH34" s="259"/>
      <c r="LI34" s="259"/>
      <c r="LJ34" s="259"/>
      <c r="LK34" s="259"/>
      <c r="LL34" s="259"/>
      <c r="LM34" s="259"/>
      <c r="LN34" s="259"/>
      <c r="LO34" s="259"/>
      <c r="LP34" s="259"/>
      <c r="LQ34" s="259"/>
      <c r="LR34" s="259"/>
      <c r="LS34" s="259"/>
      <c r="LT34" s="259"/>
      <c r="LU34" s="259"/>
      <c r="LV34" s="259"/>
      <c r="LW34" s="259"/>
      <c r="LX34" s="259"/>
      <c r="LY34" s="259"/>
      <c r="LZ34" s="259"/>
      <c r="MA34" s="259"/>
      <c r="MB34" s="259"/>
      <c r="MC34" s="259"/>
      <c r="MD34" s="259"/>
      <c r="ME34" s="259"/>
      <c r="MF34" s="259"/>
      <c r="MG34" s="259"/>
      <c r="MH34" s="259"/>
      <c r="MI34" s="259"/>
      <c r="MJ34" s="259"/>
      <c r="MK34" s="259"/>
      <c r="ML34" s="259"/>
      <c r="MM34" s="259"/>
      <c r="MN34" s="259"/>
      <c r="MO34" s="259"/>
      <c r="MP34" s="259"/>
      <c r="MQ34" s="259"/>
      <c r="MR34" s="259"/>
      <c r="MS34" s="259"/>
      <c r="MT34" s="259"/>
      <c r="MU34" s="259"/>
      <c r="MV34" s="259"/>
      <c r="MW34" s="259"/>
      <c r="MX34" s="259"/>
      <c r="MY34" s="259"/>
      <c r="MZ34" s="259"/>
      <c r="NA34" s="259"/>
      <c r="NB34" s="259"/>
      <c r="NC34" s="259"/>
      <c r="ND34" s="259"/>
      <c r="NE34" s="259"/>
      <c r="NF34" s="259"/>
      <c r="NG34" s="259"/>
      <c r="NH34" s="259"/>
      <c r="NI34" s="259"/>
      <c r="NJ34" s="259"/>
      <c r="NK34" s="259"/>
      <c r="NL34" s="259"/>
      <c r="NM34" s="259"/>
      <c r="NN34" s="259"/>
      <c r="NO34" s="259"/>
      <c r="NP34" s="259"/>
      <c r="NQ34" s="259"/>
      <c r="NR34" s="259"/>
      <c r="NS34" s="259"/>
      <c r="NT34" s="259"/>
      <c r="NU34" s="259"/>
      <c r="NV34" s="259"/>
      <c r="NW34" s="259"/>
      <c r="NX34" s="259"/>
      <c r="NY34" s="259"/>
      <c r="NZ34" s="259"/>
      <c r="OA34" s="259"/>
      <c r="OB34" s="259"/>
      <c r="OC34" s="259"/>
      <c r="OD34" s="259"/>
      <c r="OE34" s="259"/>
      <c r="OF34" s="259"/>
      <c r="OG34" s="259"/>
      <c r="OH34" s="259"/>
      <c r="OI34" s="259"/>
      <c r="OJ34" s="259"/>
      <c r="OK34" s="259"/>
      <c r="OL34" s="259"/>
      <c r="OM34" s="259"/>
      <c r="ON34" s="259"/>
      <c r="OO34" s="259"/>
      <c r="OP34" s="259"/>
      <c r="OQ34" s="259"/>
      <c r="OR34" s="259"/>
      <c r="OS34" s="259"/>
      <c r="OT34" s="259"/>
      <c r="OU34" s="259"/>
      <c r="OV34" s="259"/>
      <c r="OW34" s="259"/>
      <c r="OX34" s="259"/>
      <c r="OY34" s="259"/>
      <c r="OZ34" s="259"/>
      <c r="PA34" s="259"/>
      <c r="PB34" s="259"/>
      <c r="PC34" s="259"/>
      <c r="PD34" s="259"/>
      <c r="PE34" s="259"/>
      <c r="PF34" s="259"/>
      <c r="PG34" s="259"/>
      <c r="PH34" s="259"/>
      <c r="PI34" s="259"/>
      <c r="PJ34" s="259"/>
      <c r="PK34" s="259"/>
      <c r="PL34" s="259"/>
      <c r="PM34" s="259"/>
      <c r="PN34" s="259"/>
      <c r="PO34" s="259"/>
      <c r="PP34" s="259"/>
      <c r="PQ34" s="259"/>
      <c r="PR34" s="259"/>
      <c r="PS34" s="259"/>
      <c r="PT34" s="259"/>
      <c r="PU34" s="259"/>
      <c r="PV34" s="259"/>
      <c r="PW34" s="259"/>
      <c r="PX34" s="259"/>
      <c r="PY34" s="259"/>
      <c r="PZ34" s="259"/>
      <c r="QA34" s="259"/>
      <c r="QB34" s="259"/>
      <c r="QC34" s="259"/>
      <c r="QD34" s="259"/>
      <c r="QE34" s="259"/>
      <c r="QF34" s="259"/>
      <c r="QG34" s="259"/>
      <c r="QH34" s="259"/>
      <c r="QI34" s="259"/>
      <c r="QJ34" s="259"/>
      <c r="QK34" s="259"/>
      <c r="QL34" s="259"/>
      <c r="QM34" s="259"/>
      <c r="QN34" s="259"/>
      <c r="QO34" s="259"/>
      <c r="QP34" s="259"/>
      <c r="QQ34" s="259"/>
      <c r="QR34" s="259"/>
      <c r="QS34" s="259"/>
      <c r="QT34" s="259"/>
      <c r="QU34" s="259"/>
      <c r="QV34" s="259"/>
      <c r="QW34" s="259"/>
      <c r="QX34" s="259"/>
      <c r="QY34" s="259"/>
      <c r="QZ34" s="4">
        <f t="shared" si="1"/>
        <v>10</v>
      </c>
      <c r="RA34" s="254">
        <f>RA21</f>
        <v>10</v>
      </c>
      <c r="RB34" s="4">
        <f t="shared" si="2"/>
        <v>10</v>
      </c>
      <c r="RC34" s="254">
        <f>RC21</f>
        <v>-10</v>
      </c>
      <c r="RD34" s="171">
        <f>RD21</f>
        <v>-10</v>
      </c>
      <c r="RE34" s="254">
        <f t="shared" si="3"/>
        <v>10</v>
      </c>
      <c r="RF34" s="175">
        <f>RF21</f>
        <v>10</v>
      </c>
      <c r="RG34" s="314">
        <f t="shared" si="0"/>
        <v>10</v>
      </c>
      <c r="RH34" s="169"/>
      <c r="RI34" s="169"/>
      <c r="RJ34" s="169"/>
      <c r="RK34" s="169"/>
      <c r="SF34" s="259"/>
      <c r="SG34" s="259"/>
      <c r="SH34" s="259"/>
      <c r="SI34" s="259"/>
      <c r="SJ34" s="259"/>
      <c r="SK34" s="259"/>
      <c r="SL34" s="259"/>
      <c r="SM34" s="259"/>
      <c r="SN34" s="259"/>
      <c r="SO34" s="259"/>
      <c r="SP34" s="259"/>
      <c r="SQ34" s="259"/>
      <c r="SR34" s="259"/>
      <c r="SS34" s="259"/>
      <c r="ST34" s="259"/>
      <c r="SU34" s="259"/>
      <c r="SV34" s="259"/>
      <c r="SW34" s="259"/>
      <c r="SX34" s="259"/>
      <c r="SY34" s="259"/>
      <c r="SZ34" s="259"/>
      <c r="TA34" s="259"/>
      <c r="TB34" s="259"/>
      <c r="TC34" s="259"/>
      <c r="TD34" s="259"/>
      <c r="TE34" s="259"/>
      <c r="TF34" s="259"/>
      <c r="TG34" s="259"/>
      <c r="TH34" s="259"/>
      <c r="TI34" s="259"/>
      <c r="TJ34" s="259"/>
      <c r="TK34" s="259"/>
      <c r="TL34" s="259"/>
      <c r="TM34" s="259"/>
      <c r="TN34" s="259"/>
      <c r="TO34" s="259"/>
      <c r="TP34" s="259"/>
      <c r="TQ34" s="259"/>
      <c r="TR34" s="259"/>
      <c r="TS34" s="259"/>
      <c r="TT34" s="259"/>
      <c r="TU34" s="259"/>
      <c r="TV34" s="259"/>
      <c r="TW34" s="259"/>
      <c r="TX34" s="259"/>
      <c r="TY34" s="259"/>
      <c r="TZ34" s="259"/>
      <c r="UA34" s="259"/>
      <c r="UB34" s="259"/>
      <c r="UC34" s="259"/>
      <c r="UD34" s="259"/>
      <c r="UE34" s="259"/>
      <c r="UF34" s="259"/>
      <c r="UG34" s="259"/>
      <c r="UH34" s="259"/>
      <c r="UI34" s="259"/>
      <c r="UJ34" s="259"/>
      <c r="UK34" s="259"/>
      <c r="UL34" s="259"/>
      <c r="UM34" s="259"/>
      <c r="UN34" s="259"/>
      <c r="UO34" s="259"/>
      <c r="UP34" s="259"/>
      <c r="UQ34" s="259"/>
      <c r="UR34" s="259"/>
      <c r="US34" s="259"/>
      <c r="UT34" s="259"/>
      <c r="UU34" s="259"/>
      <c r="UV34" s="259"/>
      <c r="UW34" s="259"/>
      <c r="UX34" s="259"/>
      <c r="UY34" s="259"/>
      <c r="UZ34" s="259"/>
      <c r="VA34" s="257"/>
      <c r="VB34" s="335"/>
      <c r="VC34" s="257"/>
      <c r="VD34" s="146"/>
      <c r="VE34" s="164"/>
      <c r="VF34" s="164"/>
      <c r="VG34" s="164"/>
      <c r="VH34" s="164"/>
      <c r="VI34" s="146"/>
      <c r="VJ34" s="146"/>
      <c r="VK34" s="257"/>
      <c r="VL34" s="140"/>
      <c r="VM34" s="140"/>
      <c r="VN34" s="140"/>
      <c r="VO34" s="140"/>
      <c r="VP34" s="140"/>
      <c r="VQ34" s="140"/>
      <c r="VR34" s="140"/>
      <c r="VS34" s="140"/>
      <c r="VT34" s="140"/>
      <c r="VU34" s="140"/>
      <c r="VV34" s="140"/>
      <c r="VW34" s="140"/>
      <c r="VX34" s="140"/>
      <c r="VY34" s="140"/>
      <c r="VZ34" s="140"/>
      <c r="WA34" s="140"/>
      <c r="WB34" s="257"/>
      <c r="WC34" s="257"/>
      <c r="WD34" s="257"/>
      <c r="WE34" s="140"/>
      <c r="WF34" s="140"/>
      <c r="WG34" s="140"/>
      <c r="WH34" s="140"/>
      <c r="WI34" s="140"/>
      <c r="WJ34" s="140"/>
      <c r="WK34" s="140"/>
      <c r="WL34" s="140"/>
      <c r="WM34" s="140"/>
      <c r="WN34" s="140"/>
      <c r="WO34" s="140"/>
      <c r="WP34" s="140"/>
      <c r="WQ34" s="140"/>
      <c r="WR34" s="140"/>
      <c r="WS34" s="146"/>
      <c r="WT34" s="146"/>
      <c r="WU34" s="146"/>
      <c r="WV34" s="146"/>
    </row>
    <row r="35" spans="1:620" ht="14.1" customHeight="1" x14ac:dyDescent="0.2">
      <c r="A35" s="187"/>
      <c r="B35" s="324"/>
      <c r="C35" s="540"/>
      <c r="D35" s="541"/>
      <c r="E35" s="542"/>
      <c r="F35" s="465" t="s">
        <v>141</v>
      </c>
      <c r="G35" s="465"/>
      <c r="H35" s="465"/>
      <c r="I35" s="511">
        <f>(GU23*RC2)+(GU23*RC3)</f>
        <v>12.059999999999999</v>
      </c>
      <c r="J35" s="512"/>
      <c r="K35" s="512"/>
      <c r="L35" s="513"/>
      <c r="M35" s="515"/>
      <c r="N35" s="516"/>
      <c r="O35" s="517"/>
      <c r="P35" s="187"/>
      <c r="Q35" s="300"/>
      <c r="R35" s="336"/>
      <c r="S35" s="181"/>
      <c r="T35" s="181"/>
      <c r="U35" s="181"/>
      <c r="V35" s="181"/>
      <c r="W35" s="181"/>
      <c r="X35" s="181"/>
      <c r="Y35" s="181"/>
      <c r="Z35" s="181"/>
      <c r="AA35" s="181"/>
      <c r="AB35" s="181"/>
      <c r="AC35" s="181"/>
      <c r="AD35" s="181"/>
      <c r="AE35" s="181"/>
      <c r="AF35" s="181"/>
      <c r="AG35" s="181"/>
      <c r="AH35" s="181"/>
      <c r="AI35" s="181"/>
      <c r="AJ35" s="181"/>
      <c r="AK35" s="181"/>
      <c r="AL35" s="181"/>
      <c r="AM35" s="181"/>
      <c r="AN35" s="181"/>
      <c r="AO35" s="181"/>
      <c r="AP35" s="181"/>
      <c r="AQ35" s="181"/>
      <c r="AR35" s="181"/>
      <c r="AS35" s="181"/>
      <c r="AT35" s="181"/>
      <c r="AU35" s="181"/>
      <c r="AV35" s="181"/>
      <c r="AW35" s="181"/>
      <c r="AX35" s="181"/>
      <c r="AY35" s="181"/>
      <c r="AZ35" s="181"/>
      <c r="BA35" s="295"/>
      <c r="BB35" s="271"/>
      <c r="BC35" s="187"/>
      <c r="BD35" s="187"/>
      <c r="BE35" s="187"/>
      <c r="BF35" s="187"/>
      <c r="BG35" s="187"/>
      <c r="BH35" s="187"/>
      <c r="BI35" s="187"/>
      <c r="BJ35" s="187"/>
      <c r="BK35" s="187"/>
      <c r="BL35" s="187"/>
      <c r="BM35" s="187"/>
      <c r="BN35" s="187"/>
      <c r="BO35" s="187"/>
      <c r="BP35" s="187"/>
      <c r="BQ35" s="187"/>
      <c r="BR35" s="187"/>
      <c r="BS35" s="187"/>
      <c r="BT35" s="187"/>
      <c r="BU35" s="187"/>
      <c r="BV35" s="187"/>
      <c r="BW35" s="187"/>
      <c r="BX35" s="187"/>
      <c r="BY35" s="187"/>
      <c r="BZ35" s="187"/>
      <c r="CA35" s="187"/>
      <c r="CB35" s="187"/>
      <c r="CC35" s="187"/>
      <c r="CD35" s="187"/>
      <c r="CE35" s="187"/>
      <c r="CF35" s="187"/>
      <c r="CG35" s="187"/>
      <c r="CH35" s="187"/>
      <c r="CI35" s="187"/>
      <c r="CJ35" s="187"/>
      <c r="CK35" s="187"/>
      <c r="CL35" s="187"/>
      <c r="CM35" s="187"/>
      <c r="CN35" s="187"/>
      <c r="CO35" s="187"/>
      <c r="CP35" s="187"/>
      <c r="CQ35" s="187"/>
      <c r="CR35" s="187"/>
      <c r="CS35" s="187"/>
      <c r="CT35" s="187"/>
      <c r="CU35" s="187"/>
      <c r="CV35" s="187"/>
      <c r="CW35" s="187"/>
      <c r="CX35" s="187"/>
      <c r="CY35" s="187"/>
      <c r="CZ35" s="187"/>
      <c r="DA35" s="187"/>
      <c r="DB35" s="187"/>
      <c r="DC35" s="187"/>
      <c r="DD35" s="187"/>
      <c r="DE35" s="187"/>
      <c r="DF35" s="187"/>
      <c r="DG35" s="187"/>
      <c r="DH35" s="187"/>
      <c r="DI35" s="187"/>
      <c r="DJ35" s="187"/>
      <c r="DK35" s="187"/>
      <c r="DL35" s="187"/>
      <c r="DM35" s="187"/>
      <c r="DN35" s="187"/>
      <c r="DO35" s="187"/>
      <c r="DP35" s="187"/>
      <c r="DQ35" s="187"/>
      <c r="DR35" s="187"/>
      <c r="DS35" s="187"/>
      <c r="DT35" s="187"/>
      <c r="DU35" s="187"/>
      <c r="DV35" s="187"/>
      <c r="DW35" s="187"/>
      <c r="DX35" s="187"/>
      <c r="DY35" s="187"/>
      <c r="DZ35" s="187"/>
      <c r="EA35" s="187"/>
      <c r="EB35" s="187"/>
      <c r="EC35" s="187"/>
      <c r="ED35" s="187"/>
      <c r="EE35" s="187"/>
      <c r="EF35" s="187"/>
      <c r="EG35" s="187"/>
      <c r="EH35" s="187"/>
      <c r="EI35" s="187"/>
      <c r="EJ35" s="187"/>
      <c r="EK35" s="187"/>
      <c r="EL35" s="187"/>
      <c r="EM35" s="187"/>
      <c r="EN35" s="187"/>
      <c r="EO35" s="187"/>
      <c r="EP35" s="187"/>
      <c r="EQ35" s="187"/>
      <c r="ER35" s="187"/>
      <c r="ES35" s="187"/>
      <c r="ET35" s="187"/>
      <c r="EU35" s="187"/>
      <c r="EV35" s="187"/>
      <c r="EW35" s="187"/>
      <c r="EX35" s="187"/>
      <c r="EY35" s="187"/>
      <c r="EZ35" s="187"/>
      <c r="FA35" s="187"/>
      <c r="FB35" s="187"/>
      <c r="FC35" s="187"/>
      <c r="FD35" s="187"/>
      <c r="FE35" s="187"/>
      <c r="FF35" s="187"/>
      <c r="FG35" s="187"/>
      <c r="FH35" s="187"/>
      <c r="FI35" s="187"/>
      <c r="FJ35" s="187"/>
      <c r="FK35" s="187"/>
      <c r="FL35" s="187"/>
      <c r="FM35" s="187"/>
      <c r="FN35" s="187"/>
      <c r="FO35" s="187"/>
      <c r="FP35" s="187"/>
      <c r="FQ35" s="187"/>
      <c r="FR35" s="187"/>
      <c r="FS35" s="187"/>
      <c r="FT35" s="187"/>
      <c r="FU35" s="194"/>
      <c r="FX35" s="259">
        <v>30</v>
      </c>
      <c r="FY35" s="259"/>
      <c r="FZ35" s="259"/>
      <c r="GA35" s="82"/>
      <c r="GB35" s="82"/>
      <c r="GC35" s="97"/>
      <c r="GD35" s="97"/>
      <c r="GG35" s="259"/>
      <c r="GH35" s="259"/>
      <c r="GI35" s="259"/>
      <c r="GJ35" s="259"/>
      <c r="GK35" s="259"/>
      <c r="GL35" s="259"/>
      <c r="GM35" s="259"/>
      <c r="GN35" s="259"/>
      <c r="GO35" s="259"/>
      <c r="GP35" s="260">
        <v>0.65</v>
      </c>
      <c r="GR35" s="259"/>
      <c r="GS35" s="259"/>
      <c r="GT35" s="259"/>
      <c r="GU35" s="259"/>
      <c r="GV35" s="259"/>
      <c r="GW35" s="259"/>
      <c r="GX35" s="97"/>
      <c r="GY35" s="259"/>
      <c r="GZ35" s="259"/>
      <c r="HA35" s="259">
        <v>80</v>
      </c>
      <c r="HB35" s="259"/>
      <c r="HC35" s="259"/>
      <c r="HD35" s="334"/>
      <c r="HF35" s="259"/>
      <c r="HG35" s="259"/>
      <c r="HH35" s="259"/>
      <c r="HI35" s="259"/>
      <c r="HJ35" s="259"/>
      <c r="HK35" s="259"/>
      <c r="HL35" s="259"/>
      <c r="HM35" s="259"/>
      <c r="HN35" s="259"/>
      <c r="HO35" s="259"/>
      <c r="HP35" s="259"/>
      <c r="HQ35" s="259"/>
      <c r="HR35" s="259"/>
      <c r="HS35" s="259"/>
      <c r="HT35" s="259"/>
      <c r="HU35" s="259"/>
      <c r="HV35" s="259"/>
      <c r="HW35" s="259"/>
      <c r="HX35" s="259"/>
      <c r="HY35" s="259"/>
      <c r="HZ35" s="259"/>
      <c r="IA35" s="259"/>
      <c r="IB35" s="259"/>
      <c r="IC35" s="259"/>
      <c r="ID35" s="259"/>
      <c r="IE35" s="259"/>
      <c r="IF35" s="259"/>
      <c r="IG35" s="259"/>
      <c r="IH35" s="259"/>
      <c r="II35" s="259"/>
      <c r="IJ35" s="259"/>
      <c r="IK35" s="259"/>
      <c r="IL35" s="259"/>
      <c r="IM35" s="259"/>
      <c r="IN35" s="259"/>
      <c r="IO35" s="259"/>
      <c r="IP35" s="259"/>
      <c r="IQ35" s="259"/>
      <c r="IR35" s="259"/>
      <c r="IS35" s="259"/>
      <c r="IT35" s="259"/>
      <c r="IU35" s="259"/>
      <c r="IV35" s="259"/>
      <c r="IW35" s="259"/>
      <c r="IX35" s="259"/>
      <c r="IY35" s="259"/>
      <c r="IZ35" s="259"/>
      <c r="JA35" s="259"/>
      <c r="JB35" s="259"/>
      <c r="JC35" s="259"/>
      <c r="JD35" s="259"/>
      <c r="JE35" s="259"/>
      <c r="JF35" s="259"/>
      <c r="JG35" s="259"/>
      <c r="JH35" s="259"/>
      <c r="JI35" s="259"/>
      <c r="JJ35" s="259"/>
      <c r="JK35" s="259"/>
      <c r="JL35" s="259"/>
      <c r="JM35" s="259"/>
      <c r="JN35" s="259"/>
      <c r="JO35" s="259"/>
      <c r="JP35" s="259"/>
      <c r="JQ35" s="259"/>
      <c r="JR35" s="259"/>
      <c r="JS35" s="259"/>
      <c r="JT35" s="259"/>
      <c r="JU35" s="259"/>
      <c r="JV35" s="259"/>
      <c r="JW35" s="259"/>
      <c r="JX35" s="259"/>
      <c r="JY35" s="259"/>
      <c r="JZ35" s="259"/>
      <c r="KA35" s="259"/>
      <c r="KB35" s="259"/>
      <c r="KC35" s="259"/>
      <c r="KD35" s="259"/>
      <c r="KE35" s="259"/>
      <c r="KF35" s="259"/>
      <c r="KG35" s="259"/>
      <c r="KH35" s="259"/>
      <c r="KI35" s="259"/>
      <c r="KJ35" s="259"/>
      <c r="KK35" s="259"/>
      <c r="KL35" s="259"/>
      <c r="KM35" s="259"/>
      <c r="KN35" s="259"/>
      <c r="KO35" s="259"/>
      <c r="KP35" s="259"/>
      <c r="KQ35" s="259"/>
      <c r="KR35" s="259"/>
      <c r="KS35" s="259"/>
      <c r="KT35" s="259"/>
      <c r="KU35" s="259"/>
      <c r="KV35" s="259"/>
      <c r="KW35" s="259"/>
      <c r="KX35" s="259"/>
      <c r="KY35" s="259"/>
      <c r="KZ35" s="259"/>
      <c r="LA35" s="259"/>
      <c r="LB35" s="259"/>
      <c r="LC35" s="259"/>
      <c r="LD35" s="259"/>
      <c r="LE35" s="259"/>
      <c r="LF35" s="259"/>
      <c r="LG35" s="259"/>
      <c r="LH35" s="259"/>
      <c r="LI35" s="259"/>
      <c r="LJ35" s="259"/>
      <c r="LK35" s="259"/>
      <c r="LL35" s="259"/>
      <c r="LM35" s="259"/>
      <c r="LN35" s="259"/>
      <c r="LO35" s="259"/>
      <c r="LP35" s="259"/>
      <c r="LQ35" s="259"/>
      <c r="LR35" s="259"/>
      <c r="LS35" s="259"/>
      <c r="LT35" s="259"/>
      <c r="LU35" s="259"/>
      <c r="LV35" s="259"/>
      <c r="LW35" s="259"/>
      <c r="LX35" s="259"/>
      <c r="LY35" s="259"/>
      <c r="LZ35" s="259"/>
      <c r="MA35" s="259"/>
      <c r="MB35" s="259"/>
      <c r="MC35" s="259"/>
      <c r="MD35" s="259"/>
      <c r="ME35" s="259"/>
      <c r="MF35" s="259"/>
      <c r="MG35" s="259"/>
      <c r="MH35" s="259"/>
      <c r="MI35" s="259"/>
      <c r="MJ35" s="259"/>
      <c r="MK35" s="259"/>
      <c r="ML35" s="259"/>
      <c r="MM35" s="259"/>
      <c r="MN35" s="259"/>
      <c r="MO35" s="259"/>
      <c r="MP35" s="259"/>
      <c r="MQ35" s="259"/>
      <c r="MR35" s="259"/>
      <c r="MS35" s="259"/>
      <c r="MT35" s="259"/>
      <c r="MU35" s="259"/>
      <c r="MV35" s="259"/>
      <c r="MW35" s="259"/>
      <c r="MX35" s="259"/>
      <c r="MY35" s="259"/>
      <c r="MZ35" s="259"/>
      <c r="NA35" s="259"/>
      <c r="NB35" s="259"/>
      <c r="NC35" s="259"/>
      <c r="ND35" s="259"/>
      <c r="NE35" s="259"/>
      <c r="NF35" s="259"/>
      <c r="NG35" s="259"/>
      <c r="NH35" s="259"/>
      <c r="NI35" s="259"/>
      <c r="NJ35" s="259"/>
      <c r="NK35" s="259"/>
      <c r="NL35" s="259"/>
      <c r="NM35" s="259"/>
      <c r="NN35" s="259"/>
      <c r="NO35" s="259"/>
      <c r="NP35" s="259"/>
      <c r="NQ35" s="259"/>
      <c r="NR35" s="259"/>
      <c r="NS35" s="259"/>
      <c r="NT35" s="259"/>
      <c r="NU35" s="259"/>
      <c r="NV35" s="259"/>
      <c r="NW35" s="259"/>
      <c r="NX35" s="259"/>
      <c r="NY35" s="259"/>
      <c r="NZ35" s="259"/>
      <c r="OA35" s="259"/>
      <c r="OB35" s="259"/>
      <c r="OC35" s="259"/>
      <c r="OD35" s="259"/>
      <c r="OE35" s="259"/>
      <c r="OF35" s="259"/>
      <c r="OG35" s="259"/>
      <c r="OH35" s="259"/>
      <c r="OI35" s="259"/>
      <c r="OJ35" s="259"/>
      <c r="OK35" s="259"/>
      <c r="OL35" s="259"/>
      <c r="OM35" s="259"/>
      <c r="ON35" s="259"/>
      <c r="OO35" s="259"/>
      <c r="OP35" s="259"/>
      <c r="OQ35" s="259"/>
      <c r="OR35" s="259"/>
      <c r="OS35" s="259"/>
      <c r="OT35" s="259"/>
      <c r="OU35" s="259"/>
      <c r="OV35" s="259"/>
      <c r="OW35" s="259"/>
      <c r="OX35" s="259"/>
      <c r="OY35" s="259"/>
      <c r="OZ35" s="259"/>
      <c r="PA35" s="259"/>
      <c r="PB35" s="259"/>
      <c r="PC35" s="259"/>
      <c r="PD35" s="259"/>
      <c r="PE35" s="259"/>
      <c r="PF35" s="259"/>
      <c r="PG35" s="259"/>
      <c r="PH35" s="259"/>
      <c r="PI35" s="259"/>
      <c r="PJ35" s="259"/>
      <c r="PK35" s="259"/>
      <c r="PL35" s="259"/>
      <c r="PM35" s="259"/>
      <c r="PN35" s="259"/>
      <c r="PO35" s="259"/>
      <c r="PP35" s="259"/>
      <c r="PQ35" s="259"/>
      <c r="PR35" s="259"/>
      <c r="PS35" s="259"/>
      <c r="PT35" s="259"/>
      <c r="PU35" s="259"/>
      <c r="PV35" s="259"/>
      <c r="PW35" s="259"/>
      <c r="PX35" s="259"/>
      <c r="PY35" s="259"/>
      <c r="PZ35" s="259"/>
      <c r="QA35" s="259"/>
      <c r="QB35" s="259"/>
      <c r="QC35" s="259"/>
      <c r="QD35" s="259"/>
      <c r="QE35" s="259"/>
      <c r="QF35" s="259"/>
      <c r="QG35" s="259"/>
      <c r="QH35" s="259"/>
      <c r="QI35" s="259"/>
      <c r="QJ35" s="259"/>
      <c r="QK35" s="259"/>
      <c r="QL35" s="259"/>
      <c r="QM35" s="259"/>
      <c r="QN35" s="259"/>
      <c r="QO35" s="259"/>
      <c r="QP35" s="259"/>
      <c r="QQ35" s="259"/>
      <c r="QR35" s="259"/>
      <c r="QS35" s="259"/>
      <c r="QT35" s="259"/>
      <c r="QU35" s="259"/>
      <c r="QV35" s="259"/>
      <c r="QW35" s="259"/>
      <c r="QX35" s="259"/>
      <c r="QY35" s="259"/>
      <c r="QZ35" s="4">
        <f t="shared" si="1"/>
        <v>10</v>
      </c>
      <c r="RA35" s="254">
        <f>RA21</f>
        <v>10</v>
      </c>
      <c r="RB35" s="4">
        <f t="shared" si="2"/>
        <v>10</v>
      </c>
      <c r="RC35" s="254">
        <f>RC21</f>
        <v>-10</v>
      </c>
      <c r="RD35" s="320">
        <f>RD21</f>
        <v>-10</v>
      </c>
      <c r="RE35" s="254">
        <f t="shared" si="3"/>
        <v>10</v>
      </c>
      <c r="RF35" s="175">
        <f>RF21</f>
        <v>10</v>
      </c>
      <c r="RG35" s="314">
        <f t="shared" si="0"/>
        <v>10</v>
      </c>
      <c r="RH35" s="169"/>
      <c r="RI35" s="169"/>
      <c r="RJ35" s="169"/>
      <c r="RK35" s="169"/>
      <c r="SF35" s="259"/>
      <c r="SG35" s="259"/>
      <c r="SH35" s="259"/>
      <c r="SI35" s="259"/>
      <c r="SJ35" s="259"/>
      <c r="SK35" s="259"/>
      <c r="SL35" s="259"/>
      <c r="SM35" s="259"/>
      <c r="SN35" s="259"/>
      <c r="SO35" s="259"/>
      <c r="SP35" s="259"/>
      <c r="SQ35" s="259"/>
      <c r="SR35" s="259"/>
      <c r="SS35" s="259"/>
      <c r="ST35" s="259"/>
      <c r="SU35" s="259"/>
      <c r="SV35" s="259"/>
      <c r="SW35" s="259"/>
      <c r="SX35" s="259"/>
      <c r="SY35" s="259"/>
      <c r="SZ35" s="259"/>
      <c r="TA35" s="259"/>
      <c r="TB35" s="259"/>
      <c r="TC35" s="259"/>
      <c r="TD35" s="259"/>
      <c r="TE35" s="259"/>
      <c r="TF35" s="259"/>
      <c r="TG35" s="259"/>
      <c r="TH35" s="259"/>
      <c r="TI35" s="259"/>
      <c r="TJ35" s="259"/>
      <c r="TK35" s="259"/>
      <c r="TL35" s="259"/>
      <c r="TM35" s="259"/>
      <c r="TN35" s="259"/>
      <c r="TO35" s="259"/>
      <c r="TP35" s="259"/>
      <c r="TQ35" s="259"/>
      <c r="TR35" s="259"/>
      <c r="TS35" s="259"/>
      <c r="TT35" s="259"/>
      <c r="TU35" s="259"/>
      <c r="TV35" s="259"/>
      <c r="TW35" s="259"/>
      <c r="TX35" s="259"/>
      <c r="TY35" s="259"/>
      <c r="TZ35" s="259"/>
      <c r="UA35" s="259"/>
      <c r="UB35" s="259"/>
      <c r="UC35" s="259"/>
      <c r="UD35" s="259"/>
      <c r="UE35" s="259"/>
      <c r="UF35" s="259"/>
      <c r="UG35" s="259"/>
      <c r="UH35" s="259"/>
      <c r="UI35" s="259"/>
      <c r="UJ35" s="259"/>
      <c r="UK35" s="259"/>
      <c r="UL35" s="259"/>
      <c r="UM35" s="259"/>
      <c r="UN35" s="259"/>
      <c r="UO35" s="259"/>
      <c r="UP35" s="259"/>
      <c r="UQ35" s="259"/>
      <c r="UR35" s="259"/>
      <c r="US35" s="259"/>
      <c r="UT35" s="259"/>
      <c r="UU35" s="259"/>
      <c r="UV35" s="259"/>
      <c r="UW35" s="259"/>
      <c r="UX35" s="259"/>
      <c r="UY35" s="259"/>
      <c r="UZ35" s="257"/>
      <c r="VA35" s="257"/>
      <c r="VB35" s="335"/>
      <c r="VC35" s="257"/>
      <c r="VD35" s="146"/>
      <c r="VE35" s="165"/>
      <c r="VF35" s="165"/>
      <c r="VG35" s="165"/>
      <c r="VH35" s="165"/>
      <c r="VI35" s="146"/>
      <c r="VJ35" s="146"/>
      <c r="VK35" s="257"/>
      <c r="VL35" s="140"/>
      <c r="VM35" s="140"/>
      <c r="VN35" s="140"/>
      <c r="VO35" s="140"/>
      <c r="VP35" s="140"/>
      <c r="VQ35" s="140"/>
      <c r="VR35" s="140"/>
      <c r="VS35" s="140"/>
      <c r="VT35" s="140"/>
      <c r="VU35" s="140"/>
      <c r="VV35" s="140"/>
      <c r="VW35" s="140"/>
      <c r="VX35" s="140"/>
      <c r="VY35" s="140"/>
      <c r="VZ35" s="140"/>
      <c r="WA35" s="140"/>
      <c r="WB35" s="257"/>
      <c r="WC35" s="257"/>
      <c r="WD35" s="257"/>
      <c r="WE35" s="140"/>
      <c r="WF35" s="140"/>
      <c r="WG35" s="140"/>
      <c r="WH35" s="140"/>
      <c r="WI35" s="140"/>
      <c r="WJ35" s="140"/>
      <c r="WK35" s="140"/>
      <c r="WL35" s="140"/>
      <c r="WM35" s="140"/>
      <c r="WN35" s="140"/>
      <c r="WO35" s="140"/>
      <c r="WP35" s="140"/>
      <c r="WQ35" s="140"/>
      <c r="WR35" s="140"/>
      <c r="WS35" s="146"/>
      <c r="WT35" s="146"/>
      <c r="WU35" s="146"/>
      <c r="WV35" s="146"/>
    </row>
    <row r="36" spans="1:620" ht="14.1" customHeight="1" x14ac:dyDescent="0.2">
      <c r="A36" s="187"/>
      <c r="B36" s="324"/>
      <c r="C36" s="472" t="s">
        <v>66</v>
      </c>
      <c r="D36" s="473"/>
      <c r="E36" s="474"/>
      <c r="F36" s="337" t="s">
        <v>35</v>
      </c>
      <c r="G36" s="338"/>
      <c r="H36" s="339" t="str">
        <f>IF(H6&gt;=3000,"DB","RB")</f>
        <v>RB</v>
      </c>
      <c r="I36" s="456" t="s">
        <v>103</v>
      </c>
      <c r="J36" s="457"/>
      <c r="K36" s="457"/>
      <c r="L36" s="458"/>
      <c r="M36" s="340" t="s">
        <v>50</v>
      </c>
      <c r="N36" s="341"/>
      <c r="O36" s="342"/>
      <c r="P36" s="187"/>
      <c r="Q36" s="300"/>
      <c r="R36" s="336"/>
      <c r="S36" s="181"/>
      <c r="T36" s="181"/>
      <c r="U36" s="181"/>
      <c r="V36" s="181"/>
      <c r="W36" s="181"/>
      <c r="X36" s="181"/>
      <c r="Y36" s="181"/>
      <c r="Z36" s="181"/>
      <c r="AA36" s="181"/>
      <c r="AB36" s="181"/>
      <c r="AC36" s="181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  <c r="AN36" s="181"/>
      <c r="AO36" s="181"/>
      <c r="AP36" s="181"/>
      <c r="AQ36" s="181"/>
      <c r="AR36" s="181"/>
      <c r="AS36" s="181"/>
      <c r="AT36" s="215"/>
      <c r="AU36" s="181"/>
      <c r="AV36" s="181"/>
      <c r="AW36" s="181"/>
      <c r="AX36" s="181"/>
      <c r="AY36" s="181"/>
      <c r="AZ36" s="181"/>
      <c r="BA36" s="295"/>
      <c r="BB36" s="271"/>
      <c r="BC36" s="187"/>
      <c r="BD36" s="187"/>
      <c r="BE36" s="187"/>
      <c r="BF36" s="187"/>
      <c r="BG36" s="187"/>
      <c r="BH36" s="187"/>
      <c r="BI36" s="187"/>
      <c r="BJ36" s="187"/>
      <c r="BK36" s="187"/>
      <c r="BL36" s="187"/>
      <c r="BM36" s="187"/>
      <c r="BN36" s="187"/>
      <c r="BO36" s="187"/>
      <c r="BP36" s="187"/>
      <c r="BQ36" s="187"/>
      <c r="BR36" s="187"/>
      <c r="BS36" s="187"/>
      <c r="BT36" s="187"/>
      <c r="BU36" s="187"/>
      <c r="BV36" s="187"/>
      <c r="BW36" s="187"/>
      <c r="BX36" s="187"/>
      <c r="BY36" s="187"/>
      <c r="BZ36" s="187"/>
      <c r="CA36" s="187"/>
      <c r="CB36" s="187"/>
      <c r="CC36" s="187"/>
      <c r="CD36" s="187"/>
      <c r="CE36" s="187"/>
      <c r="CF36" s="187"/>
      <c r="CG36" s="187"/>
      <c r="CH36" s="187"/>
      <c r="CI36" s="187"/>
      <c r="CJ36" s="187"/>
      <c r="CK36" s="187"/>
      <c r="CL36" s="187"/>
      <c r="CM36" s="187"/>
      <c r="CN36" s="187"/>
      <c r="CO36" s="187"/>
      <c r="CP36" s="187"/>
      <c r="CQ36" s="187"/>
      <c r="CR36" s="187"/>
      <c r="CS36" s="187"/>
      <c r="CT36" s="187"/>
      <c r="CU36" s="187"/>
      <c r="CV36" s="187"/>
      <c r="CW36" s="187"/>
      <c r="CX36" s="187"/>
      <c r="CY36" s="187"/>
      <c r="CZ36" s="187"/>
      <c r="DA36" s="187"/>
      <c r="DB36" s="187"/>
      <c r="DC36" s="187"/>
      <c r="DD36" s="187"/>
      <c r="DE36" s="187"/>
      <c r="DF36" s="187"/>
      <c r="DG36" s="187"/>
      <c r="DH36" s="187"/>
      <c r="DI36" s="187"/>
      <c r="DJ36" s="187"/>
      <c r="DK36" s="187"/>
      <c r="DL36" s="187"/>
      <c r="DM36" s="187"/>
      <c r="DN36" s="187"/>
      <c r="DO36" s="187"/>
      <c r="DP36" s="187"/>
      <c r="DQ36" s="187"/>
      <c r="DR36" s="187"/>
      <c r="DS36" s="187"/>
      <c r="DT36" s="187"/>
      <c r="DU36" s="187"/>
      <c r="DV36" s="187"/>
      <c r="DW36" s="187"/>
      <c r="DX36" s="187"/>
      <c r="DY36" s="187"/>
      <c r="DZ36" s="187"/>
      <c r="EA36" s="187"/>
      <c r="EB36" s="187"/>
      <c r="EC36" s="187"/>
      <c r="ED36" s="187"/>
      <c r="EE36" s="187"/>
      <c r="EF36" s="187"/>
      <c r="EG36" s="187"/>
      <c r="EH36" s="187"/>
      <c r="EI36" s="187"/>
      <c r="EJ36" s="187"/>
      <c r="EK36" s="187"/>
      <c r="EL36" s="187"/>
      <c r="EM36" s="187"/>
      <c r="EN36" s="187"/>
      <c r="EO36" s="187"/>
      <c r="EP36" s="187"/>
      <c r="EQ36" s="187"/>
      <c r="ER36" s="187"/>
      <c r="ES36" s="187"/>
      <c r="ET36" s="187"/>
      <c r="EU36" s="187"/>
      <c r="EV36" s="187"/>
      <c r="EW36" s="187"/>
      <c r="EX36" s="187"/>
      <c r="EY36" s="187"/>
      <c r="EZ36" s="187"/>
      <c r="FA36" s="187"/>
      <c r="FB36" s="187"/>
      <c r="FC36" s="187"/>
      <c r="FD36" s="187"/>
      <c r="FE36" s="187"/>
      <c r="FF36" s="187"/>
      <c r="FG36" s="187"/>
      <c r="FH36" s="187"/>
      <c r="FI36" s="187"/>
      <c r="FJ36" s="187"/>
      <c r="FK36" s="187"/>
      <c r="FL36" s="187"/>
      <c r="FM36" s="187"/>
      <c r="FN36" s="187"/>
      <c r="FO36" s="187"/>
      <c r="FP36" s="211"/>
      <c r="FQ36" s="211"/>
      <c r="FR36" s="211"/>
      <c r="FS36" s="187"/>
      <c r="FT36" s="187"/>
      <c r="FU36" s="194"/>
      <c r="FX36" s="259">
        <v>32</v>
      </c>
      <c r="FY36" s="259"/>
      <c r="FZ36" s="259"/>
      <c r="GA36" s="259"/>
      <c r="GB36" s="97"/>
      <c r="GC36" s="97"/>
      <c r="GD36" s="97"/>
      <c r="GP36" s="260">
        <v>0.6</v>
      </c>
      <c r="GZ36" s="259"/>
      <c r="HA36" s="259">
        <v>85</v>
      </c>
      <c r="HB36" s="259"/>
      <c r="HC36" s="259"/>
      <c r="HD36" s="334"/>
      <c r="HF36" s="259"/>
      <c r="HG36" s="259"/>
      <c r="HH36" s="259"/>
      <c r="HI36" s="259"/>
      <c r="HJ36" s="259"/>
      <c r="HK36" s="259"/>
      <c r="HL36" s="259"/>
      <c r="HM36" s="259"/>
      <c r="HN36" s="259"/>
      <c r="HO36" s="259"/>
      <c r="HP36" s="259"/>
      <c r="HQ36" s="259"/>
      <c r="HR36" s="259"/>
      <c r="HS36" s="259"/>
      <c r="HT36" s="259"/>
      <c r="HU36" s="259"/>
      <c r="HV36" s="259"/>
      <c r="HW36" s="259"/>
      <c r="HX36" s="259"/>
      <c r="HY36" s="259"/>
      <c r="HZ36" s="259"/>
      <c r="IA36" s="259"/>
      <c r="IB36" s="259"/>
      <c r="IC36" s="259"/>
      <c r="ID36" s="259"/>
      <c r="IE36" s="259"/>
      <c r="IF36" s="259"/>
      <c r="IG36" s="259"/>
      <c r="IH36" s="259"/>
      <c r="II36" s="259"/>
      <c r="IJ36" s="259"/>
      <c r="IK36" s="259"/>
      <c r="IL36" s="259"/>
      <c r="IM36" s="259"/>
      <c r="IN36" s="259"/>
      <c r="IO36" s="259"/>
      <c r="IP36" s="259"/>
      <c r="IQ36" s="259"/>
      <c r="IR36" s="259"/>
      <c r="IS36" s="259"/>
      <c r="IT36" s="259"/>
      <c r="IU36" s="259"/>
      <c r="IV36" s="259"/>
      <c r="IW36" s="259"/>
      <c r="IX36" s="259"/>
      <c r="IY36" s="259"/>
      <c r="IZ36" s="259"/>
      <c r="JA36" s="259"/>
      <c r="JB36" s="259"/>
      <c r="JC36" s="259"/>
      <c r="JD36" s="259"/>
      <c r="JE36" s="259"/>
      <c r="JF36" s="259"/>
      <c r="JG36" s="259"/>
      <c r="JH36" s="259"/>
      <c r="JI36" s="259"/>
      <c r="JJ36" s="259"/>
      <c r="JK36" s="259"/>
      <c r="JL36" s="259"/>
      <c r="JM36" s="259"/>
      <c r="JN36" s="259"/>
      <c r="JO36" s="259"/>
      <c r="JP36" s="259"/>
      <c r="JQ36" s="259"/>
      <c r="JR36" s="259"/>
      <c r="JS36" s="259"/>
      <c r="JT36" s="259"/>
      <c r="JU36" s="259"/>
      <c r="JV36" s="259"/>
      <c r="JW36" s="259"/>
      <c r="JX36" s="259"/>
      <c r="JY36" s="259"/>
      <c r="JZ36" s="259"/>
      <c r="KA36" s="259"/>
      <c r="KB36" s="259"/>
      <c r="KC36" s="259"/>
      <c r="KD36" s="259"/>
      <c r="KE36" s="259"/>
      <c r="KF36" s="259"/>
      <c r="KG36" s="259"/>
      <c r="KH36" s="259"/>
      <c r="KI36" s="259"/>
      <c r="KJ36" s="259"/>
      <c r="KK36" s="259"/>
      <c r="KL36" s="259"/>
      <c r="KM36" s="259"/>
      <c r="KN36" s="259"/>
      <c r="KO36" s="259"/>
      <c r="KP36" s="259"/>
      <c r="KQ36" s="259"/>
      <c r="KR36" s="259"/>
      <c r="KS36" s="259"/>
      <c r="KT36" s="259"/>
      <c r="KU36" s="259"/>
      <c r="KV36" s="259"/>
      <c r="KW36" s="259"/>
      <c r="KX36" s="259"/>
      <c r="KY36" s="259"/>
      <c r="KZ36" s="259"/>
      <c r="LA36" s="259"/>
      <c r="LB36" s="259"/>
      <c r="LC36" s="259"/>
      <c r="LD36" s="259"/>
      <c r="LE36" s="259"/>
      <c r="LF36" s="259"/>
      <c r="LG36" s="259"/>
      <c r="LH36" s="259"/>
      <c r="LI36" s="259"/>
      <c r="LJ36" s="259"/>
      <c r="LK36" s="259"/>
      <c r="LL36" s="259"/>
      <c r="LM36" s="259"/>
      <c r="LN36" s="259"/>
      <c r="LO36" s="259"/>
      <c r="LP36" s="259"/>
      <c r="LQ36" s="259"/>
      <c r="LR36" s="259"/>
      <c r="LS36" s="259"/>
      <c r="LT36" s="259"/>
      <c r="LU36" s="259"/>
      <c r="LV36" s="259"/>
      <c r="LW36" s="259"/>
      <c r="LX36" s="259"/>
      <c r="LY36" s="259"/>
      <c r="LZ36" s="259"/>
      <c r="MA36" s="259"/>
      <c r="MB36" s="259"/>
      <c r="MC36" s="259"/>
      <c r="MD36" s="259"/>
      <c r="ME36" s="259"/>
      <c r="MF36" s="259"/>
      <c r="MG36" s="259"/>
      <c r="MH36" s="259"/>
      <c r="MI36" s="259"/>
      <c r="MJ36" s="259"/>
      <c r="MK36" s="259"/>
      <c r="ML36" s="259"/>
      <c r="MM36" s="259"/>
      <c r="MN36" s="259"/>
      <c r="MO36" s="259"/>
      <c r="MP36" s="259"/>
      <c r="MQ36" s="259"/>
      <c r="MR36" s="259"/>
      <c r="MS36" s="259"/>
      <c r="MT36" s="259"/>
      <c r="MU36" s="259"/>
      <c r="MV36" s="259"/>
      <c r="MW36" s="259"/>
      <c r="MX36" s="259"/>
      <c r="MY36" s="259"/>
      <c r="MZ36" s="259"/>
      <c r="NA36" s="259"/>
      <c r="NB36" s="259"/>
      <c r="NC36" s="259"/>
      <c r="ND36" s="259"/>
      <c r="NE36" s="259"/>
      <c r="NF36" s="259"/>
      <c r="NG36" s="259"/>
      <c r="NH36" s="259"/>
      <c r="NI36" s="259"/>
      <c r="NJ36" s="259"/>
      <c r="NK36" s="259"/>
      <c r="NL36" s="259"/>
      <c r="NM36" s="259"/>
      <c r="NN36" s="259"/>
      <c r="NO36" s="259"/>
      <c r="NP36" s="259"/>
      <c r="NQ36" s="259"/>
      <c r="NR36" s="259"/>
      <c r="NS36" s="259"/>
      <c r="NT36" s="259"/>
      <c r="NU36" s="259"/>
      <c r="NV36" s="259"/>
      <c r="NW36" s="259"/>
      <c r="NX36" s="259"/>
      <c r="NY36" s="259"/>
      <c r="NZ36" s="259"/>
      <c r="OA36" s="259"/>
      <c r="OB36" s="259"/>
      <c r="OC36" s="259"/>
      <c r="OD36" s="259"/>
      <c r="OE36" s="259"/>
      <c r="OF36" s="259"/>
      <c r="OG36" s="259"/>
      <c r="OH36" s="259"/>
      <c r="OI36" s="259"/>
      <c r="OJ36" s="259"/>
      <c r="OK36" s="259"/>
      <c r="OL36" s="259"/>
      <c r="OM36" s="259"/>
      <c r="ON36" s="259"/>
      <c r="OO36" s="259"/>
      <c r="OP36" s="259"/>
      <c r="OQ36" s="259"/>
      <c r="OR36" s="259"/>
      <c r="OS36" s="259"/>
      <c r="OT36" s="259"/>
      <c r="OU36" s="259"/>
      <c r="OV36" s="259"/>
      <c r="OW36" s="259"/>
      <c r="OX36" s="259"/>
      <c r="OY36" s="259"/>
      <c r="OZ36" s="259"/>
      <c r="PA36" s="259"/>
      <c r="PB36" s="259"/>
      <c r="PC36" s="259"/>
      <c r="PD36" s="259"/>
      <c r="PE36" s="259"/>
      <c r="PF36" s="259"/>
      <c r="PG36" s="259"/>
      <c r="PH36" s="259"/>
      <c r="PI36" s="259"/>
      <c r="PJ36" s="259"/>
      <c r="PK36" s="259"/>
      <c r="PL36" s="259"/>
      <c r="PM36" s="259"/>
      <c r="PN36" s="259"/>
      <c r="PO36" s="259"/>
      <c r="PP36" s="259"/>
      <c r="PQ36" s="259"/>
      <c r="PR36" s="259"/>
      <c r="PS36" s="259"/>
      <c r="PT36" s="259"/>
      <c r="PU36" s="259"/>
      <c r="PV36" s="259"/>
      <c r="PW36" s="259"/>
      <c r="PX36" s="259"/>
      <c r="PY36" s="259"/>
      <c r="PZ36" s="259"/>
      <c r="QA36" s="259"/>
      <c r="QB36" s="259"/>
      <c r="QC36" s="259"/>
      <c r="QD36" s="259"/>
      <c r="QE36" s="259"/>
      <c r="QF36" s="259"/>
      <c r="QG36" s="259"/>
      <c r="QH36" s="259"/>
      <c r="QI36" s="259"/>
      <c r="QJ36" s="259"/>
      <c r="QK36" s="259"/>
      <c r="QL36" s="259"/>
      <c r="QM36" s="259"/>
      <c r="QN36" s="259"/>
      <c r="QO36" s="259"/>
      <c r="QP36" s="259"/>
      <c r="QQ36" s="259"/>
      <c r="QR36" s="259"/>
      <c r="QS36" s="259"/>
      <c r="QT36" s="259"/>
      <c r="QU36" s="259"/>
      <c r="QV36" s="259"/>
      <c r="QW36" s="259"/>
      <c r="QX36" s="259"/>
      <c r="QY36" s="259"/>
      <c r="QZ36" s="4">
        <f t="shared" si="1"/>
        <v>10</v>
      </c>
      <c r="RA36" s="254">
        <f>RA21</f>
        <v>10</v>
      </c>
      <c r="RB36" s="4">
        <f t="shared" si="2"/>
        <v>10</v>
      </c>
      <c r="RC36" s="254">
        <f>RC21</f>
        <v>-10</v>
      </c>
      <c r="RD36" s="320">
        <f>RD21</f>
        <v>-10</v>
      </c>
      <c r="RE36" s="254">
        <f t="shared" si="3"/>
        <v>10</v>
      </c>
      <c r="RF36" s="175">
        <f>RF21</f>
        <v>10</v>
      </c>
      <c r="RG36" s="314">
        <f t="shared" si="0"/>
        <v>10</v>
      </c>
      <c r="RI36" s="169"/>
      <c r="RJ36" s="169"/>
      <c r="RK36" s="169"/>
      <c r="SF36" s="259"/>
      <c r="SG36" s="259"/>
      <c r="SH36" s="259"/>
      <c r="SI36" s="259"/>
      <c r="SJ36" s="259"/>
      <c r="SK36" s="259"/>
      <c r="SL36" s="259"/>
      <c r="SM36" s="259"/>
      <c r="SN36" s="259"/>
      <c r="SO36" s="259"/>
      <c r="SP36" s="259"/>
      <c r="SQ36" s="259"/>
      <c r="SR36" s="259"/>
      <c r="SS36" s="259"/>
      <c r="ST36" s="259"/>
      <c r="SU36" s="259"/>
      <c r="SV36" s="259"/>
      <c r="SW36" s="259"/>
      <c r="SX36" s="259"/>
      <c r="SY36" s="259"/>
      <c r="SZ36" s="259"/>
      <c r="TA36" s="259"/>
      <c r="TB36" s="259"/>
      <c r="TC36" s="259"/>
      <c r="TD36" s="259"/>
      <c r="TE36" s="259"/>
      <c r="TF36" s="259"/>
      <c r="TG36" s="259"/>
      <c r="TH36" s="259"/>
      <c r="TI36" s="259"/>
      <c r="TJ36" s="259"/>
      <c r="TK36" s="259"/>
      <c r="TL36" s="259"/>
      <c r="TM36" s="259"/>
      <c r="TN36" s="259"/>
      <c r="TO36" s="259"/>
      <c r="TP36" s="259"/>
      <c r="TQ36" s="259"/>
      <c r="TR36" s="259"/>
      <c r="TS36" s="259"/>
      <c r="TT36" s="259"/>
      <c r="TU36" s="259"/>
      <c r="TV36" s="259"/>
      <c r="TW36" s="259"/>
      <c r="TX36" s="259"/>
      <c r="TY36" s="259"/>
      <c r="TZ36" s="259"/>
      <c r="UA36" s="259"/>
      <c r="UB36" s="259"/>
      <c r="UC36" s="259"/>
      <c r="UD36" s="259"/>
      <c r="UE36" s="259"/>
      <c r="UF36" s="259"/>
      <c r="UG36" s="259"/>
      <c r="UH36" s="259"/>
      <c r="UI36" s="259"/>
      <c r="UJ36" s="259"/>
      <c r="UK36" s="259"/>
      <c r="UL36" s="259"/>
      <c r="UM36" s="259"/>
      <c r="UN36" s="259"/>
      <c r="UO36" s="259"/>
      <c r="UP36" s="259"/>
      <c r="UQ36" s="259"/>
      <c r="UR36" s="259"/>
      <c r="US36" s="259"/>
      <c r="UT36" s="259"/>
      <c r="UU36" s="259"/>
      <c r="UV36" s="259"/>
      <c r="UW36" s="259"/>
      <c r="UX36" s="259"/>
      <c r="UY36" s="259"/>
      <c r="UZ36" s="257"/>
      <c r="VA36" s="257"/>
      <c r="VB36" s="335"/>
      <c r="VC36" s="257"/>
      <c r="VD36" s="146"/>
      <c r="VE36" s="165"/>
      <c r="VF36" s="165"/>
      <c r="VG36" s="165"/>
      <c r="VH36" s="165"/>
      <c r="VI36" s="146"/>
      <c r="VJ36" s="146"/>
      <c r="VK36" s="257"/>
      <c r="VL36" s="140"/>
      <c r="VM36" s="140"/>
      <c r="VN36" s="140"/>
      <c r="VO36" s="140"/>
      <c r="VP36" s="140"/>
      <c r="VQ36" s="140"/>
      <c r="VR36" s="140"/>
      <c r="VS36" s="140"/>
      <c r="VT36" s="140"/>
      <c r="VU36" s="140"/>
      <c r="VV36" s="140"/>
      <c r="VW36" s="140"/>
      <c r="VX36" s="140"/>
      <c r="VY36" s="140"/>
      <c r="VZ36" s="140"/>
      <c r="WA36" s="140"/>
      <c r="WB36" s="257"/>
      <c r="WC36" s="257"/>
      <c r="WD36" s="257"/>
      <c r="WE36" s="140"/>
      <c r="WF36" s="140"/>
      <c r="WG36" s="140"/>
      <c r="WH36" s="140"/>
      <c r="WI36" s="140"/>
      <c r="WJ36" s="140"/>
      <c r="WK36" s="140"/>
      <c r="WL36" s="140"/>
      <c r="WM36" s="140"/>
      <c r="WN36" s="140"/>
      <c r="WO36" s="140"/>
      <c r="WP36" s="140"/>
      <c r="WQ36" s="140"/>
      <c r="WR36" s="140"/>
      <c r="WS36" s="146"/>
      <c r="WT36" s="146"/>
      <c r="WU36" s="146"/>
      <c r="WV36" s="146"/>
    </row>
    <row r="37" spans="1:620" ht="14.1" customHeight="1" x14ac:dyDescent="0.2">
      <c r="A37" s="187"/>
      <c r="B37" s="324"/>
      <c r="C37" s="475"/>
      <c r="D37" s="476"/>
      <c r="E37" s="477"/>
      <c r="F37" s="459" t="s">
        <v>75</v>
      </c>
      <c r="G37" s="460"/>
      <c r="H37" s="461"/>
      <c r="I37" s="437">
        <f>MIN(GE51:GG54)/100</f>
        <v>0.25</v>
      </c>
      <c r="J37" s="438"/>
      <c r="K37" s="438"/>
      <c r="L37" s="439"/>
      <c r="M37" s="417" t="str">
        <f>IF(I38&lt;=I37,"OK","NOT")</f>
        <v>OK</v>
      </c>
      <c r="N37" s="418"/>
      <c r="O37" s="419"/>
      <c r="P37" s="187"/>
      <c r="Q37" s="300"/>
      <c r="R37" s="343"/>
      <c r="S37" s="344"/>
      <c r="T37" s="344"/>
      <c r="U37" s="532" t="s">
        <v>7</v>
      </c>
      <c r="V37" s="181"/>
      <c r="W37" s="181"/>
      <c r="X37" s="181"/>
      <c r="Y37" s="181"/>
      <c r="Z37" s="181"/>
      <c r="AA37" s="181"/>
      <c r="AB37" s="181"/>
      <c r="AC37" s="181"/>
      <c r="AD37" s="181"/>
      <c r="AE37" s="181"/>
      <c r="AF37" s="181"/>
      <c r="AG37" s="181"/>
      <c r="AH37" s="181"/>
      <c r="AI37" s="181"/>
      <c r="AJ37" s="181"/>
      <c r="AK37" s="181"/>
      <c r="AL37" s="181"/>
      <c r="AM37" s="181"/>
      <c r="AN37" s="181"/>
      <c r="AO37" s="181"/>
      <c r="AP37" s="181"/>
      <c r="AQ37" s="181"/>
      <c r="AR37" s="181"/>
      <c r="AS37" s="181"/>
      <c r="AT37" s="215"/>
      <c r="AU37" s="181"/>
      <c r="AV37" s="181"/>
      <c r="AW37" s="181"/>
      <c r="AX37" s="181"/>
      <c r="AY37" s="181"/>
      <c r="AZ37" s="181"/>
      <c r="BA37" s="295"/>
      <c r="BB37" s="271"/>
      <c r="BC37" s="187"/>
      <c r="BD37" s="187"/>
      <c r="BE37" s="187"/>
      <c r="BF37" s="187"/>
      <c r="BG37" s="187"/>
      <c r="BH37" s="187"/>
      <c r="BI37" s="187"/>
      <c r="BJ37" s="187"/>
      <c r="BK37" s="187"/>
      <c r="BL37" s="187"/>
      <c r="BM37" s="187"/>
      <c r="BN37" s="187"/>
      <c r="BO37" s="187"/>
      <c r="BP37" s="187"/>
      <c r="BQ37" s="187"/>
      <c r="BR37" s="187"/>
      <c r="BS37" s="187"/>
      <c r="BT37" s="187"/>
      <c r="BU37" s="187"/>
      <c r="BV37" s="187"/>
      <c r="BW37" s="187"/>
      <c r="BX37" s="187"/>
      <c r="BY37" s="187"/>
      <c r="BZ37" s="187"/>
      <c r="CA37" s="187"/>
      <c r="CB37" s="187"/>
      <c r="CC37" s="187"/>
      <c r="CD37" s="187"/>
      <c r="CE37" s="187"/>
      <c r="CF37" s="187"/>
      <c r="CG37" s="187"/>
      <c r="CH37" s="187"/>
      <c r="CI37" s="187"/>
      <c r="CJ37" s="187"/>
      <c r="CK37" s="187"/>
      <c r="CL37" s="187"/>
      <c r="CM37" s="187"/>
      <c r="CN37" s="187"/>
      <c r="CO37" s="187"/>
      <c r="CP37" s="187"/>
      <c r="CQ37" s="187"/>
      <c r="CR37" s="187"/>
      <c r="CS37" s="187"/>
      <c r="CT37" s="187"/>
      <c r="CU37" s="187"/>
      <c r="CV37" s="187"/>
      <c r="CW37" s="187"/>
      <c r="CX37" s="187"/>
      <c r="CY37" s="187"/>
      <c r="CZ37" s="187"/>
      <c r="DA37" s="187"/>
      <c r="DB37" s="187"/>
      <c r="DC37" s="187"/>
      <c r="DD37" s="187"/>
      <c r="DE37" s="187"/>
      <c r="DF37" s="187"/>
      <c r="DG37" s="187"/>
      <c r="DH37" s="187"/>
      <c r="DI37" s="187"/>
      <c r="DJ37" s="187"/>
      <c r="DK37" s="187"/>
      <c r="DL37" s="187"/>
      <c r="DM37" s="187"/>
      <c r="DN37" s="187"/>
      <c r="DO37" s="187"/>
      <c r="DP37" s="187"/>
      <c r="DQ37" s="187"/>
      <c r="DR37" s="187"/>
      <c r="DS37" s="187"/>
      <c r="DT37" s="187"/>
      <c r="DU37" s="187"/>
      <c r="DV37" s="187"/>
      <c r="DW37" s="187"/>
      <c r="DX37" s="187"/>
      <c r="DY37" s="187"/>
      <c r="DZ37" s="187"/>
      <c r="EA37" s="187"/>
      <c r="EB37" s="187"/>
      <c r="EC37" s="187"/>
      <c r="ED37" s="187"/>
      <c r="EE37" s="187"/>
      <c r="EF37" s="187"/>
      <c r="EG37" s="187"/>
      <c r="EH37" s="187"/>
      <c r="EI37" s="187"/>
      <c r="EJ37" s="187"/>
      <c r="EK37" s="187"/>
      <c r="EL37" s="187"/>
      <c r="EM37" s="187"/>
      <c r="EN37" s="187"/>
      <c r="EO37" s="187"/>
      <c r="EP37" s="187"/>
      <c r="EQ37" s="187"/>
      <c r="ER37" s="187"/>
      <c r="ES37" s="187"/>
      <c r="ET37" s="187"/>
      <c r="EU37" s="187"/>
      <c r="EV37" s="187"/>
      <c r="EW37" s="187"/>
      <c r="EX37" s="187"/>
      <c r="EY37" s="187"/>
      <c r="EZ37" s="187"/>
      <c r="FA37" s="187"/>
      <c r="FB37" s="187"/>
      <c r="FC37" s="187"/>
      <c r="FD37" s="187"/>
      <c r="FE37" s="187"/>
      <c r="FF37" s="187"/>
      <c r="FG37" s="187"/>
      <c r="FH37" s="187"/>
      <c r="FI37" s="187"/>
      <c r="FJ37" s="187"/>
      <c r="FK37" s="187"/>
      <c r="FL37" s="187"/>
      <c r="FM37" s="187"/>
      <c r="FN37" s="187"/>
      <c r="FO37" s="187"/>
      <c r="FP37" s="187"/>
      <c r="FQ37" s="194"/>
      <c r="FR37" s="187"/>
      <c r="FS37" s="187"/>
      <c r="FT37" s="187"/>
      <c r="FU37" s="194"/>
      <c r="FX37" s="259">
        <v>34</v>
      </c>
      <c r="FY37" s="259"/>
      <c r="FZ37" s="259"/>
      <c r="GA37" s="345"/>
      <c r="GB37" s="97"/>
      <c r="GC37" s="97"/>
      <c r="GD37" s="97"/>
      <c r="GP37" s="260"/>
      <c r="HA37" s="259">
        <v>90</v>
      </c>
      <c r="HD37" s="334"/>
      <c r="QZ37" s="4">
        <f t="shared" si="1"/>
        <v>10</v>
      </c>
      <c r="RA37" s="254">
        <f>RA21</f>
        <v>10</v>
      </c>
      <c r="RB37" s="4">
        <f t="shared" si="2"/>
        <v>10</v>
      </c>
      <c r="RC37" s="254">
        <f>RC21</f>
        <v>-10</v>
      </c>
      <c r="RD37" s="320">
        <f>RD21</f>
        <v>-10</v>
      </c>
      <c r="RE37" s="254">
        <f t="shared" si="3"/>
        <v>10</v>
      </c>
      <c r="RF37" s="175">
        <f>RF21</f>
        <v>10</v>
      </c>
      <c r="RG37" s="314">
        <f t="shared" si="0"/>
        <v>10</v>
      </c>
      <c r="RI37" s="169"/>
      <c r="RJ37" s="169"/>
      <c r="RK37" s="169"/>
      <c r="RL37" s="163"/>
      <c r="UZ37" s="146"/>
      <c r="VA37" s="146"/>
      <c r="VB37" s="346"/>
      <c r="VC37" s="146"/>
      <c r="VD37" s="146"/>
      <c r="VE37" s="140"/>
      <c r="VF37" s="140"/>
      <c r="VG37" s="140"/>
      <c r="VH37" s="140"/>
      <c r="VI37" s="146"/>
      <c r="VJ37" s="146"/>
      <c r="VK37" s="140"/>
      <c r="VL37" s="140"/>
      <c r="VM37" s="140"/>
      <c r="VN37" s="140"/>
      <c r="VO37" s="140"/>
      <c r="VP37" s="140"/>
      <c r="VQ37" s="140"/>
      <c r="VR37" s="140"/>
      <c r="VS37" s="140"/>
      <c r="VT37" s="140"/>
      <c r="VU37" s="140"/>
      <c r="VV37" s="140"/>
      <c r="VW37" s="140"/>
      <c r="VX37" s="140"/>
      <c r="VY37" s="140"/>
      <c r="VZ37" s="257"/>
      <c r="WA37" s="257"/>
      <c r="WB37" s="257"/>
      <c r="WC37" s="257"/>
      <c r="WD37" s="140"/>
      <c r="WE37" s="140"/>
      <c r="WF37" s="140"/>
      <c r="WG37" s="140"/>
      <c r="WH37" s="140"/>
      <c r="WI37" s="140"/>
      <c r="WJ37" s="140"/>
      <c r="WK37" s="140"/>
      <c r="WL37" s="140"/>
      <c r="WM37" s="140"/>
      <c r="WN37" s="140"/>
      <c r="WO37" s="140"/>
      <c r="WP37" s="140"/>
      <c r="WQ37" s="140"/>
      <c r="WR37" s="140"/>
      <c r="WS37" s="146"/>
      <c r="WT37" s="146"/>
      <c r="WU37" s="146"/>
      <c r="WV37" s="146"/>
    </row>
    <row r="38" spans="1:620" ht="14.1" customHeight="1" x14ac:dyDescent="0.2">
      <c r="A38" s="187"/>
      <c r="B38" s="324"/>
      <c r="C38" s="478"/>
      <c r="D38" s="479"/>
      <c r="E38" s="480"/>
      <c r="F38" s="462" t="s">
        <v>76</v>
      </c>
      <c r="G38" s="463"/>
      <c r="H38" s="464"/>
      <c r="I38" s="453">
        <v>0.15</v>
      </c>
      <c r="J38" s="454"/>
      <c r="K38" s="454"/>
      <c r="L38" s="455"/>
      <c r="M38" s="483"/>
      <c r="N38" s="484"/>
      <c r="O38" s="485"/>
      <c r="P38" s="187"/>
      <c r="Q38" s="347"/>
      <c r="R38" s="348"/>
      <c r="S38" s="348"/>
      <c r="T38" s="348"/>
      <c r="U38" s="533"/>
      <c r="V38" s="348"/>
      <c r="W38" s="348"/>
      <c r="X38" s="348"/>
      <c r="Y38" s="348"/>
      <c r="Z38" s="348"/>
      <c r="AA38" s="348"/>
      <c r="AB38" s="348"/>
      <c r="AC38" s="348"/>
      <c r="AD38" s="348"/>
      <c r="AE38" s="348"/>
      <c r="AF38" s="348"/>
      <c r="AG38" s="348"/>
      <c r="AH38" s="348"/>
      <c r="AI38" s="348"/>
      <c r="AJ38" s="348"/>
      <c r="AK38" s="348"/>
      <c r="AL38" s="348"/>
      <c r="AM38" s="348"/>
      <c r="AN38" s="348"/>
      <c r="AO38" s="348"/>
      <c r="AP38" s="348"/>
      <c r="AQ38" s="348"/>
      <c r="AR38" s="348"/>
      <c r="AS38" s="348"/>
      <c r="AT38" s="348"/>
      <c r="AU38" s="348"/>
      <c r="AV38" s="348"/>
      <c r="AW38" s="348"/>
      <c r="AX38" s="348"/>
      <c r="AY38" s="348"/>
      <c r="AZ38" s="348"/>
      <c r="BA38" s="349"/>
      <c r="BB38" s="271"/>
      <c r="BC38" s="187"/>
      <c r="BD38" s="187"/>
      <c r="BE38" s="187"/>
      <c r="BF38" s="187"/>
      <c r="BG38" s="187"/>
      <c r="BH38" s="187"/>
      <c r="BI38" s="187"/>
      <c r="BJ38" s="187"/>
      <c r="BK38" s="187"/>
      <c r="BL38" s="187"/>
      <c r="BM38" s="187"/>
      <c r="BN38" s="187"/>
      <c r="BO38" s="187"/>
      <c r="BP38" s="187"/>
      <c r="BQ38" s="187"/>
      <c r="BR38" s="187"/>
      <c r="BS38" s="187"/>
      <c r="BT38" s="187"/>
      <c r="BU38" s="187"/>
      <c r="BV38" s="187"/>
      <c r="BW38" s="187"/>
      <c r="BX38" s="187"/>
      <c r="BY38" s="187"/>
      <c r="BZ38" s="187"/>
      <c r="CA38" s="187"/>
      <c r="CB38" s="187"/>
      <c r="CC38" s="187"/>
      <c r="CD38" s="187"/>
      <c r="CE38" s="187"/>
      <c r="CF38" s="187"/>
      <c r="CG38" s="187"/>
      <c r="CH38" s="187"/>
      <c r="CI38" s="187"/>
      <c r="CJ38" s="187"/>
      <c r="CK38" s="187"/>
      <c r="CL38" s="187"/>
      <c r="CM38" s="187"/>
      <c r="CN38" s="187"/>
      <c r="CO38" s="187"/>
      <c r="CP38" s="187"/>
      <c r="CQ38" s="187"/>
      <c r="CR38" s="187"/>
      <c r="CS38" s="187"/>
      <c r="CT38" s="187"/>
      <c r="CU38" s="187"/>
      <c r="CV38" s="187"/>
      <c r="CW38" s="187"/>
      <c r="CX38" s="187"/>
      <c r="CY38" s="187"/>
      <c r="CZ38" s="187"/>
      <c r="DA38" s="187"/>
      <c r="DB38" s="187"/>
      <c r="DC38" s="187"/>
      <c r="DD38" s="187"/>
      <c r="DE38" s="187"/>
      <c r="DF38" s="187"/>
      <c r="DG38" s="187"/>
      <c r="DH38" s="187"/>
      <c r="DI38" s="187"/>
      <c r="DJ38" s="187"/>
      <c r="DK38" s="187"/>
      <c r="DL38" s="187"/>
      <c r="DM38" s="187"/>
      <c r="DN38" s="187"/>
      <c r="DO38" s="187"/>
      <c r="DP38" s="187"/>
      <c r="DQ38" s="187"/>
      <c r="DR38" s="187"/>
      <c r="DS38" s="187"/>
      <c r="DT38" s="187"/>
      <c r="DU38" s="187"/>
      <c r="DV38" s="187"/>
      <c r="DW38" s="187"/>
      <c r="DX38" s="187"/>
      <c r="DY38" s="187"/>
      <c r="DZ38" s="187"/>
      <c r="EA38" s="187"/>
      <c r="EB38" s="187"/>
      <c r="EC38" s="187"/>
      <c r="ED38" s="187"/>
      <c r="EE38" s="187"/>
      <c r="EF38" s="187"/>
      <c r="EG38" s="187"/>
      <c r="EH38" s="187"/>
      <c r="EI38" s="187"/>
      <c r="EJ38" s="187"/>
      <c r="EK38" s="187"/>
      <c r="EL38" s="187"/>
      <c r="EM38" s="187"/>
      <c r="EN38" s="187"/>
      <c r="EO38" s="187"/>
      <c r="EP38" s="187"/>
      <c r="EQ38" s="187"/>
      <c r="ER38" s="187"/>
      <c r="ES38" s="187"/>
      <c r="ET38" s="187"/>
      <c r="EU38" s="187"/>
      <c r="EV38" s="187"/>
      <c r="EW38" s="187"/>
      <c r="EX38" s="187"/>
      <c r="EY38" s="187"/>
      <c r="EZ38" s="187"/>
      <c r="FA38" s="187"/>
      <c r="FB38" s="187"/>
      <c r="FC38" s="187"/>
      <c r="FD38" s="187"/>
      <c r="FE38" s="187"/>
      <c r="FF38" s="187"/>
      <c r="FG38" s="187"/>
      <c r="FH38" s="187"/>
      <c r="FI38" s="187"/>
      <c r="FJ38" s="187"/>
      <c r="FK38" s="187"/>
      <c r="FL38" s="187"/>
      <c r="FM38" s="187"/>
      <c r="FN38" s="187"/>
      <c r="FO38" s="187"/>
      <c r="FP38" s="350"/>
      <c r="FQ38" s="200"/>
      <c r="FR38" s="350"/>
      <c r="FS38" s="351"/>
      <c r="FT38" s="187"/>
      <c r="FU38" s="194"/>
      <c r="FX38" s="216">
        <v>36</v>
      </c>
      <c r="FY38" s="352"/>
      <c r="GB38" s="353"/>
      <c r="GC38" s="354"/>
      <c r="GD38" s="353"/>
      <c r="HA38" s="259">
        <v>95</v>
      </c>
      <c r="HD38" s="334"/>
      <c r="QZ38" s="4">
        <f t="shared" si="1"/>
        <v>10</v>
      </c>
      <c r="RA38" s="254">
        <f>RA21</f>
        <v>10</v>
      </c>
      <c r="RB38" s="4">
        <f t="shared" si="2"/>
        <v>10</v>
      </c>
      <c r="RC38" s="254">
        <f>RC21</f>
        <v>-10</v>
      </c>
      <c r="RD38" s="320">
        <f>RD21</f>
        <v>-10</v>
      </c>
      <c r="RE38" s="254">
        <f t="shared" si="3"/>
        <v>10</v>
      </c>
      <c r="RF38" s="175">
        <f>RF21</f>
        <v>10</v>
      </c>
      <c r="RG38" s="314">
        <f t="shared" si="0"/>
        <v>10</v>
      </c>
      <c r="RI38" s="169"/>
      <c r="RJ38" s="169"/>
      <c r="RK38" s="169"/>
      <c r="UZ38" s="146"/>
      <c r="VA38" s="146"/>
      <c r="VB38" s="346"/>
      <c r="VC38" s="146"/>
      <c r="VD38" s="148"/>
      <c r="VE38" s="156"/>
      <c r="VF38" s="156"/>
      <c r="VG38" s="156"/>
      <c r="VH38" s="156"/>
      <c r="VI38" s="146"/>
      <c r="VJ38" s="146"/>
      <c r="VK38" s="140"/>
      <c r="VL38" s="140"/>
      <c r="VM38" s="140"/>
      <c r="VN38" s="140"/>
      <c r="VO38" s="140"/>
      <c r="VP38" s="140"/>
      <c r="VQ38" s="140"/>
      <c r="VR38" s="140"/>
      <c r="VS38" s="140"/>
      <c r="VT38" s="140"/>
      <c r="VU38" s="140"/>
      <c r="VV38" s="140"/>
      <c r="VW38" s="140"/>
      <c r="VX38" s="140"/>
      <c r="VY38" s="140"/>
      <c r="VZ38" s="257"/>
      <c r="WA38" s="257"/>
      <c r="WB38" s="257"/>
      <c r="WC38" s="257"/>
      <c r="WD38" s="140"/>
      <c r="WE38" s="140"/>
      <c r="WF38" s="140"/>
      <c r="WG38" s="140"/>
      <c r="WH38" s="140"/>
      <c r="WI38" s="140"/>
      <c r="WJ38" s="140"/>
      <c r="WK38" s="140"/>
      <c r="WL38" s="140"/>
      <c r="WM38" s="140"/>
      <c r="WN38" s="140"/>
      <c r="WO38" s="140"/>
      <c r="WP38" s="140"/>
      <c r="WQ38" s="140"/>
      <c r="WR38" s="140"/>
      <c r="WS38" s="146"/>
      <c r="WT38" s="146"/>
      <c r="WU38" s="146"/>
      <c r="WV38" s="146"/>
    </row>
    <row r="39" spans="1:620" ht="14.1" customHeight="1" x14ac:dyDescent="0.2">
      <c r="A39" s="187"/>
      <c r="B39" s="324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7"/>
      <c r="U39" s="187"/>
      <c r="V39" s="187"/>
      <c r="W39" s="278"/>
      <c r="X39" s="278"/>
      <c r="Y39" s="278"/>
      <c r="Z39" s="278"/>
      <c r="AA39" s="278"/>
      <c r="AB39" s="278"/>
      <c r="AC39" s="278"/>
      <c r="AD39" s="278"/>
      <c r="AE39" s="278"/>
      <c r="AF39" s="278"/>
      <c r="AG39" s="278"/>
      <c r="AH39" s="278"/>
      <c r="AI39" s="278"/>
      <c r="AJ39" s="278"/>
      <c r="AK39" s="278"/>
      <c r="AL39" s="278"/>
      <c r="AM39" s="278"/>
      <c r="AN39" s="278"/>
      <c r="AO39" s="278"/>
      <c r="AP39" s="278"/>
      <c r="AQ39" s="278"/>
      <c r="AR39" s="278"/>
      <c r="AS39" s="278"/>
      <c r="AT39" s="278"/>
      <c r="AU39" s="278"/>
      <c r="AV39" s="278"/>
      <c r="AW39" s="278"/>
      <c r="AX39" s="278"/>
      <c r="AY39" s="278"/>
      <c r="AZ39" s="278"/>
      <c r="BA39" s="278"/>
      <c r="BB39" s="279"/>
      <c r="BC39" s="187"/>
      <c r="BD39" s="187"/>
      <c r="BE39" s="187"/>
      <c r="BF39" s="187"/>
      <c r="BG39" s="187"/>
      <c r="BH39" s="187"/>
      <c r="BI39" s="187"/>
      <c r="BJ39" s="187"/>
      <c r="BK39" s="187"/>
      <c r="BL39" s="187"/>
      <c r="BM39" s="187"/>
      <c r="BN39" s="187"/>
      <c r="BO39" s="187"/>
      <c r="BP39" s="187"/>
      <c r="BQ39" s="187"/>
      <c r="BR39" s="187"/>
      <c r="BS39" s="187"/>
      <c r="BT39" s="187"/>
      <c r="BU39" s="187"/>
      <c r="BV39" s="187"/>
      <c r="BW39" s="187"/>
      <c r="BX39" s="187"/>
      <c r="BY39" s="187"/>
      <c r="BZ39" s="187"/>
      <c r="CA39" s="187"/>
      <c r="CB39" s="187"/>
      <c r="CC39" s="187"/>
      <c r="CD39" s="187"/>
      <c r="CE39" s="187"/>
      <c r="CF39" s="187"/>
      <c r="CG39" s="187"/>
      <c r="CH39" s="187"/>
      <c r="CI39" s="187"/>
      <c r="CJ39" s="187"/>
      <c r="CK39" s="187"/>
      <c r="CL39" s="187"/>
      <c r="CM39" s="187"/>
      <c r="CN39" s="187"/>
      <c r="CO39" s="187"/>
      <c r="CP39" s="187"/>
      <c r="CQ39" s="187"/>
      <c r="CR39" s="187"/>
      <c r="CS39" s="187"/>
      <c r="CT39" s="187"/>
      <c r="CU39" s="187"/>
      <c r="CV39" s="187"/>
      <c r="CW39" s="187"/>
      <c r="CX39" s="187"/>
      <c r="CY39" s="187"/>
      <c r="CZ39" s="187"/>
      <c r="DA39" s="187"/>
      <c r="DB39" s="187"/>
      <c r="DC39" s="187"/>
      <c r="DD39" s="187"/>
      <c r="DE39" s="187"/>
      <c r="DF39" s="187"/>
      <c r="DG39" s="187"/>
      <c r="DH39" s="187"/>
      <c r="DI39" s="187"/>
      <c r="DJ39" s="187"/>
      <c r="DK39" s="187"/>
      <c r="DL39" s="187"/>
      <c r="DM39" s="187"/>
      <c r="DN39" s="187"/>
      <c r="DO39" s="187"/>
      <c r="DP39" s="187"/>
      <c r="DQ39" s="187"/>
      <c r="DR39" s="187"/>
      <c r="DS39" s="187"/>
      <c r="DT39" s="187"/>
      <c r="DU39" s="187"/>
      <c r="DV39" s="187"/>
      <c r="DW39" s="187"/>
      <c r="DX39" s="187"/>
      <c r="DY39" s="187"/>
      <c r="DZ39" s="187"/>
      <c r="EA39" s="187"/>
      <c r="EB39" s="187"/>
      <c r="EC39" s="187"/>
      <c r="ED39" s="187"/>
      <c r="EE39" s="187"/>
      <c r="EF39" s="187"/>
      <c r="EG39" s="187"/>
      <c r="EH39" s="187"/>
      <c r="EI39" s="187"/>
      <c r="EJ39" s="187"/>
      <c r="EK39" s="187"/>
      <c r="EL39" s="187"/>
      <c r="EM39" s="187"/>
      <c r="EN39" s="187"/>
      <c r="EO39" s="187"/>
      <c r="EP39" s="187"/>
      <c r="EQ39" s="187"/>
      <c r="ER39" s="187"/>
      <c r="ES39" s="187"/>
      <c r="ET39" s="187"/>
      <c r="EU39" s="187"/>
      <c r="EV39" s="187"/>
      <c r="EW39" s="187"/>
      <c r="EX39" s="187"/>
      <c r="EY39" s="187"/>
      <c r="EZ39" s="187"/>
      <c r="FA39" s="187"/>
      <c r="FB39" s="187"/>
      <c r="FC39" s="187"/>
      <c r="FD39" s="187"/>
      <c r="FE39" s="187"/>
      <c r="FF39" s="187"/>
      <c r="FG39" s="187"/>
      <c r="FH39" s="187"/>
      <c r="FI39" s="187"/>
      <c r="FJ39" s="187"/>
      <c r="FK39" s="187"/>
      <c r="FL39" s="187"/>
      <c r="FM39" s="187"/>
      <c r="FN39" s="187"/>
      <c r="FO39" s="187"/>
      <c r="FP39" s="187"/>
      <c r="FQ39" s="355"/>
      <c r="FR39" s="187"/>
      <c r="FS39" s="187"/>
      <c r="FT39" s="187"/>
      <c r="FU39" s="194"/>
      <c r="FX39" s="123">
        <v>38</v>
      </c>
      <c r="FY39" s="216"/>
      <c r="FZ39" s="356"/>
      <c r="GA39" s="356"/>
      <c r="GB39" s="356"/>
      <c r="GC39" s="356"/>
      <c r="GD39" s="356"/>
      <c r="GE39" s="356"/>
      <c r="GF39" s="356"/>
      <c r="GG39" s="356"/>
      <c r="GH39" s="216"/>
      <c r="GI39" s="144"/>
      <c r="GJ39" s="144"/>
      <c r="GK39" s="353"/>
      <c r="GL39" s="216"/>
      <c r="GM39" s="144"/>
      <c r="GO39" s="144"/>
      <c r="GS39" s="155"/>
      <c r="GT39" s="155"/>
      <c r="GU39" s="155"/>
      <c r="GV39" s="155"/>
      <c r="HA39" s="259">
        <v>100</v>
      </c>
      <c r="HD39" s="334"/>
      <c r="QZ39" s="4">
        <f t="shared" si="1"/>
        <v>10</v>
      </c>
      <c r="RA39" s="254">
        <f>RA21</f>
        <v>10</v>
      </c>
      <c r="RB39" s="4">
        <f t="shared" si="2"/>
        <v>10</v>
      </c>
      <c r="RC39" s="254">
        <f>RC21</f>
        <v>-10</v>
      </c>
      <c r="RD39" s="320">
        <f>RD21</f>
        <v>-10</v>
      </c>
      <c r="RE39" s="254">
        <f t="shared" si="3"/>
        <v>10</v>
      </c>
      <c r="RF39" s="175">
        <f>RF21</f>
        <v>10</v>
      </c>
      <c r="RG39" s="314">
        <f t="shared" si="0"/>
        <v>10</v>
      </c>
      <c r="RI39" s="169"/>
      <c r="RJ39" s="169"/>
      <c r="RK39" s="169"/>
      <c r="UZ39" s="146"/>
      <c r="VA39" s="146"/>
      <c r="VB39" s="346"/>
      <c r="VC39" s="258"/>
      <c r="VD39" s="258"/>
      <c r="VE39" s="258"/>
      <c r="VF39" s="258"/>
      <c r="VG39" s="258"/>
      <c r="VH39" s="258"/>
      <c r="VI39" s="146"/>
      <c r="VJ39" s="146"/>
      <c r="VK39" s="146"/>
      <c r="VL39" s="146"/>
      <c r="VM39" s="257"/>
      <c r="VN39" s="257"/>
      <c r="VO39" s="257"/>
      <c r="VP39" s="257"/>
      <c r="VQ39" s="257"/>
      <c r="VR39" s="257"/>
      <c r="VS39" s="257"/>
      <c r="VT39" s="257"/>
      <c r="VU39" s="257"/>
      <c r="VV39" s="257"/>
      <c r="VW39" s="257"/>
      <c r="VX39" s="257"/>
      <c r="VY39" s="257"/>
      <c r="VZ39" s="257"/>
      <c r="WA39" s="257"/>
      <c r="WB39" s="257"/>
      <c r="WC39" s="257"/>
      <c r="WD39" s="257"/>
      <c r="WE39" s="257"/>
      <c r="WF39" s="257"/>
      <c r="WG39" s="257"/>
      <c r="WH39" s="257"/>
      <c r="WI39" s="257"/>
      <c r="WJ39" s="257"/>
      <c r="WK39" s="257"/>
      <c r="WL39" s="257"/>
      <c r="WM39" s="257"/>
      <c r="WN39" s="257"/>
      <c r="WO39" s="257"/>
      <c r="WP39" s="257"/>
      <c r="WQ39" s="257"/>
      <c r="WR39" s="257"/>
      <c r="WS39" s="146"/>
      <c r="WT39" s="146"/>
      <c r="WU39" s="146"/>
      <c r="WV39" s="146"/>
    </row>
    <row r="40" spans="1:620" ht="14.1" customHeight="1" x14ac:dyDescent="0.2">
      <c r="A40" s="187"/>
      <c r="B40" s="266"/>
      <c r="C40" s="266"/>
      <c r="D40" s="266"/>
      <c r="E40" s="266"/>
      <c r="F40" s="266"/>
      <c r="G40" s="266"/>
      <c r="H40" s="266"/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87"/>
      <c r="BH40" s="187"/>
      <c r="BI40" s="187"/>
      <c r="BJ40" s="187"/>
      <c r="BK40" s="187"/>
      <c r="BL40" s="187"/>
      <c r="BM40" s="187"/>
      <c r="BN40" s="187"/>
      <c r="BO40" s="187"/>
      <c r="BP40" s="187"/>
      <c r="BQ40" s="187"/>
      <c r="BR40" s="187"/>
      <c r="BS40" s="187"/>
      <c r="BT40" s="187"/>
      <c r="BU40" s="187"/>
      <c r="BV40" s="187"/>
      <c r="BW40" s="187"/>
      <c r="BX40" s="187"/>
      <c r="BY40" s="187"/>
      <c r="BZ40" s="187"/>
      <c r="CA40" s="187"/>
      <c r="CB40" s="187"/>
      <c r="CC40" s="187"/>
      <c r="CD40" s="187"/>
      <c r="CE40" s="187"/>
      <c r="CF40" s="187"/>
      <c r="CG40" s="187"/>
      <c r="CH40" s="187"/>
      <c r="CI40" s="187"/>
      <c r="CJ40" s="187"/>
      <c r="CK40" s="187"/>
      <c r="CL40" s="187"/>
      <c r="CM40" s="187"/>
      <c r="CN40" s="187"/>
      <c r="CO40" s="187"/>
      <c r="CP40" s="187"/>
      <c r="CQ40" s="187"/>
      <c r="CR40" s="187"/>
      <c r="CS40" s="187"/>
      <c r="CT40" s="187"/>
      <c r="CU40" s="187"/>
      <c r="CV40" s="187"/>
      <c r="CW40" s="187"/>
      <c r="CX40" s="187"/>
      <c r="CY40" s="187"/>
      <c r="CZ40" s="187"/>
      <c r="DA40" s="187"/>
      <c r="DB40" s="187"/>
      <c r="DC40" s="187"/>
      <c r="DD40" s="187"/>
      <c r="DE40" s="187"/>
      <c r="DF40" s="187"/>
      <c r="DG40" s="187"/>
      <c r="DH40" s="187"/>
      <c r="DI40" s="187"/>
      <c r="DJ40" s="187"/>
      <c r="DK40" s="187"/>
      <c r="DL40" s="187"/>
      <c r="DM40" s="187"/>
      <c r="DN40" s="187"/>
      <c r="DO40" s="187"/>
      <c r="DP40" s="187"/>
      <c r="DQ40" s="187"/>
      <c r="DR40" s="187"/>
      <c r="DS40" s="187"/>
      <c r="DT40" s="187"/>
      <c r="DU40" s="187"/>
      <c r="DV40" s="187"/>
      <c r="DW40" s="187"/>
      <c r="DX40" s="187"/>
      <c r="DY40" s="187"/>
      <c r="DZ40" s="187"/>
      <c r="EA40" s="187"/>
      <c r="EB40" s="187"/>
      <c r="EC40" s="187"/>
      <c r="ED40" s="187"/>
      <c r="EE40" s="187"/>
      <c r="EF40" s="187"/>
      <c r="EG40" s="187"/>
      <c r="EH40" s="187"/>
      <c r="EI40" s="187"/>
      <c r="EJ40" s="187"/>
      <c r="EK40" s="187"/>
      <c r="EL40" s="187"/>
      <c r="EM40" s="187"/>
      <c r="EN40" s="187"/>
      <c r="EO40" s="187"/>
      <c r="EP40" s="187"/>
      <c r="EQ40" s="187"/>
      <c r="ER40" s="187"/>
      <c r="ES40" s="187"/>
      <c r="ET40" s="187"/>
      <c r="EU40" s="187"/>
      <c r="EV40" s="187"/>
      <c r="EW40" s="187"/>
      <c r="EX40" s="187"/>
      <c r="EY40" s="187"/>
      <c r="EZ40" s="187"/>
      <c r="FA40" s="187"/>
      <c r="FB40" s="187"/>
      <c r="FC40" s="187"/>
      <c r="FD40" s="187"/>
      <c r="FE40" s="187"/>
      <c r="FF40" s="187"/>
      <c r="FG40" s="187"/>
      <c r="FH40" s="187"/>
      <c r="FI40" s="187"/>
      <c r="FJ40" s="187"/>
      <c r="FK40" s="187"/>
      <c r="FL40" s="187"/>
      <c r="FM40" s="187"/>
      <c r="FN40" s="187"/>
      <c r="FO40" s="187"/>
      <c r="FP40" s="187"/>
      <c r="FQ40" s="355"/>
      <c r="FR40" s="194"/>
      <c r="FS40" s="194"/>
      <c r="FT40" s="194"/>
      <c r="FU40" s="194"/>
      <c r="FX40" s="123">
        <v>40</v>
      </c>
      <c r="FY40" s="216"/>
      <c r="FZ40" s="356"/>
      <c r="GA40" s="356"/>
      <c r="GB40" s="356"/>
      <c r="GC40" s="356"/>
      <c r="GD40" s="356"/>
      <c r="GE40" s="356"/>
      <c r="GF40" s="356"/>
      <c r="GG40" s="356"/>
      <c r="GH40" s="216"/>
      <c r="GI40" s="144"/>
      <c r="GJ40" s="144"/>
      <c r="GK40" s="353"/>
      <c r="GL40" s="216"/>
      <c r="GM40" s="144"/>
      <c r="GO40" s="144"/>
      <c r="GS40" s="155"/>
      <c r="GT40" s="155"/>
      <c r="GU40" s="155"/>
      <c r="GV40" s="155"/>
      <c r="HD40" s="334"/>
      <c r="QZ40" s="172">
        <f>RB11</f>
        <v>10</v>
      </c>
      <c r="RA40" s="172">
        <f>RA21</f>
        <v>10</v>
      </c>
      <c r="RB40" s="172">
        <f>RB11</f>
        <v>10</v>
      </c>
      <c r="RC40" s="172">
        <f>RC21</f>
        <v>-10</v>
      </c>
      <c r="RD40" s="172">
        <f>RD21</f>
        <v>-10</v>
      </c>
      <c r="RE40" s="172">
        <f>RB12</f>
        <v>10</v>
      </c>
      <c r="RF40" s="310">
        <f>RF21</f>
        <v>10</v>
      </c>
      <c r="RG40" s="311">
        <f t="shared" si="0"/>
        <v>10</v>
      </c>
      <c r="RI40" s="169"/>
      <c r="RJ40" s="169"/>
      <c r="RK40" s="169"/>
      <c r="UZ40" s="146"/>
      <c r="VA40" s="146"/>
      <c r="VB40" s="346"/>
      <c r="VC40" s="258"/>
      <c r="VD40" s="258"/>
      <c r="VE40" s="258"/>
      <c r="VF40" s="258"/>
      <c r="VG40" s="258"/>
      <c r="VH40" s="258"/>
      <c r="VI40" s="146"/>
      <c r="VJ40" s="146"/>
      <c r="VK40" s="146"/>
      <c r="VL40" s="146"/>
      <c r="VM40" s="257"/>
      <c r="VN40" s="257"/>
      <c r="VO40" s="257"/>
      <c r="VP40" s="257"/>
      <c r="VQ40" s="257"/>
      <c r="VR40" s="257"/>
      <c r="VS40" s="257"/>
      <c r="VT40" s="257"/>
      <c r="VU40" s="257"/>
      <c r="VV40" s="257"/>
      <c r="VW40" s="257"/>
      <c r="VX40" s="257"/>
      <c r="VY40" s="257"/>
      <c r="VZ40" s="257"/>
      <c r="WA40" s="257"/>
      <c r="WB40" s="257"/>
      <c r="WC40" s="257"/>
      <c r="WD40" s="257"/>
      <c r="WE40" s="257"/>
      <c r="WF40" s="257"/>
      <c r="WG40" s="257"/>
      <c r="WH40" s="257"/>
      <c r="WI40" s="146"/>
      <c r="WJ40" s="140"/>
      <c r="WK40" s="140"/>
      <c r="WL40" s="140"/>
      <c r="WM40" s="257"/>
      <c r="WN40" s="257"/>
      <c r="WO40" s="257"/>
      <c r="WP40" s="257"/>
      <c r="WQ40" s="257"/>
      <c r="WR40" s="257"/>
      <c r="WS40" s="146"/>
      <c r="WT40" s="146"/>
      <c r="WU40" s="146"/>
      <c r="WV40" s="146"/>
    </row>
    <row r="41" spans="1:620" ht="14.1" customHeight="1" x14ac:dyDescent="0.2">
      <c r="A41" s="187"/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  <c r="AC41" s="187"/>
      <c r="AD41" s="187"/>
      <c r="AE41" s="187"/>
      <c r="AF41" s="187"/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  <c r="BI41" s="187"/>
      <c r="BJ41" s="187"/>
      <c r="BK41" s="187"/>
      <c r="BL41" s="187"/>
      <c r="BM41" s="187"/>
      <c r="BN41" s="187"/>
      <c r="BO41" s="187"/>
      <c r="BP41" s="187"/>
      <c r="BQ41" s="187"/>
      <c r="BR41" s="187"/>
      <c r="BS41" s="187"/>
      <c r="BT41" s="187"/>
      <c r="BU41" s="187"/>
      <c r="BV41" s="187"/>
      <c r="BW41" s="187"/>
      <c r="BX41" s="187"/>
      <c r="BY41" s="187"/>
      <c r="BZ41" s="187"/>
      <c r="CA41" s="187"/>
      <c r="CB41" s="187"/>
      <c r="CC41" s="187"/>
      <c r="CD41" s="187"/>
      <c r="CE41" s="187"/>
      <c r="CF41" s="187"/>
      <c r="CG41" s="187"/>
      <c r="CH41" s="187"/>
      <c r="CI41" s="187"/>
      <c r="CJ41" s="187"/>
      <c r="CK41" s="187"/>
      <c r="CL41" s="187"/>
      <c r="CM41" s="187"/>
      <c r="CN41" s="187"/>
      <c r="CO41" s="187"/>
      <c r="CP41" s="187"/>
      <c r="CQ41" s="187"/>
      <c r="CR41" s="187"/>
      <c r="CS41" s="187"/>
      <c r="CT41" s="187"/>
      <c r="CU41" s="187"/>
      <c r="CV41" s="187"/>
      <c r="CW41" s="187"/>
      <c r="CX41" s="187"/>
      <c r="CY41" s="187"/>
      <c r="CZ41" s="187"/>
      <c r="DA41" s="187"/>
      <c r="DB41" s="187"/>
      <c r="DC41" s="187"/>
      <c r="DD41" s="187"/>
      <c r="DE41" s="187"/>
      <c r="DF41" s="187"/>
      <c r="DG41" s="187"/>
      <c r="DH41" s="187"/>
      <c r="DI41" s="187"/>
      <c r="DJ41" s="187"/>
      <c r="DK41" s="187"/>
      <c r="DL41" s="187"/>
      <c r="DM41" s="187"/>
      <c r="DN41" s="187"/>
      <c r="DO41" s="187"/>
      <c r="DP41" s="187"/>
      <c r="DQ41" s="187"/>
      <c r="DR41" s="187"/>
      <c r="DS41" s="187"/>
      <c r="DT41" s="187"/>
      <c r="DU41" s="187"/>
      <c r="DV41" s="187"/>
      <c r="DW41" s="187"/>
      <c r="DX41" s="187"/>
      <c r="DY41" s="187"/>
      <c r="DZ41" s="187"/>
      <c r="EA41" s="187"/>
      <c r="EB41" s="187"/>
      <c r="EC41" s="187"/>
      <c r="ED41" s="187"/>
      <c r="EE41" s="187"/>
      <c r="EF41" s="187"/>
      <c r="EG41" s="187"/>
      <c r="EH41" s="187"/>
      <c r="EI41" s="187"/>
      <c r="EJ41" s="187"/>
      <c r="EK41" s="187"/>
      <c r="EL41" s="187"/>
      <c r="EM41" s="187"/>
      <c r="EN41" s="187"/>
      <c r="EO41" s="187"/>
      <c r="EP41" s="187"/>
      <c r="EQ41" s="187"/>
      <c r="ER41" s="187"/>
      <c r="ES41" s="187"/>
      <c r="ET41" s="187"/>
      <c r="EU41" s="187"/>
      <c r="EV41" s="187"/>
      <c r="EW41" s="187"/>
      <c r="EX41" s="187"/>
      <c r="EY41" s="187"/>
      <c r="EZ41" s="187"/>
      <c r="FA41" s="187"/>
      <c r="FB41" s="187"/>
      <c r="FC41" s="187"/>
      <c r="FD41" s="187"/>
      <c r="FE41" s="187"/>
      <c r="FF41" s="187"/>
      <c r="FG41" s="187"/>
      <c r="FH41" s="187"/>
      <c r="FI41" s="187"/>
      <c r="FJ41" s="187"/>
      <c r="FK41" s="187"/>
      <c r="FL41" s="187"/>
      <c r="FM41" s="187"/>
      <c r="FN41" s="187"/>
      <c r="FO41" s="187"/>
      <c r="FP41" s="187"/>
      <c r="FQ41" s="355"/>
      <c r="FR41" s="194"/>
      <c r="FS41" s="194"/>
      <c r="FT41" s="194"/>
      <c r="FU41" s="194"/>
      <c r="FX41" s="257"/>
      <c r="FY41" s="216"/>
      <c r="FZ41" s="356"/>
      <c r="GA41" s="356"/>
      <c r="GB41" s="356"/>
      <c r="GC41" s="356"/>
      <c r="GD41" s="356"/>
      <c r="GE41" s="356"/>
      <c r="GF41" s="356"/>
      <c r="GG41" s="356"/>
      <c r="GH41" s="216"/>
      <c r="GI41" s="144"/>
      <c r="GJ41" s="144"/>
      <c r="GK41" s="353"/>
      <c r="GL41" s="216"/>
      <c r="GM41" s="144"/>
      <c r="GO41" s="144"/>
      <c r="GQ41" s="259">
        <f>IF(I30&gt;24,"",VLOOKUP(I30,GP42:GQ52,2))</f>
        <v>1</v>
      </c>
      <c r="GR41" s="259">
        <f>VLOOKUP(I30,GP42:GR52,3)</f>
        <v>0</v>
      </c>
      <c r="GS41" s="259"/>
      <c r="GT41" s="259"/>
      <c r="GU41" s="155"/>
      <c r="GV41" s="155"/>
      <c r="HD41" s="334"/>
      <c r="RI41" s="169"/>
      <c r="RJ41" s="169"/>
      <c r="RK41" s="169"/>
      <c r="UZ41" s="146"/>
      <c r="VA41" s="146"/>
      <c r="VB41" s="346"/>
      <c r="VC41" s="257"/>
      <c r="VD41" s="258"/>
      <c r="VE41" s="258"/>
      <c r="VF41" s="258"/>
      <c r="VG41" s="258"/>
      <c r="VH41" s="258"/>
      <c r="VI41" s="146"/>
      <c r="VJ41" s="146"/>
      <c r="VK41" s="146"/>
      <c r="VL41" s="146"/>
      <c r="VM41" s="257"/>
      <c r="VN41" s="257"/>
      <c r="VO41" s="257"/>
      <c r="VP41" s="257"/>
      <c r="VQ41" s="257"/>
      <c r="VR41" s="257"/>
      <c r="VS41" s="257"/>
      <c r="VT41" s="257"/>
      <c r="VU41" s="257"/>
      <c r="VV41" s="257"/>
      <c r="VW41" s="257"/>
      <c r="VX41" s="257"/>
      <c r="VY41" s="257"/>
      <c r="VZ41" s="257"/>
      <c r="WA41" s="257"/>
      <c r="WB41" s="257"/>
      <c r="WC41" s="257"/>
      <c r="WD41" s="257"/>
      <c r="WE41" s="257"/>
      <c r="WF41" s="257"/>
      <c r="WG41" s="146"/>
      <c r="WH41" s="146"/>
      <c r="WI41" s="146"/>
      <c r="WJ41" s="502"/>
      <c r="WK41" s="502"/>
      <c r="WL41" s="502"/>
      <c r="WM41" s="257"/>
      <c r="WN41" s="257"/>
      <c r="WO41" s="257"/>
      <c r="WP41" s="257"/>
      <c r="WQ41" s="257"/>
      <c r="WR41" s="257"/>
      <c r="WS41" s="146"/>
      <c r="WT41" s="146"/>
      <c r="WU41" s="146"/>
    </row>
    <row r="42" spans="1:620" ht="14.1" customHeight="1" x14ac:dyDescent="0.2">
      <c r="A42" s="111"/>
      <c r="B42" s="111"/>
      <c r="C42" s="111"/>
      <c r="D42" s="111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  <c r="BI42" s="111"/>
      <c r="BJ42" s="111"/>
      <c r="BK42" s="111"/>
      <c r="BL42" s="111"/>
      <c r="BM42" s="111"/>
      <c r="BN42" s="111"/>
      <c r="BO42" s="111"/>
      <c r="BP42" s="111"/>
      <c r="BQ42" s="111"/>
      <c r="BR42" s="111"/>
      <c r="BS42" s="111"/>
      <c r="BT42" s="111"/>
      <c r="BU42" s="111"/>
      <c r="BV42" s="111"/>
      <c r="BW42" s="111"/>
      <c r="BX42" s="111"/>
      <c r="BY42" s="111"/>
      <c r="BZ42" s="111"/>
      <c r="CA42" s="111"/>
      <c r="CB42" s="111"/>
      <c r="CC42" s="111"/>
      <c r="CD42" s="111"/>
      <c r="CE42" s="111"/>
      <c r="CF42" s="111"/>
      <c r="CG42" s="111"/>
      <c r="CH42" s="111"/>
      <c r="CI42" s="111"/>
      <c r="CJ42" s="111"/>
      <c r="CK42" s="111"/>
      <c r="CL42" s="111"/>
      <c r="CM42" s="111"/>
      <c r="CN42" s="111"/>
      <c r="CO42" s="111"/>
      <c r="CP42" s="111"/>
      <c r="CQ42" s="111"/>
      <c r="CR42" s="111"/>
      <c r="CS42" s="111"/>
      <c r="CT42" s="111"/>
      <c r="CU42" s="111"/>
      <c r="CV42" s="111"/>
      <c r="CW42" s="111"/>
      <c r="CX42" s="111"/>
      <c r="CY42" s="111"/>
      <c r="CZ42" s="111"/>
      <c r="DA42" s="111"/>
      <c r="DB42" s="111"/>
      <c r="DC42" s="111"/>
      <c r="DD42" s="111"/>
      <c r="DE42" s="111"/>
      <c r="DF42" s="111"/>
      <c r="DG42" s="111"/>
      <c r="DH42" s="111"/>
      <c r="DI42" s="111"/>
      <c r="DJ42" s="111"/>
      <c r="DK42" s="111"/>
      <c r="DL42" s="111"/>
      <c r="DM42" s="111"/>
      <c r="DN42" s="111"/>
      <c r="DO42" s="111"/>
      <c r="DP42" s="111"/>
      <c r="DQ42" s="111"/>
      <c r="DR42" s="111"/>
      <c r="DS42" s="111"/>
      <c r="DT42" s="111"/>
      <c r="DU42" s="111"/>
      <c r="DV42" s="111"/>
      <c r="DW42" s="111"/>
      <c r="DX42" s="111"/>
      <c r="DY42" s="111"/>
      <c r="DZ42" s="111"/>
      <c r="EA42" s="111"/>
      <c r="EB42" s="111"/>
      <c r="EC42" s="111"/>
      <c r="ED42" s="111"/>
      <c r="EE42" s="111"/>
      <c r="EF42" s="111"/>
      <c r="EG42" s="111"/>
      <c r="EH42" s="111"/>
      <c r="EI42" s="111"/>
      <c r="EJ42" s="111"/>
      <c r="EK42" s="111"/>
      <c r="EL42" s="111"/>
      <c r="EM42" s="111"/>
      <c r="EN42" s="111"/>
      <c r="EO42" s="111"/>
      <c r="EP42" s="111"/>
      <c r="EQ42" s="111"/>
      <c r="ER42" s="111"/>
      <c r="ES42" s="111"/>
      <c r="ET42" s="111"/>
      <c r="EU42" s="111"/>
      <c r="EV42" s="191"/>
      <c r="EW42" s="187"/>
      <c r="EX42" s="187"/>
      <c r="EY42" s="187"/>
      <c r="EZ42" s="187"/>
      <c r="FA42" s="187"/>
      <c r="FB42" s="187"/>
      <c r="FC42" s="187"/>
      <c r="FD42" s="187"/>
      <c r="FE42" s="187"/>
      <c r="FF42" s="187"/>
      <c r="FG42" s="187"/>
      <c r="FH42" s="187"/>
      <c r="FI42" s="187"/>
      <c r="FJ42" s="187"/>
      <c r="FK42" s="187"/>
      <c r="FL42" s="187"/>
      <c r="FM42" s="187"/>
      <c r="FN42" s="187"/>
      <c r="FO42" s="187"/>
      <c r="FP42" s="187"/>
      <c r="FQ42" s="194"/>
      <c r="FR42" s="187"/>
      <c r="FS42" s="187"/>
      <c r="FT42" s="187"/>
      <c r="FU42" s="194"/>
      <c r="FX42" s="257"/>
      <c r="FY42" s="216"/>
      <c r="FZ42" s="356"/>
      <c r="GA42" s="356"/>
      <c r="GB42" s="356"/>
      <c r="GC42" s="356"/>
      <c r="GD42" s="356"/>
      <c r="GE42" s="356"/>
      <c r="GF42" s="356"/>
      <c r="GG42" s="356"/>
      <c r="GH42" s="216"/>
      <c r="GI42" s="144"/>
      <c r="GJ42" s="144"/>
      <c r="GK42" s="353"/>
      <c r="GL42" s="216"/>
      <c r="GM42" s="144"/>
      <c r="GO42" s="144"/>
      <c r="GP42" s="216">
        <v>4</v>
      </c>
      <c r="GQ42" s="259">
        <v>1</v>
      </c>
      <c r="GS42" s="259"/>
      <c r="GT42" s="259"/>
      <c r="GU42" s="155"/>
      <c r="GV42" s="155"/>
      <c r="HD42" s="334"/>
      <c r="QZ42" s="123" t="s">
        <v>111</v>
      </c>
      <c r="RB42" s="123"/>
      <c r="RC42" s="123"/>
      <c r="RD42" s="123"/>
      <c r="RE42" s="123"/>
      <c r="RF42" s="123"/>
      <c r="RG42" s="123"/>
      <c r="RH42" s="123"/>
      <c r="RJ42" s="357">
        <f>H18/100</f>
        <v>0.3</v>
      </c>
      <c r="VA42" s="146"/>
      <c r="VB42" s="346"/>
      <c r="VC42" s="257"/>
      <c r="VD42" s="258"/>
      <c r="VE42" s="258"/>
      <c r="VF42" s="258"/>
      <c r="VG42" s="258"/>
      <c r="VH42" s="258"/>
      <c r="VI42" s="146"/>
      <c r="VJ42" s="146"/>
      <c r="VK42" s="146"/>
      <c r="VL42" s="146"/>
      <c r="VM42" s="146"/>
      <c r="VN42" s="146"/>
      <c r="VO42" s="146"/>
      <c r="VP42" s="146"/>
      <c r="VQ42" s="146"/>
      <c r="VR42" s="146"/>
      <c r="VS42" s="146"/>
      <c r="VT42" s="146"/>
      <c r="VU42" s="146"/>
      <c r="VV42" s="146"/>
      <c r="VW42" s="146"/>
      <c r="VX42" s="146"/>
      <c r="VY42" s="146"/>
      <c r="VZ42" s="146"/>
      <c r="WA42" s="146"/>
      <c r="WB42" s="146"/>
      <c r="WC42" s="146"/>
      <c r="WD42" s="146"/>
      <c r="WE42" s="146"/>
      <c r="WF42" s="146"/>
      <c r="WG42" s="146"/>
      <c r="WH42" s="146"/>
      <c r="WI42" s="146"/>
      <c r="WJ42" s="146"/>
      <c r="WK42" s="146"/>
      <c r="WL42" s="146"/>
      <c r="WM42" s="146"/>
      <c r="WN42" s="146"/>
      <c r="WO42" s="146"/>
      <c r="WP42" s="146"/>
      <c r="WQ42" s="146"/>
      <c r="WR42" s="146"/>
      <c r="WS42" s="146"/>
      <c r="WT42" s="146"/>
      <c r="WU42" s="146"/>
    </row>
    <row r="43" spans="1:620" ht="14.1" customHeight="1" x14ac:dyDescent="0.2">
      <c r="A43" s="111"/>
      <c r="B43" s="194"/>
      <c r="C43" s="194"/>
      <c r="D43" s="194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94"/>
      <c r="Q43" s="187"/>
      <c r="R43" s="187"/>
      <c r="S43" s="187"/>
      <c r="T43" s="187"/>
      <c r="U43" s="187"/>
      <c r="V43" s="187"/>
      <c r="W43" s="187"/>
      <c r="X43" s="187"/>
      <c r="Y43" s="187"/>
      <c r="Z43" s="194"/>
      <c r="AA43" s="187"/>
      <c r="AB43" s="194"/>
      <c r="AC43" s="194"/>
      <c r="AD43" s="194"/>
      <c r="AE43" s="187"/>
      <c r="AF43" s="194"/>
      <c r="AG43" s="194"/>
      <c r="AH43" s="194"/>
      <c r="AI43" s="212"/>
      <c r="AJ43" s="194"/>
      <c r="AK43" s="194"/>
      <c r="AL43" s="194"/>
      <c r="AM43" s="194"/>
      <c r="AN43" s="194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  <c r="BI43" s="111"/>
      <c r="BJ43" s="111"/>
      <c r="BK43" s="111"/>
      <c r="BL43" s="111"/>
      <c r="BM43" s="111"/>
      <c r="BN43" s="111"/>
      <c r="BO43" s="111"/>
      <c r="BP43" s="111"/>
      <c r="BQ43" s="111"/>
      <c r="BR43" s="111"/>
      <c r="BS43" s="111"/>
      <c r="BT43" s="111"/>
      <c r="BU43" s="111"/>
      <c r="BV43" s="111"/>
      <c r="BW43" s="111"/>
      <c r="BX43" s="111"/>
      <c r="BY43" s="111"/>
      <c r="BZ43" s="111"/>
      <c r="CA43" s="111"/>
      <c r="CB43" s="111"/>
      <c r="CC43" s="111"/>
      <c r="CD43" s="111"/>
      <c r="CE43" s="111"/>
      <c r="CF43" s="111"/>
      <c r="CG43" s="111"/>
      <c r="CH43" s="111"/>
      <c r="CI43" s="111"/>
      <c r="CJ43" s="111"/>
      <c r="CK43" s="111"/>
      <c r="CL43" s="111"/>
      <c r="CM43" s="111"/>
      <c r="CN43" s="111"/>
      <c r="CO43" s="111"/>
      <c r="CP43" s="111"/>
      <c r="CQ43" s="111"/>
      <c r="CR43" s="111"/>
      <c r="CS43" s="111"/>
      <c r="CT43" s="111"/>
      <c r="CU43" s="111"/>
      <c r="CV43" s="111"/>
      <c r="CW43" s="111"/>
      <c r="CX43" s="111"/>
      <c r="CY43" s="111"/>
      <c r="CZ43" s="111"/>
      <c r="DA43" s="111"/>
      <c r="DB43" s="111"/>
      <c r="DC43" s="111"/>
      <c r="DD43" s="111"/>
      <c r="DE43" s="111"/>
      <c r="DF43" s="111"/>
      <c r="DG43" s="111"/>
      <c r="DH43" s="111"/>
      <c r="DI43" s="111"/>
      <c r="DJ43" s="111"/>
      <c r="DK43" s="111"/>
      <c r="DL43" s="111"/>
      <c r="DM43" s="111"/>
      <c r="DN43" s="111"/>
      <c r="DO43" s="111"/>
      <c r="DP43" s="111"/>
      <c r="DQ43" s="111"/>
      <c r="DR43" s="111"/>
      <c r="DS43" s="111"/>
      <c r="DT43" s="111"/>
      <c r="DU43" s="111"/>
      <c r="DV43" s="111"/>
      <c r="DW43" s="111"/>
      <c r="DX43" s="111"/>
      <c r="DY43" s="111"/>
      <c r="DZ43" s="111"/>
      <c r="EA43" s="111"/>
      <c r="EB43" s="111"/>
      <c r="EC43" s="111"/>
      <c r="ED43" s="111"/>
      <c r="EE43" s="111"/>
      <c r="EF43" s="111"/>
      <c r="EG43" s="111"/>
      <c r="EH43" s="111"/>
      <c r="EI43" s="111"/>
      <c r="EJ43" s="111"/>
      <c r="EK43" s="111"/>
      <c r="EL43" s="111"/>
      <c r="EM43" s="111"/>
      <c r="EN43" s="111"/>
      <c r="EO43" s="111"/>
      <c r="EP43" s="111"/>
      <c r="EQ43" s="111"/>
      <c r="ER43" s="111"/>
      <c r="ES43" s="111"/>
      <c r="ET43" s="111"/>
      <c r="EU43" s="111"/>
      <c r="EV43" s="191"/>
      <c r="EW43" s="187"/>
      <c r="EX43" s="187"/>
      <c r="EY43" s="187"/>
      <c r="EZ43" s="187"/>
      <c r="FA43" s="187"/>
      <c r="FB43" s="187"/>
      <c r="FC43" s="187"/>
      <c r="FD43" s="187"/>
      <c r="FE43" s="187"/>
      <c r="FF43" s="187"/>
      <c r="FG43" s="187"/>
      <c r="FH43" s="187"/>
      <c r="FI43" s="187"/>
      <c r="FJ43" s="187"/>
      <c r="FK43" s="187"/>
      <c r="FL43" s="187"/>
      <c r="FM43" s="187"/>
      <c r="FN43" s="187"/>
      <c r="FO43" s="187"/>
      <c r="FP43" s="187"/>
      <c r="FQ43" s="194"/>
      <c r="FR43" s="187"/>
      <c r="FS43" s="187"/>
      <c r="FT43" s="187"/>
      <c r="FU43" s="194"/>
      <c r="FW43" s="140" t="s">
        <v>68</v>
      </c>
      <c r="FX43" s="91"/>
      <c r="FY43" s="97"/>
      <c r="FZ43" s="140" t="s">
        <v>1</v>
      </c>
      <c r="GA43" s="450">
        <f>((H26/(0.8*H12))-(0.85*H8*GA46))/(H4-(0.85*H8))</f>
        <v>-8.864851423598159</v>
      </c>
      <c r="GB43" s="450"/>
      <c r="GC43" s="450"/>
      <c r="GD43" s="257" t="s">
        <v>11</v>
      </c>
      <c r="GE43" s="81"/>
      <c r="GF43" s="81"/>
      <c r="GI43" s="144"/>
      <c r="GJ43" s="144"/>
      <c r="GK43" s="353"/>
      <c r="GL43" s="216"/>
      <c r="GM43" s="144"/>
      <c r="GO43" s="144"/>
      <c r="GP43" s="216">
        <v>6</v>
      </c>
      <c r="GQ43" s="259">
        <v>1</v>
      </c>
      <c r="GR43" s="259">
        <f>IF(I31&gt;15,1,0)</f>
        <v>0</v>
      </c>
      <c r="GS43" s="259"/>
      <c r="GT43" s="259"/>
      <c r="GU43" s="155"/>
      <c r="GV43" s="155"/>
      <c r="QZ43" s="91" t="s">
        <v>14</v>
      </c>
      <c r="RA43" s="123">
        <f>RA5</f>
        <v>-15</v>
      </c>
      <c r="RB43" s="123">
        <f>RC5</f>
        <v>15</v>
      </c>
      <c r="RC43" s="123"/>
      <c r="RD43" s="123">
        <f>RA43</f>
        <v>-15</v>
      </c>
      <c r="RE43" s="123">
        <f>RA43</f>
        <v>-15</v>
      </c>
      <c r="RF43" s="123"/>
      <c r="RG43" s="123">
        <f>RC5</f>
        <v>15</v>
      </c>
      <c r="RH43" s="123">
        <f>RC5</f>
        <v>15</v>
      </c>
      <c r="RI43" s="358" t="s">
        <v>14</v>
      </c>
      <c r="RJ43" s="91">
        <v>0</v>
      </c>
      <c r="VA43" s="146"/>
      <c r="VB43" s="346"/>
      <c r="VC43" s="257"/>
      <c r="VD43" s="258"/>
      <c r="VE43" s="258"/>
      <c r="VF43" s="258"/>
      <c r="VG43" s="258"/>
      <c r="VH43" s="258"/>
      <c r="VI43" s="146"/>
      <c r="VJ43" s="146"/>
      <c r="VK43" s="146"/>
      <c r="VL43" s="146"/>
      <c r="VM43" s="146"/>
      <c r="VN43" s="146"/>
      <c r="VO43" s="146"/>
      <c r="VP43" s="146"/>
      <c r="VQ43" s="146"/>
      <c r="VR43" s="146"/>
      <c r="VS43" s="146"/>
      <c r="VT43" s="146"/>
      <c r="VU43" s="146"/>
      <c r="VV43" s="146"/>
      <c r="VW43" s="146"/>
      <c r="VX43" s="146"/>
      <c r="VY43" s="146"/>
      <c r="VZ43" s="146"/>
      <c r="WA43" s="146"/>
      <c r="WB43" s="146"/>
      <c r="WC43" s="146"/>
      <c r="WD43" s="146"/>
      <c r="WE43" s="146"/>
      <c r="WF43" s="146"/>
      <c r="WG43" s="146"/>
      <c r="WH43" s="146"/>
      <c r="WI43" s="146"/>
      <c r="WJ43" s="146"/>
      <c r="WK43" s="146"/>
      <c r="WL43" s="146"/>
      <c r="WM43" s="146"/>
      <c r="WN43" s="146"/>
      <c r="WO43" s="146"/>
      <c r="WP43" s="146"/>
      <c r="WQ43" s="146"/>
      <c r="WR43" s="146"/>
      <c r="WS43" s="146"/>
      <c r="WT43" s="146"/>
      <c r="WU43" s="146"/>
    </row>
    <row r="44" spans="1:620" ht="14.1" customHeight="1" x14ac:dyDescent="0.2">
      <c r="A44" s="78"/>
      <c r="B44" s="194"/>
      <c r="C44" s="194"/>
      <c r="D44" s="194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94"/>
      <c r="Q44" s="194"/>
      <c r="R44" s="187"/>
      <c r="S44" s="187"/>
      <c r="T44" s="187"/>
      <c r="U44" s="187"/>
      <c r="V44" s="187"/>
      <c r="W44" s="187"/>
      <c r="X44" s="187"/>
      <c r="Y44" s="187"/>
      <c r="Z44" s="194"/>
      <c r="AA44" s="194"/>
      <c r="AB44" s="194"/>
      <c r="AC44" s="194"/>
      <c r="AD44" s="194"/>
      <c r="AE44" s="194"/>
      <c r="AF44" s="194"/>
      <c r="AG44" s="194"/>
      <c r="AH44" s="194"/>
      <c r="AI44" s="212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8"/>
      <c r="CY44" s="78"/>
      <c r="CZ44" s="78"/>
      <c r="DA44" s="78"/>
      <c r="DB44" s="78"/>
      <c r="DC44" s="78"/>
      <c r="DD44" s="78"/>
      <c r="DE44" s="78"/>
      <c r="DF44" s="78"/>
      <c r="DG44" s="78"/>
      <c r="DH44" s="78"/>
      <c r="DI44" s="78"/>
      <c r="DJ44" s="78"/>
      <c r="DK44" s="78"/>
      <c r="DL44" s="78"/>
      <c r="DM44" s="78"/>
      <c r="DN44" s="78"/>
      <c r="DO44" s="78"/>
      <c r="DP44" s="78"/>
      <c r="DQ44" s="78"/>
      <c r="DR44" s="78"/>
      <c r="DS44" s="78"/>
      <c r="DT44" s="78"/>
      <c r="DU44" s="78"/>
      <c r="DV44" s="78"/>
      <c r="DW44" s="78"/>
      <c r="DX44" s="78"/>
      <c r="DY44" s="78"/>
      <c r="DZ44" s="78"/>
      <c r="EA44" s="78"/>
      <c r="EB44" s="78"/>
      <c r="EC44" s="78"/>
      <c r="ED44" s="78"/>
      <c r="EE44" s="78"/>
      <c r="EF44" s="78"/>
      <c r="EG44" s="78"/>
      <c r="EH44" s="78"/>
      <c r="EI44" s="78"/>
      <c r="EJ44" s="78"/>
      <c r="EK44" s="78"/>
      <c r="EL44" s="78"/>
      <c r="EM44" s="78"/>
      <c r="EN44" s="78"/>
      <c r="EO44" s="78"/>
      <c r="EP44" s="78"/>
      <c r="EQ44" s="78"/>
      <c r="ER44" s="78"/>
      <c r="ES44" s="78"/>
      <c r="ET44" s="78"/>
      <c r="EU44" s="78"/>
      <c r="EV44" s="188"/>
      <c r="EW44" s="187"/>
      <c r="EX44" s="187"/>
      <c r="EY44" s="187"/>
      <c r="EZ44" s="187"/>
      <c r="FA44" s="187"/>
      <c r="FB44" s="187"/>
      <c r="FC44" s="187"/>
      <c r="FD44" s="187"/>
      <c r="FE44" s="187"/>
      <c r="FF44" s="187"/>
      <c r="FG44" s="187"/>
      <c r="FH44" s="187"/>
      <c r="FI44" s="187"/>
      <c r="FJ44" s="187"/>
      <c r="FK44" s="187"/>
      <c r="FL44" s="359"/>
      <c r="FM44" s="359"/>
      <c r="FN44" s="360"/>
      <c r="FO44" s="187"/>
      <c r="FP44" s="187"/>
      <c r="FQ44" s="361"/>
      <c r="FR44" s="187"/>
      <c r="FS44" s="187"/>
      <c r="FT44" s="187"/>
      <c r="FU44" s="194"/>
      <c r="FW44" s="449">
        <v>0.01</v>
      </c>
      <c r="FX44" s="450"/>
      <c r="FY44" s="97"/>
      <c r="FZ44" s="140" t="s">
        <v>1</v>
      </c>
      <c r="GA44" s="450">
        <f>0.01*GA46</f>
        <v>9</v>
      </c>
      <c r="GB44" s="450"/>
      <c r="GC44" s="450"/>
      <c r="GD44" s="257" t="s">
        <v>11</v>
      </c>
      <c r="GE44" s="81"/>
      <c r="GF44" s="81"/>
      <c r="GH44" s="97"/>
      <c r="GJ44" s="334"/>
      <c r="GP44" s="216">
        <v>8</v>
      </c>
      <c r="GQ44" s="259">
        <f>IF(MIN(I31:L32)&gt;15,2,1)</f>
        <v>1</v>
      </c>
      <c r="GR44" s="259">
        <f>IF(GS44=TRUE(),0,IF(I31&lt;=15,1,IF(I32&lt;=15,1,0)))</f>
        <v>1</v>
      </c>
      <c r="GS44" s="481" t="b">
        <f>AND(I31&lt;=15,I32&lt;=15)</f>
        <v>0</v>
      </c>
      <c r="GT44" s="481"/>
      <c r="GU44" s="155"/>
      <c r="GV44" s="155"/>
      <c r="QZ44" s="91" t="s">
        <v>15</v>
      </c>
      <c r="RA44" s="123">
        <f>RA6+12</f>
        <v>27</v>
      </c>
      <c r="RB44" s="123">
        <f>RA44</f>
        <v>27</v>
      </c>
      <c r="RC44" s="123"/>
      <c r="RD44" s="123">
        <f>RA44+2</f>
        <v>29</v>
      </c>
      <c r="RE44" s="123">
        <f>RA44-2</f>
        <v>25</v>
      </c>
      <c r="RF44" s="123"/>
      <c r="RG44" s="123">
        <f>RD44</f>
        <v>29</v>
      </c>
      <c r="RH44" s="123">
        <f>RE44</f>
        <v>25</v>
      </c>
      <c r="RI44" s="358" t="s">
        <v>15</v>
      </c>
      <c r="RJ44" s="91">
        <f>RA44</f>
        <v>27</v>
      </c>
      <c r="VA44" s="146"/>
      <c r="VB44" s="346"/>
      <c r="VC44" s="257"/>
      <c r="VD44" s="258"/>
      <c r="VE44" s="258"/>
      <c r="VF44" s="258"/>
      <c r="VG44" s="258"/>
      <c r="VH44" s="258"/>
      <c r="VI44" s="146"/>
      <c r="VJ44" s="146"/>
      <c r="VK44" s="146"/>
      <c r="VL44" s="146"/>
      <c r="VM44" s="146"/>
      <c r="VN44" s="146"/>
      <c r="VO44" s="146"/>
      <c r="VP44" s="146"/>
      <c r="VQ44" s="146"/>
      <c r="VR44" s="146"/>
      <c r="VS44" s="146"/>
      <c r="VT44" s="146"/>
      <c r="VU44" s="146"/>
      <c r="VV44" s="146"/>
      <c r="VW44" s="146"/>
      <c r="VX44" s="146"/>
      <c r="VY44" s="146"/>
      <c r="VZ44" s="146"/>
      <c r="WA44" s="146"/>
      <c r="WB44" s="146"/>
      <c r="WC44" s="146"/>
      <c r="WD44" s="146"/>
      <c r="WE44" s="146"/>
      <c r="WF44" s="146"/>
      <c r="WG44" s="146"/>
      <c r="WH44" s="146"/>
      <c r="WI44" s="146"/>
      <c r="WJ44" s="146"/>
      <c r="WK44" s="146"/>
      <c r="WL44" s="146"/>
      <c r="WM44" s="146"/>
      <c r="WN44" s="146"/>
      <c r="WO44" s="146"/>
      <c r="WP44" s="146"/>
      <c r="WQ44" s="146"/>
      <c r="WR44" s="146"/>
      <c r="WS44" s="146"/>
      <c r="WT44" s="146"/>
      <c r="WU44" s="146"/>
    </row>
    <row r="45" spans="1:620" ht="14.1" customHeight="1" x14ac:dyDescent="0.2">
      <c r="A45" s="111"/>
      <c r="B45" s="194"/>
      <c r="C45" s="194"/>
      <c r="D45" s="194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94"/>
      <c r="Q45" s="194"/>
      <c r="R45" s="187"/>
      <c r="S45" s="187"/>
      <c r="T45" s="187"/>
      <c r="U45" s="187"/>
      <c r="V45" s="187"/>
      <c r="W45" s="187"/>
      <c r="X45" s="187"/>
      <c r="Y45" s="187"/>
      <c r="Z45" s="194"/>
      <c r="AA45" s="194"/>
      <c r="AB45" s="194"/>
      <c r="AC45" s="194"/>
      <c r="AD45" s="194"/>
      <c r="AE45" s="194"/>
      <c r="AF45" s="194"/>
      <c r="AG45" s="194"/>
      <c r="AH45" s="194"/>
      <c r="AI45" s="362"/>
      <c r="AJ45" s="362"/>
      <c r="AK45" s="362"/>
      <c r="AL45" s="363"/>
      <c r="AM45" s="363"/>
      <c r="AN45" s="363"/>
      <c r="AO45" s="194"/>
      <c r="AP45" s="194"/>
      <c r="AQ45" s="194"/>
      <c r="AR45" s="194"/>
      <c r="AS45" s="194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89"/>
      <c r="BP45" s="189"/>
      <c r="BQ45" s="189"/>
      <c r="BR45" s="189"/>
      <c r="BS45" s="189"/>
      <c r="BT45" s="189"/>
      <c r="BU45" s="189"/>
      <c r="BV45" s="189"/>
      <c r="BW45" s="189"/>
      <c r="BX45" s="189"/>
      <c r="BY45" s="189"/>
      <c r="BZ45" s="189"/>
      <c r="CA45" s="189"/>
      <c r="CB45" s="189"/>
      <c r="CC45" s="189"/>
      <c r="CD45" s="189"/>
      <c r="CE45" s="189"/>
      <c r="CF45" s="189"/>
      <c r="CG45" s="189"/>
      <c r="CH45" s="189"/>
      <c r="CI45" s="189"/>
      <c r="CJ45" s="189"/>
      <c r="CK45" s="189"/>
      <c r="CL45" s="189"/>
      <c r="CM45" s="189"/>
      <c r="CN45" s="189"/>
      <c r="CO45" s="189"/>
      <c r="CP45" s="189"/>
      <c r="CQ45" s="189"/>
      <c r="CR45" s="189"/>
      <c r="CS45" s="189"/>
      <c r="CT45" s="189"/>
      <c r="CU45" s="189"/>
      <c r="CV45" s="189"/>
      <c r="CW45" s="189"/>
      <c r="CX45" s="189"/>
      <c r="CY45" s="189"/>
      <c r="CZ45" s="189"/>
      <c r="DA45" s="189"/>
      <c r="DB45" s="189"/>
      <c r="DC45" s="189"/>
      <c r="DD45" s="189"/>
      <c r="DE45" s="189"/>
      <c r="DF45" s="189"/>
      <c r="DG45" s="189"/>
      <c r="DH45" s="189"/>
      <c r="DI45" s="189"/>
      <c r="DJ45" s="189"/>
      <c r="DK45" s="189"/>
      <c r="DL45" s="189"/>
      <c r="DM45" s="189"/>
      <c r="DN45" s="189"/>
      <c r="DO45" s="189"/>
      <c r="DP45" s="189"/>
      <c r="DQ45" s="189"/>
      <c r="DR45" s="189"/>
      <c r="DS45" s="189"/>
      <c r="DT45" s="189"/>
      <c r="DU45" s="189"/>
      <c r="DV45" s="189"/>
      <c r="DW45" s="189"/>
      <c r="DX45" s="189"/>
      <c r="DY45" s="189"/>
      <c r="DZ45" s="189"/>
      <c r="EA45" s="189"/>
      <c r="EB45" s="189"/>
      <c r="EC45" s="189"/>
      <c r="ED45" s="189"/>
      <c r="EE45" s="189"/>
      <c r="EF45" s="189"/>
      <c r="EG45" s="189"/>
      <c r="EH45" s="189"/>
      <c r="EI45" s="189"/>
      <c r="EJ45" s="189"/>
      <c r="EK45" s="189"/>
      <c r="EL45" s="189"/>
      <c r="EM45" s="189"/>
      <c r="EN45" s="189"/>
      <c r="EO45" s="189"/>
      <c r="EP45" s="189"/>
      <c r="EQ45" s="189"/>
      <c r="ER45" s="189"/>
      <c r="ES45" s="189"/>
      <c r="ET45" s="189"/>
      <c r="EU45" s="189"/>
      <c r="EV45" s="190"/>
      <c r="EW45" s="187"/>
      <c r="EX45" s="187"/>
      <c r="EY45" s="187"/>
      <c r="EZ45" s="187"/>
      <c r="FA45" s="187"/>
      <c r="FB45" s="187"/>
      <c r="FC45" s="187"/>
      <c r="FD45" s="187"/>
      <c r="FE45" s="187"/>
      <c r="FF45" s="187"/>
      <c r="FG45" s="187"/>
      <c r="FH45" s="187"/>
      <c r="FI45" s="187"/>
      <c r="FJ45" s="187"/>
      <c r="FK45" s="187"/>
      <c r="FL45" s="187"/>
      <c r="FM45" s="187"/>
      <c r="FN45" s="361"/>
      <c r="FO45" s="194"/>
      <c r="FP45" s="187"/>
      <c r="FQ45" s="361"/>
      <c r="FR45" s="187"/>
      <c r="FS45" s="187"/>
      <c r="FT45" s="187"/>
      <c r="FU45" s="194"/>
      <c r="FV45" s="259"/>
      <c r="FW45" s="91"/>
      <c r="FX45" s="91"/>
      <c r="FY45" s="97"/>
      <c r="FZ45" s="97"/>
      <c r="GA45" s="259"/>
      <c r="GB45" s="259"/>
      <c r="GC45" s="259"/>
      <c r="GD45" s="97"/>
      <c r="GE45" s="81"/>
      <c r="GF45" s="81"/>
      <c r="GI45" s="216"/>
      <c r="GJ45" s="259"/>
      <c r="GK45" s="259"/>
      <c r="GL45" s="259"/>
      <c r="GM45" s="259"/>
      <c r="GN45" s="259"/>
      <c r="GO45" s="259"/>
      <c r="GP45" s="216">
        <v>10</v>
      </c>
      <c r="GQ45" s="259">
        <v>2</v>
      </c>
      <c r="GR45" s="259">
        <f>IF(I32&gt;15,1,0)</f>
        <v>1</v>
      </c>
      <c r="GS45" s="97"/>
      <c r="GT45" s="97"/>
      <c r="QZ45" s="91" t="s">
        <v>112</v>
      </c>
      <c r="RB45" s="123"/>
      <c r="RC45" s="123"/>
      <c r="RD45" s="123"/>
      <c r="RE45" s="123"/>
      <c r="RF45" s="123"/>
      <c r="RG45" s="123"/>
      <c r="RH45" s="123"/>
      <c r="RI45" s="358"/>
      <c r="RJ45" s="357">
        <f>H20/100</f>
        <v>0.3</v>
      </c>
      <c r="VA45" s="146"/>
      <c r="VB45" s="346"/>
      <c r="VC45" s="257"/>
      <c r="VD45" s="258"/>
      <c r="VE45" s="258"/>
      <c r="VF45" s="258"/>
      <c r="VG45" s="258"/>
      <c r="VH45" s="258"/>
      <c r="VI45" s="146"/>
      <c r="VJ45" s="146"/>
      <c r="VK45" s="146"/>
      <c r="VL45" s="146"/>
      <c r="VM45" s="146"/>
      <c r="VN45" s="146"/>
      <c r="VO45" s="146"/>
      <c r="VP45" s="146"/>
      <c r="VQ45" s="146"/>
      <c r="VR45" s="146"/>
      <c r="VS45" s="146"/>
      <c r="VT45" s="146"/>
      <c r="VU45" s="146"/>
      <c r="VV45" s="146"/>
      <c r="VW45" s="146"/>
      <c r="VX45" s="146"/>
      <c r="VY45" s="146"/>
      <c r="VZ45" s="146"/>
      <c r="WA45" s="146"/>
      <c r="WB45" s="146"/>
      <c r="WC45" s="146"/>
      <c r="WD45" s="146"/>
      <c r="WE45" s="146"/>
      <c r="WF45" s="146"/>
      <c r="WG45" s="146"/>
      <c r="WH45" s="146"/>
      <c r="WI45" s="146"/>
      <c r="WJ45" s="146"/>
      <c r="WK45" s="146"/>
      <c r="WL45" s="146"/>
      <c r="WM45" s="146"/>
      <c r="WN45" s="146"/>
      <c r="WO45" s="146"/>
      <c r="WP45" s="146"/>
      <c r="WQ45" s="146"/>
      <c r="WR45" s="146"/>
      <c r="WS45" s="146"/>
      <c r="WT45" s="146"/>
      <c r="WU45" s="146"/>
    </row>
    <row r="46" spans="1:620" ht="14.1" customHeight="1" x14ac:dyDescent="0.2">
      <c r="A46" s="78"/>
      <c r="B46" s="194"/>
      <c r="C46" s="194"/>
      <c r="D46" s="194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80"/>
      <c r="Q46" s="80"/>
      <c r="R46" s="187"/>
      <c r="S46" s="187"/>
      <c r="T46" s="187"/>
      <c r="U46" s="187"/>
      <c r="V46" s="187"/>
      <c r="W46" s="187"/>
      <c r="X46" s="187"/>
      <c r="Y46" s="187"/>
      <c r="Z46" s="80"/>
      <c r="AA46" s="80"/>
      <c r="AB46" s="80"/>
      <c r="AC46" s="80"/>
      <c r="AD46" s="80"/>
      <c r="AE46" s="194"/>
      <c r="AF46" s="111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89"/>
      <c r="BP46" s="189"/>
      <c r="BQ46" s="189"/>
      <c r="BR46" s="189"/>
      <c r="BS46" s="189"/>
      <c r="BT46" s="189"/>
      <c r="BU46" s="189"/>
      <c r="BV46" s="189"/>
      <c r="BW46" s="189"/>
      <c r="BX46" s="189"/>
      <c r="BY46" s="189"/>
      <c r="BZ46" s="189"/>
      <c r="CA46" s="189"/>
      <c r="CB46" s="189"/>
      <c r="CC46" s="189"/>
      <c r="CD46" s="189"/>
      <c r="CE46" s="189"/>
      <c r="CF46" s="189"/>
      <c r="CG46" s="189"/>
      <c r="CH46" s="189"/>
      <c r="CI46" s="189"/>
      <c r="CJ46" s="189"/>
      <c r="CK46" s="189"/>
      <c r="CL46" s="189"/>
      <c r="CM46" s="189"/>
      <c r="CN46" s="189"/>
      <c r="CO46" s="189"/>
      <c r="CP46" s="189"/>
      <c r="CQ46" s="189"/>
      <c r="CR46" s="189"/>
      <c r="CS46" s="189"/>
      <c r="CT46" s="189"/>
      <c r="CU46" s="189"/>
      <c r="CV46" s="189"/>
      <c r="CW46" s="189"/>
      <c r="CX46" s="189"/>
      <c r="CY46" s="189"/>
      <c r="CZ46" s="189"/>
      <c r="DA46" s="189"/>
      <c r="DB46" s="189"/>
      <c r="DC46" s="189"/>
      <c r="DD46" s="189"/>
      <c r="DE46" s="189"/>
      <c r="DF46" s="189"/>
      <c r="DG46" s="189"/>
      <c r="DH46" s="189"/>
      <c r="DI46" s="189"/>
      <c r="DJ46" s="189"/>
      <c r="DK46" s="189"/>
      <c r="DL46" s="189"/>
      <c r="DM46" s="189"/>
      <c r="DN46" s="189"/>
      <c r="DO46" s="189"/>
      <c r="DP46" s="189"/>
      <c r="DQ46" s="189"/>
      <c r="DR46" s="189"/>
      <c r="DS46" s="189"/>
      <c r="DT46" s="189"/>
      <c r="DU46" s="189"/>
      <c r="DV46" s="189"/>
      <c r="DW46" s="189"/>
      <c r="DX46" s="189"/>
      <c r="DY46" s="189"/>
      <c r="DZ46" s="189"/>
      <c r="EA46" s="189"/>
      <c r="EB46" s="189"/>
      <c r="EC46" s="189"/>
      <c r="ED46" s="189"/>
      <c r="EE46" s="189"/>
      <c r="EF46" s="189"/>
      <c r="EG46" s="189"/>
      <c r="EH46" s="189"/>
      <c r="EI46" s="189"/>
      <c r="EJ46" s="189"/>
      <c r="EK46" s="189"/>
      <c r="EL46" s="189"/>
      <c r="EM46" s="189"/>
      <c r="EN46" s="189"/>
      <c r="EO46" s="189"/>
      <c r="EP46" s="189"/>
      <c r="EQ46" s="189"/>
      <c r="ER46" s="189"/>
      <c r="ES46" s="189"/>
      <c r="ET46" s="189"/>
      <c r="EU46" s="189"/>
      <c r="EV46" s="190"/>
      <c r="EW46" s="187"/>
      <c r="EX46" s="187"/>
      <c r="EY46" s="187"/>
      <c r="EZ46" s="187"/>
      <c r="FA46" s="187"/>
      <c r="FB46" s="364"/>
      <c r="FC46" s="187"/>
      <c r="FD46" s="187"/>
      <c r="FE46" s="187"/>
      <c r="FF46" s="187"/>
      <c r="FG46" s="187"/>
      <c r="FH46" s="187"/>
      <c r="FI46" s="187"/>
      <c r="FJ46" s="187"/>
      <c r="FK46" s="187"/>
      <c r="FL46" s="364"/>
      <c r="FM46" s="187"/>
      <c r="FN46" s="365"/>
      <c r="FO46" s="194"/>
      <c r="FP46" s="187"/>
      <c r="FQ46" s="365"/>
      <c r="FR46" s="187"/>
      <c r="FS46" s="187"/>
      <c r="FT46" s="187"/>
      <c r="FU46" s="194"/>
      <c r="FV46" s="259"/>
      <c r="FW46" s="91" t="s">
        <v>77</v>
      </c>
      <c r="FX46" s="91"/>
      <c r="FY46" s="97"/>
      <c r="FZ46" s="263" t="s">
        <v>1</v>
      </c>
      <c r="GA46" s="508">
        <f>H18*H20</f>
        <v>900</v>
      </c>
      <c r="GB46" s="508"/>
      <c r="GC46" s="508"/>
      <c r="GD46" s="259" t="s">
        <v>11</v>
      </c>
      <c r="GE46" s="81"/>
      <c r="GF46" s="81"/>
      <c r="GI46" s="259"/>
      <c r="GJ46" s="259"/>
      <c r="GK46" s="259"/>
      <c r="GL46" s="259"/>
      <c r="GM46" s="259"/>
      <c r="GN46" s="259"/>
      <c r="GO46" s="259"/>
      <c r="GP46" s="216">
        <v>12</v>
      </c>
      <c r="GQ46" s="259">
        <v>3</v>
      </c>
      <c r="GR46" s="259"/>
      <c r="GS46" s="97"/>
      <c r="GT46" s="97"/>
      <c r="GU46" s="146"/>
      <c r="GX46" s="146"/>
      <c r="GY46" s="140"/>
      <c r="GZ46" s="140"/>
      <c r="HA46" s="140"/>
      <c r="QZ46" s="91" t="s">
        <v>14</v>
      </c>
      <c r="RA46" s="123">
        <f>RA5-12</f>
        <v>-27</v>
      </c>
      <c r="RB46" s="123">
        <f>RA46</f>
        <v>-27</v>
      </c>
      <c r="RC46" s="123"/>
      <c r="RD46" s="123">
        <f>RA46-2</f>
        <v>-29</v>
      </c>
      <c r="RE46" s="123">
        <f>RA46+2</f>
        <v>-25</v>
      </c>
      <c r="RF46" s="123"/>
      <c r="RG46" s="123">
        <f>RD46</f>
        <v>-29</v>
      </c>
      <c r="RH46" s="123">
        <f>RE46</f>
        <v>-25</v>
      </c>
      <c r="RI46" s="179" t="s">
        <v>14</v>
      </c>
      <c r="RJ46" s="91">
        <f>RA46</f>
        <v>-27</v>
      </c>
      <c r="VA46" s="146"/>
      <c r="VB46" s="346"/>
      <c r="VC46" s="257"/>
      <c r="VD46" s="258"/>
      <c r="VE46" s="258"/>
      <c r="VF46" s="258"/>
      <c r="VG46" s="258"/>
      <c r="VH46" s="258"/>
      <c r="VI46" s="146"/>
      <c r="VJ46" s="146"/>
      <c r="VK46" s="146"/>
      <c r="VL46" s="146"/>
      <c r="VM46" s="146"/>
      <c r="VN46" s="146"/>
      <c r="VO46" s="146"/>
      <c r="VP46" s="146"/>
      <c r="VQ46" s="146"/>
      <c r="VR46" s="146"/>
      <c r="VS46" s="146"/>
      <c r="VT46" s="146"/>
      <c r="VU46" s="146"/>
      <c r="VV46" s="146"/>
      <c r="VW46" s="146"/>
      <c r="VX46" s="146"/>
      <c r="VY46" s="146"/>
      <c r="VZ46" s="146"/>
      <c r="WA46" s="146"/>
      <c r="WB46" s="146"/>
      <c r="WC46" s="146"/>
      <c r="WD46" s="146"/>
      <c r="WE46" s="146"/>
      <c r="WF46" s="146"/>
      <c r="WG46" s="146"/>
      <c r="WH46" s="146"/>
      <c r="WI46" s="146"/>
      <c r="WJ46" s="146"/>
      <c r="WK46" s="146"/>
      <c r="WL46" s="146"/>
      <c r="WM46" s="146"/>
      <c r="WN46" s="146"/>
      <c r="WO46" s="146"/>
      <c r="WP46" s="146"/>
      <c r="WQ46" s="146"/>
      <c r="WR46" s="146"/>
      <c r="WS46" s="146"/>
      <c r="WT46" s="146"/>
      <c r="WU46" s="146"/>
    </row>
    <row r="47" spans="1:620" ht="14.1" customHeight="1" x14ac:dyDescent="0.2">
      <c r="A47" s="78"/>
      <c r="B47" s="194"/>
      <c r="C47" s="194"/>
      <c r="D47" s="194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80"/>
      <c r="Q47" s="80"/>
      <c r="R47" s="187"/>
      <c r="S47" s="187"/>
      <c r="T47" s="187"/>
      <c r="U47" s="187"/>
      <c r="V47" s="187"/>
      <c r="W47" s="187"/>
      <c r="X47" s="187"/>
      <c r="Y47" s="187"/>
      <c r="Z47" s="80"/>
      <c r="AA47" s="80"/>
      <c r="AB47" s="80"/>
      <c r="AC47" s="80"/>
      <c r="AD47" s="80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78"/>
      <c r="AQ47" s="194"/>
      <c r="AR47" s="194"/>
      <c r="AS47" s="194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89"/>
      <c r="BP47" s="189"/>
      <c r="BQ47" s="189"/>
      <c r="BR47" s="189"/>
      <c r="BS47" s="189"/>
      <c r="BT47" s="189"/>
      <c r="BU47" s="189"/>
      <c r="BV47" s="189"/>
      <c r="BW47" s="189"/>
      <c r="BX47" s="189"/>
      <c r="BY47" s="189"/>
      <c r="BZ47" s="189"/>
      <c r="CA47" s="189"/>
      <c r="CB47" s="189"/>
      <c r="CC47" s="189"/>
      <c r="CD47" s="189"/>
      <c r="CE47" s="189"/>
      <c r="CF47" s="189"/>
      <c r="CG47" s="189"/>
      <c r="CH47" s="189"/>
      <c r="CI47" s="189"/>
      <c r="CJ47" s="189"/>
      <c r="CK47" s="189"/>
      <c r="CL47" s="189"/>
      <c r="CM47" s="189"/>
      <c r="CN47" s="189"/>
      <c r="CO47" s="189"/>
      <c r="CP47" s="189"/>
      <c r="CQ47" s="189"/>
      <c r="CR47" s="189"/>
      <c r="CS47" s="189"/>
      <c r="CT47" s="189"/>
      <c r="CU47" s="189"/>
      <c r="CV47" s="189"/>
      <c r="CW47" s="189"/>
      <c r="CX47" s="189"/>
      <c r="CY47" s="189"/>
      <c r="CZ47" s="189"/>
      <c r="DA47" s="189"/>
      <c r="DB47" s="189"/>
      <c r="DC47" s="189"/>
      <c r="DD47" s="189"/>
      <c r="DE47" s="189"/>
      <c r="DF47" s="189"/>
      <c r="DG47" s="189"/>
      <c r="DH47" s="189"/>
      <c r="DI47" s="189"/>
      <c r="DJ47" s="189"/>
      <c r="DK47" s="189"/>
      <c r="DL47" s="189"/>
      <c r="DM47" s="189"/>
      <c r="DN47" s="189"/>
      <c r="DO47" s="189"/>
      <c r="DP47" s="189"/>
      <c r="DQ47" s="189"/>
      <c r="DR47" s="189"/>
      <c r="DS47" s="189"/>
      <c r="DT47" s="189"/>
      <c r="DU47" s="189"/>
      <c r="DV47" s="189"/>
      <c r="DW47" s="189"/>
      <c r="DX47" s="189"/>
      <c r="DY47" s="189"/>
      <c r="DZ47" s="189"/>
      <c r="EA47" s="189"/>
      <c r="EB47" s="189"/>
      <c r="EC47" s="189"/>
      <c r="ED47" s="189"/>
      <c r="EE47" s="189"/>
      <c r="EF47" s="189"/>
      <c r="EG47" s="189"/>
      <c r="EH47" s="189"/>
      <c r="EI47" s="189"/>
      <c r="EJ47" s="189"/>
      <c r="EK47" s="189"/>
      <c r="EL47" s="189"/>
      <c r="EM47" s="189"/>
      <c r="EN47" s="189"/>
      <c r="EO47" s="189"/>
      <c r="EP47" s="189"/>
      <c r="EQ47" s="189"/>
      <c r="ER47" s="189"/>
      <c r="ES47" s="189"/>
      <c r="ET47" s="189"/>
      <c r="EU47" s="189"/>
      <c r="EV47" s="190"/>
      <c r="EW47" s="187"/>
      <c r="EX47" s="187"/>
      <c r="EY47" s="187"/>
      <c r="EZ47" s="187"/>
      <c r="FA47" s="187"/>
      <c r="FB47" s="187"/>
      <c r="FC47" s="187"/>
      <c r="FD47" s="111"/>
      <c r="FE47" s="187"/>
      <c r="FF47" s="187"/>
      <c r="FG47" s="187"/>
      <c r="FH47" s="187"/>
      <c r="FI47" s="187"/>
      <c r="FJ47" s="187"/>
      <c r="FK47" s="187"/>
      <c r="FL47" s="194"/>
      <c r="FM47" s="194"/>
      <c r="FN47" s="366"/>
      <c r="FO47" s="194"/>
      <c r="FP47" s="194"/>
      <c r="FQ47" s="366"/>
      <c r="FR47" s="194"/>
      <c r="FS47" s="194"/>
      <c r="FT47" s="194"/>
      <c r="FU47" s="194"/>
      <c r="FV47" s="259"/>
      <c r="FW47" s="259" t="s">
        <v>68</v>
      </c>
      <c r="FX47" s="259"/>
      <c r="FY47" s="259"/>
      <c r="FZ47" s="263" t="s">
        <v>1</v>
      </c>
      <c r="GA47" s="510">
        <f>MAX(GA43:GC44)</f>
        <v>9</v>
      </c>
      <c r="GB47" s="510"/>
      <c r="GC47" s="510"/>
      <c r="GD47" s="259" t="s">
        <v>11</v>
      </c>
      <c r="GE47" s="259"/>
      <c r="GI47" s="259"/>
      <c r="GJ47" s="259"/>
      <c r="GL47" s="259"/>
      <c r="GM47" s="259"/>
      <c r="GN47" s="259"/>
      <c r="GO47" s="259"/>
      <c r="GP47" s="216">
        <v>14</v>
      </c>
      <c r="GQ47" s="259">
        <v>3</v>
      </c>
      <c r="GR47" s="259"/>
      <c r="GS47" s="97"/>
      <c r="GT47" s="97"/>
      <c r="QZ47" s="91" t="s">
        <v>15</v>
      </c>
      <c r="RA47" s="123">
        <f>RA6</f>
        <v>15</v>
      </c>
      <c r="RB47" s="123">
        <f>RB6</f>
        <v>-15</v>
      </c>
      <c r="RC47" s="123"/>
      <c r="RD47" s="123">
        <f>RA47</f>
        <v>15</v>
      </c>
      <c r="RE47" s="123">
        <f>RA47</f>
        <v>15</v>
      </c>
      <c r="RF47" s="123"/>
      <c r="RG47" s="123">
        <f>RB47</f>
        <v>-15</v>
      </c>
      <c r="RH47" s="123">
        <f>RB47</f>
        <v>-15</v>
      </c>
      <c r="RI47" s="179" t="s">
        <v>15</v>
      </c>
      <c r="RJ47" s="179">
        <v>0</v>
      </c>
      <c r="VA47" s="146"/>
      <c r="VB47" s="346"/>
      <c r="VC47" s="257"/>
      <c r="VD47" s="258"/>
      <c r="VE47" s="258"/>
      <c r="VF47" s="258"/>
      <c r="VG47" s="258"/>
      <c r="VH47" s="258"/>
      <c r="VI47" s="146"/>
      <c r="VJ47" s="146"/>
      <c r="VK47" s="146"/>
      <c r="VL47" s="146"/>
      <c r="VM47" s="146"/>
      <c r="VN47" s="146"/>
      <c r="VO47" s="146"/>
      <c r="VP47" s="146"/>
      <c r="VQ47" s="146"/>
      <c r="VR47" s="146"/>
      <c r="VS47" s="146"/>
      <c r="VT47" s="146"/>
      <c r="VU47" s="146"/>
      <c r="VV47" s="146"/>
      <c r="VW47" s="146"/>
      <c r="VX47" s="146"/>
      <c r="VY47" s="146"/>
      <c r="VZ47" s="146"/>
      <c r="WA47" s="146"/>
      <c r="WB47" s="146"/>
      <c r="WC47" s="146"/>
      <c r="WD47" s="146"/>
      <c r="WE47" s="146"/>
      <c r="WF47" s="146"/>
      <c r="WG47" s="146"/>
      <c r="WH47" s="146"/>
      <c r="WI47" s="146"/>
      <c r="WJ47" s="146"/>
      <c r="WK47" s="146"/>
      <c r="WL47" s="146"/>
      <c r="WM47" s="146"/>
      <c r="WN47" s="146"/>
      <c r="WO47" s="146"/>
      <c r="WP47" s="146"/>
      <c r="WQ47" s="146"/>
      <c r="WR47" s="146"/>
      <c r="WS47" s="146"/>
      <c r="WT47" s="146"/>
      <c r="WU47" s="146"/>
    </row>
    <row r="48" spans="1:620" ht="14.1" customHeight="1" x14ac:dyDescent="0.15">
      <c r="A48" s="111"/>
      <c r="B48" s="194"/>
      <c r="C48" s="194"/>
      <c r="D48" s="194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80"/>
      <c r="Q48" s="80"/>
      <c r="R48" s="187"/>
      <c r="S48" s="187"/>
      <c r="T48" s="187"/>
      <c r="U48" s="187"/>
      <c r="V48" s="187"/>
      <c r="W48" s="187"/>
      <c r="X48" s="187"/>
      <c r="Y48" s="187"/>
      <c r="Z48" s="80"/>
      <c r="AA48" s="80"/>
      <c r="AB48" s="80"/>
      <c r="AC48" s="80"/>
      <c r="AD48" s="80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11"/>
      <c r="BE48" s="111"/>
      <c r="BF48" s="111"/>
      <c r="BG48" s="111"/>
      <c r="BH48" s="111"/>
      <c r="BI48" s="111"/>
      <c r="BJ48" s="111"/>
      <c r="BK48" s="111"/>
      <c r="BL48" s="111"/>
      <c r="BM48" s="111"/>
      <c r="BN48" s="111"/>
      <c r="BO48" s="111"/>
      <c r="BP48" s="111"/>
      <c r="BQ48" s="111"/>
      <c r="BR48" s="111"/>
      <c r="BS48" s="111"/>
      <c r="BT48" s="111"/>
      <c r="BU48" s="111"/>
      <c r="BV48" s="111"/>
      <c r="BW48" s="111"/>
      <c r="BX48" s="111"/>
      <c r="BY48" s="111"/>
      <c r="BZ48" s="111"/>
      <c r="CA48" s="111"/>
      <c r="CB48" s="111"/>
      <c r="CC48" s="111"/>
      <c r="CD48" s="111"/>
      <c r="CE48" s="111"/>
      <c r="CF48" s="111"/>
      <c r="CG48" s="111"/>
      <c r="CH48" s="111"/>
      <c r="CI48" s="111"/>
      <c r="CJ48" s="111"/>
      <c r="CK48" s="111"/>
      <c r="CL48" s="111"/>
      <c r="CM48" s="111"/>
      <c r="CN48" s="111"/>
      <c r="CO48" s="111"/>
      <c r="CP48" s="111"/>
      <c r="CQ48" s="111"/>
      <c r="CR48" s="111"/>
      <c r="CS48" s="111"/>
      <c r="CT48" s="111"/>
      <c r="CU48" s="111"/>
      <c r="CV48" s="111"/>
      <c r="CW48" s="111"/>
      <c r="CX48" s="111"/>
      <c r="CY48" s="111"/>
      <c r="CZ48" s="111"/>
      <c r="DA48" s="111"/>
      <c r="DB48" s="111"/>
      <c r="DC48" s="111"/>
      <c r="DD48" s="111"/>
      <c r="DE48" s="111"/>
      <c r="DF48" s="111"/>
      <c r="DG48" s="111"/>
      <c r="DH48" s="111"/>
      <c r="DI48" s="111"/>
      <c r="DJ48" s="111"/>
      <c r="DK48" s="111"/>
      <c r="DL48" s="111"/>
      <c r="DM48" s="111"/>
      <c r="DN48" s="111"/>
      <c r="DO48" s="111"/>
      <c r="DP48" s="111"/>
      <c r="DQ48" s="111"/>
      <c r="DR48" s="111"/>
      <c r="DS48" s="111"/>
      <c r="DT48" s="111"/>
      <c r="DU48" s="111"/>
      <c r="DV48" s="111"/>
      <c r="DW48" s="111"/>
      <c r="DX48" s="111"/>
      <c r="DY48" s="111"/>
      <c r="DZ48" s="111"/>
      <c r="EA48" s="111"/>
      <c r="EB48" s="111"/>
      <c r="EC48" s="111"/>
      <c r="ED48" s="111"/>
      <c r="EE48" s="111"/>
      <c r="EF48" s="111"/>
      <c r="EG48" s="111"/>
      <c r="EH48" s="111"/>
      <c r="EI48" s="111"/>
      <c r="EJ48" s="111"/>
      <c r="EK48" s="111"/>
      <c r="EL48" s="111"/>
      <c r="EM48" s="111"/>
      <c r="EN48" s="111"/>
      <c r="EO48" s="111"/>
      <c r="EP48" s="111"/>
      <c r="EQ48" s="111"/>
      <c r="ER48" s="111"/>
      <c r="ES48" s="111"/>
      <c r="ET48" s="111"/>
      <c r="EU48" s="111"/>
      <c r="EV48" s="191"/>
      <c r="EW48" s="187"/>
      <c r="EX48" s="187"/>
      <c r="EY48" s="187"/>
      <c r="EZ48" s="194"/>
      <c r="FA48" s="187"/>
      <c r="FB48" s="187"/>
      <c r="FC48" s="187"/>
      <c r="FD48" s="111"/>
      <c r="FE48" s="80"/>
      <c r="FF48" s="80"/>
      <c r="FG48" s="80"/>
      <c r="FH48" s="187"/>
      <c r="FI48" s="187"/>
      <c r="FJ48" s="187"/>
      <c r="FK48" s="187"/>
      <c r="FL48" s="194"/>
      <c r="FM48" s="194"/>
      <c r="FN48" s="367"/>
      <c r="FO48" s="194"/>
      <c r="FP48" s="80"/>
      <c r="FQ48" s="80"/>
      <c r="FR48" s="80"/>
      <c r="FS48" s="187"/>
      <c r="FT48" s="194"/>
      <c r="FU48" s="194"/>
      <c r="FV48" s="259"/>
      <c r="FW48" s="115" t="s">
        <v>79</v>
      </c>
      <c r="FZ48" s="115" t="s">
        <v>1</v>
      </c>
      <c r="GA48" s="499">
        <f>I35</f>
        <v>12.059999999999999</v>
      </c>
      <c r="GB48" s="499"/>
      <c r="GC48" s="499"/>
      <c r="GD48" s="259" t="s">
        <v>11</v>
      </c>
      <c r="GE48" s="259"/>
      <c r="GF48" s="153" t="s">
        <v>80</v>
      </c>
      <c r="GG48" s="154" t="str">
        <f>IF(GA48&gt;=GA47,"Ok","Not Ok")</f>
        <v>Ok</v>
      </c>
      <c r="GJ48" s="259"/>
      <c r="GK48" s="97"/>
      <c r="GL48" s="97"/>
      <c r="GM48" s="97"/>
      <c r="GP48" s="216">
        <v>16</v>
      </c>
      <c r="GQ48" s="259">
        <v>3</v>
      </c>
      <c r="GR48" s="259"/>
      <c r="GS48" s="97"/>
      <c r="GT48" s="97"/>
      <c r="GU48" s="140"/>
      <c r="GV48" s="140"/>
      <c r="GW48" s="140"/>
      <c r="GX48" s="368"/>
      <c r="GY48" s="257"/>
      <c r="GZ48" s="257"/>
      <c r="HA48" s="140"/>
      <c r="HB48" s="140"/>
      <c r="HC48" s="140"/>
      <c r="HD48" s="140"/>
      <c r="QZ48" s="123" t="s">
        <v>113</v>
      </c>
      <c r="RA48" s="123"/>
      <c r="RB48" s="504">
        <f>H22/100</f>
        <v>3.5000000000000003E-2</v>
      </c>
      <c r="RC48" s="504"/>
      <c r="RD48" s="123"/>
      <c r="RE48" s="123"/>
      <c r="RF48" s="123"/>
      <c r="RG48" s="123"/>
      <c r="RH48" s="123"/>
      <c r="RI48" s="123"/>
      <c r="RJ48" s="123"/>
      <c r="RK48" s="123"/>
      <c r="VA48" s="146"/>
      <c r="VB48" s="346"/>
      <c r="VC48" s="257"/>
      <c r="VD48" s="258"/>
      <c r="VE48" s="258"/>
      <c r="VF48" s="258"/>
      <c r="VG48" s="258"/>
      <c r="VH48" s="258"/>
      <c r="VI48" s="146"/>
      <c r="VJ48" s="146"/>
      <c r="VK48" s="146"/>
      <c r="VL48" s="146"/>
      <c r="VM48" s="146"/>
      <c r="VN48" s="146"/>
      <c r="VO48" s="146"/>
      <c r="VP48" s="146"/>
      <c r="VQ48" s="146"/>
      <c r="VR48" s="146"/>
      <c r="VS48" s="146"/>
      <c r="VT48" s="146"/>
      <c r="VU48" s="146"/>
      <c r="VV48" s="146"/>
      <c r="VW48" s="146"/>
      <c r="VX48" s="146"/>
      <c r="VY48" s="146"/>
      <c r="VZ48" s="146"/>
      <c r="WA48" s="146"/>
      <c r="WB48" s="146"/>
      <c r="WC48" s="146"/>
      <c r="WD48" s="146"/>
      <c r="WE48" s="146"/>
      <c r="WF48" s="146"/>
      <c r="WG48" s="146"/>
      <c r="WH48" s="146"/>
      <c r="WI48" s="146"/>
      <c r="WJ48" s="146"/>
      <c r="WK48" s="146"/>
      <c r="WL48" s="146"/>
      <c r="WM48" s="146"/>
      <c r="WN48" s="146"/>
      <c r="WO48" s="146"/>
      <c r="WP48" s="146"/>
      <c r="WQ48" s="146"/>
      <c r="WR48" s="146"/>
      <c r="WS48" s="146"/>
      <c r="WT48" s="146"/>
      <c r="WU48" s="146"/>
    </row>
    <row r="49" spans="1:619" ht="14.1" customHeight="1" x14ac:dyDescent="0.15">
      <c r="A49" s="111"/>
      <c r="B49" s="194"/>
      <c r="C49" s="194"/>
      <c r="D49" s="194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80"/>
      <c r="Q49" s="80"/>
      <c r="R49" s="187"/>
      <c r="S49" s="187"/>
      <c r="T49" s="187"/>
      <c r="U49" s="187"/>
      <c r="V49" s="187"/>
      <c r="W49" s="187"/>
      <c r="X49" s="187"/>
      <c r="Y49" s="187"/>
      <c r="Z49" s="80"/>
      <c r="AA49" s="80"/>
      <c r="AB49" s="80"/>
      <c r="AC49" s="80"/>
      <c r="AD49" s="80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11"/>
      <c r="BE49" s="111"/>
      <c r="BF49" s="111"/>
      <c r="BG49" s="111"/>
      <c r="BH49" s="111"/>
      <c r="BI49" s="111"/>
      <c r="BJ49" s="111"/>
      <c r="BK49" s="111"/>
      <c r="BL49" s="111"/>
      <c r="BM49" s="111"/>
      <c r="BN49" s="111"/>
      <c r="BO49" s="111"/>
      <c r="BP49" s="111"/>
      <c r="BQ49" s="111"/>
      <c r="BR49" s="111"/>
      <c r="BS49" s="111"/>
      <c r="BT49" s="111"/>
      <c r="BU49" s="111"/>
      <c r="BV49" s="111"/>
      <c r="BW49" s="111"/>
      <c r="BX49" s="111"/>
      <c r="BY49" s="111"/>
      <c r="BZ49" s="111"/>
      <c r="CA49" s="111"/>
      <c r="CB49" s="111"/>
      <c r="CC49" s="111"/>
      <c r="CD49" s="111"/>
      <c r="CE49" s="111"/>
      <c r="CF49" s="111"/>
      <c r="CG49" s="111"/>
      <c r="CH49" s="111"/>
      <c r="CI49" s="111"/>
      <c r="CJ49" s="111"/>
      <c r="CK49" s="111"/>
      <c r="CL49" s="111"/>
      <c r="CM49" s="111"/>
      <c r="CN49" s="111"/>
      <c r="CO49" s="111"/>
      <c r="CP49" s="111"/>
      <c r="CQ49" s="111"/>
      <c r="CR49" s="111"/>
      <c r="CS49" s="111"/>
      <c r="CT49" s="111"/>
      <c r="CU49" s="111"/>
      <c r="CV49" s="111"/>
      <c r="CW49" s="111"/>
      <c r="CX49" s="111"/>
      <c r="CY49" s="111"/>
      <c r="CZ49" s="111"/>
      <c r="DA49" s="111"/>
      <c r="DB49" s="111"/>
      <c r="DC49" s="111"/>
      <c r="DD49" s="111"/>
      <c r="DE49" s="111"/>
      <c r="DF49" s="111"/>
      <c r="DG49" s="111"/>
      <c r="DH49" s="111"/>
      <c r="DI49" s="111"/>
      <c r="DJ49" s="111"/>
      <c r="DK49" s="111"/>
      <c r="DL49" s="111"/>
      <c r="DM49" s="111"/>
      <c r="DN49" s="111"/>
      <c r="DO49" s="111"/>
      <c r="DP49" s="111"/>
      <c r="DQ49" s="111"/>
      <c r="DR49" s="111"/>
      <c r="DS49" s="111"/>
      <c r="DT49" s="111"/>
      <c r="DU49" s="111"/>
      <c r="DV49" s="111"/>
      <c r="DW49" s="111"/>
      <c r="DX49" s="111"/>
      <c r="DY49" s="111"/>
      <c r="DZ49" s="111"/>
      <c r="EA49" s="111"/>
      <c r="EB49" s="111"/>
      <c r="EC49" s="111"/>
      <c r="ED49" s="111"/>
      <c r="EE49" s="111"/>
      <c r="EF49" s="111"/>
      <c r="EG49" s="111"/>
      <c r="EH49" s="111"/>
      <c r="EI49" s="111"/>
      <c r="EJ49" s="111"/>
      <c r="EK49" s="111"/>
      <c r="EL49" s="111"/>
      <c r="EM49" s="111"/>
      <c r="EN49" s="111"/>
      <c r="EO49" s="111"/>
      <c r="EP49" s="111"/>
      <c r="EQ49" s="111"/>
      <c r="ER49" s="111"/>
      <c r="ES49" s="111"/>
      <c r="ET49" s="111"/>
      <c r="EU49" s="111"/>
      <c r="EV49" s="191"/>
      <c r="EW49" s="187"/>
      <c r="EX49" s="187"/>
      <c r="EY49" s="187"/>
      <c r="EZ49" s="194"/>
      <c r="FA49" s="187"/>
      <c r="FB49" s="187"/>
      <c r="FC49" s="187"/>
      <c r="FD49" s="111"/>
      <c r="FE49" s="80"/>
      <c r="FF49" s="80"/>
      <c r="FG49" s="80"/>
      <c r="FH49" s="187"/>
      <c r="FI49" s="367"/>
      <c r="FJ49" s="367"/>
      <c r="FK49" s="187"/>
      <c r="FL49" s="111"/>
      <c r="FM49" s="367"/>
      <c r="FN49" s="367"/>
      <c r="FO49" s="194"/>
      <c r="FP49" s="80"/>
      <c r="FQ49" s="80"/>
      <c r="FR49" s="80"/>
      <c r="FS49" s="187"/>
      <c r="FT49" s="194"/>
      <c r="FU49" s="194"/>
      <c r="FV49" s="259"/>
      <c r="FW49" s="109" t="s">
        <v>41</v>
      </c>
      <c r="FZ49" s="128" t="s">
        <v>1</v>
      </c>
      <c r="GA49" s="509">
        <f>I35/GA46</f>
        <v>1.3399999999999999E-2</v>
      </c>
      <c r="GB49" s="509"/>
      <c r="GC49" s="509"/>
      <c r="GD49" s="115" t="s">
        <v>0</v>
      </c>
      <c r="GE49" s="153" t="s">
        <v>38</v>
      </c>
      <c r="GF49" s="152"/>
      <c r="GG49" s="154" t="str">
        <f>IF(GA58=TRUE,"Ok","Not Ok")</f>
        <v>Ok</v>
      </c>
      <c r="GJ49" s="259"/>
      <c r="GK49" s="97"/>
      <c r="GL49" s="97"/>
      <c r="GM49" s="97"/>
      <c r="GP49" s="216">
        <v>18</v>
      </c>
      <c r="GQ49" s="259">
        <v>3</v>
      </c>
      <c r="GR49" s="259"/>
      <c r="GS49" s="97"/>
      <c r="GT49" s="97"/>
      <c r="GU49" s="140"/>
      <c r="GV49" s="140"/>
      <c r="GW49" s="140"/>
      <c r="GX49" s="368"/>
      <c r="GY49" s="257"/>
      <c r="GZ49" s="257"/>
      <c r="HA49" s="140"/>
      <c r="HB49" s="140"/>
      <c r="HC49" s="140"/>
      <c r="HD49" s="140"/>
      <c r="QZ49" s="91" t="s">
        <v>14</v>
      </c>
      <c r="RA49" s="91">
        <f>RA5</f>
        <v>-15</v>
      </c>
      <c r="RB49" s="91">
        <f>RA49-4</f>
        <v>-19</v>
      </c>
      <c r="RC49" s="91"/>
      <c r="RD49" s="91">
        <f>RA8</f>
        <v>-11.5</v>
      </c>
      <c r="RE49" s="91">
        <f>RD49+4</f>
        <v>-7.5</v>
      </c>
      <c r="RF49" s="91"/>
      <c r="RG49" s="91">
        <f>RA49</f>
        <v>-15</v>
      </c>
      <c r="RH49" s="91">
        <f>RA49</f>
        <v>-15</v>
      </c>
      <c r="RI49" s="91"/>
      <c r="RJ49" s="91">
        <f>RD49</f>
        <v>-11.5</v>
      </c>
      <c r="RK49" s="91">
        <f>RJ49</f>
        <v>-11.5</v>
      </c>
      <c r="VA49" s="146"/>
      <c r="VB49" s="346"/>
      <c r="VC49" s="257"/>
      <c r="VD49" s="258"/>
      <c r="VE49" s="258"/>
      <c r="VF49" s="258"/>
      <c r="VG49" s="258"/>
      <c r="VH49" s="258"/>
      <c r="VI49" s="146"/>
      <c r="VJ49" s="146"/>
      <c r="VK49" s="146"/>
      <c r="VL49" s="146"/>
      <c r="VM49" s="146"/>
      <c r="VN49" s="146"/>
      <c r="VO49" s="146"/>
      <c r="VP49" s="146"/>
      <c r="VQ49" s="146"/>
      <c r="VR49" s="146"/>
      <c r="VS49" s="146"/>
      <c r="VT49" s="146"/>
      <c r="VU49" s="146"/>
      <c r="VV49" s="146"/>
      <c r="VW49" s="146"/>
      <c r="VX49" s="146"/>
      <c r="VY49" s="146"/>
      <c r="VZ49" s="146"/>
      <c r="WA49" s="146"/>
      <c r="WB49" s="146"/>
      <c r="WC49" s="146"/>
      <c r="WD49" s="146"/>
      <c r="WE49" s="146"/>
      <c r="WF49" s="146"/>
      <c r="WG49" s="146"/>
      <c r="WH49" s="146"/>
      <c r="WI49" s="146"/>
      <c r="WJ49" s="146"/>
      <c r="WK49" s="146"/>
      <c r="WL49" s="146"/>
      <c r="WM49" s="146"/>
      <c r="WN49" s="146"/>
      <c r="WO49" s="146"/>
      <c r="WP49" s="146"/>
      <c r="WQ49" s="146"/>
      <c r="WR49" s="146"/>
      <c r="WS49" s="146"/>
      <c r="WT49" s="146"/>
      <c r="WU49" s="146"/>
    </row>
    <row r="50" spans="1:619" ht="14.1" customHeight="1" x14ac:dyDescent="0.15">
      <c r="A50" s="111"/>
      <c r="B50" s="194"/>
      <c r="C50" s="194"/>
      <c r="D50" s="194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80"/>
      <c r="Q50" s="80"/>
      <c r="R50" s="187"/>
      <c r="S50" s="187"/>
      <c r="T50" s="187"/>
      <c r="U50" s="187"/>
      <c r="V50" s="187"/>
      <c r="W50" s="187"/>
      <c r="X50" s="187"/>
      <c r="Y50" s="187"/>
      <c r="Z50" s="80"/>
      <c r="AA50" s="80"/>
      <c r="AB50" s="80"/>
      <c r="AC50" s="80"/>
      <c r="AD50" s="80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11"/>
      <c r="BE50" s="111"/>
      <c r="BF50" s="111"/>
      <c r="BG50" s="111"/>
      <c r="BH50" s="111"/>
      <c r="BI50" s="111"/>
      <c r="BJ50" s="111"/>
      <c r="BK50" s="111"/>
      <c r="BL50" s="111"/>
      <c r="BM50" s="111"/>
      <c r="BN50" s="111"/>
      <c r="BO50" s="111"/>
      <c r="BP50" s="111"/>
      <c r="BQ50" s="111"/>
      <c r="BR50" s="111"/>
      <c r="BS50" s="111"/>
      <c r="BT50" s="111"/>
      <c r="BU50" s="111"/>
      <c r="BV50" s="111"/>
      <c r="BW50" s="111"/>
      <c r="BX50" s="111"/>
      <c r="BY50" s="111"/>
      <c r="BZ50" s="111"/>
      <c r="CA50" s="111"/>
      <c r="CB50" s="111"/>
      <c r="CC50" s="111"/>
      <c r="CD50" s="111"/>
      <c r="CE50" s="111"/>
      <c r="CF50" s="111"/>
      <c r="CG50" s="111"/>
      <c r="CH50" s="111"/>
      <c r="CI50" s="111"/>
      <c r="CJ50" s="111"/>
      <c r="CK50" s="111"/>
      <c r="CL50" s="111"/>
      <c r="CM50" s="111"/>
      <c r="CN50" s="111"/>
      <c r="CO50" s="111"/>
      <c r="CP50" s="111"/>
      <c r="CQ50" s="111"/>
      <c r="CR50" s="111"/>
      <c r="CS50" s="111"/>
      <c r="CT50" s="111"/>
      <c r="CU50" s="111"/>
      <c r="CV50" s="111"/>
      <c r="CW50" s="111"/>
      <c r="CX50" s="111"/>
      <c r="CY50" s="111"/>
      <c r="CZ50" s="111"/>
      <c r="DA50" s="111"/>
      <c r="DB50" s="111"/>
      <c r="DC50" s="111"/>
      <c r="DD50" s="111"/>
      <c r="DE50" s="111"/>
      <c r="DF50" s="111"/>
      <c r="DG50" s="111"/>
      <c r="DH50" s="111"/>
      <c r="DI50" s="111"/>
      <c r="DJ50" s="111"/>
      <c r="DK50" s="111"/>
      <c r="DL50" s="111"/>
      <c r="DM50" s="111"/>
      <c r="DN50" s="111"/>
      <c r="DO50" s="111"/>
      <c r="DP50" s="111"/>
      <c r="DQ50" s="111"/>
      <c r="DR50" s="111"/>
      <c r="DS50" s="111"/>
      <c r="DT50" s="111"/>
      <c r="DU50" s="111"/>
      <c r="DV50" s="111"/>
      <c r="DW50" s="111"/>
      <c r="DX50" s="111"/>
      <c r="DY50" s="111"/>
      <c r="DZ50" s="111"/>
      <c r="EA50" s="111"/>
      <c r="EB50" s="111"/>
      <c r="EC50" s="111"/>
      <c r="ED50" s="111"/>
      <c r="EE50" s="111"/>
      <c r="EF50" s="111"/>
      <c r="EG50" s="111"/>
      <c r="EH50" s="111"/>
      <c r="EI50" s="111"/>
      <c r="EJ50" s="111"/>
      <c r="EK50" s="111"/>
      <c r="EL50" s="111"/>
      <c r="EM50" s="111"/>
      <c r="EN50" s="111"/>
      <c r="EO50" s="111"/>
      <c r="EP50" s="111"/>
      <c r="EQ50" s="111"/>
      <c r="ER50" s="111"/>
      <c r="ES50" s="111"/>
      <c r="ET50" s="111"/>
      <c r="EU50" s="111"/>
      <c r="EV50" s="191"/>
      <c r="EW50" s="187"/>
      <c r="EX50" s="187"/>
      <c r="EY50" s="187"/>
      <c r="EZ50" s="187"/>
      <c r="FA50" s="187"/>
      <c r="FB50" s="187"/>
      <c r="FC50" s="187"/>
      <c r="FD50" s="111"/>
      <c r="FE50" s="80"/>
      <c r="FF50" s="80"/>
      <c r="FG50" s="80"/>
      <c r="FH50" s="187"/>
      <c r="FI50" s="187"/>
      <c r="FJ50" s="187"/>
      <c r="FK50" s="187"/>
      <c r="FL50" s="194"/>
      <c r="FM50" s="194"/>
      <c r="FN50" s="194"/>
      <c r="FO50" s="194"/>
      <c r="FP50" s="80"/>
      <c r="FQ50" s="80"/>
      <c r="FR50" s="80"/>
      <c r="FS50" s="187"/>
      <c r="FT50" s="194"/>
      <c r="FU50" s="194"/>
      <c r="FV50" s="259"/>
      <c r="FW50" s="259" t="s">
        <v>98</v>
      </c>
      <c r="FX50" s="259"/>
      <c r="FY50" s="259"/>
      <c r="FZ50" s="128" t="s">
        <v>1</v>
      </c>
      <c r="GA50" s="507">
        <f>0.8*H12*((0.85*H8*(GA46-GA48))+(H4*GA48))</f>
        <v>83659.716</v>
      </c>
      <c r="GB50" s="507"/>
      <c r="GC50" s="507"/>
      <c r="GD50" s="123" t="s">
        <v>10</v>
      </c>
      <c r="GE50" s="153" t="s">
        <v>38</v>
      </c>
      <c r="GF50" s="152"/>
      <c r="GG50" s="154" t="str">
        <f>IF(GA50&gt;=H26,"Ok","Not Ok")</f>
        <v>Ok</v>
      </c>
      <c r="GJ50" s="259"/>
      <c r="GK50" s="97"/>
      <c r="GL50" s="97"/>
      <c r="GM50" s="97"/>
      <c r="GP50" s="216">
        <v>20</v>
      </c>
      <c r="GQ50" s="259">
        <v>3</v>
      </c>
      <c r="GR50" s="259"/>
      <c r="GS50" s="97"/>
      <c r="GT50" s="97"/>
      <c r="QZ50" s="123" t="s">
        <v>15</v>
      </c>
      <c r="RA50" s="123">
        <f>RB6-12</f>
        <v>-27</v>
      </c>
      <c r="RB50" s="123">
        <f>RA50</f>
        <v>-27</v>
      </c>
      <c r="RC50" s="91"/>
      <c r="RD50" s="91">
        <f>RA50</f>
        <v>-27</v>
      </c>
      <c r="RE50" s="91">
        <f>RA50</f>
        <v>-27</v>
      </c>
      <c r="RF50" s="91"/>
      <c r="RG50" s="91">
        <f>RA50+2</f>
        <v>-25</v>
      </c>
      <c r="RH50" s="91">
        <f>RA50-2</f>
        <v>-29</v>
      </c>
      <c r="RI50" s="91"/>
      <c r="RJ50" s="91">
        <f>RG50</f>
        <v>-25</v>
      </c>
      <c r="RK50" s="91">
        <f>RH50</f>
        <v>-29</v>
      </c>
      <c r="VA50" s="146"/>
      <c r="VB50" s="346"/>
      <c r="VC50" s="257"/>
      <c r="VD50" s="258"/>
      <c r="VE50" s="258"/>
      <c r="VF50" s="258"/>
      <c r="VG50" s="258"/>
      <c r="VH50" s="258"/>
      <c r="VI50" s="146"/>
      <c r="VJ50" s="146"/>
      <c r="VK50" s="146"/>
      <c r="VL50" s="146"/>
      <c r="VM50" s="146"/>
      <c r="VN50" s="146"/>
      <c r="VO50" s="146"/>
      <c r="VP50" s="146"/>
      <c r="VQ50" s="146"/>
      <c r="VR50" s="146"/>
      <c r="VS50" s="146"/>
      <c r="VT50" s="146"/>
      <c r="VU50" s="146"/>
      <c r="VV50" s="146"/>
      <c r="VW50" s="146"/>
      <c r="VX50" s="146"/>
      <c r="VY50" s="146"/>
      <c r="VZ50" s="146"/>
      <c r="WA50" s="146"/>
      <c r="WB50" s="146"/>
      <c r="WC50" s="146"/>
      <c r="WD50" s="146"/>
      <c r="WE50" s="146"/>
      <c r="WF50" s="146"/>
      <c r="WG50" s="146"/>
      <c r="WH50" s="146"/>
      <c r="WI50" s="146"/>
      <c r="WJ50" s="146"/>
      <c r="WK50" s="146"/>
      <c r="WL50" s="146"/>
      <c r="WM50" s="146"/>
      <c r="WN50" s="146"/>
      <c r="WO50" s="146"/>
      <c r="WP50" s="146"/>
      <c r="WQ50" s="146"/>
      <c r="WR50" s="146"/>
      <c r="WS50" s="146"/>
      <c r="WT50" s="146"/>
      <c r="WU50" s="146"/>
    </row>
    <row r="51" spans="1:619" ht="14.1" customHeight="1" x14ac:dyDescent="0.25">
      <c r="A51" s="111"/>
      <c r="B51" s="194"/>
      <c r="C51" s="194"/>
      <c r="D51" s="194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80"/>
      <c r="Q51" s="80"/>
      <c r="R51" s="187"/>
      <c r="S51" s="187"/>
      <c r="T51" s="187"/>
      <c r="U51" s="187"/>
      <c r="V51" s="187"/>
      <c r="W51" s="187"/>
      <c r="X51" s="187"/>
      <c r="Y51" s="187"/>
      <c r="Z51" s="80"/>
      <c r="AA51" s="80"/>
      <c r="AB51" s="80"/>
      <c r="AC51" s="80"/>
      <c r="AD51" s="80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11"/>
      <c r="BE51" s="111"/>
      <c r="BF51" s="111"/>
      <c r="BG51" s="111"/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/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/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111"/>
      <c r="DM51" s="111"/>
      <c r="DN51" s="111"/>
      <c r="DO51" s="111"/>
      <c r="DP51" s="111"/>
      <c r="DQ51" s="111"/>
      <c r="DR51" s="111"/>
      <c r="DS51" s="111"/>
      <c r="DT51" s="111"/>
      <c r="DU51" s="111"/>
      <c r="DV51" s="111"/>
      <c r="DW51" s="111"/>
      <c r="DX51" s="111"/>
      <c r="DY51" s="111"/>
      <c r="DZ51" s="111"/>
      <c r="EA51" s="111"/>
      <c r="EB51" s="111"/>
      <c r="EC51" s="111"/>
      <c r="ED51" s="111"/>
      <c r="EE51" s="111"/>
      <c r="EF51" s="111"/>
      <c r="EG51" s="111"/>
      <c r="EH51" s="111"/>
      <c r="EI51" s="111"/>
      <c r="EJ51" s="111"/>
      <c r="EK51" s="111"/>
      <c r="EL51" s="111"/>
      <c r="EM51" s="111"/>
      <c r="EN51" s="111"/>
      <c r="EO51" s="111"/>
      <c r="EP51" s="111"/>
      <c r="EQ51" s="111"/>
      <c r="ER51" s="111"/>
      <c r="ES51" s="111"/>
      <c r="ET51" s="111"/>
      <c r="EU51" s="111"/>
      <c r="EV51" s="191"/>
      <c r="EW51" s="187"/>
      <c r="EX51" s="187"/>
      <c r="EY51" s="187"/>
      <c r="EZ51" s="187"/>
      <c r="FA51" s="187"/>
      <c r="FB51" s="369"/>
      <c r="FC51" s="187"/>
      <c r="FD51" s="111"/>
      <c r="FE51" s="80"/>
      <c r="FF51" s="80"/>
      <c r="FG51" s="80"/>
      <c r="FH51" s="187"/>
      <c r="FI51" s="187"/>
      <c r="FJ51" s="187"/>
      <c r="FK51" s="187"/>
      <c r="FL51" s="369"/>
      <c r="FM51" s="194"/>
      <c r="FN51" s="194"/>
      <c r="FO51" s="194"/>
      <c r="FP51" s="80"/>
      <c r="FQ51" s="80"/>
      <c r="FR51" s="80"/>
      <c r="FS51" s="187"/>
      <c r="FT51" s="194"/>
      <c r="FU51" s="194"/>
      <c r="FV51" s="259"/>
      <c r="FW51" s="123" t="s">
        <v>6</v>
      </c>
      <c r="FX51" s="123" t="s">
        <v>1</v>
      </c>
      <c r="FY51" s="370" t="s">
        <v>87</v>
      </c>
      <c r="FZ51" s="370"/>
      <c r="GA51" s="370"/>
      <c r="GB51" s="371"/>
      <c r="GC51" s="123"/>
      <c r="GD51" s="155" t="s">
        <v>1</v>
      </c>
      <c r="GE51" s="500">
        <f>16*GU24</f>
        <v>25.6</v>
      </c>
      <c r="GF51" s="500"/>
      <c r="GG51" s="500"/>
      <c r="GH51" s="155" t="s">
        <v>12</v>
      </c>
      <c r="GJ51" s="259"/>
      <c r="GK51" s="97"/>
      <c r="GL51" s="97"/>
      <c r="GM51" s="97"/>
      <c r="GP51" s="216">
        <v>22</v>
      </c>
      <c r="GQ51" s="259">
        <v>3</v>
      </c>
      <c r="GR51" s="259"/>
      <c r="GS51" s="259"/>
      <c r="GT51" s="259"/>
      <c r="QZ51" s="178"/>
      <c r="RA51" s="178"/>
      <c r="RB51" s="178"/>
      <c r="RC51" s="178"/>
      <c r="RD51" s="178"/>
      <c r="SN51" s="372"/>
      <c r="SO51" s="372"/>
      <c r="SP51" s="372"/>
      <c r="SQ51" s="372"/>
      <c r="SR51" s="372"/>
      <c r="SS51" s="372"/>
      <c r="ST51" s="372"/>
      <c r="SU51" s="372"/>
      <c r="SV51" s="372"/>
      <c r="SW51" s="372"/>
      <c r="SX51" s="372"/>
      <c r="SY51" s="372"/>
      <c r="SZ51" s="372"/>
      <c r="TA51" s="372"/>
      <c r="TB51" s="372"/>
      <c r="TC51" s="372"/>
      <c r="TD51" s="372"/>
      <c r="TE51" s="372"/>
      <c r="TF51" s="372"/>
      <c r="TG51" s="372"/>
      <c r="TH51" s="372"/>
      <c r="TI51" s="372"/>
      <c r="TJ51" s="372"/>
      <c r="TK51" s="372"/>
      <c r="TL51" s="372"/>
      <c r="TM51" s="372"/>
      <c r="TN51" s="372"/>
      <c r="TO51" s="372"/>
      <c r="TP51" s="372"/>
      <c r="TQ51" s="372"/>
      <c r="TR51" s="372"/>
      <c r="TS51" s="372"/>
      <c r="TT51" s="372"/>
      <c r="TU51" s="372"/>
      <c r="TV51" s="372"/>
      <c r="TW51" s="372"/>
      <c r="TX51" s="372"/>
      <c r="TY51" s="372"/>
      <c r="TZ51" s="372"/>
      <c r="UA51" s="372"/>
      <c r="UB51" s="372"/>
      <c r="UC51" s="372"/>
      <c r="UD51" s="372"/>
      <c r="UE51" s="372"/>
      <c r="UF51" s="372"/>
      <c r="UG51" s="372"/>
      <c r="UH51" s="372"/>
      <c r="UI51" s="372"/>
      <c r="UJ51" s="372"/>
      <c r="UK51" s="372"/>
      <c r="UL51" s="372"/>
      <c r="UM51" s="372"/>
      <c r="UN51" s="372"/>
      <c r="UO51" s="372"/>
      <c r="UP51" s="372"/>
      <c r="UQ51" s="372"/>
      <c r="UR51" s="372"/>
      <c r="US51" s="372"/>
      <c r="UT51" s="372"/>
      <c r="UU51" s="372"/>
      <c r="UV51" s="372"/>
      <c r="UW51" s="372"/>
      <c r="UX51" s="372"/>
      <c r="UY51" s="372"/>
      <c r="UZ51" s="372"/>
      <c r="VA51" s="150"/>
      <c r="VB51" s="373"/>
      <c r="VC51" s="150"/>
      <c r="VD51" s="258"/>
      <c r="VE51" s="258"/>
      <c r="VF51" s="258"/>
      <c r="VG51" s="258"/>
      <c r="VH51" s="258"/>
      <c r="VI51" s="146"/>
      <c r="VJ51" s="146"/>
      <c r="VK51" s="146"/>
      <c r="VL51" s="146"/>
      <c r="VM51" s="146"/>
      <c r="VN51" s="146"/>
      <c r="VO51" s="146"/>
      <c r="VP51" s="146"/>
      <c r="VQ51" s="146"/>
      <c r="VR51" s="146"/>
      <c r="VS51" s="146"/>
      <c r="VT51" s="146"/>
      <c r="VU51" s="146"/>
      <c r="VV51" s="146"/>
      <c r="VW51" s="146"/>
      <c r="VX51" s="146"/>
      <c r="VY51" s="146"/>
      <c r="VZ51" s="146"/>
      <c r="WA51" s="146"/>
      <c r="WB51" s="146"/>
      <c r="WC51" s="146"/>
      <c r="WD51" s="146"/>
      <c r="WE51" s="146"/>
      <c r="WF51" s="146"/>
      <c r="WG51" s="146"/>
      <c r="WH51" s="146"/>
      <c r="WI51" s="146"/>
      <c r="WJ51" s="146"/>
      <c r="WK51" s="146"/>
      <c r="WL51" s="146"/>
      <c r="WM51" s="146"/>
      <c r="WN51" s="146"/>
      <c r="WO51" s="146"/>
      <c r="WP51" s="146"/>
      <c r="WQ51" s="146"/>
      <c r="WR51" s="146"/>
      <c r="WS51" s="146"/>
      <c r="WT51" s="146"/>
      <c r="WU51" s="146"/>
    </row>
    <row r="52" spans="1:619" ht="14.1" customHeight="1" x14ac:dyDescent="0.2">
      <c r="A52" s="111"/>
      <c r="B52" s="194"/>
      <c r="C52" s="194"/>
      <c r="D52" s="194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80"/>
      <c r="Q52" s="80"/>
      <c r="R52" s="187"/>
      <c r="S52" s="187"/>
      <c r="T52" s="187"/>
      <c r="U52" s="187"/>
      <c r="V52" s="187"/>
      <c r="W52" s="187"/>
      <c r="X52" s="187"/>
      <c r="Y52" s="187"/>
      <c r="Z52" s="80"/>
      <c r="AA52" s="80"/>
      <c r="AB52" s="80"/>
      <c r="AC52" s="80"/>
      <c r="AD52" s="80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11"/>
      <c r="BE52" s="111"/>
      <c r="BF52" s="111"/>
      <c r="BG52" s="111"/>
      <c r="BH52" s="111"/>
      <c r="BI52" s="111"/>
      <c r="BJ52" s="111"/>
      <c r="BK52" s="111"/>
      <c r="BL52" s="111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/>
      <c r="BW52" s="111"/>
      <c r="BX52" s="111"/>
      <c r="BY52" s="111"/>
      <c r="BZ52" s="111"/>
      <c r="CA52" s="111"/>
      <c r="CB52" s="111"/>
      <c r="CC52" s="111"/>
      <c r="CD52" s="111"/>
      <c r="CE52" s="111"/>
      <c r="CF52" s="111"/>
      <c r="CG52" s="111"/>
      <c r="CH52" s="111"/>
      <c r="CI52" s="111"/>
      <c r="CJ52" s="111"/>
      <c r="CK52" s="111"/>
      <c r="CL52" s="111"/>
      <c r="CM52" s="111"/>
      <c r="CN52" s="111"/>
      <c r="CO52" s="111"/>
      <c r="CP52" s="111"/>
      <c r="CQ52" s="111"/>
      <c r="CR52" s="111"/>
      <c r="CS52" s="111"/>
      <c r="CT52" s="111"/>
      <c r="CU52" s="111"/>
      <c r="CV52" s="111"/>
      <c r="CW52" s="111"/>
      <c r="CX52" s="111"/>
      <c r="CY52" s="111"/>
      <c r="CZ52" s="111"/>
      <c r="DA52" s="111"/>
      <c r="DB52" s="111"/>
      <c r="DC52" s="111"/>
      <c r="DD52" s="111"/>
      <c r="DE52" s="111"/>
      <c r="DF52" s="111"/>
      <c r="DG52" s="111"/>
      <c r="DH52" s="111"/>
      <c r="DI52" s="111"/>
      <c r="DJ52" s="111"/>
      <c r="DK52" s="111"/>
      <c r="DL52" s="111"/>
      <c r="DM52" s="111"/>
      <c r="DN52" s="111"/>
      <c r="DO52" s="111"/>
      <c r="DP52" s="111"/>
      <c r="DQ52" s="111"/>
      <c r="DR52" s="111"/>
      <c r="DS52" s="111"/>
      <c r="DT52" s="111"/>
      <c r="DU52" s="111"/>
      <c r="DV52" s="111"/>
      <c r="DW52" s="111"/>
      <c r="DX52" s="111"/>
      <c r="DY52" s="111"/>
      <c r="DZ52" s="111"/>
      <c r="EA52" s="111"/>
      <c r="EB52" s="111"/>
      <c r="EC52" s="111"/>
      <c r="ED52" s="111"/>
      <c r="EE52" s="111"/>
      <c r="EF52" s="111"/>
      <c r="EG52" s="111"/>
      <c r="EH52" s="111"/>
      <c r="EI52" s="111"/>
      <c r="EJ52" s="111"/>
      <c r="EK52" s="111"/>
      <c r="EL52" s="111"/>
      <c r="EM52" s="111"/>
      <c r="EN52" s="111"/>
      <c r="EO52" s="111"/>
      <c r="EP52" s="111"/>
      <c r="EQ52" s="111"/>
      <c r="ER52" s="111"/>
      <c r="ES52" s="111"/>
      <c r="ET52" s="111"/>
      <c r="EU52" s="111"/>
      <c r="EV52" s="191"/>
      <c r="EW52" s="187"/>
      <c r="EX52" s="187"/>
      <c r="EY52" s="187"/>
      <c r="EZ52" s="187"/>
      <c r="FA52" s="187"/>
      <c r="FB52" s="369"/>
      <c r="FC52" s="367"/>
      <c r="FD52" s="111"/>
      <c r="FE52" s="374"/>
      <c r="FF52" s="374"/>
      <c r="FG52" s="374"/>
      <c r="FH52" s="111"/>
      <c r="FI52" s="187"/>
      <c r="FJ52" s="187"/>
      <c r="FK52" s="187"/>
      <c r="FL52" s="369"/>
      <c r="FM52" s="194"/>
      <c r="FN52" s="194"/>
      <c r="FO52" s="194"/>
      <c r="FP52" s="80"/>
      <c r="FQ52" s="80"/>
      <c r="FR52" s="80"/>
      <c r="FS52" s="111"/>
      <c r="FT52" s="194"/>
      <c r="FU52" s="194"/>
      <c r="FV52" s="259"/>
      <c r="FW52" s="123" t="s">
        <v>6</v>
      </c>
      <c r="FX52" s="123" t="s">
        <v>1</v>
      </c>
      <c r="FY52" s="370" t="s">
        <v>88</v>
      </c>
      <c r="FZ52" s="370"/>
      <c r="GA52" s="370"/>
      <c r="GB52" s="155"/>
      <c r="GC52" s="155"/>
      <c r="GD52" s="155" t="s">
        <v>1</v>
      </c>
      <c r="GE52" s="500">
        <f>(48*I36)/10</f>
        <v>28.8</v>
      </c>
      <c r="GF52" s="500"/>
      <c r="GG52" s="500"/>
      <c r="GH52" s="155" t="s">
        <v>12</v>
      </c>
      <c r="GJ52" s="259"/>
      <c r="GK52" s="97"/>
      <c r="GL52" s="97"/>
      <c r="GM52" s="97"/>
      <c r="GP52" s="216">
        <v>24</v>
      </c>
      <c r="GQ52" s="259">
        <v>3</v>
      </c>
      <c r="GR52" s="259"/>
      <c r="QZ52" s="259" t="s">
        <v>116</v>
      </c>
      <c r="RA52" s="259"/>
      <c r="RB52" s="91"/>
      <c r="RC52" s="91"/>
      <c r="RD52" s="123"/>
      <c r="RE52" s="123"/>
      <c r="RF52" s="123"/>
      <c r="RG52" s="91"/>
      <c r="RH52" s="91"/>
      <c r="RI52" s="91"/>
      <c r="RJ52" s="259"/>
      <c r="RK52" s="259"/>
      <c r="RL52" s="259"/>
      <c r="RM52" s="259"/>
      <c r="RN52" s="259"/>
      <c r="RO52" s="259"/>
      <c r="RS52" s="259"/>
      <c r="RT52" s="259"/>
      <c r="RU52" s="259"/>
      <c r="RV52" s="259"/>
      <c r="RW52" s="259"/>
      <c r="VA52" s="146"/>
      <c r="VB52" s="346"/>
      <c r="VC52" s="257"/>
      <c r="VD52" s="258"/>
      <c r="VE52" s="258"/>
      <c r="VF52" s="258"/>
      <c r="VG52" s="258"/>
      <c r="VH52" s="258"/>
      <c r="VI52" s="146"/>
      <c r="VJ52" s="146"/>
      <c r="VK52" s="146"/>
      <c r="VL52" s="146"/>
      <c r="VM52" s="146"/>
      <c r="VN52" s="146"/>
      <c r="VO52" s="146"/>
      <c r="VP52" s="146"/>
      <c r="VQ52" s="146"/>
      <c r="VR52" s="146"/>
      <c r="VS52" s="146"/>
      <c r="VT52" s="146"/>
      <c r="VU52" s="146"/>
      <c r="VV52" s="146"/>
      <c r="VW52" s="146"/>
      <c r="VX52" s="146"/>
      <c r="VY52" s="146"/>
      <c r="VZ52" s="146"/>
      <c r="WA52" s="146"/>
      <c r="WB52" s="146"/>
      <c r="WC52" s="146"/>
      <c r="WD52" s="146"/>
      <c r="WE52" s="146"/>
      <c r="WF52" s="146"/>
      <c r="WG52" s="146"/>
      <c r="WH52" s="146"/>
      <c r="WI52" s="146"/>
      <c r="WJ52" s="146"/>
      <c r="WK52" s="146"/>
      <c r="WL52" s="146"/>
      <c r="WM52" s="146"/>
      <c r="WN52" s="146"/>
      <c r="WO52" s="146"/>
      <c r="WP52" s="146"/>
      <c r="WQ52" s="146"/>
      <c r="WR52" s="146"/>
      <c r="WS52" s="146"/>
      <c r="WT52" s="146"/>
      <c r="WU52" s="146"/>
    </row>
    <row r="53" spans="1:619" ht="14.1" customHeight="1" x14ac:dyDescent="0.15">
      <c r="A53" s="111"/>
      <c r="B53" s="194"/>
      <c r="C53" s="194"/>
      <c r="D53" s="194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94"/>
      <c r="Q53" s="194"/>
      <c r="R53" s="194"/>
      <c r="S53" s="194"/>
      <c r="T53" s="194"/>
      <c r="U53" s="187"/>
      <c r="V53" s="187"/>
      <c r="W53" s="187"/>
      <c r="X53" s="187"/>
      <c r="Y53" s="187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  <c r="BD53" s="111"/>
      <c r="BE53" s="111"/>
      <c r="BF53" s="111"/>
      <c r="BG53" s="111"/>
      <c r="BH53" s="111"/>
      <c r="BI53" s="111"/>
      <c r="BJ53" s="111"/>
      <c r="BK53" s="111"/>
      <c r="BL53" s="111"/>
      <c r="BM53" s="111"/>
      <c r="BN53" s="111"/>
      <c r="BO53" s="111"/>
      <c r="BP53" s="111"/>
      <c r="BQ53" s="111"/>
      <c r="BR53" s="111"/>
      <c r="BS53" s="111"/>
      <c r="BT53" s="111"/>
      <c r="BU53" s="111"/>
      <c r="BV53" s="111"/>
      <c r="BW53" s="111"/>
      <c r="BX53" s="111"/>
      <c r="BY53" s="111"/>
      <c r="BZ53" s="111"/>
      <c r="CA53" s="111"/>
      <c r="CB53" s="111"/>
      <c r="CC53" s="111"/>
      <c r="CD53" s="111"/>
      <c r="CE53" s="111"/>
      <c r="CF53" s="111"/>
      <c r="CG53" s="111"/>
      <c r="CH53" s="111"/>
      <c r="CI53" s="111"/>
      <c r="CJ53" s="111"/>
      <c r="CK53" s="111"/>
      <c r="CL53" s="111"/>
      <c r="CM53" s="111"/>
      <c r="CN53" s="111"/>
      <c r="CO53" s="111"/>
      <c r="CP53" s="111"/>
      <c r="CQ53" s="111"/>
      <c r="CR53" s="111"/>
      <c r="CS53" s="111"/>
      <c r="CT53" s="111"/>
      <c r="CU53" s="111"/>
      <c r="CV53" s="111"/>
      <c r="CW53" s="111"/>
      <c r="CX53" s="111"/>
      <c r="CY53" s="111"/>
      <c r="CZ53" s="111"/>
      <c r="DA53" s="111"/>
      <c r="DB53" s="111"/>
      <c r="DC53" s="111"/>
      <c r="DD53" s="111"/>
      <c r="DE53" s="111"/>
      <c r="DF53" s="111"/>
      <c r="DG53" s="111"/>
      <c r="DH53" s="111"/>
      <c r="DI53" s="111"/>
      <c r="DJ53" s="111"/>
      <c r="DK53" s="111"/>
      <c r="DL53" s="111"/>
      <c r="DM53" s="111"/>
      <c r="DN53" s="111"/>
      <c r="DO53" s="111"/>
      <c r="DP53" s="111"/>
      <c r="DQ53" s="111"/>
      <c r="DR53" s="111"/>
      <c r="DS53" s="111"/>
      <c r="DT53" s="111"/>
      <c r="DU53" s="111"/>
      <c r="DV53" s="111"/>
      <c r="DW53" s="111"/>
      <c r="DX53" s="111"/>
      <c r="DY53" s="111"/>
      <c r="DZ53" s="111"/>
      <c r="EA53" s="111"/>
      <c r="EB53" s="111"/>
      <c r="EC53" s="111"/>
      <c r="ED53" s="111"/>
      <c r="EE53" s="111"/>
      <c r="EF53" s="111"/>
      <c r="EG53" s="111"/>
      <c r="EH53" s="111"/>
      <c r="EI53" s="111"/>
      <c r="EJ53" s="111"/>
      <c r="EK53" s="111"/>
      <c r="EL53" s="111"/>
      <c r="EM53" s="111"/>
      <c r="EN53" s="111"/>
      <c r="EO53" s="111"/>
      <c r="EP53" s="111"/>
      <c r="EQ53" s="111"/>
      <c r="ER53" s="111"/>
      <c r="ES53" s="111"/>
      <c r="ET53" s="111"/>
      <c r="EU53" s="111"/>
      <c r="EV53" s="111"/>
      <c r="EW53" s="194"/>
      <c r="EX53" s="194"/>
      <c r="EY53" s="194"/>
      <c r="EZ53" s="194"/>
      <c r="FA53" s="194"/>
      <c r="FB53" s="375"/>
      <c r="FC53" s="194"/>
      <c r="FD53" s="367"/>
      <c r="FE53" s="376"/>
      <c r="FF53" s="376"/>
      <c r="FG53" s="376"/>
      <c r="FH53" s="359"/>
      <c r="FI53" s="187"/>
      <c r="FJ53" s="187"/>
      <c r="FK53" s="187"/>
      <c r="FL53" s="194"/>
      <c r="FM53" s="194"/>
      <c r="FN53" s="194"/>
      <c r="FO53" s="194"/>
      <c r="FP53" s="194"/>
      <c r="FQ53" s="194"/>
      <c r="FR53" s="194"/>
      <c r="FS53" s="194"/>
      <c r="FT53" s="194"/>
      <c r="FU53" s="194"/>
      <c r="FV53" s="259"/>
      <c r="FW53" s="123" t="s">
        <v>6</v>
      </c>
      <c r="FX53" s="123" t="s">
        <v>1</v>
      </c>
      <c r="FY53" s="370" t="s">
        <v>89</v>
      </c>
      <c r="FZ53" s="370"/>
      <c r="GA53" s="370"/>
      <c r="GB53" s="155"/>
      <c r="GC53" s="155"/>
      <c r="GD53" s="155" t="s">
        <v>1</v>
      </c>
      <c r="GE53" s="505">
        <f>MIN(H18,H20)</f>
        <v>30</v>
      </c>
      <c r="GF53" s="500"/>
      <c r="GG53" s="500"/>
      <c r="GH53" s="155" t="s">
        <v>12</v>
      </c>
      <c r="GI53" s="259"/>
      <c r="GJ53" s="259"/>
      <c r="GK53" s="97"/>
      <c r="GL53" s="97"/>
      <c r="GM53" s="97"/>
      <c r="GN53" s="259"/>
      <c r="GO53" s="259"/>
      <c r="GP53" s="259"/>
      <c r="GQ53" s="259"/>
      <c r="GR53" s="259"/>
      <c r="QZ53" s="259" t="s">
        <v>14</v>
      </c>
      <c r="RA53" s="216">
        <f>RD53</f>
        <v>-11.5</v>
      </c>
      <c r="RB53" s="216">
        <f>RA53+4</f>
        <v>-7.5</v>
      </c>
      <c r="RC53" s="216"/>
      <c r="RD53" s="216">
        <f>IF(I30=6,IF(I31&gt;15,-1.5,RA8),RA8)</f>
        <v>-11.5</v>
      </c>
      <c r="RE53" s="183">
        <f>RD53</f>
        <v>-11.5</v>
      </c>
      <c r="RF53" s="216"/>
      <c r="RG53" s="216">
        <f>RA53</f>
        <v>-11.5</v>
      </c>
      <c r="RH53" s="216">
        <f>RB53</f>
        <v>-7.5</v>
      </c>
      <c r="RI53" s="259"/>
      <c r="RJ53" s="259"/>
      <c r="RK53" s="259"/>
      <c r="RL53" s="259"/>
      <c r="RM53" s="259"/>
      <c r="RN53" s="259"/>
      <c r="RO53" s="259"/>
      <c r="RS53" s="259"/>
      <c r="RT53" s="259"/>
      <c r="RU53" s="259"/>
      <c r="RV53" s="259"/>
      <c r="RW53" s="259"/>
      <c r="VA53" s="146"/>
      <c r="VB53" s="346"/>
      <c r="VC53" s="257"/>
      <c r="VD53" s="258"/>
      <c r="VE53" s="258"/>
      <c r="VF53" s="258"/>
      <c r="VG53" s="258"/>
      <c r="VH53" s="258"/>
      <c r="VI53" s="146"/>
      <c r="VJ53" s="146"/>
      <c r="VK53" s="146"/>
      <c r="VL53" s="146"/>
      <c r="VM53" s="146"/>
      <c r="VN53" s="146"/>
      <c r="VO53" s="146"/>
      <c r="VP53" s="146"/>
      <c r="VQ53" s="146"/>
      <c r="VR53" s="146"/>
      <c r="VS53" s="146"/>
      <c r="VT53" s="146"/>
      <c r="VU53" s="146"/>
      <c r="VV53" s="146"/>
      <c r="VW53" s="146"/>
      <c r="VX53" s="146"/>
      <c r="VY53" s="146"/>
      <c r="VZ53" s="146"/>
      <c r="WA53" s="146"/>
      <c r="WB53" s="146"/>
      <c r="WC53" s="146"/>
      <c r="WD53" s="146"/>
      <c r="WE53" s="146"/>
      <c r="WF53" s="146"/>
      <c r="WG53" s="146"/>
      <c r="WH53" s="146"/>
      <c r="WI53" s="146"/>
      <c r="WJ53" s="146"/>
      <c r="WK53" s="146"/>
      <c r="WL53" s="146"/>
      <c r="WM53" s="146"/>
      <c r="WN53" s="146"/>
      <c r="WO53" s="146"/>
      <c r="WP53" s="146"/>
      <c r="WQ53" s="146"/>
      <c r="WR53" s="146"/>
      <c r="WS53" s="146"/>
      <c r="WT53" s="146"/>
      <c r="WU53" s="146"/>
    </row>
    <row r="54" spans="1:619" ht="14.1" customHeight="1" x14ac:dyDescent="0.15">
      <c r="A54" s="111"/>
      <c r="B54" s="194"/>
      <c r="C54" s="194"/>
      <c r="D54" s="194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92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11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11"/>
      <c r="BF54" s="111"/>
      <c r="BG54" s="111"/>
      <c r="BH54" s="111"/>
      <c r="BI54" s="111"/>
      <c r="BJ54" s="111"/>
      <c r="BK54" s="111"/>
      <c r="BL54" s="111"/>
      <c r="BM54" s="111"/>
      <c r="BN54" s="111"/>
      <c r="BO54" s="111"/>
      <c r="BP54" s="111"/>
      <c r="BQ54" s="111"/>
      <c r="BR54" s="111"/>
      <c r="BS54" s="111"/>
      <c r="BT54" s="111"/>
      <c r="BU54" s="111"/>
      <c r="BV54" s="111"/>
      <c r="BW54" s="111"/>
      <c r="BX54" s="111"/>
      <c r="BY54" s="111"/>
      <c r="BZ54" s="111"/>
      <c r="CA54" s="111"/>
      <c r="CB54" s="111"/>
      <c r="CC54" s="111"/>
      <c r="CD54" s="111"/>
      <c r="CE54" s="111"/>
      <c r="CF54" s="111"/>
      <c r="CG54" s="111"/>
      <c r="CH54" s="111"/>
      <c r="CI54" s="111"/>
      <c r="CJ54" s="111"/>
      <c r="CK54" s="111"/>
      <c r="CL54" s="111"/>
      <c r="CM54" s="111"/>
      <c r="CN54" s="111"/>
      <c r="CO54" s="111"/>
      <c r="CP54" s="111"/>
      <c r="CQ54" s="111"/>
      <c r="CR54" s="111"/>
      <c r="CS54" s="111"/>
      <c r="CT54" s="111"/>
      <c r="CU54" s="111"/>
      <c r="CV54" s="111"/>
      <c r="CW54" s="111"/>
      <c r="CX54" s="111"/>
      <c r="CY54" s="111"/>
      <c r="CZ54" s="111"/>
      <c r="DA54" s="111"/>
      <c r="DB54" s="111"/>
      <c r="DC54" s="111"/>
      <c r="DD54" s="111"/>
      <c r="DE54" s="111"/>
      <c r="DF54" s="111"/>
      <c r="DG54" s="111"/>
      <c r="DH54" s="111"/>
      <c r="DI54" s="111"/>
      <c r="DJ54" s="111"/>
      <c r="DK54" s="111"/>
      <c r="DL54" s="111"/>
      <c r="DM54" s="111"/>
      <c r="DN54" s="111"/>
      <c r="DO54" s="111"/>
      <c r="DP54" s="111"/>
      <c r="DQ54" s="111"/>
      <c r="DR54" s="111"/>
      <c r="DS54" s="111"/>
      <c r="DT54" s="111"/>
      <c r="DU54" s="111"/>
      <c r="DV54" s="111"/>
      <c r="DW54" s="111"/>
      <c r="DX54" s="111"/>
      <c r="DY54" s="111"/>
      <c r="DZ54" s="111"/>
      <c r="EA54" s="111"/>
      <c r="EB54" s="111"/>
      <c r="EC54" s="111"/>
      <c r="ED54" s="111"/>
      <c r="EE54" s="111"/>
      <c r="EF54" s="111"/>
      <c r="EG54" s="111"/>
      <c r="EH54" s="111"/>
      <c r="EI54" s="111"/>
      <c r="EJ54" s="111"/>
      <c r="EK54" s="111"/>
      <c r="EL54" s="111"/>
      <c r="EM54" s="111"/>
      <c r="EN54" s="111"/>
      <c r="EO54" s="111"/>
      <c r="EP54" s="111"/>
      <c r="EQ54" s="111"/>
      <c r="ER54" s="111"/>
      <c r="ES54" s="111"/>
      <c r="ET54" s="111"/>
      <c r="EU54" s="111"/>
      <c r="EV54" s="111"/>
      <c r="EW54" s="194"/>
      <c r="EX54" s="194"/>
      <c r="EY54" s="194"/>
      <c r="EZ54" s="194"/>
      <c r="FA54" s="194"/>
      <c r="FB54" s="367"/>
      <c r="FC54" s="194"/>
      <c r="FD54" s="367"/>
      <c r="FE54" s="376"/>
      <c r="FF54" s="376"/>
      <c r="FG54" s="376"/>
      <c r="FH54" s="359"/>
      <c r="FI54" s="187"/>
      <c r="FJ54" s="187"/>
      <c r="FK54" s="187"/>
      <c r="FL54" s="187"/>
      <c r="FM54" s="187"/>
      <c r="FN54" s="187"/>
      <c r="FO54" s="187"/>
      <c r="FP54" s="187"/>
      <c r="FQ54" s="194"/>
      <c r="FR54" s="194"/>
      <c r="FS54" s="194"/>
      <c r="FT54" s="194"/>
      <c r="FU54" s="194"/>
      <c r="FV54" s="259"/>
      <c r="FW54" s="123" t="s">
        <v>6</v>
      </c>
      <c r="FX54" s="123" t="s">
        <v>1</v>
      </c>
      <c r="FY54" s="345" t="s">
        <v>90</v>
      </c>
      <c r="FZ54" s="123"/>
      <c r="GA54" s="123"/>
      <c r="GB54" s="123"/>
      <c r="GC54" s="123"/>
      <c r="GD54" s="155" t="s">
        <v>1</v>
      </c>
      <c r="GE54" s="500">
        <v>25</v>
      </c>
      <c r="GF54" s="500"/>
      <c r="GG54" s="500"/>
      <c r="GH54" s="123" t="s">
        <v>12</v>
      </c>
      <c r="GI54" s="259"/>
      <c r="GJ54" s="259"/>
      <c r="GK54" s="377"/>
      <c r="GL54" s="259"/>
      <c r="GM54" s="259"/>
      <c r="GN54" s="259"/>
      <c r="GO54" s="259"/>
      <c r="GP54" s="378"/>
      <c r="GQ54" s="154"/>
      <c r="GR54" s="259"/>
      <c r="QZ54" s="259" t="s">
        <v>15</v>
      </c>
      <c r="RA54" s="216">
        <f>RD54</f>
        <v>11.5</v>
      </c>
      <c r="RB54" s="216">
        <f>RA54</f>
        <v>11.5</v>
      </c>
      <c r="RC54" s="216"/>
      <c r="RD54" s="216">
        <f>IF(I30=6,IF(I31&gt;15,RA9+0.5,RA9),RA9)</f>
        <v>11.5</v>
      </c>
      <c r="RE54" s="183">
        <f>IF(I30=6,IF(I31&gt;15,RB9-0.5,RB9),RB9)</f>
        <v>-11.5</v>
      </c>
      <c r="RF54" s="216"/>
      <c r="RG54" s="183">
        <f>RE54</f>
        <v>-11.5</v>
      </c>
      <c r="RH54" s="183">
        <f>RG54</f>
        <v>-11.5</v>
      </c>
      <c r="RI54" s="259"/>
      <c r="RJ54" s="259"/>
      <c r="RK54" s="91"/>
      <c r="RL54" s="91"/>
      <c r="RM54" s="91"/>
      <c r="RN54" s="91"/>
      <c r="RO54" s="91"/>
      <c r="RS54" s="259"/>
      <c r="RT54" s="259"/>
      <c r="RU54" s="259"/>
      <c r="RV54" s="259"/>
      <c r="RW54" s="259"/>
      <c r="VA54" s="146"/>
      <c r="VB54" s="346"/>
      <c r="VC54" s="257"/>
      <c r="VD54" s="258"/>
      <c r="VE54" s="504"/>
      <c r="VF54" s="504"/>
      <c r="VG54" s="504"/>
      <c r="VH54" s="504"/>
      <c r="VI54" s="146"/>
      <c r="VJ54" s="146"/>
      <c r="VK54" s="146"/>
      <c r="VL54" s="146"/>
      <c r="VM54" s="146"/>
      <c r="VN54" s="146"/>
      <c r="VO54" s="146"/>
      <c r="VP54" s="146"/>
      <c r="VQ54" s="146"/>
      <c r="VR54" s="146"/>
      <c r="VS54" s="146"/>
      <c r="VT54" s="146"/>
      <c r="VU54" s="146"/>
      <c r="VV54" s="146"/>
      <c r="VW54" s="146"/>
      <c r="VX54" s="146"/>
      <c r="VY54" s="146"/>
      <c r="VZ54" s="146"/>
      <c r="WA54" s="146"/>
      <c r="WB54" s="146"/>
      <c r="WC54" s="146"/>
      <c r="WD54" s="146"/>
      <c r="WE54" s="146"/>
      <c r="WF54" s="146"/>
      <c r="WG54" s="146"/>
      <c r="WH54" s="146"/>
      <c r="WI54" s="146"/>
      <c r="WJ54" s="146"/>
      <c r="WK54" s="146"/>
      <c r="WL54" s="146"/>
      <c r="WM54" s="146"/>
      <c r="WN54" s="146"/>
      <c r="WO54" s="146"/>
      <c r="WP54" s="146"/>
      <c r="WQ54" s="146"/>
      <c r="WR54" s="146"/>
      <c r="WS54" s="146"/>
      <c r="WT54" s="146"/>
      <c r="WU54" s="146"/>
    </row>
    <row r="55" spans="1:619" ht="14.1" customHeight="1" x14ac:dyDescent="0.2">
      <c r="A55" s="111"/>
      <c r="B55" s="194"/>
      <c r="C55" s="194"/>
      <c r="D55" s="194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92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11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11"/>
      <c r="BF55" s="111"/>
      <c r="BG55" s="111"/>
      <c r="BH55" s="111"/>
      <c r="BI55" s="111"/>
      <c r="BJ55" s="111"/>
      <c r="BK55" s="111"/>
      <c r="BL55" s="111"/>
      <c r="BM55" s="111"/>
      <c r="BN55" s="111"/>
      <c r="BO55" s="111"/>
      <c r="BP55" s="111"/>
      <c r="BQ55" s="111"/>
      <c r="BR55" s="111"/>
      <c r="BS55" s="111"/>
      <c r="BT55" s="111"/>
      <c r="BU55" s="111"/>
      <c r="BV55" s="111"/>
      <c r="BW55" s="111"/>
      <c r="BX55" s="111"/>
      <c r="BY55" s="111"/>
      <c r="BZ55" s="111"/>
      <c r="CA55" s="111"/>
      <c r="CB55" s="111"/>
      <c r="CC55" s="111"/>
      <c r="CD55" s="111"/>
      <c r="CE55" s="111"/>
      <c r="CF55" s="111"/>
      <c r="CG55" s="111"/>
      <c r="CH55" s="111"/>
      <c r="CI55" s="111"/>
      <c r="CJ55" s="111"/>
      <c r="CK55" s="111"/>
      <c r="CL55" s="111"/>
      <c r="CM55" s="111"/>
      <c r="CN55" s="111"/>
      <c r="CO55" s="111"/>
      <c r="CP55" s="111"/>
      <c r="CQ55" s="111"/>
      <c r="CR55" s="111"/>
      <c r="CS55" s="111"/>
      <c r="CT55" s="111"/>
      <c r="CU55" s="111"/>
      <c r="CV55" s="111"/>
      <c r="CW55" s="111"/>
      <c r="CX55" s="111"/>
      <c r="CY55" s="111"/>
      <c r="CZ55" s="111"/>
      <c r="DA55" s="111"/>
      <c r="DB55" s="111"/>
      <c r="DC55" s="111"/>
      <c r="DD55" s="111"/>
      <c r="DE55" s="111"/>
      <c r="DF55" s="111"/>
      <c r="DG55" s="111"/>
      <c r="DH55" s="111"/>
      <c r="DI55" s="111"/>
      <c r="DJ55" s="111"/>
      <c r="DK55" s="111"/>
      <c r="DL55" s="111"/>
      <c r="DM55" s="111"/>
      <c r="DN55" s="111"/>
      <c r="DO55" s="111"/>
      <c r="DP55" s="111"/>
      <c r="DQ55" s="111"/>
      <c r="DR55" s="111"/>
      <c r="DS55" s="111"/>
      <c r="DT55" s="111"/>
      <c r="DU55" s="111"/>
      <c r="DV55" s="111"/>
      <c r="DW55" s="111"/>
      <c r="DX55" s="111"/>
      <c r="DY55" s="111"/>
      <c r="DZ55" s="111"/>
      <c r="EA55" s="111"/>
      <c r="EB55" s="111"/>
      <c r="EC55" s="111"/>
      <c r="ED55" s="111"/>
      <c r="EE55" s="111"/>
      <c r="EF55" s="111"/>
      <c r="EG55" s="111"/>
      <c r="EH55" s="111"/>
      <c r="EI55" s="111"/>
      <c r="EJ55" s="111"/>
      <c r="EK55" s="111"/>
      <c r="EL55" s="111"/>
      <c r="EM55" s="111"/>
      <c r="EN55" s="111"/>
      <c r="EO55" s="111"/>
      <c r="EP55" s="111"/>
      <c r="EQ55" s="111"/>
      <c r="ER55" s="111"/>
      <c r="ES55" s="111"/>
      <c r="ET55" s="111"/>
      <c r="EU55" s="111"/>
      <c r="EV55" s="111"/>
      <c r="EW55" s="194"/>
      <c r="EX55" s="194"/>
      <c r="EY55" s="194"/>
      <c r="EZ55" s="194"/>
      <c r="FA55" s="194"/>
      <c r="FB55" s="194"/>
      <c r="FC55" s="194"/>
      <c r="FD55" s="194"/>
      <c r="FE55" s="187"/>
      <c r="FF55" s="187"/>
      <c r="FG55" s="187"/>
      <c r="FH55" s="187"/>
      <c r="FI55" s="187"/>
      <c r="FJ55" s="187"/>
      <c r="FK55" s="187"/>
      <c r="FL55" s="187"/>
      <c r="FM55" s="187"/>
      <c r="FN55" s="187"/>
      <c r="FO55" s="187"/>
      <c r="FP55" s="187"/>
      <c r="FQ55" s="194"/>
      <c r="FR55" s="194"/>
      <c r="FS55" s="194"/>
      <c r="FT55" s="194"/>
      <c r="FU55" s="194"/>
      <c r="FV55" s="259"/>
      <c r="FW55" s="277"/>
      <c r="FX55" s="155"/>
      <c r="FY55" s="155"/>
      <c r="FZ55" s="155"/>
      <c r="GA55" s="155"/>
      <c r="GB55" s="155"/>
      <c r="GC55" s="155"/>
      <c r="GD55" s="155"/>
      <c r="GE55" s="155"/>
      <c r="GF55" s="155"/>
      <c r="GG55" s="155"/>
      <c r="GH55" s="155"/>
      <c r="GI55" s="259"/>
      <c r="GJ55" s="259"/>
      <c r="GK55" s="97"/>
      <c r="GL55" s="97"/>
      <c r="GM55" s="97"/>
      <c r="GN55" s="259"/>
      <c r="GO55" s="259"/>
      <c r="GP55" s="378"/>
      <c r="GQ55" s="379"/>
      <c r="GR55" s="259"/>
      <c r="QZ55" s="259" t="s">
        <v>117</v>
      </c>
      <c r="RA55" s="259"/>
      <c r="RB55" s="91"/>
      <c r="RC55" s="91"/>
      <c r="RD55" s="91"/>
      <c r="RE55" s="91"/>
      <c r="RF55" s="91"/>
      <c r="RG55" s="91"/>
      <c r="RH55" s="91"/>
      <c r="RI55" s="91"/>
      <c r="RJ55" s="91"/>
      <c r="RK55" s="91"/>
      <c r="RL55" s="91"/>
      <c r="RM55" s="91"/>
      <c r="RN55" s="91"/>
      <c r="RO55" s="91"/>
      <c r="RP55" s="91"/>
      <c r="RQ55" s="91"/>
      <c r="RR55" s="91"/>
      <c r="RS55" s="91"/>
      <c r="RT55" s="91"/>
      <c r="RU55" s="91"/>
      <c r="RV55" s="91"/>
      <c r="RW55" s="91"/>
      <c r="VA55" s="146"/>
      <c r="VB55" s="346"/>
      <c r="VC55" s="146"/>
      <c r="VD55" s="146"/>
      <c r="VE55" s="504"/>
      <c r="VF55" s="504"/>
      <c r="VG55" s="504"/>
      <c r="VH55" s="504"/>
      <c r="VI55" s="146"/>
      <c r="VJ55" s="146"/>
      <c r="VK55" s="146"/>
      <c r="VL55" s="146"/>
      <c r="VM55" s="146"/>
      <c r="VN55" s="146"/>
      <c r="VO55" s="146"/>
      <c r="VP55" s="146"/>
      <c r="VQ55" s="146"/>
      <c r="VR55" s="146"/>
      <c r="VS55" s="146"/>
      <c r="VT55" s="146"/>
      <c r="VU55" s="146"/>
      <c r="VV55" s="146"/>
      <c r="VW55" s="146"/>
      <c r="VX55" s="146"/>
      <c r="VY55" s="146"/>
      <c r="VZ55" s="146"/>
      <c r="WA55" s="146"/>
      <c r="WB55" s="146"/>
      <c r="WC55" s="146"/>
      <c r="WD55" s="146"/>
      <c r="WE55" s="146"/>
      <c r="WF55" s="146"/>
      <c r="WG55" s="146"/>
      <c r="WH55" s="146"/>
      <c r="WI55" s="146"/>
      <c r="WJ55" s="146"/>
      <c r="WK55" s="146"/>
      <c r="WL55" s="146"/>
      <c r="WM55" s="146"/>
      <c r="WN55" s="146"/>
      <c r="WO55" s="146"/>
      <c r="WP55" s="146"/>
      <c r="WQ55" s="146"/>
      <c r="WR55" s="146"/>
      <c r="WS55" s="146"/>
      <c r="WT55" s="146"/>
      <c r="WU55" s="146"/>
    </row>
    <row r="56" spans="1:619" ht="14.1" customHeight="1" x14ac:dyDescent="0.2">
      <c r="A56" s="111"/>
      <c r="B56" s="194"/>
      <c r="C56" s="194"/>
      <c r="D56" s="194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  <c r="AF56" s="187"/>
      <c r="AG56" s="187"/>
      <c r="AH56" s="187"/>
      <c r="AI56" s="187"/>
      <c r="AJ56" s="187"/>
      <c r="AK56" s="187"/>
      <c r="AL56" s="187"/>
      <c r="AM56" s="187"/>
      <c r="AN56" s="187"/>
      <c r="AO56" s="187"/>
      <c r="AP56" s="111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11"/>
      <c r="BF56" s="111"/>
      <c r="BG56" s="111"/>
      <c r="BH56" s="111"/>
      <c r="BI56" s="111"/>
      <c r="BJ56" s="111"/>
      <c r="BK56" s="111"/>
      <c r="BL56" s="111"/>
      <c r="BM56" s="111"/>
      <c r="BN56" s="111"/>
      <c r="BO56" s="111"/>
      <c r="BP56" s="111"/>
      <c r="BQ56" s="111"/>
      <c r="BR56" s="111"/>
      <c r="BS56" s="111"/>
      <c r="BT56" s="111"/>
      <c r="BU56" s="111"/>
      <c r="BV56" s="111"/>
      <c r="BW56" s="111"/>
      <c r="BX56" s="111"/>
      <c r="BY56" s="111"/>
      <c r="BZ56" s="111"/>
      <c r="CA56" s="111"/>
      <c r="CB56" s="111"/>
      <c r="CC56" s="111"/>
      <c r="CD56" s="111"/>
      <c r="CE56" s="111"/>
      <c r="CF56" s="111"/>
      <c r="CG56" s="111"/>
      <c r="CH56" s="111"/>
      <c r="CI56" s="111"/>
      <c r="CJ56" s="111"/>
      <c r="CK56" s="111"/>
      <c r="CL56" s="111"/>
      <c r="CM56" s="111"/>
      <c r="CN56" s="111"/>
      <c r="CO56" s="111"/>
      <c r="CP56" s="111"/>
      <c r="CQ56" s="111"/>
      <c r="CR56" s="111"/>
      <c r="CS56" s="111"/>
      <c r="CT56" s="111"/>
      <c r="CU56" s="111"/>
      <c r="CV56" s="111"/>
      <c r="CW56" s="111"/>
      <c r="CX56" s="111"/>
      <c r="CY56" s="111"/>
      <c r="CZ56" s="111"/>
      <c r="DA56" s="111"/>
      <c r="DB56" s="111"/>
      <c r="DC56" s="111"/>
      <c r="DD56" s="111"/>
      <c r="DE56" s="111"/>
      <c r="DF56" s="111"/>
      <c r="DG56" s="111"/>
      <c r="DH56" s="111"/>
      <c r="DI56" s="111"/>
      <c r="DJ56" s="111"/>
      <c r="DK56" s="111"/>
      <c r="DL56" s="111"/>
      <c r="DM56" s="111"/>
      <c r="DN56" s="111"/>
      <c r="DO56" s="111"/>
      <c r="DP56" s="111"/>
      <c r="DQ56" s="111"/>
      <c r="DR56" s="111"/>
      <c r="DS56" s="111"/>
      <c r="DT56" s="111"/>
      <c r="DU56" s="111"/>
      <c r="DV56" s="111"/>
      <c r="DW56" s="111"/>
      <c r="DX56" s="111"/>
      <c r="DY56" s="111"/>
      <c r="DZ56" s="111"/>
      <c r="EA56" s="111"/>
      <c r="EB56" s="111"/>
      <c r="EC56" s="111"/>
      <c r="ED56" s="111"/>
      <c r="EE56" s="111"/>
      <c r="EF56" s="111"/>
      <c r="EG56" s="111"/>
      <c r="EH56" s="111"/>
      <c r="EI56" s="111"/>
      <c r="EJ56" s="111"/>
      <c r="EK56" s="111"/>
      <c r="EL56" s="111"/>
      <c r="EM56" s="111"/>
      <c r="EN56" s="111"/>
      <c r="EO56" s="111"/>
      <c r="EP56" s="111"/>
      <c r="EQ56" s="111"/>
      <c r="ER56" s="111"/>
      <c r="ES56" s="111"/>
      <c r="ET56" s="111"/>
      <c r="EU56" s="111"/>
      <c r="EV56" s="111"/>
      <c r="EW56" s="194"/>
      <c r="EX56" s="194"/>
      <c r="EY56" s="194"/>
      <c r="EZ56" s="194"/>
      <c r="FA56" s="194"/>
      <c r="FB56" s="194"/>
      <c r="FC56" s="194"/>
      <c r="FD56" s="194"/>
      <c r="FE56" s="187"/>
      <c r="FF56" s="187"/>
      <c r="FG56" s="187"/>
      <c r="FH56" s="187"/>
      <c r="FI56" s="187"/>
      <c r="FJ56" s="187"/>
      <c r="FK56" s="187"/>
      <c r="FL56" s="187"/>
      <c r="FM56" s="187"/>
      <c r="FN56" s="187"/>
      <c r="FO56" s="187"/>
      <c r="FP56" s="187"/>
      <c r="FQ56" s="380"/>
      <c r="FR56" s="380"/>
      <c r="FS56" s="380"/>
      <c r="FT56" s="381"/>
      <c r="FU56" s="194"/>
      <c r="FV56" s="259"/>
      <c r="FW56" s="447">
        <f>H18/100</f>
        <v>0.3</v>
      </c>
      <c r="FX56" s="447"/>
      <c r="FY56" s="447"/>
      <c r="GA56" s="127" t="s">
        <v>97</v>
      </c>
      <c r="GB56" s="259" t="s">
        <v>91</v>
      </c>
      <c r="GC56" s="481">
        <v>0.01</v>
      </c>
      <c r="GD56" s="481"/>
      <c r="GE56" s="216" t="s">
        <v>1</v>
      </c>
      <c r="GF56" s="216">
        <f>IF(GA49&gt;=0.01,1,0)</f>
        <v>1</v>
      </c>
      <c r="GI56" s="259"/>
      <c r="GJ56" s="259"/>
      <c r="GK56" s="97"/>
      <c r="GL56" s="97"/>
      <c r="GM56" s="97"/>
      <c r="GN56" s="259"/>
      <c r="GO56" s="259"/>
      <c r="GP56" s="259"/>
      <c r="GQ56" s="259"/>
      <c r="GR56" s="259"/>
      <c r="QZ56" s="259" t="s">
        <v>14</v>
      </c>
      <c r="RA56" s="216" t="b">
        <f>IF(I30=8,IF(MIN(I31:L32)&gt;15,0,RA8))</f>
        <v>0</v>
      </c>
      <c r="RB56" s="183" t="b">
        <f>IF(I30=8,IF(MIN(I31:L32)&gt;15,RC8,RA8))</f>
        <v>0</v>
      </c>
      <c r="RC56" s="183" t="b">
        <f>RA56</f>
        <v>0</v>
      </c>
      <c r="RD56" s="183" t="b">
        <f>IF(I30=8,IF(MIN(I31:L32)&gt;15,RA8,RA8))</f>
        <v>0</v>
      </c>
      <c r="RE56" s="183" t="b">
        <f>RA56</f>
        <v>0</v>
      </c>
      <c r="RF56" s="123"/>
      <c r="RG56" s="382" t="s">
        <v>121</v>
      </c>
      <c r="RI56" s="140"/>
      <c r="RJ56" s="504" t="b">
        <f>TRUE()*I31&gt;15</f>
        <v>0</v>
      </c>
      <c r="RK56" s="504"/>
      <c r="RL56" s="382"/>
      <c r="RM56" s="149" t="s">
        <v>123</v>
      </c>
      <c r="RN56" s="140"/>
      <c r="RO56" s="146"/>
      <c r="RP56" s="183"/>
      <c r="RQ56" s="504" t="b">
        <f>AND(I31&gt;15,I32&gt;15)</f>
        <v>0</v>
      </c>
      <c r="RR56" s="504"/>
      <c r="RS56" s="123"/>
      <c r="RT56" s="500" t="b">
        <f>AND(RJ56=TRUE(),RQ56=FALSE())</f>
        <v>0</v>
      </c>
      <c r="RU56" s="500"/>
      <c r="RV56" s="91"/>
      <c r="VA56" s="146"/>
      <c r="VB56" s="346"/>
      <c r="VC56" s="146"/>
      <c r="VD56" s="148"/>
      <c r="VE56" s="156"/>
      <c r="VF56" s="156"/>
      <c r="VG56" s="156"/>
      <c r="VH56" s="156"/>
      <c r="VI56" s="146"/>
      <c r="VJ56" s="146"/>
      <c r="VK56" s="146"/>
      <c r="VL56" s="146"/>
      <c r="VM56" s="146"/>
      <c r="VN56" s="146"/>
      <c r="VO56" s="146"/>
      <c r="VP56" s="146"/>
      <c r="VQ56" s="146"/>
      <c r="VR56" s="146"/>
      <c r="VS56" s="146"/>
      <c r="VT56" s="146"/>
      <c r="VU56" s="146"/>
      <c r="VV56" s="146"/>
      <c r="VW56" s="146"/>
      <c r="VX56" s="146"/>
      <c r="VY56" s="146"/>
      <c r="VZ56" s="146"/>
      <c r="WA56" s="146"/>
      <c r="WB56" s="146"/>
      <c r="WC56" s="146"/>
      <c r="WD56" s="146"/>
      <c r="WE56" s="146"/>
      <c r="WF56" s="146"/>
      <c r="WG56" s="146"/>
      <c r="WH56" s="146"/>
      <c r="WI56" s="146"/>
      <c r="WJ56" s="146"/>
      <c r="WK56" s="146"/>
      <c r="WL56" s="146"/>
      <c r="WM56" s="146"/>
      <c r="WN56" s="146"/>
      <c r="WO56" s="146"/>
      <c r="WP56" s="146"/>
      <c r="WQ56" s="146"/>
      <c r="WR56" s="146"/>
      <c r="WS56" s="146"/>
      <c r="WT56" s="146"/>
      <c r="WU56" s="146"/>
    </row>
    <row r="57" spans="1:619" ht="14.1" customHeight="1" x14ac:dyDescent="0.2">
      <c r="A57" s="111"/>
      <c r="B57" s="194"/>
      <c r="C57" s="194"/>
      <c r="D57" s="194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  <c r="AF57" s="187"/>
      <c r="AG57" s="187"/>
      <c r="AH57" s="187"/>
      <c r="AI57" s="187"/>
      <c r="AJ57" s="187"/>
      <c r="AK57" s="187"/>
      <c r="AL57" s="187"/>
      <c r="AM57" s="187"/>
      <c r="AN57" s="187"/>
      <c r="AO57" s="187"/>
      <c r="AP57" s="111"/>
      <c r="AQ57" s="187"/>
      <c r="AR57" s="187"/>
      <c r="AS57" s="187"/>
      <c r="AT57" s="187"/>
      <c r="AU57" s="187"/>
      <c r="AV57" s="187"/>
      <c r="AW57" s="187"/>
      <c r="AX57" s="187"/>
      <c r="AY57" s="187"/>
      <c r="AZ57" s="187"/>
      <c r="BA57" s="187"/>
      <c r="BB57" s="187"/>
      <c r="BC57" s="187"/>
      <c r="BD57" s="187"/>
      <c r="BE57" s="111"/>
      <c r="BF57" s="111"/>
      <c r="BG57" s="111"/>
      <c r="BH57" s="111"/>
      <c r="BI57" s="111"/>
      <c r="BJ57" s="111"/>
      <c r="BK57" s="111"/>
      <c r="BL57" s="111"/>
      <c r="BM57" s="111"/>
      <c r="BN57" s="111"/>
      <c r="BO57" s="111"/>
      <c r="BP57" s="111"/>
      <c r="BQ57" s="111"/>
      <c r="BR57" s="111"/>
      <c r="BS57" s="111"/>
      <c r="BT57" s="111"/>
      <c r="BU57" s="111"/>
      <c r="BV57" s="111"/>
      <c r="BW57" s="111"/>
      <c r="BX57" s="111"/>
      <c r="BY57" s="111"/>
      <c r="BZ57" s="111"/>
      <c r="CA57" s="111"/>
      <c r="CB57" s="111"/>
      <c r="CC57" s="111"/>
      <c r="CD57" s="111"/>
      <c r="CE57" s="111"/>
      <c r="CF57" s="111"/>
      <c r="CG57" s="111"/>
      <c r="CH57" s="111"/>
      <c r="CI57" s="111"/>
      <c r="CJ57" s="111"/>
      <c r="CK57" s="111"/>
      <c r="CL57" s="111"/>
      <c r="CM57" s="111"/>
      <c r="CN57" s="111"/>
      <c r="CO57" s="111"/>
      <c r="CP57" s="111"/>
      <c r="CQ57" s="111"/>
      <c r="CR57" s="111"/>
      <c r="CS57" s="111"/>
      <c r="CT57" s="111"/>
      <c r="CU57" s="111"/>
      <c r="CV57" s="111"/>
      <c r="CW57" s="111"/>
      <c r="CX57" s="111"/>
      <c r="CY57" s="111"/>
      <c r="CZ57" s="111"/>
      <c r="DA57" s="111"/>
      <c r="DB57" s="111"/>
      <c r="DC57" s="111"/>
      <c r="DD57" s="111"/>
      <c r="DE57" s="111"/>
      <c r="DF57" s="111"/>
      <c r="DG57" s="111"/>
      <c r="DH57" s="111"/>
      <c r="DI57" s="111"/>
      <c r="DJ57" s="111"/>
      <c r="DK57" s="111"/>
      <c r="DL57" s="111"/>
      <c r="DM57" s="111"/>
      <c r="DN57" s="111"/>
      <c r="DO57" s="111"/>
      <c r="DP57" s="111"/>
      <c r="DQ57" s="111"/>
      <c r="DR57" s="111"/>
      <c r="DS57" s="111"/>
      <c r="DT57" s="111"/>
      <c r="DU57" s="111"/>
      <c r="DV57" s="111"/>
      <c r="DW57" s="111"/>
      <c r="DX57" s="111"/>
      <c r="DY57" s="111"/>
      <c r="DZ57" s="111"/>
      <c r="EA57" s="111"/>
      <c r="EB57" s="111"/>
      <c r="EC57" s="111"/>
      <c r="ED57" s="111"/>
      <c r="EE57" s="111"/>
      <c r="EF57" s="111"/>
      <c r="EG57" s="111"/>
      <c r="EH57" s="111"/>
      <c r="EI57" s="111"/>
      <c r="EJ57" s="111"/>
      <c r="EK57" s="111"/>
      <c r="EL57" s="111"/>
      <c r="EM57" s="111"/>
      <c r="EN57" s="111"/>
      <c r="EO57" s="111"/>
      <c r="EP57" s="111"/>
      <c r="EQ57" s="111"/>
      <c r="ER57" s="111"/>
      <c r="ES57" s="111"/>
      <c r="ET57" s="111"/>
      <c r="EU57" s="111"/>
      <c r="EV57" s="111"/>
      <c r="EW57" s="194"/>
      <c r="EX57" s="383"/>
      <c r="EY57" s="383"/>
      <c r="EZ57" s="383"/>
      <c r="FA57" s="383"/>
      <c r="FB57" s="194"/>
      <c r="FC57" s="194"/>
      <c r="FD57" s="194"/>
      <c r="FE57" s="187"/>
      <c r="FF57" s="187"/>
      <c r="FG57" s="187"/>
      <c r="FH57" s="187"/>
      <c r="FI57" s="187"/>
      <c r="FJ57" s="187"/>
      <c r="FK57" s="187"/>
      <c r="FL57" s="187"/>
      <c r="FM57" s="187"/>
      <c r="FN57" s="187"/>
      <c r="FO57" s="187"/>
      <c r="FP57" s="187"/>
      <c r="FQ57" s="380"/>
      <c r="FR57" s="380"/>
      <c r="FS57" s="380"/>
      <c r="FT57" s="384"/>
      <c r="FU57" s="381"/>
      <c r="FV57" s="183"/>
      <c r="FW57" s="447">
        <f>H20/100</f>
        <v>0.3</v>
      </c>
      <c r="FX57" s="447"/>
      <c r="FY57" s="447"/>
      <c r="FZ57" s="147"/>
      <c r="GA57" s="127" t="s">
        <v>97</v>
      </c>
      <c r="GB57" s="123" t="s">
        <v>40</v>
      </c>
      <c r="GC57" s="481">
        <v>0.08</v>
      </c>
      <c r="GD57" s="481"/>
      <c r="GE57" s="216" t="s">
        <v>1</v>
      </c>
      <c r="GF57" s="216">
        <f>IF(GA49&lt;=0.08,1,0)</f>
        <v>1</v>
      </c>
      <c r="GI57" s="315"/>
      <c r="GJ57" s="259"/>
      <c r="GK57" s="97"/>
      <c r="GL57" s="97"/>
      <c r="GM57" s="97"/>
      <c r="GO57" s="259"/>
      <c r="QZ57" s="259" t="s">
        <v>15</v>
      </c>
      <c r="RA57" s="183" t="b">
        <f>IF(I30=8,IF(MIN(I31:L32)&gt;15,RA9,RA9))</f>
        <v>0</v>
      </c>
      <c r="RB57" s="183" t="b">
        <f>IF(I30=8,IF(MIN(I31:L32)&gt;15,0,RA9))</f>
        <v>0</v>
      </c>
      <c r="RC57" s="183" t="b">
        <f>IF(I30=8,IF(MIN(I31:L32)&gt;15,RB9,RA9))</f>
        <v>0</v>
      </c>
      <c r="RD57" s="183" t="b">
        <f>RB57</f>
        <v>0</v>
      </c>
      <c r="RE57" s="183" t="b">
        <f>RA57</f>
        <v>0</v>
      </c>
      <c r="RF57" s="259"/>
      <c r="RG57" s="385" t="s">
        <v>122</v>
      </c>
      <c r="RH57" s="257"/>
      <c r="RI57" s="257"/>
      <c r="RJ57" s="504" t="b">
        <f>TRUE()*I32&gt;15</f>
        <v>1</v>
      </c>
      <c r="RK57" s="504"/>
      <c r="RL57" s="257"/>
      <c r="RM57" s="149" t="s">
        <v>123</v>
      </c>
      <c r="RN57" s="257"/>
      <c r="RO57" s="257"/>
      <c r="RP57" s="123"/>
      <c r="RQ57" s="504" t="b">
        <f>RQ56</f>
        <v>0</v>
      </c>
      <c r="RR57" s="504"/>
      <c r="RS57" s="123"/>
      <c r="RT57" s="500" t="b">
        <f>AND(RJ57=TRUE(),RQ57=FALSE())</f>
        <v>1</v>
      </c>
      <c r="RU57" s="500"/>
      <c r="RV57" s="123"/>
      <c r="VA57" s="155"/>
      <c r="VB57" s="346"/>
      <c r="VC57" s="258"/>
      <c r="VD57" s="258"/>
      <c r="VE57" s="258"/>
      <c r="VF57" s="258"/>
      <c r="VG57" s="258"/>
      <c r="VH57" s="258"/>
      <c r="VI57" s="146"/>
      <c r="VJ57" s="146"/>
      <c r="VK57" s="146"/>
      <c r="VL57" s="146"/>
      <c r="VM57" s="146"/>
      <c r="VN57" s="146"/>
      <c r="VO57" s="146"/>
      <c r="VP57" s="146"/>
      <c r="VQ57" s="146"/>
      <c r="VR57" s="146"/>
      <c r="VS57" s="146"/>
      <c r="VT57" s="146"/>
      <c r="VU57" s="146"/>
      <c r="VV57" s="146"/>
      <c r="VW57" s="146"/>
      <c r="VX57" s="146"/>
      <c r="VY57" s="146"/>
      <c r="VZ57" s="146"/>
      <c r="WA57" s="146"/>
      <c r="WB57" s="146"/>
      <c r="WC57" s="146"/>
      <c r="WD57" s="146"/>
      <c r="WE57" s="146"/>
      <c r="WF57" s="146"/>
      <c r="WG57" s="146"/>
      <c r="WH57" s="146"/>
      <c r="WI57" s="146"/>
      <c r="WJ57" s="146"/>
      <c r="WK57" s="146"/>
      <c r="WL57" s="146"/>
      <c r="WM57" s="146"/>
      <c r="WN57" s="146"/>
      <c r="WO57" s="146"/>
      <c r="WP57" s="146"/>
      <c r="WQ57" s="146"/>
      <c r="WR57" s="146"/>
      <c r="WS57" s="146"/>
      <c r="WT57" s="146"/>
      <c r="WU57" s="146"/>
    </row>
    <row r="58" spans="1:619" ht="14.1" customHeight="1" x14ac:dyDescent="0.2">
      <c r="A58" s="111"/>
      <c r="B58" s="194"/>
      <c r="C58" s="194"/>
      <c r="D58" s="194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87"/>
      <c r="R58" s="187"/>
      <c r="S58" s="187"/>
      <c r="T58" s="187"/>
      <c r="U58" s="359"/>
      <c r="V58" s="187"/>
      <c r="W58" s="187"/>
      <c r="X58" s="187"/>
      <c r="Y58" s="187"/>
      <c r="Z58" s="187"/>
      <c r="AA58" s="187"/>
      <c r="AB58" s="187"/>
      <c r="AC58" s="187"/>
      <c r="AD58" s="187"/>
      <c r="AE58" s="187"/>
      <c r="AF58" s="187"/>
      <c r="AG58" s="187"/>
      <c r="AH58" s="187"/>
      <c r="AI58" s="187"/>
      <c r="AJ58" s="187"/>
      <c r="AK58" s="187"/>
      <c r="AL58" s="187"/>
      <c r="AM58" s="187"/>
      <c r="AN58" s="187"/>
      <c r="AO58" s="187"/>
      <c r="AP58" s="111"/>
      <c r="AQ58" s="187"/>
      <c r="AR58" s="187"/>
      <c r="AS58" s="187"/>
      <c r="AT58" s="187"/>
      <c r="AU58" s="187"/>
      <c r="AV58" s="187"/>
      <c r="AW58" s="187"/>
      <c r="AX58" s="187"/>
      <c r="AY58" s="187"/>
      <c r="AZ58" s="187"/>
      <c r="BA58" s="187"/>
      <c r="BB58" s="187"/>
      <c r="BC58" s="187"/>
      <c r="BD58" s="187"/>
      <c r="BE58" s="111"/>
      <c r="BF58" s="111"/>
      <c r="BG58" s="111"/>
      <c r="BH58" s="111"/>
      <c r="BI58" s="111"/>
      <c r="BJ58" s="111"/>
      <c r="BK58" s="111"/>
      <c r="BL58" s="111"/>
      <c r="BM58" s="111"/>
      <c r="BN58" s="111"/>
      <c r="BO58" s="111"/>
      <c r="BP58" s="111"/>
      <c r="BQ58" s="111"/>
      <c r="BR58" s="111"/>
      <c r="BS58" s="111"/>
      <c r="BT58" s="111"/>
      <c r="BU58" s="111"/>
      <c r="BV58" s="111"/>
      <c r="BW58" s="111"/>
      <c r="BX58" s="111"/>
      <c r="BY58" s="111"/>
      <c r="BZ58" s="111"/>
      <c r="CA58" s="111"/>
      <c r="CB58" s="111"/>
      <c r="CC58" s="111"/>
      <c r="CD58" s="111"/>
      <c r="CE58" s="111"/>
      <c r="CF58" s="111"/>
      <c r="CG58" s="111"/>
      <c r="CH58" s="111"/>
      <c r="CI58" s="111"/>
      <c r="CJ58" s="111"/>
      <c r="CK58" s="111"/>
      <c r="CL58" s="111"/>
      <c r="CM58" s="111"/>
      <c r="CN58" s="111"/>
      <c r="CO58" s="111"/>
      <c r="CP58" s="111"/>
      <c r="CQ58" s="111"/>
      <c r="CR58" s="111"/>
      <c r="CS58" s="111"/>
      <c r="CT58" s="111"/>
      <c r="CU58" s="111"/>
      <c r="CV58" s="111"/>
      <c r="CW58" s="111"/>
      <c r="CX58" s="111"/>
      <c r="CY58" s="111"/>
      <c r="CZ58" s="111"/>
      <c r="DA58" s="111"/>
      <c r="DB58" s="111"/>
      <c r="DC58" s="111"/>
      <c r="DD58" s="111"/>
      <c r="DE58" s="111"/>
      <c r="DF58" s="111"/>
      <c r="DG58" s="111"/>
      <c r="DH58" s="111"/>
      <c r="DI58" s="111"/>
      <c r="DJ58" s="111"/>
      <c r="DK58" s="111"/>
      <c r="DL58" s="111"/>
      <c r="DM58" s="111"/>
      <c r="DN58" s="111"/>
      <c r="DO58" s="111"/>
      <c r="DP58" s="111"/>
      <c r="DQ58" s="111"/>
      <c r="DR58" s="111"/>
      <c r="DS58" s="111"/>
      <c r="DT58" s="111"/>
      <c r="DU58" s="111"/>
      <c r="DV58" s="111"/>
      <c r="DW58" s="111"/>
      <c r="DX58" s="111"/>
      <c r="DY58" s="111"/>
      <c r="DZ58" s="111"/>
      <c r="EA58" s="111"/>
      <c r="EB58" s="111"/>
      <c r="EC58" s="111"/>
      <c r="ED58" s="111"/>
      <c r="EE58" s="111"/>
      <c r="EF58" s="111"/>
      <c r="EG58" s="111"/>
      <c r="EH58" s="111"/>
      <c r="EI58" s="111"/>
      <c r="EJ58" s="111"/>
      <c r="EK58" s="111"/>
      <c r="EL58" s="111"/>
      <c r="EM58" s="111"/>
      <c r="EN58" s="111"/>
      <c r="EO58" s="111"/>
      <c r="EP58" s="111"/>
      <c r="EQ58" s="111"/>
      <c r="ER58" s="111"/>
      <c r="ES58" s="111"/>
      <c r="ET58" s="111"/>
      <c r="EU58" s="111"/>
      <c r="EV58" s="111"/>
      <c r="EW58" s="194"/>
      <c r="EX58" s="383"/>
      <c r="EY58" s="383"/>
      <c r="EZ58" s="383"/>
      <c r="FA58" s="383"/>
      <c r="FB58" s="194"/>
      <c r="FC58" s="194"/>
      <c r="FD58" s="194"/>
      <c r="FE58" s="187"/>
      <c r="FF58" s="187"/>
      <c r="FG58" s="187"/>
      <c r="FH58" s="187"/>
      <c r="FI58" s="187"/>
      <c r="FJ58" s="187"/>
      <c r="FK58" s="187"/>
      <c r="FL58" s="187"/>
      <c r="FM58" s="187"/>
      <c r="FN58" s="187"/>
      <c r="FO58" s="187"/>
      <c r="FP58" s="187"/>
      <c r="FQ58" s="194"/>
      <c r="FR58" s="187"/>
      <c r="FS58" s="187"/>
      <c r="FT58" s="187"/>
      <c r="FU58" s="383"/>
      <c r="FV58" s="183"/>
      <c r="FW58" s="448">
        <f>H22/100</f>
        <v>3.5000000000000003E-2</v>
      </c>
      <c r="FX58" s="448"/>
      <c r="FY58" s="448"/>
      <c r="FZ58" s="149"/>
      <c r="GA58" s="506" t="b">
        <f>AND(GF56,GF57)</f>
        <v>1</v>
      </c>
      <c r="GB58" s="506"/>
      <c r="GC58" s="506"/>
      <c r="GD58" s="259"/>
      <c r="GE58" s="259"/>
      <c r="GF58" s="259"/>
      <c r="GI58" s="315"/>
      <c r="GJ58" s="259"/>
      <c r="GK58" s="97"/>
      <c r="GL58" s="97"/>
      <c r="GM58" s="97"/>
      <c r="GO58" s="259"/>
      <c r="GS58" s="259"/>
      <c r="GT58" s="259"/>
      <c r="GY58" s="259"/>
      <c r="GZ58" s="259"/>
      <c r="HA58" s="259"/>
      <c r="HB58" s="259"/>
      <c r="HC58" s="315"/>
      <c r="HD58" s="259"/>
      <c r="HE58" s="259"/>
      <c r="HF58" s="259"/>
      <c r="HG58" s="259"/>
      <c r="HH58" s="259"/>
      <c r="HI58" s="259"/>
      <c r="HJ58" s="259"/>
      <c r="HK58" s="259"/>
      <c r="HL58" s="259"/>
      <c r="HM58" s="259"/>
      <c r="HN58" s="259"/>
      <c r="HO58" s="259"/>
      <c r="HP58" s="259"/>
      <c r="HQ58" s="259"/>
      <c r="HR58" s="259"/>
      <c r="HS58" s="259"/>
      <c r="HT58" s="259"/>
      <c r="HU58" s="259"/>
      <c r="HV58" s="259"/>
      <c r="HW58" s="259"/>
      <c r="HX58" s="259"/>
      <c r="HY58" s="259"/>
      <c r="HZ58" s="259"/>
      <c r="IA58" s="259"/>
      <c r="IB58" s="259"/>
      <c r="IC58" s="259"/>
      <c r="ID58" s="259"/>
      <c r="IE58" s="259"/>
      <c r="IF58" s="259"/>
      <c r="IG58" s="259"/>
      <c r="IH58" s="259"/>
      <c r="II58" s="259"/>
      <c r="IJ58" s="259"/>
      <c r="IK58" s="259"/>
      <c r="IL58" s="259"/>
      <c r="IM58" s="259"/>
      <c r="IN58" s="259"/>
      <c r="IO58" s="259"/>
      <c r="IP58" s="259"/>
      <c r="IQ58" s="259"/>
      <c r="IR58" s="259"/>
      <c r="IS58" s="259"/>
      <c r="IT58" s="259"/>
      <c r="IU58" s="259"/>
      <c r="IV58" s="259"/>
      <c r="IW58" s="259"/>
      <c r="IX58" s="259"/>
      <c r="IY58" s="259"/>
      <c r="IZ58" s="259"/>
      <c r="JA58" s="259"/>
      <c r="JB58" s="259"/>
      <c r="JC58" s="259"/>
      <c r="JD58" s="259"/>
      <c r="JE58" s="259"/>
      <c r="JF58" s="259"/>
      <c r="JG58" s="259"/>
      <c r="JH58" s="259"/>
      <c r="JI58" s="259"/>
      <c r="JJ58" s="259"/>
      <c r="JK58" s="259"/>
      <c r="JL58" s="259"/>
      <c r="JM58" s="259"/>
      <c r="JN58" s="259"/>
      <c r="JO58" s="259"/>
      <c r="JP58" s="259"/>
      <c r="JQ58" s="259"/>
      <c r="JR58" s="259"/>
      <c r="JS58" s="259"/>
      <c r="JT58" s="259"/>
      <c r="JU58" s="259"/>
      <c r="JV58" s="259"/>
      <c r="JW58" s="259"/>
      <c r="JX58" s="259"/>
      <c r="JY58" s="259"/>
      <c r="JZ58" s="259"/>
      <c r="KA58" s="259"/>
      <c r="KB58" s="259"/>
      <c r="KC58" s="259"/>
      <c r="KD58" s="259"/>
      <c r="KE58" s="259"/>
      <c r="KF58" s="259"/>
      <c r="KG58" s="259"/>
      <c r="KH58" s="259"/>
      <c r="KI58" s="259"/>
      <c r="KJ58" s="259"/>
      <c r="KK58" s="259"/>
      <c r="KL58" s="259"/>
      <c r="KM58" s="259"/>
      <c r="KN58" s="259"/>
      <c r="KO58" s="259"/>
      <c r="KP58" s="259"/>
      <c r="KQ58" s="259"/>
      <c r="KR58" s="259"/>
      <c r="KS58" s="259"/>
      <c r="KT58" s="259"/>
      <c r="KU58" s="259"/>
      <c r="KV58" s="259"/>
      <c r="KW58" s="259"/>
      <c r="KX58" s="259"/>
      <c r="KY58" s="259"/>
      <c r="KZ58" s="259"/>
      <c r="LA58" s="259"/>
      <c r="LB58" s="259"/>
      <c r="LC58" s="259"/>
      <c r="LD58" s="259"/>
      <c r="LE58" s="259"/>
      <c r="LF58" s="259"/>
      <c r="LG58" s="259"/>
      <c r="LH58" s="259"/>
      <c r="LI58" s="259"/>
      <c r="LJ58" s="259"/>
      <c r="LK58" s="259"/>
      <c r="LL58" s="259"/>
      <c r="LM58" s="259"/>
      <c r="LN58" s="259"/>
      <c r="LO58" s="259"/>
      <c r="LP58" s="259"/>
      <c r="LQ58" s="259"/>
      <c r="LR58" s="259"/>
      <c r="LS58" s="259"/>
      <c r="LT58" s="259"/>
      <c r="LU58" s="259"/>
      <c r="LV58" s="259"/>
      <c r="LW58" s="259"/>
      <c r="LX58" s="259"/>
      <c r="LY58" s="259"/>
      <c r="LZ58" s="259"/>
      <c r="MA58" s="259"/>
      <c r="MB58" s="259"/>
      <c r="MC58" s="259"/>
      <c r="MD58" s="259"/>
      <c r="ME58" s="259"/>
      <c r="MF58" s="259"/>
      <c r="MG58" s="259"/>
      <c r="MH58" s="259"/>
      <c r="MI58" s="259"/>
      <c r="MJ58" s="259"/>
      <c r="MK58" s="259"/>
      <c r="ML58" s="259"/>
      <c r="MM58" s="259"/>
      <c r="MN58" s="259"/>
      <c r="MO58" s="259"/>
      <c r="MP58" s="259"/>
      <c r="MQ58" s="259"/>
      <c r="MR58" s="259"/>
      <c r="MS58" s="259"/>
      <c r="MT58" s="259"/>
      <c r="MU58" s="259"/>
      <c r="MV58" s="259"/>
      <c r="MW58" s="259"/>
      <c r="MX58" s="259"/>
      <c r="MY58" s="259"/>
      <c r="MZ58" s="259"/>
      <c r="NA58" s="259"/>
      <c r="NB58" s="259"/>
      <c r="NC58" s="259"/>
      <c r="ND58" s="259"/>
      <c r="NE58" s="259"/>
      <c r="NF58" s="259"/>
      <c r="NG58" s="259"/>
      <c r="NH58" s="259"/>
      <c r="NI58" s="259"/>
      <c r="NJ58" s="259"/>
      <c r="NK58" s="259"/>
      <c r="NL58" s="259"/>
      <c r="NM58" s="259"/>
      <c r="NN58" s="259"/>
      <c r="NO58" s="259"/>
      <c r="NP58" s="259"/>
      <c r="NQ58" s="259"/>
      <c r="NR58" s="259"/>
      <c r="NS58" s="259"/>
      <c r="NT58" s="259"/>
      <c r="NU58" s="259"/>
      <c r="NV58" s="259"/>
      <c r="NW58" s="259"/>
      <c r="NX58" s="259"/>
      <c r="NY58" s="259"/>
      <c r="NZ58" s="259"/>
      <c r="OA58" s="259"/>
      <c r="OB58" s="259"/>
      <c r="OC58" s="259"/>
      <c r="OD58" s="259"/>
      <c r="OE58" s="259"/>
      <c r="OF58" s="259"/>
      <c r="OG58" s="259"/>
      <c r="OH58" s="259"/>
      <c r="OI58" s="259"/>
      <c r="OJ58" s="259"/>
      <c r="OK58" s="259"/>
      <c r="OL58" s="259"/>
      <c r="OM58" s="259"/>
      <c r="ON58" s="259"/>
      <c r="OO58" s="259"/>
      <c r="OP58" s="259"/>
      <c r="OQ58" s="259"/>
      <c r="OR58" s="259"/>
      <c r="OS58" s="259"/>
      <c r="OT58" s="259"/>
      <c r="OU58" s="259"/>
      <c r="OV58" s="259"/>
      <c r="OW58" s="259"/>
      <c r="OX58" s="259"/>
      <c r="OY58" s="259"/>
      <c r="OZ58" s="259"/>
      <c r="PA58" s="259"/>
      <c r="PB58" s="259"/>
      <c r="PC58" s="259"/>
      <c r="PD58" s="259"/>
      <c r="PE58" s="259"/>
      <c r="PF58" s="259"/>
      <c r="PG58" s="259"/>
      <c r="PH58" s="259"/>
      <c r="PI58" s="259"/>
      <c r="PJ58" s="259"/>
      <c r="PK58" s="259"/>
      <c r="PL58" s="259"/>
      <c r="PM58" s="259"/>
      <c r="PN58" s="259"/>
      <c r="PO58" s="259"/>
      <c r="PP58" s="259"/>
      <c r="PQ58" s="259"/>
      <c r="PR58" s="259"/>
      <c r="PS58" s="259"/>
      <c r="PT58" s="259"/>
      <c r="PU58" s="259"/>
      <c r="PV58" s="259"/>
      <c r="PW58" s="259"/>
      <c r="PX58" s="259"/>
      <c r="PY58" s="259"/>
      <c r="PZ58" s="259"/>
      <c r="QA58" s="259"/>
      <c r="QB58" s="259"/>
      <c r="QC58" s="259"/>
      <c r="QD58" s="259"/>
      <c r="QE58" s="259"/>
      <c r="QF58" s="259"/>
      <c r="QG58" s="259"/>
      <c r="QH58" s="259"/>
      <c r="QI58" s="259"/>
      <c r="QJ58" s="259"/>
      <c r="QK58" s="259"/>
      <c r="QL58" s="259"/>
      <c r="QM58" s="259"/>
      <c r="QN58" s="259"/>
      <c r="QO58" s="259"/>
      <c r="QP58" s="259"/>
      <c r="QQ58" s="259"/>
      <c r="QR58" s="259"/>
      <c r="QS58" s="259"/>
      <c r="QT58" s="259"/>
      <c r="QU58" s="259"/>
      <c r="QV58" s="259"/>
      <c r="QW58" s="259"/>
      <c r="RU58" s="259"/>
      <c r="RV58" s="259"/>
      <c r="RW58" s="259"/>
      <c r="VA58" s="155"/>
      <c r="VB58" s="346"/>
      <c r="VC58" s="257"/>
      <c r="VD58" s="258"/>
      <c r="VE58" s="258"/>
      <c r="VF58" s="258"/>
      <c r="VG58" s="258"/>
      <c r="VH58" s="258"/>
      <c r="VI58" s="146"/>
      <c r="VJ58" s="146"/>
      <c r="VK58" s="146"/>
      <c r="VL58" s="146"/>
      <c r="VM58" s="146"/>
      <c r="VN58" s="146"/>
      <c r="VO58" s="146"/>
      <c r="VP58" s="146"/>
      <c r="VQ58" s="146"/>
      <c r="VR58" s="146"/>
      <c r="VS58" s="146"/>
      <c r="VT58" s="146"/>
      <c r="VU58" s="146"/>
      <c r="VV58" s="146"/>
      <c r="VW58" s="146"/>
      <c r="VX58" s="146"/>
      <c r="VY58" s="146"/>
      <c r="VZ58" s="146"/>
      <c r="WA58" s="146"/>
      <c r="WB58" s="146"/>
      <c r="WC58" s="146"/>
      <c r="WD58" s="146"/>
      <c r="WE58" s="146"/>
      <c r="WF58" s="146"/>
      <c r="WG58" s="146"/>
      <c r="WH58" s="146"/>
      <c r="WI58" s="146"/>
      <c r="WJ58" s="146"/>
      <c r="WK58" s="146"/>
      <c r="WL58" s="146"/>
      <c r="WM58" s="146"/>
      <c r="WN58" s="146"/>
      <c r="WO58" s="146"/>
      <c r="WP58" s="146"/>
      <c r="WQ58" s="146"/>
      <c r="WR58" s="146"/>
      <c r="WS58" s="146"/>
      <c r="WT58" s="146"/>
      <c r="WU58" s="146"/>
    </row>
    <row r="59" spans="1:619" ht="14.1" customHeight="1" x14ac:dyDescent="0.2">
      <c r="A59" s="111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364"/>
      <c r="Z59" s="187"/>
      <c r="AA59" s="187"/>
      <c r="AB59" s="187"/>
      <c r="AC59" s="187"/>
      <c r="AD59" s="187"/>
      <c r="AE59" s="187"/>
      <c r="AF59" s="187"/>
      <c r="AG59" s="187"/>
      <c r="AH59" s="187"/>
      <c r="AI59" s="187"/>
      <c r="AJ59" s="187"/>
      <c r="AK59" s="187"/>
      <c r="AL59" s="187"/>
      <c r="AM59" s="187"/>
      <c r="AN59" s="187"/>
      <c r="AO59" s="187"/>
      <c r="AP59" s="111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381"/>
      <c r="BF59" s="381"/>
      <c r="BG59" s="381"/>
      <c r="BH59" s="381"/>
      <c r="BI59" s="381"/>
      <c r="BJ59" s="381"/>
      <c r="BK59" s="381"/>
      <c r="BL59" s="381"/>
      <c r="BM59" s="381"/>
      <c r="BN59" s="381"/>
      <c r="BO59" s="381"/>
      <c r="BP59" s="381"/>
      <c r="BQ59" s="381"/>
      <c r="BR59" s="381"/>
      <c r="BS59" s="381"/>
      <c r="BT59" s="381"/>
      <c r="BU59" s="381"/>
      <c r="BV59" s="381"/>
      <c r="BW59" s="381"/>
      <c r="BX59" s="381"/>
      <c r="BY59" s="381"/>
      <c r="BZ59" s="381"/>
      <c r="CA59" s="381"/>
      <c r="CB59" s="381"/>
      <c r="CC59" s="381"/>
      <c r="CD59" s="381"/>
      <c r="CE59" s="381"/>
      <c r="CF59" s="381"/>
      <c r="CG59" s="381"/>
      <c r="CH59" s="381"/>
      <c r="CI59" s="381"/>
      <c r="CJ59" s="381"/>
      <c r="CK59" s="381"/>
      <c r="CL59" s="381"/>
      <c r="CM59" s="381"/>
      <c r="CN59" s="381"/>
      <c r="CO59" s="381"/>
      <c r="CP59" s="381"/>
      <c r="CQ59" s="381"/>
      <c r="CR59" s="381"/>
      <c r="CS59" s="381"/>
      <c r="CT59" s="381"/>
      <c r="CU59" s="381"/>
      <c r="CV59" s="381"/>
      <c r="CW59" s="381"/>
      <c r="CX59" s="381"/>
      <c r="CY59" s="381"/>
      <c r="CZ59" s="381"/>
      <c r="DA59" s="381"/>
      <c r="DB59" s="381"/>
      <c r="DC59" s="381"/>
      <c r="DD59" s="381"/>
      <c r="DE59" s="381"/>
      <c r="DF59" s="381"/>
      <c r="DG59" s="381"/>
      <c r="DH59" s="381"/>
      <c r="DI59" s="381"/>
      <c r="DJ59" s="381"/>
      <c r="DK59" s="381"/>
      <c r="DL59" s="381"/>
      <c r="DM59" s="381"/>
      <c r="DN59" s="381"/>
      <c r="DO59" s="381"/>
      <c r="DP59" s="381"/>
      <c r="DQ59" s="381"/>
      <c r="DR59" s="381"/>
      <c r="DS59" s="381"/>
      <c r="DT59" s="381"/>
      <c r="DU59" s="381"/>
      <c r="DV59" s="381"/>
      <c r="DW59" s="381"/>
      <c r="DX59" s="381"/>
      <c r="DY59" s="381"/>
      <c r="DZ59" s="381"/>
      <c r="EA59" s="381"/>
      <c r="EB59" s="381"/>
      <c r="EC59" s="381"/>
      <c r="ED59" s="381"/>
      <c r="EE59" s="381"/>
      <c r="EF59" s="381"/>
      <c r="EG59" s="381"/>
      <c r="EH59" s="381"/>
      <c r="EI59" s="381"/>
      <c r="EJ59" s="381"/>
      <c r="EK59" s="381"/>
      <c r="EL59" s="381"/>
      <c r="EM59" s="381"/>
      <c r="EN59" s="381"/>
      <c r="EO59" s="381"/>
      <c r="EP59" s="381"/>
      <c r="EQ59" s="381"/>
      <c r="ER59" s="381"/>
      <c r="ES59" s="381"/>
      <c r="ET59" s="381"/>
      <c r="EU59" s="111"/>
      <c r="EV59" s="111"/>
      <c r="EW59" s="194"/>
      <c r="EX59" s="386"/>
      <c r="EY59" s="386"/>
      <c r="EZ59" s="386"/>
      <c r="FA59" s="386"/>
      <c r="FB59" s="194"/>
      <c r="FC59" s="194"/>
      <c r="FD59" s="194"/>
      <c r="FE59" s="187"/>
      <c r="FF59" s="187"/>
      <c r="FG59" s="187"/>
      <c r="FH59" s="187"/>
      <c r="FI59" s="187"/>
      <c r="FJ59" s="187"/>
      <c r="FK59" s="187"/>
      <c r="FL59" s="187"/>
      <c r="FM59" s="187"/>
      <c r="FN59" s="187"/>
      <c r="FO59" s="187"/>
      <c r="FP59" s="187"/>
      <c r="FQ59" s="194"/>
      <c r="FR59" s="187"/>
      <c r="FS59" s="187"/>
      <c r="FT59" s="187"/>
      <c r="FU59" s="387"/>
      <c r="FV59" s="388"/>
      <c r="FW59" s="441">
        <f>ROUND(((H18-(2*(H22+(GA34/10)))-(VC39*GU24)))/(VC39-1),2)</f>
        <v>-23</v>
      </c>
      <c r="FX59" s="441"/>
      <c r="FY59" s="441"/>
      <c r="FZ59" s="481">
        <f>FW63</f>
        <v>-23</v>
      </c>
      <c r="GA59" s="481"/>
      <c r="GB59" s="481">
        <f>MIN(FW59:GA59)</f>
        <v>-23</v>
      </c>
      <c r="GC59" s="481"/>
      <c r="GE59" s="156" t="str">
        <f>IF(FW59&gt;4,"  &gt;  ",IF(FW59&lt;4,"  &lt;  ","  =  "))</f>
        <v xml:space="preserve">  &lt;  </v>
      </c>
      <c r="GF59" s="140" t="str">
        <f>IF(FW59&gt;=4,"Ok","NotOk")</f>
        <v>NotOk</v>
      </c>
      <c r="GG59" s="97"/>
      <c r="GH59" s="97"/>
      <c r="GI59" s="315"/>
      <c r="GJ59" s="259"/>
      <c r="GK59" s="97"/>
      <c r="GL59" s="97"/>
      <c r="GM59" s="97"/>
      <c r="GN59" s="259"/>
      <c r="GO59" s="259"/>
      <c r="GS59" s="154"/>
      <c r="GT59" s="259"/>
      <c r="GY59" s="259"/>
      <c r="GZ59" s="259"/>
      <c r="HA59" s="259"/>
      <c r="QZ59" s="259" t="s">
        <v>14</v>
      </c>
      <c r="RA59" s="91">
        <f>IF(I30=8,IF(RT56=TRUE(),-1.5,RA8),RA8)</f>
        <v>-11.5</v>
      </c>
      <c r="RB59" s="123">
        <f>RA59</f>
        <v>-11.5</v>
      </c>
      <c r="RC59" s="123"/>
      <c r="RD59" s="123">
        <f>RA59</f>
        <v>-11.5</v>
      </c>
      <c r="RE59" s="123">
        <f>RD59+4</f>
        <v>-7.5</v>
      </c>
      <c r="RF59" s="123"/>
      <c r="RG59" s="123">
        <f>RD59</f>
        <v>-11.5</v>
      </c>
      <c r="RH59" s="123">
        <f>RE59</f>
        <v>-7.5</v>
      </c>
      <c r="RI59" s="353" t="s">
        <v>14</v>
      </c>
      <c r="RJ59" s="259">
        <f>IF(I30=8,IF(RT57=TRUE(),RA8-0.5,RA8),RA8)</f>
        <v>-11.5</v>
      </c>
      <c r="RK59" s="259">
        <f>IF(I30=8,IF(RT57=TRUE(),RC8+0.5,RA8),RA8)</f>
        <v>-11.5</v>
      </c>
      <c r="RL59" s="259"/>
      <c r="RM59" s="259">
        <f>RJ59</f>
        <v>-11.5</v>
      </c>
      <c r="RN59" s="259">
        <f>RM59</f>
        <v>-11.5</v>
      </c>
      <c r="RO59" s="259"/>
      <c r="RP59" s="259">
        <f>RK59</f>
        <v>-11.5</v>
      </c>
      <c r="RQ59" s="259">
        <f>RP59</f>
        <v>-11.5</v>
      </c>
      <c r="RR59" s="259"/>
      <c r="RS59" s="259"/>
      <c r="RT59" s="259"/>
      <c r="RU59" s="259"/>
      <c r="RV59" s="259"/>
      <c r="RW59" s="259"/>
      <c r="VA59" s="155"/>
      <c r="VB59" s="346"/>
      <c r="VC59" s="257"/>
      <c r="VD59" s="258"/>
      <c r="VE59" s="258"/>
      <c r="VF59" s="258"/>
      <c r="VG59" s="258"/>
      <c r="VH59" s="258"/>
      <c r="VI59" s="146"/>
      <c r="VJ59" s="146"/>
      <c r="VK59" s="146"/>
      <c r="VL59" s="146"/>
      <c r="VM59" s="146"/>
      <c r="VN59" s="146"/>
      <c r="VO59" s="146"/>
      <c r="VP59" s="146"/>
      <c r="VQ59" s="146"/>
      <c r="VR59" s="146"/>
      <c r="VS59" s="146"/>
      <c r="VT59" s="146"/>
      <c r="VU59" s="146"/>
      <c r="VV59" s="146"/>
      <c r="VW59" s="146"/>
      <c r="VX59" s="146"/>
      <c r="VY59" s="146"/>
      <c r="VZ59" s="146"/>
      <c r="WA59" s="146"/>
      <c r="WB59" s="146"/>
      <c r="WC59" s="146"/>
      <c r="WD59" s="146"/>
      <c r="WE59" s="146"/>
      <c r="WF59" s="146"/>
      <c r="WG59" s="146"/>
      <c r="WH59" s="146"/>
      <c r="WI59" s="146"/>
      <c r="WJ59" s="146"/>
      <c r="WK59" s="146"/>
      <c r="WL59" s="146"/>
      <c r="WM59" s="146"/>
      <c r="WN59" s="146"/>
      <c r="WO59" s="146"/>
      <c r="WP59" s="146"/>
      <c r="WQ59" s="146"/>
      <c r="WR59" s="146"/>
      <c r="WS59" s="146"/>
      <c r="WT59" s="146"/>
      <c r="WU59" s="146"/>
    </row>
    <row r="60" spans="1:619" ht="14.1" customHeight="1" x14ac:dyDescent="0.2">
      <c r="A60" s="383"/>
      <c r="B60" s="187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  <c r="AA60" s="187"/>
      <c r="AB60" s="80"/>
      <c r="AC60" s="80"/>
      <c r="AD60" s="80"/>
      <c r="AE60" s="187"/>
      <c r="AF60" s="187"/>
      <c r="AG60" s="187"/>
      <c r="AH60" s="187"/>
      <c r="AI60" s="187"/>
      <c r="AJ60" s="187"/>
      <c r="AK60" s="187"/>
      <c r="AL60" s="187"/>
      <c r="AM60" s="187"/>
      <c r="AN60" s="187"/>
      <c r="AO60" s="187"/>
      <c r="AP60" s="111"/>
      <c r="AQ60" s="187"/>
      <c r="AR60" s="187"/>
      <c r="AS60" s="187"/>
      <c r="AT60" s="187"/>
      <c r="AU60" s="187"/>
      <c r="AV60" s="187"/>
      <c r="AW60" s="187"/>
      <c r="AX60" s="187"/>
      <c r="AY60" s="187"/>
      <c r="AZ60" s="187"/>
      <c r="BA60" s="187"/>
      <c r="BB60" s="187"/>
      <c r="BC60" s="187"/>
      <c r="BD60" s="187"/>
      <c r="BE60" s="381"/>
      <c r="BF60" s="381"/>
      <c r="BG60" s="381"/>
      <c r="BH60" s="381"/>
      <c r="BI60" s="381"/>
      <c r="BJ60" s="381"/>
      <c r="BK60" s="381"/>
      <c r="BL60" s="381"/>
      <c r="BM60" s="381"/>
      <c r="BN60" s="381"/>
      <c r="BO60" s="381"/>
      <c r="BP60" s="381"/>
      <c r="BQ60" s="381"/>
      <c r="BR60" s="381"/>
      <c r="BS60" s="381"/>
      <c r="BT60" s="381"/>
      <c r="BU60" s="381"/>
      <c r="BV60" s="381"/>
      <c r="BW60" s="381"/>
      <c r="BX60" s="381"/>
      <c r="BY60" s="381"/>
      <c r="BZ60" s="381"/>
      <c r="CA60" s="381"/>
      <c r="CB60" s="381"/>
      <c r="CC60" s="381"/>
      <c r="CD60" s="381"/>
      <c r="CE60" s="381"/>
      <c r="CF60" s="381"/>
      <c r="CG60" s="381"/>
      <c r="CH60" s="381"/>
      <c r="CI60" s="381"/>
      <c r="CJ60" s="381"/>
      <c r="CK60" s="381"/>
      <c r="CL60" s="381"/>
      <c r="CM60" s="381"/>
      <c r="CN60" s="381"/>
      <c r="CO60" s="381"/>
      <c r="CP60" s="381"/>
      <c r="CQ60" s="381"/>
      <c r="CR60" s="381"/>
      <c r="CS60" s="381"/>
      <c r="CT60" s="381"/>
      <c r="CU60" s="381"/>
      <c r="CV60" s="381"/>
      <c r="CW60" s="381"/>
      <c r="CX60" s="381"/>
      <c r="CY60" s="381"/>
      <c r="CZ60" s="381"/>
      <c r="DA60" s="381"/>
      <c r="DB60" s="381"/>
      <c r="DC60" s="381"/>
      <c r="DD60" s="381"/>
      <c r="DE60" s="381"/>
      <c r="DF60" s="381"/>
      <c r="DG60" s="381"/>
      <c r="DH60" s="381"/>
      <c r="DI60" s="381"/>
      <c r="DJ60" s="381"/>
      <c r="DK60" s="381"/>
      <c r="DL60" s="381"/>
      <c r="DM60" s="381"/>
      <c r="DN60" s="381"/>
      <c r="DO60" s="381"/>
      <c r="DP60" s="381"/>
      <c r="DQ60" s="381"/>
      <c r="DR60" s="381"/>
      <c r="DS60" s="381"/>
      <c r="DT60" s="381"/>
      <c r="DU60" s="381"/>
      <c r="DV60" s="381"/>
      <c r="DW60" s="381"/>
      <c r="DX60" s="381"/>
      <c r="DY60" s="381"/>
      <c r="DZ60" s="381"/>
      <c r="EA60" s="381"/>
      <c r="EB60" s="381"/>
      <c r="EC60" s="381"/>
      <c r="ED60" s="381"/>
      <c r="EE60" s="381"/>
      <c r="EF60" s="381"/>
      <c r="EG60" s="381"/>
      <c r="EH60" s="381"/>
      <c r="EI60" s="381"/>
      <c r="EJ60" s="381"/>
      <c r="EK60" s="381"/>
      <c r="EL60" s="381"/>
      <c r="EM60" s="381"/>
      <c r="EN60" s="381"/>
      <c r="EO60" s="381"/>
      <c r="EP60" s="381"/>
      <c r="EQ60" s="381"/>
      <c r="ER60" s="381"/>
      <c r="ES60" s="381"/>
      <c r="ET60" s="381"/>
      <c r="EU60" s="111"/>
      <c r="EV60" s="111"/>
      <c r="EW60" s="194"/>
      <c r="EX60" s="386"/>
      <c r="EY60" s="386"/>
      <c r="EZ60" s="386"/>
      <c r="FA60" s="386"/>
      <c r="FB60" s="194"/>
      <c r="FC60" s="194"/>
      <c r="FD60" s="194"/>
      <c r="FE60" s="187"/>
      <c r="FF60" s="187"/>
      <c r="FG60" s="187"/>
      <c r="FH60" s="187"/>
      <c r="FI60" s="187"/>
      <c r="FJ60" s="187"/>
      <c r="FK60" s="187"/>
      <c r="FL60" s="187"/>
      <c r="FM60" s="187"/>
      <c r="FN60" s="187"/>
      <c r="FO60" s="187"/>
      <c r="FP60" s="187"/>
      <c r="FQ60" s="194"/>
      <c r="FR60" s="187"/>
      <c r="FS60" s="187"/>
      <c r="FT60" s="187"/>
      <c r="FU60" s="386"/>
      <c r="FV60" s="388"/>
      <c r="FW60" s="115" t="str">
        <f>CONCATENATE(GB59," cm.",GE59,"4.00 cm.")</f>
        <v>-23 cm.  &lt;  4.00 cm.</v>
      </c>
      <c r="FX60" s="147"/>
      <c r="FY60" s="147"/>
      <c r="FZ60" s="149"/>
      <c r="GA60" s="149"/>
      <c r="GB60" s="149"/>
      <c r="GG60" s="97"/>
      <c r="GH60" s="97"/>
      <c r="GI60" s="315"/>
      <c r="GJ60" s="259"/>
      <c r="GK60" s="97"/>
      <c r="GL60" s="97"/>
      <c r="GM60" s="97"/>
      <c r="GN60" s="123"/>
      <c r="GS60" s="154"/>
      <c r="GT60" s="259"/>
      <c r="QZ60" s="259" t="s">
        <v>15</v>
      </c>
      <c r="RA60" s="123">
        <f>IF(I30=8,IF(RT56=TRUE(),RA9+0.5,RA9),RA9)</f>
        <v>11.5</v>
      </c>
      <c r="RB60" s="123">
        <f>IF(I30=8,IF(RT56=TRUE(),RB9-0.5,RA9),RA9)</f>
        <v>11.5</v>
      </c>
      <c r="RC60" s="123"/>
      <c r="RD60" s="123">
        <f>RA60</f>
        <v>11.5</v>
      </c>
      <c r="RE60" s="123">
        <f>RD60</f>
        <v>11.5</v>
      </c>
      <c r="RF60" s="123"/>
      <c r="RG60" s="123">
        <f>RB60</f>
        <v>11.5</v>
      </c>
      <c r="RH60" s="123">
        <f>RG60</f>
        <v>11.5</v>
      </c>
      <c r="RI60" s="353" t="s">
        <v>15</v>
      </c>
      <c r="RJ60" s="259">
        <f>IF(I30=8,IF(RT57=TRUE(),-1.5,RB9),RB9)</f>
        <v>-11.5</v>
      </c>
      <c r="RK60" s="259">
        <f>RJ60</f>
        <v>-11.5</v>
      </c>
      <c r="RL60" s="259"/>
      <c r="RM60" s="259">
        <f>RJ60</f>
        <v>-11.5</v>
      </c>
      <c r="RN60" s="259">
        <f>RM60+4</f>
        <v>-7.5</v>
      </c>
      <c r="RO60" s="259"/>
      <c r="RP60" s="259">
        <f>RM60</f>
        <v>-11.5</v>
      </c>
      <c r="RQ60" s="259">
        <f>RN60</f>
        <v>-7.5</v>
      </c>
      <c r="RR60" s="259"/>
      <c r="RS60" s="259"/>
      <c r="RT60" s="259"/>
      <c r="RU60" s="259"/>
      <c r="RV60" s="259"/>
      <c r="RW60" s="259"/>
      <c r="VA60" s="155"/>
      <c r="VB60" s="346"/>
      <c r="VC60" s="257"/>
      <c r="VD60" s="258"/>
      <c r="VE60" s="258"/>
      <c r="VF60" s="258"/>
      <c r="VG60" s="258"/>
      <c r="VH60" s="258"/>
      <c r="VI60" s="146"/>
      <c r="VJ60" s="146"/>
      <c r="VK60" s="146"/>
      <c r="VL60" s="146"/>
      <c r="VM60" s="146"/>
      <c r="VN60" s="146"/>
      <c r="VO60" s="146"/>
      <c r="VP60" s="146"/>
      <c r="VQ60" s="146"/>
      <c r="VR60" s="146"/>
      <c r="VS60" s="146"/>
      <c r="VT60" s="146"/>
      <c r="VU60" s="146"/>
      <c r="VV60" s="146"/>
      <c r="VW60" s="146"/>
      <c r="VX60" s="146"/>
      <c r="VY60" s="146"/>
      <c r="VZ60" s="146"/>
      <c r="WA60" s="146"/>
      <c r="WB60" s="146"/>
      <c r="WC60" s="146"/>
      <c r="WD60" s="146"/>
      <c r="WE60" s="146"/>
      <c r="WF60" s="146"/>
      <c r="WG60" s="146"/>
      <c r="WH60" s="146"/>
      <c r="WI60" s="146"/>
      <c r="WJ60" s="146"/>
      <c r="WK60" s="146"/>
      <c r="WL60" s="146"/>
      <c r="WM60" s="146"/>
      <c r="WN60" s="146"/>
      <c r="WO60" s="146"/>
      <c r="WP60" s="146"/>
      <c r="WQ60" s="146"/>
      <c r="WR60" s="146"/>
      <c r="WS60" s="146"/>
      <c r="WT60" s="146"/>
      <c r="WU60" s="146"/>
    </row>
    <row r="61" spans="1:619" ht="14.1" customHeight="1" x14ac:dyDescent="0.2">
      <c r="A61" s="383"/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  <c r="Q61" s="187"/>
      <c r="R61" s="187"/>
      <c r="S61" s="187"/>
      <c r="T61" s="187"/>
      <c r="U61" s="187"/>
      <c r="V61" s="187"/>
      <c r="W61" s="187"/>
      <c r="X61" s="187"/>
      <c r="Y61" s="187"/>
      <c r="Z61" s="187"/>
      <c r="AA61" s="187"/>
      <c r="AB61" s="187"/>
      <c r="AC61" s="187"/>
      <c r="AD61" s="187"/>
      <c r="AE61" s="187"/>
      <c r="AF61" s="187"/>
      <c r="AG61" s="187"/>
      <c r="AH61" s="187"/>
      <c r="AI61" s="187"/>
      <c r="AJ61" s="187"/>
      <c r="AK61" s="187"/>
      <c r="AL61" s="187"/>
      <c r="AM61" s="187"/>
      <c r="AN61" s="187"/>
      <c r="AO61" s="187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  <c r="AZ61" s="111"/>
      <c r="BA61" s="111"/>
      <c r="BB61" s="111"/>
      <c r="BC61" s="111"/>
      <c r="BD61" s="111"/>
      <c r="BE61" s="111"/>
      <c r="BF61" s="111"/>
      <c r="BG61" s="111"/>
      <c r="BH61" s="111"/>
      <c r="BI61" s="111"/>
      <c r="BJ61" s="111"/>
      <c r="BK61" s="111"/>
      <c r="BL61" s="111"/>
      <c r="BM61" s="111"/>
      <c r="BN61" s="111"/>
      <c r="BO61" s="111"/>
      <c r="BP61" s="111"/>
      <c r="BQ61" s="111"/>
      <c r="BR61" s="111"/>
      <c r="BS61" s="111"/>
      <c r="BT61" s="111"/>
      <c r="BU61" s="111"/>
      <c r="BV61" s="111"/>
      <c r="BW61" s="111"/>
      <c r="BX61" s="111"/>
      <c r="BY61" s="111"/>
      <c r="BZ61" s="111"/>
      <c r="CA61" s="111"/>
      <c r="CB61" s="111"/>
      <c r="CC61" s="111"/>
      <c r="CD61" s="111"/>
      <c r="CE61" s="111"/>
      <c r="CF61" s="111"/>
      <c r="CG61" s="111"/>
      <c r="CH61" s="111"/>
      <c r="CI61" s="111"/>
      <c r="CJ61" s="111"/>
      <c r="CK61" s="111"/>
      <c r="CL61" s="111"/>
      <c r="CM61" s="111"/>
      <c r="CN61" s="111"/>
      <c r="CO61" s="111"/>
      <c r="CP61" s="111"/>
      <c r="CQ61" s="111"/>
      <c r="CR61" s="111"/>
      <c r="CS61" s="111"/>
      <c r="CT61" s="111"/>
      <c r="CU61" s="111"/>
      <c r="CV61" s="111"/>
      <c r="CW61" s="111"/>
      <c r="CX61" s="111"/>
      <c r="CY61" s="111"/>
      <c r="CZ61" s="111"/>
      <c r="DA61" s="111"/>
      <c r="DB61" s="111"/>
      <c r="DC61" s="111"/>
      <c r="DD61" s="111"/>
      <c r="DE61" s="111"/>
      <c r="DF61" s="111"/>
      <c r="DG61" s="111"/>
      <c r="DH61" s="111"/>
      <c r="DI61" s="111"/>
      <c r="DJ61" s="111"/>
      <c r="DK61" s="111"/>
      <c r="DL61" s="111"/>
      <c r="DM61" s="111"/>
      <c r="DN61" s="111"/>
      <c r="DO61" s="111"/>
      <c r="DP61" s="111"/>
      <c r="DQ61" s="111"/>
      <c r="DR61" s="111"/>
      <c r="DS61" s="111"/>
      <c r="DT61" s="111"/>
      <c r="DU61" s="111"/>
      <c r="DV61" s="111"/>
      <c r="DW61" s="111"/>
      <c r="DX61" s="111"/>
      <c r="DY61" s="111"/>
      <c r="DZ61" s="111"/>
      <c r="EA61" s="111"/>
      <c r="EB61" s="111"/>
      <c r="EC61" s="111"/>
      <c r="ED61" s="111"/>
      <c r="EE61" s="111"/>
      <c r="EF61" s="111"/>
      <c r="EG61" s="111"/>
      <c r="EH61" s="111"/>
      <c r="EI61" s="111"/>
      <c r="EJ61" s="111"/>
      <c r="EK61" s="111"/>
      <c r="EL61" s="111"/>
      <c r="EM61" s="111"/>
      <c r="EN61" s="111"/>
      <c r="EO61" s="111"/>
      <c r="EP61" s="111"/>
      <c r="EQ61" s="111"/>
      <c r="ER61" s="111"/>
      <c r="ES61" s="111"/>
      <c r="ET61" s="111"/>
      <c r="EU61" s="111"/>
      <c r="EV61" s="111"/>
      <c r="EW61" s="194"/>
      <c r="EX61" s="194"/>
      <c r="EY61" s="194"/>
      <c r="EZ61" s="194"/>
      <c r="FA61" s="111"/>
      <c r="FB61" s="194"/>
      <c r="FC61" s="194"/>
      <c r="FD61" s="194"/>
      <c r="FE61" s="187"/>
      <c r="FF61" s="187"/>
      <c r="FG61" s="187"/>
      <c r="FH61" s="187"/>
      <c r="FI61" s="187"/>
      <c r="FJ61" s="187"/>
      <c r="FK61" s="187"/>
      <c r="FL61" s="187"/>
      <c r="FM61" s="187"/>
      <c r="FN61" s="187"/>
      <c r="FO61" s="187"/>
      <c r="FP61" s="187"/>
      <c r="FQ61" s="194"/>
      <c r="FR61" s="187"/>
      <c r="FS61" s="187"/>
      <c r="FT61" s="187"/>
      <c r="FU61" s="194"/>
      <c r="FV61" s="259"/>
      <c r="FW61" s="115" t="str">
        <f>CONCATENATE(RC2+RC3," - ",I29)</f>
        <v>6 - 16</v>
      </c>
      <c r="FX61" s="147"/>
      <c r="FY61" s="147"/>
      <c r="FZ61" s="149"/>
      <c r="GA61" s="149"/>
      <c r="GB61" s="149"/>
      <c r="GS61" s="259"/>
      <c r="GT61" s="259"/>
      <c r="QZ61" s="259" t="s">
        <v>118</v>
      </c>
      <c r="RA61" s="259"/>
      <c r="RB61" s="259"/>
      <c r="RC61" s="259"/>
      <c r="RD61" s="259"/>
      <c r="RE61" s="259"/>
      <c r="RF61" s="259"/>
      <c r="RG61" s="259"/>
      <c r="RH61" s="259"/>
      <c r="RI61" s="259"/>
      <c r="RJ61" s="259"/>
      <c r="RK61" s="259"/>
      <c r="RL61" s="259"/>
      <c r="RM61" s="123"/>
      <c r="RN61" s="123"/>
      <c r="RO61" s="259"/>
      <c r="RU61" s="259"/>
      <c r="RV61" s="259"/>
      <c r="RW61" s="259"/>
      <c r="VA61" s="155"/>
      <c r="VB61" s="346"/>
      <c r="VC61" s="257"/>
      <c r="VD61" s="258"/>
      <c r="VE61" s="258"/>
      <c r="VF61" s="258"/>
      <c r="VG61" s="258"/>
      <c r="VH61" s="258"/>
      <c r="VI61" s="146"/>
      <c r="VJ61" s="146"/>
      <c r="VK61" s="146"/>
      <c r="VL61" s="146"/>
      <c r="VM61" s="146"/>
      <c r="VN61" s="146"/>
      <c r="VO61" s="146"/>
      <c r="VP61" s="146"/>
      <c r="VQ61" s="146"/>
      <c r="VR61" s="146"/>
      <c r="VS61" s="146"/>
      <c r="VT61" s="146"/>
      <c r="VU61" s="146"/>
      <c r="VV61" s="146"/>
      <c r="VW61" s="146"/>
      <c r="VX61" s="146"/>
      <c r="VY61" s="146"/>
      <c r="VZ61" s="146"/>
      <c r="WA61" s="146"/>
      <c r="WB61" s="146"/>
      <c r="WC61" s="146"/>
      <c r="WD61" s="146"/>
      <c r="WE61" s="146"/>
      <c r="WF61" s="146"/>
      <c r="WG61" s="146"/>
      <c r="WH61" s="146"/>
      <c r="WI61" s="146"/>
      <c r="WJ61" s="146"/>
      <c r="WK61" s="146"/>
      <c r="WL61" s="146"/>
      <c r="WM61" s="146"/>
      <c r="WN61" s="146"/>
      <c r="WO61" s="146"/>
      <c r="WP61" s="146"/>
      <c r="WQ61" s="146"/>
      <c r="WR61" s="146"/>
      <c r="WS61" s="146"/>
      <c r="WT61" s="146"/>
      <c r="WU61" s="146"/>
    </row>
    <row r="62" spans="1:619" ht="14.1" customHeight="1" x14ac:dyDescent="0.2">
      <c r="A62" s="383"/>
      <c r="B62" s="187"/>
      <c r="C62" s="187"/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7"/>
      <c r="S62" s="187"/>
      <c r="T62" s="187"/>
      <c r="U62" s="187"/>
      <c r="V62" s="187"/>
      <c r="W62" s="187"/>
      <c r="X62" s="187"/>
      <c r="Y62" s="187"/>
      <c r="Z62" s="187"/>
      <c r="AA62" s="187"/>
      <c r="AB62" s="187"/>
      <c r="AC62" s="187"/>
      <c r="AD62" s="187"/>
      <c r="AE62" s="187"/>
      <c r="AF62" s="187"/>
      <c r="AG62" s="187"/>
      <c r="AH62" s="187"/>
      <c r="AI62" s="187"/>
      <c r="AJ62" s="187"/>
      <c r="AK62" s="187"/>
      <c r="AL62" s="187"/>
      <c r="AM62" s="187"/>
      <c r="AN62" s="187"/>
      <c r="AO62" s="187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  <c r="BC62" s="111"/>
      <c r="BD62" s="111"/>
      <c r="BE62" s="111"/>
      <c r="BF62" s="111"/>
      <c r="BG62" s="111"/>
      <c r="BH62" s="111"/>
      <c r="BI62" s="111"/>
      <c r="BJ62" s="111"/>
      <c r="BK62" s="111"/>
      <c r="BL62" s="111"/>
      <c r="BM62" s="111"/>
      <c r="BN62" s="111"/>
      <c r="BO62" s="111"/>
      <c r="BP62" s="111"/>
      <c r="BQ62" s="111"/>
      <c r="BR62" s="111"/>
      <c r="BS62" s="111"/>
      <c r="BT62" s="111"/>
      <c r="BU62" s="111"/>
      <c r="BV62" s="111"/>
      <c r="BW62" s="111"/>
      <c r="BX62" s="111"/>
      <c r="BY62" s="111"/>
      <c r="BZ62" s="111"/>
      <c r="CA62" s="111"/>
      <c r="CB62" s="111"/>
      <c r="CC62" s="111"/>
      <c r="CD62" s="111"/>
      <c r="CE62" s="111"/>
      <c r="CF62" s="111"/>
      <c r="CG62" s="111"/>
      <c r="CH62" s="111"/>
      <c r="CI62" s="111"/>
      <c r="CJ62" s="111"/>
      <c r="CK62" s="111"/>
      <c r="CL62" s="111"/>
      <c r="CM62" s="111"/>
      <c r="CN62" s="111"/>
      <c r="CO62" s="111"/>
      <c r="CP62" s="111"/>
      <c r="CQ62" s="111"/>
      <c r="CR62" s="111"/>
      <c r="CS62" s="111"/>
      <c r="CT62" s="111"/>
      <c r="CU62" s="111"/>
      <c r="CV62" s="111"/>
      <c r="CW62" s="111"/>
      <c r="CX62" s="111"/>
      <c r="CY62" s="111"/>
      <c r="CZ62" s="111"/>
      <c r="DA62" s="111"/>
      <c r="DB62" s="111"/>
      <c r="DC62" s="111"/>
      <c r="DD62" s="111"/>
      <c r="DE62" s="111"/>
      <c r="DF62" s="111"/>
      <c r="DG62" s="111"/>
      <c r="DH62" s="111"/>
      <c r="DI62" s="111"/>
      <c r="DJ62" s="111"/>
      <c r="DK62" s="111"/>
      <c r="DL62" s="111"/>
      <c r="DM62" s="111"/>
      <c r="DN62" s="111"/>
      <c r="DO62" s="111"/>
      <c r="DP62" s="111"/>
      <c r="DQ62" s="111"/>
      <c r="DR62" s="111"/>
      <c r="DS62" s="111"/>
      <c r="DT62" s="111"/>
      <c r="DU62" s="111"/>
      <c r="DV62" s="111"/>
      <c r="DW62" s="111"/>
      <c r="DX62" s="111"/>
      <c r="DY62" s="111"/>
      <c r="DZ62" s="111"/>
      <c r="EA62" s="111"/>
      <c r="EB62" s="111"/>
      <c r="EC62" s="111"/>
      <c r="ED62" s="111"/>
      <c r="EE62" s="111"/>
      <c r="EF62" s="111"/>
      <c r="EG62" s="111"/>
      <c r="EH62" s="111"/>
      <c r="EI62" s="111"/>
      <c r="EJ62" s="111"/>
      <c r="EK62" s="111"/>
      <c r="EL62" s="111"/>
      <c r="EM62" s="111"/>
      <c r="EN62" s="111"/>
      <c r="EO62" s="111"/>
      <c r="EP62" s="111"/>
      <c r="EQ62" s="111"/>
      <c r="ER62" s="111"/>
      <c r="ES62" s="111"/>
      <c r="ET62" s="111"/>
      <c r="EU62" s="111"/>
      <c r="EV62" s="111"/>
      <c r="EW62" s="194"/>
      <c r="EX62" s="194"/>
      <c r="EY62" s="194"/>
      <c r="EZ62" s="194"/>
      <c r="FA62" s="111"/>
      <c r="FB62" s="194"/>
      <c r="FC62" s="194"/>
      <c r="FD62" s="194"/>
      <c r="FE62" s="187"/>
      <c r="FF62" s="187"/>
      <c r="FG62" s="187"/>
      <c r="FH62" s="187"/>
      <c r="FI62" s="187"/>
      <c r="FJ62" s="187"/>
      <c r="FK62" s="187"/>
      <c r="FL62" s="187"/>
      <c r="FM62" s="187"/>
      <c r="FN62" s="187"/>
      <c r="FO62" s="187"/>
      <c r="FP62" s="187"/>
      <c r="FQ62" s="194"/>
      <c r="FR62" s="187"/>
      <c r="FS62" s="187"/>
      <c r="FT62" s="187"/>
      <c r="FU62" s="194"/>
      <c r="FV62" s="259"/>
      <c r="FW62" s="259" t="e">
        <f>CONCATENATE(#REF!," - ",RA44," @",RC50, " m.")</f>
        <v>#REF!</v>
      </c>
      <c r="FX62" s="147"/>
      <c r="FY62" s="147"/>
      <c r="FZ62" s="389"/>
      <c r="GA62" s="389"/>
      <c r="GB62" s="389"/>
      <c r="GP62" s="259"/>
      <c r="GQ62" s="259"/>
      <c r="GR62" s="259"/>
      <c r="GS62" s="259"/>
      <c r="GT62" s="259"/>
      <c r="GX62" s="259"/>
      <c r="QZ62" s="259" t="s">
        <v>14</v>
      </c>
      <c r="RA62" s="259">
        <f>IF(I30=10,QZ22-1.5,RA8)</f>
        <v>-11.5</v>
      </c>
      <c r="RB62" s="259">
        <f>RA62</f>
        <v>-11.5</v>
      </c>
      <c r="RC62" s="259"/>
      <c r="RD62" s="259">
        <f>IF(I30=10,QZ23+1.5,RA8)</f>
        <v>-11.5</v>
      </c>
      <c r="RE62" s="259">
        <f>RD62</f>
        <v>-11.5</v>
      </c>
      <c r="RF62" s="259"/>
      <c r="RG62" s="259" t="b">
        <f>IF(I30=10,IF(I32&gt;15,RA8-0.5,RA8))</f>
        <v>0</v>
      </c>
      <c r="RH62" s="259" t="b">
        <f>IF(I30=10,IF(I32&gt;15,RC8+0.5,RA8))</f>
        <v>0</v>
      </c>
      <c r="RI62" s="259"/>
      <c r="RJ62" s="259" t="b">
        <f>RG62</f>
        <v>0</v>
      </c>
      <c r="RK62" s="259" t="b">
        <f>RJ62</f>
        <v>0</v>
      </c>
      <c r="RL62" s="259"/>
      <c r="RM62" s="123" t="b">
        <f>RH62</f>
        <v>0</v>
      </c>
      <c r="RN62" s="123" t="b">
        <f>RM62</f>
        <v>0</v>
      </c>
      <c r="RO62" s="259"/>
      <c r="RU62" s="123"/>
      <c r="RV62" s="123"/>
      <c r="RW62" s="123"/>
      <c r="RY62" s="81"/>
      <c r="RZ62" s="81"/>
      <c r="SA62" s="81"/>
      <c r="SB62" s="155"/>
      <c r="SC62" s="155"/>
      <c r="SD62" s="155"/>
      <c r="SE62" s="155"/>
      <c r="VB62" s="346"/>
      <c r="VC62" s="146"/>
      <c r="VD62" s="258"/>
      <c r="VE62" s="258"/>
      <c r="VF62" s="258"/>
      <c r="VG62" s="258"/>
      <c r="VH62" s="258"/>
      <c r="VI62" s="146"/>
      <c r="VJ62" s="146"/>
      <c r="VK62" s="146"/>
      <c r="VL62" s="146"/>
      <c r="VM62" s="146"/>
      <c r="VN62" s="146"/>
      <c r="VO62" s="146"/>
      <c r="VP62" s="146"/>
      <c r="VQ62" s="146"/>
      <c r="VR62" s="146"/>
      <c r="VS62" s="146"/>
      <c r="VT62" s="146"/>
      <c r="VU62" s="146"/>
      <c r="VV62" s="146"/>
      <c r="VW62" s="146"/>
      <c r="VX62" s="146"/>
      <c r="VY62" s="146"/>
      <c r="VZ62" s="146"/>
      <c r="WA62" s="146"/>
      <c r="WB62" s="146"/>
      <c r="WC62" s="146"/>
      <c r="WD62" s="146"/>
      <c r="WE62" s="146"/>
      <c r="WF62" s="146"/>
      <c r="WG62" s="146"/>
      <c r="WH62" s="146"/>
      <c r="WI62" s="146"/>
      <c r="WJ62" s="146"/>
      <c r="WK62" s="146"/>
      <c r="WL62" s="146"/>
      <c r="WM62" s="146"/>
      <c r="WN62" s="146"/>
      <c r="WO62" s="146"/>
      <c r="WP62" s="146"/>
      <c r="WQ62" s="146"/>
      <c r="WR62" s="146"/>
      <c r="WS62" s="146"/>
      <c r="WT62" s="146"/>
      <c r="WU62" s="146"/>
    </row>
    <row r="63" spans="1:619" ht="14.1" customHeight="1" x14ac:dyDescent="0.15">
      <c r="A63" s="383"/>
      <c r="B63" s="187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  <c r="AA63" s="187"/>
      <c r="AB63" s="187"/>
      <c r="AC63" s="187"/>
      <c r="AD63" s="195"/>
      <c r="AE63" s="192"/>
      <c r="AF63" s="187"/>
      <c r="AG63" s="187"/>
      <c r="AH63" s="187"/>
      <c r="AI63" s="187"/>
      <c r="AJ63" s="187"/>
      <c r="AK63" s="187"/>
      <c r="AL63" s="187"/>
      <c r="AM63" s="187"/>
      <c r="AN63" s="187"/>
      <c r="AO63" s="187"/>
      <c r="AP63" s="111"/>
      <c r="AQ63" s="111"/>
      <c r="AR63" s="111"/>
      <c r="AS63" s="111"/>
      <c r="AT63" s="111"/>
      <c r="AU63" s="111"/>
      <c r="AV63" s="111"/>
      <c r="AW63" s="111"/>
      <c r="AX63" s="111"/>
      <c r="AY63" s="111"/>
      <c r="AZ63" s="111"/>
      <c r="BA63" s="111"/>
      <c r="BB63" s="111"/>
      <c r="BC63" s="111"/>
      <c r="BD63" s="111"/>
      <c r="BE63" s="111"/>
      <c r="BF63" s="111"/>
      <c r="BG63" s="111"/>
      <c r="BH63" s="111"/>
      <c r="BI63" s="111"/>
      <c r="BJ63" s="111"/>
      <c r="BK63" s="111"/>
      <c r="BL63" s="111"/>
      <c r="BM63" s="111"/>
      <c r="BN63" s="111"/>
      <c r="BO63" s="111"/>
      <c r="BP63" s="111"/>
      <c r="BQ63" s="111"/>
      <c r="BR63" s="111"/>
      <c r="BS63" s="111"/>
      <c r="BT63" s="111"/>
      <c r="BU63" s="111"/>
      <c r="BV63" s="111"/>
      <c r="BW63" s="111"/>
      <c r="BX63" s="111"/>
      <c r="BY63" s="111"/>
      <c r="BZ63" s="111"/>
      <c r="CA63" s="111"/>
      <c r="CB63" s="111"/>
      <c r="CC63" s="111"/>
      <c r="CD63" s="111"/>
      <c r="CE63" s="111"/>
      <c r="CF63" s="111"/>
      <c r="CG63" s="111"/>
      <c r="CH63" s="111"/>
      <c r="CI63" s="111"/>
      <c r="CJ63" s="111"/>
      <c r="CK63" s="111"/>
      <c r="CL63" s="111"/>
      <c r="CM63" s="111"/>
      <c r="CN63" s="111"/>
      <c r="CO63" s="111"/>
      <c r="CP63" s="111"/>
      <c r="CQ63" s="111"/>
      <c r="CR63" s="111"/>
      <c r="CS63" s="111"/>
      <c r="CT63" s="111"/>
      <c r="CU63" s="111"/>
      <c r="CV63" s="111"/>
      <c r="CW63" s="111"/>
      <c r="CX63" s="111"/>
      <c r="CY63" s="111"/>
      <c r="CZ63" s="111"/>
      <c r="DA63" s="111"/>
      <c r="DB63" s="111"/>
      <c r="DC63" s="111"/>
      <c r="DD63" s="111"/>
      <c r="DE63" s="111"/>
      <c r="DF63" s="111"/>
      <c r="DG63" s="111"/>
      <c r="DH63" s="111"/>
      <c r="DI63" s="111"/>
      <c r="DJ63" s="111"/>
      <c r="DK63" s="111"/>
      <c r="DL63" s="111"/>
      <c r="DM63" s="111"/>
      <c r="DN63" s="111"/>
      <c r="DO63" s="111"/>
      <c r="DP63" s="111"/>
      <c r="DQ63" s="111"/>
      <c r="DR63" s="111"/>
      <c r="DS63" s="111"/>
      <c r="DT63" s="111"/>
      <c r="DU63" s="111"/>
      <c r="DV63" s="111"/>
      <c r="DW63" s="111"/>
      <c r="DX63" s="111"/>
      <c r="DY63" s="111"/>
      <c r="DZ63" s="111"/>
      <c r="EA63" s="111"/>
      <c r="EB63" s="111"/>
      <c r="EC63" s="111"/>
      <c r="ED63" s="111"/>
      <c r="EE63" s="111"/>
      <c r="EF63" s="111"/>
      <c r="EG63" s="111"/>
      <c r="EH63" s="111"/>
      <c r="EI63" s="111"/>
      <c r="EJ63" s="111"/>
      <c r="EK63" s="111"/>
      <c r="EL63" s="111"/>
      <c r="EM63" s="111"/>
      <c r="EN63" s="111"/>
      <c r="EO63" s="111"/>
      <c r="EP63" s="111"/>
      <c r="EQ63" s="111"/>
      <c r="ER63" s="111"/>
      <c r="ES63" s="111"/>
      <c r="ET63" s="111"/>
      <c r="EU63" s="111"/>
      <c r="EV63" s="111"/>
      <c r="EW63" s="194"/>
      <c r="EX63" s="194"/>
      <c r="EY63" s="194"/>
      <c r="EZ63" s="194"/>
      <c r="FA63" s="111"/>
      <c r="FB63" s="212"/>
      <c r="FC63" s="194"/>
      <c r="FD63" s="194"/>
      <c r="FE63" s="194"/>
      <c r="FF63" s="194"/>
      <c r="FG63" s="194"/>
      <c r="FH63" s="194"/>
      <c r="FI63" s="367"/>
      <c r="FJ63" s="367"/>
      <c r="FK63" s="367"/>
      <c r="FL63" s="367"/>
      <c r="FM63" s="367"/>
      <c r="FN63" s="367"/>
      <c r="FO63" s="194"/>
      <c r="FP63" s="194"/>
      <c r="FQ63" s="187"/>
      <c r="FR63" s="212"/>
      <c r="FS63" s="380"/>
      <c r="FT63" s="381"/>
      <c r="FU63" s="194"/>
      <c r="FV63" s="259"/>
      <c r="FW63" s="441">
        <f>ROUND(((H20-(2*(H22+(GA34/10)))-(VC40*GU24)))/(VC40-1),2)</f>
        <v>-23</v>
      </c>
      <c r="FX63" s="441"/>
      <c r="FY63" s="441"/>
      <c r="FZ63" s="156" t="str">
        <f>IF(FW63&gt;15,"  &gt;  ",IF(FW63&lt;15,"  &lt;  ","  =  "))</f>
        <v xml:space="preserve">  &lt;  </v>
      </c>
      <c r="GA63" s="503">
        <v>15</v>
      </c>
      <c r="GB63" s="503"/>
      <c r="GC63" s="390"/>
      <c r="GD63" s="146"/>
      <c r="GE63" s="146"/>
      <c r="GF63" s="146"/>
      <c r="GP63" s="259"/>
      <c r="GQ63" s="259"/>
      <c r="GR63" s="259"/>
      <c r="GS63" s="259"/>
      <c r="GT63" s="259"/>
      <c r="GX63" s="259"/>
      <c r="QZ63" s="259" t="s">
        <v>15</v>
      </c>
      <c r="RA63" s="259">
        <f>RA9</f>
        <v>11.5</v>
      </c>
      <c r="RB63" s="259">
        <f>RB9</f>
        <v>-11.5</v>
      </c>
      <c r="RC63" s="259"/>
      <c r="RD63" s="259">
        <f>RA63</f>
        <v>11.5</v>
      </c>
      <c r="RE63" s="259">
        <f>RB63</f>
        <v>-11.5</v>
      </c>
      <c r="RF63" s="259"/>
      <c r="RG63" s="259">
        <f>IF(I30=10,-1.5,RA9)</f>
        <v>11.5</v>
      </c>
      <c r="RH63" s="259">
        <f>RG63</f>
        <v>11.5</v>
      </c>
      <c r="RI63" s="259"/>
      <c r="RJ63" s="123">
        <f>RG63</f>
        <v>11.5</v>
      </c>
      <c r="RK63" s="123">
        <f>IF(I30=10,RJ63+4,RA9)</f>
        <v>11.5</v>
      </c>
      <c r="RL63" s="123"/>
      <c r="RM63" s="123">
        <f>RJ63</f>
        <v>11.5</v>
      </c>
      <c r="RN63" s="123">
        <f>RK63</f>
        <v>11.5</v>
      </c>
      <c r="RO63" s="259"/>
      <c r="RU63" s="123"/>
      <c r="RV63" s="123"/>
      <c r="RW63" s="123"/>
      <c r="RY63" s="81"/>
      <c r="RZ63" s="144"/>
      <c r="SA63" s="144"/>
      <c r="SB63" s="155"/>
      <c r="SC63" s="155"/>
      <c r="SD63" s="155"/>
      <c r="SE63" s="155"/>
      <c r="VB63" s="346"/>
      <c r="VC63" s="146"/>
      <c r="VD63" s="258"/>
      <c r="VE63" s="258"/>
      <c r="VF63" s="258"/>
      <c r="VG63" s="258"/>
      <c r="VH63" s="258"/>
      <c r="VI63" s="146"/>
      <c r="VJ63" s="146"/>
      <c r="VK63" s="146"/>
      <c r="VL63" s="146"/>
      <c r="VM63" s="146"/>
      <c r="VN63" s="146"/>
      <c r="VO63" s="146"/>
      <c r="VP63" s="146"/>
      <c r="VQ63" s="146"/>
      <c r="VR63" s="146"/>
      <c r="VS63" s="146"/>
      <c r="VT63" s="146"/>
      <c r="VU63" s="146"/>
      <c r="VV63" s="146"/>
      <c r="VW63" s="146"/>
      <c r="VX63" s="146"/>
      <c r="VY63" s="146"/>
      <c r="VZ63" s="146"/>
      <c r="WA63" s="146"/>
      <c r="WB63" s="146"/>
      <c r="WC63" s="146"/>
      <c r="WD63" s="146"/>
      <c r="WE63" s="146"/>
      <c r="WF63" s="146"/>
      <c r="WG63" s="146"/>
      <c r="WH63" s="146"/>
      <c r="WI63" s="146"/>
      <c r="WJ63" s="146"/>
      <c r="WK63" s="146"/>
      <c r="WL63" s="146"/>
      <c r="WM63" s="146"/>
      <c r="WN63" s="146"/>
      <c r="WO63" s="146"/>
      <c r="WP63" s="146"/>
      <c r="WQ63" s="146"/>
      <c r="WR63" s="146"/>
      <c r="WS63" s="146"/>
      <c r="WT63" s="146"/>
      <c r="WU63" s="146"/>
    </row>
    <row r="64" spans="1:619" ht="14.1" customHeight="1" x14ac:dyDescent="0.15">
      <c r="A64" s="383"/>
      <c r="B64" s="187"/>
      <c r="C64" s="187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  <c r="AA64" s="187"/>
      <c r="AB64" s="187"/>
      <c r="AC64" s="187"/>
      <c r="AD64" s="187"/>
      <c r="AE64" s="187"/>
      <c r="AF64" s="192"/>
      <c r="AG64" s="187"/>
      <c r="AH64" s="187"/>
      <c r="AI64" s="187"/>
      <c r="AJ64" s="187"/>
      <c r="AK64" s="187"/>
      <c r="AL64" s="187"/>
      <c r="AM64" s="187"/>
      <c r="AN64" s="187"/>
      <c r="AO64" s="187"/>
      <c r="AP64" s="196"/>
      <c r="AQ64" s="196"/>
      <c r="AR64" s="196"/>
      <c r="AS64" s="196"/>
      <c r="AT64" s="196"/>
      <c r="AU64" s="196"/>
      <c r="AV64" s="196"/>
      <c r="AW64" s="196"/>
      <c r="AX64" s="196"/>
      <c r="AY64" s="196"/>
      <c r="AZ64" s="196"/>
      <c r="BA64" s="196"/>
      <c r="BB64" s="196"/>
      <c r="BC64" s="196"/>
      <c r="BD64" s="196"/>
      <c r="BE64" s="196"/>
      <c r="BF64" s="196"/>
      <c r="BG64" s="196"/>
      <c r="BH64" s="196"/>
      <c r="BI64" s="196"/>
      <c r="BJ64" s="196"/>
      <c r="BK64" s="196"/>
      <c r="BL64" s="196"/>
      <c r="BM64" s="196"/>
      <c r="BN64" s="196"/>
      <c r="BO64" s="196"/>
      <c r="BP64" s="196"/>
      <c r="BQ64" s="196"/>
      <c r="BR64" s="196"/>
      <c r="BS64" s="196"/>
      <c r="BT64" s="196"/>
      <c r="BU64" s="196"/>
      <c r="BV64" s="196"/>
      <c r="BW64" s="196"/>
      <c r="BX64" s="196"/>
      <c r="BY64" s="196"/>
      <c r="BZ64" s="196"/>
      <c r="CA64" s="196"/>
      <c r="CB64" s="196"/>
      <c r="CC64" s="196"/>
      <c r="CD64" s="196"/>
      <c r="CE64" s="196"/>
      <c r="CF64" s="196"/>
      <c r="CG64" s="196"/>
      <c r="CH64" s="196"/>
      <c r="CI64" s="196"/>
      <c r="CJ64" s="196"/>
      <c r="CK64" s="196"/>
      <c r="CL64" s="196"/>
      <c r="CM64" s="196"/>
      <c r="CN64" s="196"/>
      <c r="CO64" s="196"/>
      <c r="CP64" s="196"/>
      <c r="CQ64" s="196"/>
      <c r="CR64" s="196"/>
      <c r="CS64" s="196"/>
      <c r="CT64" s="196"/>
      <c r="CU64" s="196"/>
      <c r="CV64" s="196"/>
      <c r="CW64" s="196"/>
      <c r="CX64" s="196"/>
      <c r="CY64" s="196"/>
      <c r="CZ64" s="196"/>
      <c r="DA64" s="196"/>
      <c r="DB64" s="196"/>
      <c r="DC64" s="196"/>
      <c r="DD64" s="196"/>
      <c r="DE64" s="196"/>
      <c r="DF64" s="196"/>
      <c r="DG64" s="196"/>
      <c r="DH64" s="196"/>
      <c r="DI64" s="196"/>
      <c r="DJ64" s="196"/>
      <c r="DK64" s="196"/>
      <c r="DL64" s="196"/>
      <c r="DM64" s="196"/>
      <c r="DN64" s="196"/>
      <c r="DO64" s="196"/>
      <c r="DP64" s="196"/>
      <c r="DQ64" s="196"/>
      <c r="DR64" s="196"/>
      <c r="DS64" s="196"/>
      <c r="DT64" s="196"/>
      <c r="DU64" s="196"/>
      <c r="DV64" s="196"/>
      <c r="DW64" s="196"/>
      <c r="DX64" s="196"/>
      <c r="DY64" s="196"/>
      <c r="DZ64" s="196"/>
      <c r="EA64" s="196"/>
      <c r="EB64" s="196"/>
      <c r="EC64" s="196"/>
      <c r="ED64" s="196"/>
      <c r="EE64" s="196"/>
      <c r="EF64" s="196"/>
      <c r="EG64" s="196"/>
      <c r="EH64" s="196"/>
      <c r="EI64" s="196"/>
      <c r="EJ64" s="196"/>
      <c r="EK64" s="196"/>
      <c r="EL64" s="196"/>
      <c r="EM64" s="196"/>
      <c r="EN64" s="196"/>
      <c r="EO64" s="196"/>
      <c r="EP64" s="196"/>
      <c r="EQ64" s="196"/>
      <c r="ER64" s="196"/>
      <c r="ES64" s="196"/>
      <c r="ET64" s="196"/>
      <c r="EU64" s="196"/>
      <c r="EV64" s="196"/>
      <c r="EW64" s="268"/>
      <c r="EX64" s="194"/>
      <c r="EY64" s="194"/>
      <c r="EZ64" s="194"/>
      <c r="FA64" s="194"/>
      <c r="FB64" s="194"/>
      <c r="FC64" s="194"/>
      <c r="FD64" s="194"/>
      <c r="FE64" s="187"/>
      <c r="FF64" s="80"/>
      <c r="FG64" s="80"/>
      <c r="FH64" s="187"/>
      <c r="FI64" s="187"/>
      <c r="FJ64" s="187"/>
      <c r="FK64" s="187"/>
      <c r="FL64" s="187"/>
      <c r="FM64" s="187"/>
      <c r="FN64" s="187"/>
      <c r="FO64" s="187"/>
      <c r="FP64" s="187"/>
      <c r="FQ64" s="194"/>
      <c r="FR64" s="187"/>
      <c r="FS64" s="187"/>
      <c r="FT64" s="187"/>
      <c r="FU64" s="194"/>
      <c r="FW64" s="115" t="str">
        <f>CONCATENATE(GB59," cm.",FZ63,"15.0 cm.")</f>
        <v>-23 cm.  &lt;  15.0 cm.</v>
      </c>
      <c r="GP64" s="259"/>
      <c r="GQ64" s="259"/>
      <c r="GR64" s="259"/>
      <c r="GS64" s="259"/>
      <c r="GT64" s="259"/>
      <c r="QZ64" s="259" t="s">
        <v>119</v>
      </c>
      <c r="RA64" s="259"/>
      <c r="RB64" s="259"/>
      <c r="RC64" s="259"/>
      <c r="RD64" s="259"/>
      <c r="RE64" s="259"/>
      <c r="RF64" s="259"/>
      <c r="RG64" s="259"/>
      <c r="RH64" s="259"/>
      <c r="RI64" s="259"/>
      <c r="RJ64" s="123"/>
      <c r="RK64" s="123"/>
      <c r="RL64" s="123"/>
      <c r="RM64" s="123"/>
      <c r="RN64" s="123"/>
      <c r="RO64" s="259"/>
      <c r="RU64" s="123"/>
      <c r="RV64" s="123"/>
      <c r="RW64" s="123"/>
      <c r="RY64" s="96"/>
      <c r="RZ64" s="96"/>
      <c r="SA64" s="96"/>
      <c r="SB64" s="151"/>
      <c r="SC64" s="151"/>
      <c r="SD64" s="151"/>
      <c r="SE64" s="151"/>
      <c r="VB64" s="346"/>
      <c r="VC64" s="146"/>
      <c r="VD64" s="258"/>
      <c r="VE64" s="258"/>
      <c r="VF64" s="258"/>
      <c r="VG64" s="258"/>
      <c r="VH64" s="258"/>
      <c r="VI64" s="146"/>
      <c r="VJ64" s="146"/>
      <c r="VK64" s="146"/>
      <c r="VL64" s="146"/>
      <c r="VM64" s="146"/>
      <c r="VN64" s="146"/>
      <c r="VO64" s="146"/>
      <c r="VP64" s="146"/>
      <c r="VQ64" s="146"/>
      <c r="VR64" s="146"/>
      <c r="VS64" s="146"/>
      <c r="VT64" s="146"/>
      <c r="VU64" s="146"/>
      <c r="VV64" s="146"/>
      <c r="VW64" s="146"/>
      <c r="VX64" s="146"/>
      <c r="VY64" s="146"/>
      <c r="VZ64" s="146"/>
      <c r="WA64" s="146"/>
      <c r="WB64" s="146"/>
      <c r="WC64" s="146"/>
      <c r="WD64" s="146"/>
      <c r="WE64" s="146"/>
      <c r="WF64" s="146"/>
      <c r="WG64" s="146"/>
      <c r="WH64" s="146"/>
      <c r="WI64" s="146"/>
      <c r="WJ64" s="146"/>
      <c r="WK64" s="146"/>
      <c r="WL64" s="146"/>
      <c r="WM64" s="146"/>
      <c r="WN64" s="146"/>
      <c r="WO64" s="146"/>
      <c r="WP64" s="146"/>
      <c r="WQ64" s="146"/>
      <c r="WR64" s="146"/>
      <c r="WS64" s="146"/>
      <c r="WT64" s="146"/>
      <c r="WU64" s="146"/>
    </row>
    <row r="65" spans="1:619" ht="14.1" customHeight="1" x14ac:dyDescent="0.2">
      <c r="A65" s="383"/>
      <c r="B65" s="187"/>
      <c r="C65" s="187"/>
      <c r="D65" s="187"/>
      <c r="E65" s="187"/>
      <c r="F65" s="187"/>
      <c r="G65" s="187"/>
      <c r="H65" s="187"/>
      <c r="I65" s="187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7"/>
      <c r="AC65" s="187"/>
      <c r="AD65" s="187"/>
      <c r="AE65" s="187"/>
      <c r="AF65" s="192"/>
      <c r="AG65" s="187"/>
      <c r="AH65" s="187"/>
      <c r="AI65" s="187"/>
      <c r="AJ65" s="187"/>
      <c r="AK65" s="187"/>
      <c r="AL65" s="187"/>
      <c r="AM65" s="187"/>
      <c r="AN65" s="187"/>
      <c r="AO65" s="187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/>
      <c r="BJ65" s="78"/>
      <c r="BK65" s="78"/>
      <c r="BL65" s="78"/>
      <c r="BM65" s="78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8"/>
      <c r="CA65" s="78"/>
      <c r="CB65" s="78"/>
      <c r="CC65" s="78"/>
      <c r="CD65" s="78"/>
      <c r="CE65" s="78"/>
      <c r="CF65" s="78"/>
      <c r="CG65" s="78"/>
      <c r="CH65" s="78"/>
      <c r="CI65" s="78"/>
      <c r="CJ65" s="78"/>
      <c r="CK65" s="78"/>
      <c r="CL65" s="78"/>
      <c r="CM65" s="78"/>
      <c r="CN65" s="78"/>
      <c r="CO65" s="78"/>
      <c r="CP65" s="78"/>
      <c r="CQ65" s="78"/>
      <c r="CR65" s="78"/>
      <c r="CS65" s="78"/>
      <c r="CT65" s="78"/>
      <c r="CU65" s="78"/>
      <c r="CV65" s="78"/>
      <c r="CW65" s="78"/>
      <c r="CX65" s="78"/>
      <c r="CY65" s="78"/>
      <c r="CZ65" s="78"/>
      <c r="DA65" s="78"/>
      <c r="DB65" s="78"/>
      <c r="DC65" s="78"/>
      <c r="DD65" s="78"/>
      <c r="DE65" s="78"/>
      <c r="DF65" s="78"/>
      <c r="DG65" s="78"/>
      <c r="DH65" s="78"/>
      <c r="DI65" s="78"/>
      <c r="DJ65" s="78"/>
      <c r="DK65" s="78"/>
      <c r="DL65" s="78"/>
      <c r="DM65" s="78"/>
      <c r="DN65" s="78"/>
      <c r="DO65" s="78"/>
      <c r="DP65" s="78"/>
      <c r="DQ65" s="78"/>
      <c r="DR65" s="78"/>
      <c r="DS65" s="78"/>
      <c r="DT65" s="78"/>
      <c r="DU65" s="78"/>
      <c r="DV65" s="78"/>
      <c r="DW65" s="78"/>
      <c r="DX65" s="78"/>
      <c r="DY65" s="78"/>
      <c r="DZ65" s="78"/>
      <c r="EA65" s="78"/>
      <c r="EB65" s="78"/>
      <c r="EC65" s="78"/>
      <c r="ED65" s="78"/>
      <c r="EE65" s="78"/>
      <c r="EF65" s="78"/>
      <c r="EG65" s="78"/>
      <c r="EH65" s="78"/>
      <c r="EI65" s="78"/>
      <c r="EJ65" s="78"/>
      <c r="EK65" s="78"/>
      <c r="EL65" s="78"/>
      <c r="EM65" s="78"/>
      <c r="EN65" s="78"/>
      <c r="EO65" s="78"/>
      <c r="EP65" s="78"/>
      <c r="EQ65" s="78"/>
      <c r="ER65" s="78"/>
      <c r="ES65" s="78"/>
      <c r="ET65" s="78"/>
      <c r="EU65" s="78"/>
      <c r="EV65" s="78"/>
      <c r="EW65" s="272"/>
      <c r="EX65" s="194"/>
      <c r="EY65" s="194"/>
      <c r="EZ65" s="194"/>
      <c r="FA65" s="194"/>
      <c r="FB65" s="194"/>
      <c r="FC65" s="194"/>
      <c r="FD65" s="194"/>
      <c r="FE65" s="80"/>
      <c r="FF65" s="80"/>
      <c r="FG65" s="80"/>
      <c r="FH65" s="194"/>
      <c r="FI65" s="367"/>
      <c r="FJ65" s="367"/>
      <c r="FK65" s="367"/>
      <c r="FL65" s="367"/>
      <c r="FM65" s="367"/>
      <c r="FN65" s="391"/>
      <c r="FO65" s="194"/>
      <c r="FP65" s="194"/>
      <c r="FQ65" s="187"/>
      <c r="FR65" s="194"/>
      <c r="FS65" s="194"/>
      <c r="FT65" s="386"/>
      <c r="FU65" s="194"/>
      <c r="FV65" s="259"/>
      <c r="FW65" s="259"/>
      <c r="FX65" s="392"/>
      <c r="FZ65" s="393"/>
      <c r="GA65" s="393"/>
      <c r="GC65" s="97"/>
      <c r="GD65" s="97"/>
      <c r="GE65" s="97"/>
      <c r="GF65" s="259"/>
      <c r="QZ65" s="123" t="s">
        <v>14</v>
      </c>
      <c r="RA65" s="123">
        <f>IF(I30=12,QZ22-1.5,RA8)</f>
        <v>-11.5</v>
      </c>
      <c r="RB65" s="123">
        <f>RA65</f>
        <v>-11.5</v>
      </c>
      <c r="RC65" s="123"/>
      <c r="RD65" s="123">
        <f>IF(I30=12,QZ23+1.5,RA8)</f>
        <v>-11.5</v>
      </c>
      <c r="RE65" s="123">
        <f>RD65</f>
        <v>-11.5</v>
      </c>
      <c r="RF65" s="123"/>
      <c r="RG65" s="123">
        <f>RA8</f>
        <v>-11.5</v>
      </c>
      <c r="RH65" s="123">
        <f>RC8</f>
        <v>11.5</v>
      </c>
      <c r="RI65" s="123"/>
      <c r="RJ65" s="123">
        <f>RG65</f>
        <v>-11.5</v>
      </c>
      <c r="RK65" s="123">
        <f>RH65</f>
        <v>11.5</v>
      </c>
      <c r="RL65" s="123"/>
      <c r="RM65" s="123"/>
      <c r="RN65" s="123"/>
      <c r="RO65" s="123"/>
      <c r="RU65" s="123"/>
      <c r="RV65" s="123"/>
      <c r="RW65" s="123"/>
      <c r="RY65" s="96"/>
      <c r="RZ65" s="96"/>
      <c r="SA65" s="96"/>
      <c r="SB65" s="151"/>
      <c r="SC65" s="151"/>
      <c r="SD65" s="151"/>
      <c r="SE65" s="151"/>
      <c r="VB65" s="346"/>
      <c r="VC65" s="146"/>
      <c r="VD65" s="258"/>
      <c r="VE65" s="258"/>
      <c r="VF65" s="258"/>
      <c r="VG65" s="258"/>
      <c r="VH65" s="258"/>
      <c r="VI65" s="146"/>
      <c r="VJ65" s="146"/>
      <c r="VK65" s="146"/>
      <c r="VL65" s="146"/>
      <c r="VM65" s="146"/>
      <c r="VN65" s="146"/>
      <c r="VO65" s="146"/>
      <c r="VP65" s="146"/>
      <c r="VQ65" s="146"/>
      <c r="VR65" s="146"/>
      <c r="VS65" s="146"/>
      <c r="VT65" s="146"/>
      <c r="VU65" s="146"/>
      <c r="VV65" s="146"/>
      <c r="VW65" s="146"/>
      <c r="VX65" s="146"/>
      <c r="VY65" s="146"/>
      <c r="VZ65" s="146"/>
      <c r="WA65" s="146"/>
      <c r="WB65" s="146"/>
      <c r="WC65" s="146"/>
      <c r="WD65" s="146"/>
      <c r="WE65" s="146"/>
      <c r="WF65" s="146"/>
      <c r="WG65" s="146"/>
      <c r="WH65" s="146"/>
      <c r="WI65" s="146"/>
      <c r="WJ65" s="146"/>
      <c r="WK65" s="146"/>
      <c r="WL65" s="146"/>
      <c r="WM65" s="146"/>
      <c r="WN65" s="146"/>
      <c r="WO65" s="146"/>
      <c r="WP65" s="146"/>
      <c r="WQ65" s="146"/>
      <c r="WR65" s="146"/>
      <c r="WS65" s="146"/>
      <c r="WT65" s="146"/>
      <c r="WU65" s="146"/>
    </row>
    <row r="66" spans="1:619" ht="14.1" customHeight="1" x14ac:dyDescent="0.15">
      <c r="A66" s="383"/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187"/>
      <c r="O66" s="187"/>
      <c r="P66" s="187"/>
      <c r="Q66" s="187"/>
      <c r="R66" s="191"/>
      <c r="S66" s="187"/>
      <c r="T66" s="187"/>
      <c r="U66" s="187"/>
      <c r="V66" s="187"/>
      <c r="W66" s="187"/>
      <c r="X66" s="187"/>
      <c r="Y66" s="187"/>
      <c r="Z66" s="187"/>
      <c r="AA66" s="187"/>
      <c r="AB66" s="187"/>
      <c r="AC66" s="187"/>
      <c r="AD66" s="187"/>
      <c r="AE66" s="187"/>
      <c r="AF66" s="192"/>
      <c r="AG66" s="187"/>
      <c r="AH66" s="187"/>
      <c r="AI66" s="187"/>
      <c r="AJ66" s="187"/>
      <c r="AK66" s="187"/>
      <c r="AL66" s="187"/>
      <c r="AM66" s="187"/>
      <c r="AN66" s="187"/>
      <c r="AO66" s="187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  <c r="BM66" s="78"/>
      <c r="BN66" s="78"/>
      <c r="BO66" s="78"/>
      <c r="BP66" s="78"/>
      <c r="BQ66" s="78"/>
      <c r="BR66" s="78"/>
      <c r="BS66" s="78"/>
      <c r="BT66" s="78"/>
      <c r="BU66" s="78"/>
      <c r="BV66" s="78"/>
      <c r="BW66" s="78"/>
      <c r="BX66" s="78"/>
      <c r="BY66" s="78"/>
      <c r="BZ66" s="78"/>
      <c r="CA66" s="78"/>
      <c r="CB66" s="78"/>
      <c r="CC66" s="78"/>
      <c r="CD66" s="78"/>
      <c r="CE66" s="78"/>
      <c r="CF66" s="78"/>
      <c r="CG66" s="78"/>
      <c r="CH66" s="78"/>
      <c r="CI66" s="78"/>
      <c r="CJ66" s="78"/>
      <c r="CK66" s="78"/>
      <c r="CL66" s="78"/>
      <c r="CM66" s="78"/>
      <c r="CN66" s="78"/>
      <c r="CO66" s="78"/>
      <c r="CP66" s="78"/>
      <c r="CQ66" s="78"/>
      <c r="CR66" s="78"/>
      <c r="CS66" s="78"/>
      <c r="CT66" s="78"/>
      <c r="CU66" s="78"/>
      <c r="CV66" s="78"/>
      <c r="CW66" s="78"/>
      <c r="CX66" s="78"/>
      <c r="CY66" s="78"/>
      <c r="CZ66" s="78"/>
      <c r="DA66" s="78"/>
      <c r="DB66" s="78"/>
      <c r="DC66" s="78"/>
      <c r="DD66" s="78"/>
      <c r="DE66" s="78"/>
      <c r="DF66" s="78"/>
      <c r="DG66" s="78"/>
      <c r="DH66" s="78"/>
      <c r="DI66" s="78"/>
      <c r="DJ66" s="78"/>
      <c r="DK66" s="78"/>
      <c r="DL66" s="78"/>
      <c r="DM66" s="78"/>
      <c r="DN66" s="78"/>
      <c r="DO66" s="78"/>
      <c r="DP66" s="78"/>
      <c r="DQ66" s="78"/>
      <c r="DR66" s="78"/>
      <c r="DS66" s="78"/>
      <c r="DT66" s="78"/>
      <c r="DU66" s="78"/>
      <c r="DV66" s="78"/>
      <c r="DW66" s="78"/>
      <c r="DX66" s="78"/>
      <c r="DY66" s="78"/>
      <c r="DZ66" s="78"/>
      <c r="EA66" s="78"/>
      <c r="EB66" s="78"/>
      <c r="EC66" s="78"/>
      <c r="ED66" s="78"/>
      <c r="EE66" s="78"/>
      <c r="EF66" s="78"/>
      <c r="EG66" s="78"/>
      <c r="EH66" s="78"/>
      <c r="EI66" s="78"/>
      <c r="EJ66" s="78"/>
      <c r="EK66" s="78"/>
      <c r="EL66" s="78"/>
      <c r="EM66" s="78"/>
      <c r="EN66" s="78"/>
      <c r="EO66" s="78"/>
      <c r="EP66" s="78"/>
      <c r="EQ66" s="78"/>
      <c r="ER66" s="78"/>
      <c r="ES66" s="78"/>
      <c r="ET66" s="78"/>
      <c r="EU66" s="78"/>
      <c r="EV66" s="78"/>
      <c r="EW66" s="274"/>
      <c r="EX66" s="194"/>
      <c r="EY66" s="194"/>
      <c r="EZ66" s="194"/>
      <c r="FA66" s="194"/>
      <c r="FB66" s="194"/>
      <c r="FC66" s="194"/>
      <c r="FD66" s="194"/>
      <c r="FE66" s="80"/>
      <c r="FF66" s="80"/>
      <c r="FG66" s="80"/>
      <c r="FH66" s="194"/>
      <c r="FI66" s="187"/>
      <c r="FJ66" s="187"/>
      <c r="FK66" s="367"/>
      <c r="FL66" s="367"/>
      <c r="FM66" s="367"/>
      <c r="FN66" s="376"/>
      <c r="FO66" s="376"/>
      <c r="FP66" s="376"/>
      <c r="FQ66" s="376"/>
      <c r="FR66" s="394"/>
      <c r="FS66" s="394"/>
      <c r="FT66" s="394"/>
      <c r="FU66" s="376"/>
      <c r="FV66" s="140"/>
      <c r="FW66" s="140"/>
      <c r="FX66" s="140"/>
      <c r="GB66" s="259"/>
      <c r="GC66" s="97"/>
      <c r="GD66" s="97"/>
      <c r="GE66" s="97"/>
      <c r="GF66" s="259"/>
      <c r="GI66" s="257"/>
      <c r="GJ66" s="257"/>
      <c r="GK66" s="257"/>
      <c r="GL66" s="140"/>
      <c r="GM66" s="140"/>
      <c r="GN66" s="140"/>
      <c r="GO66" s="140"/>
      <c r="GP66" s="395"/>
      <c r="GQ66" s="395"/>
      <c r="GR66" s="395"/>
      <c r="GS66" s="140"/>
      <c r="GT66" s="140"/>
      <c r="GU66" s="140"/>
      <c r="GV66" s="140"/>
      <c r="GW66" s="259"/>
      <c r="QZ66" s="123" t="s">
        <v>15</v>
      </c>
      <c r="RA66" s="123">
        <f>RA9</f>
        <v>11.5</v>
      </c>
      <c r="RB66" s="123">
        <f>RB9</f>
        <v>-11.5</v>
      </c>
      <c r="RC66" s="123"/>
      <c r="RD66" s="123">
        <f>RA66</f>
        <v>11.5</v>
      </c>
      <c r="RE66" s="123">
        <f>RB66</f>
        <v>-11.5</v>
      </c>
      <c r="RF66" s="123"/>
      <c r="RG66" s="123">
        <f>IF(I30=12,RE22-1.5,RA9)</f>
        <v>11.5</v>
      </c>
      <c r="RH66" s="123">
        <f>RG66</f>
        <v>11.5</v>
      </c>
      <c r="RI66" s="123"/>
      <c r="RJ66" s="123">
        <f>IF(I30=12,RE23+1.5,RA9)</f>
        <v>11.5</v>
      </c>
      <c r="RK66" s="123">
        <f>RJ66</f>
        <v>11.5</v>
      </c>
      <c r="RL66" s="123"/>
      <c r="RM66" s="123"/>
      <c r="RN66" s="123"/>
      <c r="RO66" s="123"/>
      <c r="RU66" s="123"/>
      <c r="RV66" s="123"/>
      <c r="RW66" s="123"/>
      <c r="RY66" s="145"/>
      <c r="RZ66" s="145"/>
      <c r="SA66" s="145"/>
      <c r="SB66" s="155"/>
      <c r="SC66" s="155"/>
      <c r="SD66" s="155"/>
      <c r="SE66" s="155"/>
      <c r="VB66" s="346"/>
      <c r="VC66" s="146"/>
      <c r="VD66" s="258"/>
      <c r="VE66" s="258"/>
      <c r="VF66" s="258"/>
      <c r="VG66" s="258"/>
      <c r="VH66" s="258"/>
      <c r="VI66" s="146"/>
      <c r="VJ66" s="146"/>
      <c r="VK66" s="146"/>
      <c r="VL66" s="146"/>
      <c r="VM66" s="146"/>
      <c r="VN66" s="146"/>
      <c r="VO66" s="146"/>
      <c r="VP66" s="146"/>
      <c r="VQ66" s="146"/>
      <c r="VR66" s="146"/>
      <c r="VS66" s="146"/>
      <c r="VT66" s="146"/>
      <c r="VU66" s="146"/>
      <c r="VV66" s="146"/>
      <c r="VW66" s="146"/>
      <c r="VX66" s="146"/>
      <c r="VY66" s="146"/>
      <c r="VZ66" s="146"/>
      <c r="WA66" s="146"/>
      <c r="WB66" s="146"/>
      <c r="WC66" s="146"/>
      <c r="WD66" s="146"/>
      <c r="WE66" s="146"/>
      <c r="WF66" s="146"/>
      <c r="WG66" s="146"/>
      <c r="WH66" s="146"/>
      <c r="WI66" s="146"/>
      <c r="WJ66" s="146"/>
      <c r="WK66" s="146"/>
      <c r="WL66" s="146"/>
      <c r="WM66" s="146"/>
      <c r="WN66" s="146"/>
      <c r="WO66" s="146"/>
      <c r="WP66" s="146"/>
      <c r="WQ66" s="146"/>
      <c r="WR66" s="146"/>
      <c r="WS66" s="146"/>
      <c r="WT66" s="146"/>
      <c r="WU66" s="146"/>
    </row>
    <row r="67" spans="1:619" ht="14.1" customHeight="1" x14ac:dyDescent="0.15">
      <c r="A67" s="383"/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187"/>
      <c r="O67" s="187"/>
      <c r="P67" s="187"/>
      <c r="Q67" s="187"/>
      <c r="R67" s="191"/>
      <c r="S67" s="192"/>
      <c r="T67" s="187"/>
      <c r="U67" s="187"/>
      <c r="V67" s="187"/>
      <c r="W67" s="187"/>
      <c r="X67" s="187"/>
      <c r="Y67" s="187"/>
      <c r="Z67" s="187"/>
      <c r="AA67" s="187"/>
      <c r="AB67" s="187"/>
      <c r="AC67" s="187"/>
      <c r="AD67" s="187"/>
      <c r="AE67" s="187"/>
      <c r="AF67" s="192"/>
      <c r="AG67" s="187"/>
      <c r="AH67" s="187"/>
      <c r="AI67" s="187"/>
      <c r="AJ67" s="187"/>
      <c r="AK67" s="187"/>
      <c r="AL67" s="187"/>
      <c r="AM67" s="187"/>
      <c r="AN67" s="187"/>
      <c r="AO67" s="187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BM67" s="78"/>
      <c r="BN67" s="78"/>
      <c r="BO67" s="78"/>
      <c r="BP67" s="78"/>
      <c r="BQ67" s="78"/>
      <c r="BR67" s="78"/>
      <c r="BS67" s="78"/>
      <c r="BT67" s="78"/>
      <c r="BU67" s="78"/>
      <c r="BV67" s="78"/>
      <c r="BW67" s="78"/>
      <c r="BX67" s="78"/>
      <c r="BY67" s="78"/>
      <c r="BZ67" s="78"/>
      <c r="CA67" s="78"/>
      <c r="CB67" s="78"/>
      <c r="CC67" s="78"/>
      <c r="CD67" s="78"/>
      <c r="CE67" s="78"/>
      <c r="CF67" s="78"/>
      <c r="CG67" s="78"/>
      <c r="CH67" s="78"/>
      <c r="CI67" s="78"/>
      <c r="CJ67" s="78"/>
      <c r="CK67" s="78"/>
      <c r="CL67" s="78"/>
      <c r="CM67" s="78"/>
      <c r="CN67" s="78"/>
      <c r="CO67" s="78"/>
      <c r="CP67" s="78"/>
      <c r="CQ67" s="78"/>
      <c r="CR67" s="78"/>
      <c r="CS67" s="78"/>
      <c r="CT67" s="78"/>
      <c r="CU67" s="78"/>
      <c r="CV67" s="78"/>
      <c r="CW67" s="78"/>
      <c r="CX67" s="78"/>
      <c r="CY67" s="78"/>
      <c r="CZ67" s="78"/>
      <c r="DA67" s="78"/>
      <c r="DB67" s="78"/>
      <c r="DC67" s="78"/>
      <c r="DD67" s="78"/>
      <c r="DE67" s="78"/>
      <c r="DF67" s="78"/>
      <c r="DG67" s="78"/>
      <c r="DH67" s="78"/>
      <c r="DI67" s="78"/>
      <c r="DJ67" s="78"/>
      <c r="DK67" s="78"/>
      <c r="DL67" s="78"/>
      <c r="DM67" s="78"/>
      <c r="DN67" s="78"/>
      <c r="DO67" s="78"/>
      <c r="DP67" s="78"/>
      <c r="DQ67" s="78"/>
      <c r="DR67" s="78"/>
      <c r="DS67" s="78"/>
      <c r="DT67" s="78"/>
      <c r="DU67" s="78"/>
      <c r="DV67" s="78"/>
      <c r="DW67" s="78"/>
      <c r="DX67" s="78"/>
      <c r="DY67" s="78"/>
      <c r="DZ67" s="78"/>
      <c r="EA67" s="78"/>
      <c r="EB67" s="78"/>
      <c r="EC67" s="78"/>
      <c r="ED67" s="78"/>
      <c r="EE67" s="78"/>
      <c r="EF67" s="78"/>
      <c r="EG67" s="78"/>
      <c r="EH67" s="78"/>
      <c r="EI67" s="78"/>
      <c r="EJ67" s="78"/>
      <c r="EK67" s="78"/>
      <c r="EL67" s="78"/>
      <c r="EM67" s="78"/>
      <c r="EN67" s="78"/>
      <c r="EO67" s="78"/>
      <c r="EP67" s="78"/>
      <c r="EQ67" s="78"/>
      <c r="ER67" s="78"/>
      <c r="ES67" s="78"/>
      <c r="ET67" s="78"/>
      <c r="EU67" s="78"/>
      <c r="EV67" s="78"/>
      <c r="EW67" s="274"/>
      <c r="EX67" s="194"/>
      <c r="EY67" s="194"/>
      <c r="EZ67" s="194"/>
      <c r="FA67" s="194"/>
      <c r="FB67" s="194"/>
      <c r="FC67" s="194"/>
      <c r="FD67" s="194"/>
      <c r="FE67" s="80"/>
      <c r="FF67" s="80"/>
      <c r="FG67" s="80"/>
      <c r="FH67" s="194"/>
      <c r="FI67" s="380"/>
      <c r="FJ67" s="187"/>
      <c r="FK67" s="367"/>
      <c r="FL67" s="367"/>
      <c r="FM67" s="367"/>
      <c r="FN67" s="376"/>
      <c r="FO67" s="376"/>
      <c r="FP67" s="376"/>
      <c r="FQ67" s="376"/>
      <c r="FR67" s="396"/>
      <c r="FS67" s="396"/>
      <c r="FT67" s="396"/>
      <c r="FU67" s="376"/>
      <c r="FV67" s="140"/>
      <c r="FW67" s="140"/>
      <c r="FX67" s="140"/>
      <c r="GA67" s="259"/>
      <c r="GB67" s="259"/>
      <c r="GC67" s="97"/>
      <c r="GD67" s="97"/>
      <c r="GE67" s="97"/>
      <c r="GF67" s="259"/>
      <c r="GG67" s="149"/>
      <c r="GI67" s="257"/>
      <c r="GJ67" s="257"/>
      <c r="GK67" s="257"/>
      <c r="GL67" s="140"/>
      <c r="GM67" s="140"/>
      <c r="GN67" s="140"/>
      <c r="GO67" s="140"/>
      <c r="GP67" s="397"/>
      <c r="GQ67" s="397"/>
      <c r="GR67" s="397"/>
      <c r="GS67" s="140"/>
      <c r="GT67" s="140"/>
      <c r="GU67" s="140"/>
      <c r="GV67" s="140"/>
      <c r="GW67" s="259"/>
      <c r="QZ67" s="259" t="s">
        <v>120</v>
      </c>
      <c r="RA67" s="259"/>
      <c r="RB67" s="259"/>
      <c r="RC67" s="259"/>
      <c r="RD67" s="259"/>
      <c r="RE67" s="259"/>
      <c r="RF67" s="91"/>
      <c r="RG67" s="91"/>
      <c r="RH67" s="91"/>
      <c r="RI67" s="91"/>
      <c r="RJ67" s="91"/>
      <c r="RK67" s="91"/>
      <c r="RL67" s="91"/>
      <c r="RM67" s="91"/>
      <c r="RN67" s="91"/>
      <c r="RO67" s="91"/>
      <c r="RP67" s="91"/>
      <c r="RQ67" s="91"/>
      <c r="RR67" s="91"/>
      <c r="RS67" s="91"/>
      <c r="RT67" s="91"/>
      <c r="RV67" s="123"/>
      <c r="RW67" s="123"/>
      <c r="RY67" s="145"/>
      <c r="RZ67" s="145"/>
      <c r="SA67" s="145"/>
      <c r="SB67" s="155"/>
      <c r="SC67" s="155"/>
      <c r="SD67" s="155"/>
      <c r="SE67" s="155"/>
      <c r="VB67" s="346"/>
      <c r="VC67" s="146"/>
      <c r="VD67" s="258"/>
      <c r="VE67" s="258"/>
      <c r="VF67" s="258"/>
      <c r="VG67" s="258"/>
      <c r="VH67" s="258"/>
      <c r="VI67" s="146"/>
      <c r="VJ67" s="146"/>
      <c r="VK67" s="146"/>
      <c r="VL67" s="146"/>
      <c r="VM67" s="146"/>
      <c r="VN67" s="146"/>
      <c r="VO67" s="146"/>
      <c r="VP67" s="146"/>
      <c r="VQ67" s="146"/>
      <c r="VR67" s="146"/>
      <c r="VS67" s="146"/>
      <c r="VT67" s="146"/>
      <c r="VU67" s="146"/>
      <c r="VV67" s="146"/>
      <c r="VW67" s="146"/>
      <c r="VX67" s="146"/>
      <c r="VY67" s="146"/>
      <c r="VZ67" s="146"/>
      <c r="WA67" s="146"/>
      <c r="WB67" s="146"/>
      <c r="WC67" s="146"/>
      <c r="WD67" s="146"/>
      <c r="WE67" s="146"/>
      <c r="WF67" s="146"/>
      <c r="WG67" s="146"/>
      <c r="WH67" s="146"/>
      <c r="WI67" s="146"/>
      <c r="WJ67" s="146"/>
      <c r="WK67" s="146"/>
      <c r="WL67" s="146"/>
      <c r="WM67" s="146"/>
      <c r="WN67" s="146"/>
      <c r="WO67" s="146"/>
      <c r="WP67" s="146"/>
      <c r="WQ67" s="146"/>
      <c r="WR67" s="146"/>
      <c r="WS67" s="146"/>
      <c r="WT67" s="146"/>
      <c r="WU67" s="146"/>
    </row>
    <row r="68" spans="1:619" ht="14.1" customHeight="1" x14ac:dyDescent="0.15">
      <c r="A68" s="383"/>
      <c r="B68" s="187"/>
      <c r="C68" s="187"/>
      <c r="D68" s="187"/>
      <c r="E68" s="187"/>
      <c r="F68" s="187"/>
      <c r="G68" s="187"/>
      <c r="H68" s="187"/>
      <c r="I68" s="187"/>
      <c r="J68" s="187"/>
      <c r="K68" s="187"/>
      <c r="L68" s="187"/>
      <c r="M68" s="187"/>
      <c r="N68" s="187"/>
      <c r="O68" s="187"/>
      <c r="P68" s="187"/>
      <c r="Q68" s="187"/>
      <c r="R68" s="191"/>
      <c r="S68" s="187"/>
      <c r="T68" s="187"/>
      <c r="U68" s="192"/>
      <c r="V68" s="197"/>
      <c r="W68" s="197"/>
      <c r="X68" s="197"/>
      <c r="Y68" s="192"/>
      <c r="Z68" s="187"/>
      <c r="AA68" s="187"/>
      <c r="AB68" s="187"/>
      <c r="AC68" s="191"/>
      <c r="AD68" s="187"/>
      <c r="AE68" s="187"/>
      <c r="AF68" s="192"/>
      <c r="AG68" s="187"/>
      <c r="AH68" s="187"/>
      <c r="AI68" s="187"/>
      <c r="AJ68" s="187"/>
      <c r="AK68" s="187"/>
      <c r="AL68" s="187"/>
      <c r="AM68" s="187"/>
      <c r="AN68" s="187"/>
      <c r="AO68" s="187"/>
      <c r="AP68" s="196"/>
      <c r="AQ68" s="196"/>
      <c r="AR68" s="196"/>
      <c r="AS68" s="196"/>
      <c r="AT68" s="196"/>
      <c r="AU68" s="196"/>
      <c r="AV68" s="196"/>
      <c r="AW68" s="196"/>
      <c r="AX68" s="196"/>
      <c r="AY68" s="196"/>
      <c r="AZ68" s="196"/>
      <c r="BA68" s="196"/>
      <c r="BB68" s="196"/>
      <c r="BC68" s="196"/>
      <c r="BD68" s="196"/>
      <c r="BE68" s="196"/>
      <c r="BF68" s="196"/>
      <c r="BG68" s="196"/>
      <c r="BH68" s="196"/>
      <c r="BI68" s="196"/>
      <c r="BJ68" s="196"/>
      <c r="BK68" s="196"/>
      <c r="BL68" s="196"/>
      <c r="BM68" s="196"/>
      <c r="BN68" s="196"/>
      <c r="BO68" s="196"/>
      <c r="BP68" s="196"/>
      <c r="BQ68" s="196"/>
      <c r="BR68" s="196"/>
      <c r="BS68" s="196"/>
      <c r="BT68" s="196"/>
      <c r="BU68" s="196"/>
      <c r="BV68" s="196"/>
      <c r="BW68" s="196"/>
      <c r="BX68" s="196"/>
      <c r="BY68" s="196"/>
      <c r="BZ68" s="196"/>
      <c r="CA68" s="196"/>
      <c r="CB68" s="196"/>
      <c r="CC68" s="196"/>
      <c r="CD68" s="196"/>
      <c r="CE68" s="196"/>
      <c r="CF68" s="196"/>
      <c r="CG68" s="196"/>
      <c r="CH68" s="196"/>
      <c r="CI68" s="196"/>
      <c r="CJ68" s="196"/>
      <c r="CK68" s="196"/>
      <c r="CL68" s="196"/>
      <c r="CM68" s="196"/>
      <c r="CN68" s="196"/>
      <c r="CO68" s="196"/>
      <c r="CP68" s="196"/>
      <c r="CQ68" s="196"/>
      <c r="CR68" s="196"/>
      <c r="CS68" s="196"/>
      <c r="CT68" s="196"/>
      <c r="CU68" s="196"/>
      <c r="CV68" s="196"/>
      <c r="CW68" s="196"/>
      <c r="CX68" s="196"/>
      <c r="CY68" s="196"/>
      <c r="CZ68" s="196"/>
      <c r="DA68" s="196"/>
      <c r="DB68" s="196"/>
      <c r="DC68" s="196"/>
      <c r="DD68" s="196"/>
      <c r="DE68" s="196"/>
      <c r="DF68" s="196"/>
      <c r="DG68" s="196"/>
      <c r="DH68" s="196"/>
      <c r="DI68" s="196"/>
      <c r="DJ68" s="196"/>
      <c r="DK68" s="196"/>
      <c r="DL68" s="196"/>
      <c r="DM68" s="196"/>
      <c r="DN68" s="196"/>
      <c r="DO68" s="196"/>
      <c r="DP68" s="196"/>
      <c r="DQ68" s="196"/>
      <c r="DR68" s="196"/>
      <c r="DS68" s="196"/>
      <c r="DT68" s="196"/>
      <c r="DU68" s="196"/>
      <c r="DV68" s="196"/>
      <c r="DW68" s="196"/>
      <c r="DX68" s="196"/>
      <c r="DY68" s="196"/>
      <c r="DZ68" s="196"/>
      <c r="EA68" s="196"/>
      <c r="EB68" s="196"/>
      <c r="EC68" s="196"/>
      <c r="ED68" s="196"/>
      <c r="EE68" s="196"/>
      <c r="EF68" s="196"/>
      <c r="EG68" s="196"/>
      <c r="EH68" s="196"/>
      <c r="EI68" s="196"/>
      <c r="EJ68" s="196"/>
      <c r="EK68" s="196"/>
      <c r="EL68" s="196"/>
      <c r="EM68" s="196"/>
      <c r="EN68" s="196"/>
      <c r="EO68" s="196"/>
      <c r="EP68" s="196"/>
      <c r="EQ68" s="196"/>
      <c r="ER68" s="196"/>
      <c r="ES68" s="196"/>
      <c r="ET68" s="196"/>
      <c r="EU68" s="196"/>
      <c r="EV68" s="196"/>
      <c r="EW68" s="268"/>
      <c r="EX68" s="194"/>
      <c r="EY68" s="194"/>
      <c r="EZ68" s="194"/>
      <c r="FA68" s="194"/>
      <c r="FB68" s="194"/>
      <c r="FC68" s="194"/>
      <c r="FD68" s="194"/>
      <c r="FE68" s="80"/>
      <c r="FF68" s="80"/>
      <c r="FG68" s="80"/>
      <c r="FH68" s="187"/>
      <c r="FI68" s="187"/>
      <c r="FJ68" s="187"/>
      <c r="FK68" s="187"/>
      <c r="FL68" s="187"/>
      <c r="FM68" s="187"/>
      <c r="FN68" s="187"/>
      <c r="FO68" s="381"/>
      <c r="FP68" s="381"/>
      <c r="FQ68" s="187"/>
      <c r="FR68" s="194"/>
      <c r="FS68" s="194"/>
      <c r="FT68" s="194"/>
      <c r="FU68" s="194"/>
      <c r="FV68" s="398"/>
      <c r="FW68" s="259"/>
      <c r="FX68" s="259"/>
      <c r="GA68" s="259"/>
      <c r="GC68" s="97"/>
      <c r="GD68" s="97"/>
      <c r="GE68" s="97"/>
      <c r="QZ68" s="259" t="s">
        <v>14</v>
      </c>
      <c r="RA68" s="259">
        <f>IF(I30=14,IF(I31&gt;15,QZ22-1.5,RA8),RA8)</f>
        <v>-11.5</v>
      </c>
      <c r="RB68" s="259">
        <f>RA68</f>
        <v>-11.5</v>
      </c>
      <c r="RC68" s="259"/>
      <c r="RD68" s="216">
        <f>IF(I30=14,IF(I31&gt;15,QZ24+1.5,RA8),RA8)</f>
        <v>-11.5</v>
      </c>
      <c r="RE68" s="216">
        <f>RD68</f>
        <v>-11.5</v>
      </c>
      <c r="RF68" s="183"/>
      <c r="RG68" s="183">
        <f>RA8</f>
        <v>-11.5</v>
      </c>
      <c r="RH68" s="183">
        <f>RC8</f>
        <v>11.5</v>
      </c>
      <c r="RI68" s="183"/>
      <c r="RJ68" s="183">
        <f>RG68</f>
        <v>-11.5</v>
      </c>
      <c r="RK68" s="183">
        <f>RH68</f>
        <v>11.5</v>
      </c>
      <c r="RL68" s="183"/>
      <c r="RM68" s="258">
        <f>IF(I30=14,QZ22-1.5,RA8)</f>
        <v>-11.5</v>
      </c>
      <c r="RN68" s="258">
        <f>RM68</f>
        <v>-11.5</v>
      </c>
      <c r="RO68" s="258"/>
      <c r="RP68" s="258">
        <f>IF(I30=14,QZ24+1.5,RA8)</f>
        <v>-11.5</v>
      </c>
      <c r="RQ68" s="258">
        <f>RP68</f>
        <v>-11.5</v>
      </c>
      <c r="RR68" s="258"/>
      <c r="RS68" s="140"/>
      <c r="RT68" s="140"/>
      <c r="RU68" s="163"/>
      <c r="RV68" s="123"/>
      <c r="RW68" s="123"/>
      <c r="RY68" s="145"/>
      <c r="RZ68" s="145"/>
      <c r="SA68" s="145"/>
      <c r="SB68" s="155"/>
      <c r="SC68" s="155"/>
      <c r="SD68" s="155"/>
      <c r="SE68" s="155"/>
      <c r="VB68" s="346"/>
      <c r="VC68" s="146"/>
      <c r="VD68" s="258"/>
      <c r="VE68" s="258"/>
      <c r="VF68" s="258"/>
      <c r="VG68" s="258"/>
      <c r="VH68" s="258"/>
      <c r="VI68" s="146"/>
      <c r="VJ68" s="146"/>
      <c r="VK68" s="146"/>
      <c r="VL68" s="146"/>
      <c r="VM68" s="146"/>
      <c r="VN68" s="146"/>
      <c r="VO68" s="146"/>
      <c r="VP68" s="146"/>
      <c r="VQ68" s="146"/>
      <c r="VR68" s="146"/>
      <c r="VS68" s="146"/>
      <c r="VT68" s="146"/>
      <c r="VU68" s="146"/>
      <c r="VV68" s="146"/>
      <c r="VW68" s="146"/>
      <c r="VX68" s="146"/>
      <c r="VY68" s="146"/>
      <c r="VZ68" s="146"/>
      <c r="WA68" s="146"/>
      <c r="WB68" s="146"/>
      <c r="WC68" s="146"/>
      <c r="WD68" s="146"/>
      <c r="WE68" s="146"/>
      <c r="WF68" s="146"/>
      <c r="WG68" s="146"/>
      <c r="WH68" s="146"/>
      <c r="WI68" s="146"/>
      <c r="WJ68" s="146"/>
      <c r="WK68" s="146"/>
      <c r="WL68" s="146"/>
      <c r="WM68" s="146"/>
      <c r="WN68" s="146"/>
      <c r="WO68" s="146"/>
      <c r="WP68" s="146"/>
      <c r="WQ68" s="146"/>
      <c r="WR68" s="146"/>
      <c r="WS68" s="146"/>
      <c r="WT68" s="146"/>
      <c r="WU68" s="146"/>
    </row>
    <row r="69" spans="1:619" ht="14.1" customHeight="1" x14ac:dyDescent="0.2">
      <c r="A69" s="203"/>
      <c r="B69" s="187"/>
      <c r="C69" s="187"/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N69" s="187"/>
      <c r="O69" s="187"/>
      <c r="P69" s="187"/>
      <c r="Q69" s="187"/>
      <c r="R69" s="191"/>
      <c r="S69" s="192"/>
      <c r="T69" s="192"/>
      <c r="U69" s="192"/>
      <c r="V69" s="198"/>
      <c r="W69" s="198"/>
      <c r="X69" s="198"/>
      <c r="Y69" s="192"/>
      <c r="Z69" s="192"/>
      <c r="AA69" s="192"/>
      <c r="AB69" s="187"/>
      <c r="AC69" s="192"/>
      <c r="AD69" s="187"/>
      <c r="AE69" s="187"/>
      <c r="AF69" s="192"/>
      <c r="AG69" s="187"/>
      <c r="AH69" s="187"/>
      <c r="AI69" s="187"/>
      <c r="AJ69" s="187"/>
      <c r="AK69" s="187"/>
      <c r="AL69" s="187"/>
      <c r="AM69" s="187"/>
      <c r="AN69" s="187"/>
      <c r="AO69" s="187"/>
      <c r="AP69" s="187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  <c r="BI69" s="194"/>
      <c r="BJ69" s="194"/>
      <c r="BK69" s="194"/>
      <c r="BL69" s="194"/>
      <c r="BM69" s="194"/>
      <c r="BN69" s="194"/>
      <c r="BO69" s="194"/>
      <c r="BP69" s="194"/>
      <c r="BQ69" s="194"/>
      <c r="BR69" s="194"/>
      <c r="BS69" s="194"/>
      <c r="BT69" s="194"/>
      <c r="BU69" s="194"/>
      <c r="BV69" s="194"/>
      <c r="BW69" s="194"/>
      <c r="BX69" s="194"/>
      <c r="BY69" s="194"/>
      <c r="BZ69" s="194"/>
      <c r="CA69" s="194"/>
      <c r="CB69" s="194"/>
      <c r="CC69" s="194"/>
      <c r="CD69" s="194"/>
      <c r="CE69" s="194"/>
      <c r="CF69" s="194"/>
      <c r="CG69" s="194"/>
      <c r="CH69" s="194"/>
      <c r="CI69" s="194"/>
      <c r="CJ69" s="194"/>
      <c r="CK69" s="194"/>
      <c r="CL69" s="194"/>
      <c r="CM69" s="194"/>
      <c r="CN69" s="194"/>
      <c r="CO69" s="194"/>
      <c r="CP69" s="194"/>
      <c r="CQ69" s="194"/>
      <c r="CR69" s="194"/>
      <c r="CS69" s="194"/>
      <c r="CT69" s="194"/>
      <c r="CU69" s="194"/>
      <c r="CV69" s="194"/>
      <c r="CW69" s="194"/>
      <c r="CX69" s="194"/>
      <c r="CY69" s="194"/>
      <c r="CZ69" s="194"/>
      <c r="DA69" s="194"/>
      <c r="DB69" s="194"/>
      <c r="DC69" s="194"/>
      <c r="DD69" s="194"/>
      <c r="DE69" s="194"/>
      <c r="DF69" s="194"/>
      <c r="DG69" s="194"/>
      <c r="DH69" s="194"/>
      <c r="DI69" s="194"/>
      <c r="DJ69" s="194"/>
      <c r="DK69" s="194"/>
      <c r="DL69" s="194"/>
      <c r="DM69" s="194"/>
      <c r="DN69" s="194"/>
      <c r="DO69" s="194"/>
      <c r="DP69" s="194"/>
      <c r="DQ69" s="194"/>
      <c r="DR69" s="194"/>
      <c r="DS69" s="194"/>
      <c r="DT69" s="194"/>
      <c r="DU69" s="194"/>
      <c r="DV69" s="194"/>
      <c r="DW69" s="194"/>
      <c r="DX69" s="194"/>
      <c r="DY69" s="194"/>
      <c r="DZ69" s="194"/>
      <c r="EA69" s="194"/>
      <c r="EB69" s="194"/>
      <c r="EC69" s="194"/>
      <c r="ED69" s="194"/>
      <c r="EE69" s="194"/>
      <c r="EF69" s="194"/>
      <c r="EG69" s="194"/>
      <c r="EH69" s="194"/>
      <c r="EI69" s="194"/>
      <c r="EJ69" s="194"/>
      <c r="EK69" s="194"/>
      <c r="EL69" s="194"/>
      <c r="EM69" s="194"/>
      <c r="EN69" s="194"/>
      <c r="EO69" s="194"/>
      <c r="EP69" s="194"/>
      <c r="EQ69" s="194"/>
      <c r="ER69" s="194"/>
      <c r="ES69" s="194"/>
      <c r="ET69" s="194"/>
      <c r="EU69" s="194"/>
      <c r="EV69" s="194"/>
      <c r="EW69" s="194"/>
      <c r="EX69" s="194"/>
      <c r="EY69" s="194"/>
      <c r="EZ69" s="194"/>
      <c r="FA69" s="194"/>
      <c r="FB69" s="194"/>
      <c r="FC69" s="194"/>
      <c r="FD69" s="194"/>
      <c r="FE69" s="80"/>
      <c r="FF69" s="80"/>
      <c r="FG69" s="80"/>
      <c r="FH69" s="187"/>
      <c r="FI69" s="187"/>
      <c r="FJ69" s="187"/>
      <c r="FK69" s="187"/>
      <c r="FL69" s="187"/>
      <c r="FM69" s="187"/>
      <c r="FN69" s="187"/>
      <c r="FO69" s="194"/>
      <c r="FP69" s="194"/>
      <c r="FQ69" s="399"/>
      <c r="FR69" s="194"/>
      <c r="FS69" s="187"/>
      <c r="FT69" s="187"/>
      <c r="FU69" s="194"/>
      <c r="FZ69" s="259"/>
      <c r="GA69" s="259"/>
      <c r="GB69" s="259"/>
      <c r="GC69" s="97"/>
      <c r="GD69" s="97"/>
      <c r="GE69" s="97"/>
      <c r="GF69" s="259"/>
      <c r="GG69" s="259"/>
      <c r="QZ69" s="259" t="s">
        <v>15</v>
      </c>
      <c r="RA69" s="91">
        <f>RA9</f>
        <v>11.5</v>
      </c>
      <c r="RB69" s="91">
        <f>RB9</f>
        <v>-11.5</v>
      </c>
      <c r="RC69" s="91"/>
      <c r="RD69" s="183">
        <f>RA9</f>
        <v>11.5</v>
      </c>
      <c r="RE69" s="183">
        <f>RB9</f>
        <v>-11.5</v>
      </c>
      <c r="RF69" s="183"/>
      <c r="RG69" s="183">
        <f>IF(I30=14,RE23+1.5,RA9)</f>
        <v>11.5</v>
      </c>
      <c r="RH69" s="183">
        <f>RG69</f>
        <v>11.5</v>
      </c>
      <c r="RI69" s="183"/>
      <c r="RJ69" s="183">
        <f>IF(I30=14,RE22-1.5,RA9)</f>
        <v>11.5</v>
      </c>
      <c r="RK69" s="183">
        <f>RJ69</f>
        <v>11.5</v>
      </c>
      <c r="RL69" s="183"/>
      <c r="RM69" s="258">
        <f>RA9</f>
        <v>11.5</v>
      </c>
      <c r="RN69" s="258">
        <f>RB9</f>
        <v>-11.5</v>
      </c>
      <c r="RO69" s="258"/>
      <c r="RP69" s="258">
        <f>RM69</f>
        <v>11.5</v>
      </c>
      <c r="RQ69" s="258">
        <f>RN69</f>
        <v>-11.5</v>
      </c>
      <c r="RR69" s="258"/>
      <c r="RS69" s="140"/>
      <c r="RT69" s="140"/>
      <c r="RV69" s="123"/>
      <c r="RW69" s="123"/>
      <c r="RY69" s="145"/>
      <c r="RZ69" s="145"/>
      <c r="SA69" s="145"/>
      <c r="SB69" s="155"/>
      <c r="SC69" s="155"/>
      <c r="SD69" s="155"/>
      <c r="SE69" s="155"/>
      <c r="VB69" s="346"/>
      <c r="VC69" s="146"/>
      <c r="VD69" s="258"/>
      <c r="VE69" s="258"/>
      <c r="VF69" s="258"/>
      <c r="VG69" s="258"/>
      <c r="VH69" s="258"/>
      <c r="VI69" s="146"/>
      <c r="VJ69" s="146"/>
      <c r="VK69" s="146"/>
      <c r="VL69" s="146"/>
      <c r="VM69" s="146"/>
      <c r="VN69" s="146"/>
      <c r="VO69" s="146"/>
      <c r="VP69" s="146"/>
      <c r="VQ69" s="146"/>
      <c r="VR69" s="146"/>
      <c r="VS69" s="146"/>
      <c r="VT69" s="146"/>
      <c r="VU69" s="146"/>
      <c r="VV69" s="146"/>
      <c r="VW69" s="146"/>
      <c r="VX69" s="146"/>
      <c r="VY69" s="146"/>
      <c r="VZ69" s="146"/>
      <c r="WA69" s="146"/>
      <c r="WB69" s="146"/>
      <c r="WC69" s="146"/>
      <c r="WD69" s="146"/>
      <c r="WE69" s="146"/>
      <c r="WF69" s="146"/>
      <c r="WG69" s="146"/>
      <c r="WH69" s="146"/>
      <c r="WI69" s="146"/>
      <c r="WJ69" s="146"/>
      <c r="WK69" s="146"/>
      <c r="WL69" s="146"/>
      <c r="WM69" s="146"/>
      <c r="WN69" s="146"/>
      <c r="WO69" s="146"/>
      <c r="WP69" s="146"/>
      <c r="WQ69" s="146"/>
      <c r="WR69" s="146"/>
      <c r="WS69" s="146"/>
      <c r="WT69" s="146"/>
      <c r="WU69" s="146"/>
    </row>
    <row r="70" spans="1:619" ht="14.1" customHeight="1" x14ac:dyDescent="0.15">
      <c r="A70" s="203"/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187"/>
      <c r="O70" s="187"/>
      <c r="P70" s="187"/>
      <c r="Q70" s="187"/>
      <c r="R70" s="191"/>
      <c r="S70" s="187"/>
      <c r="T70" s="187"/>
      <c r="U70" s="192"/>
      <c r="V70" s="63"/>
      <c r="W70" s="63"/>
      <c r="X70" s="63"/>
      <c r="Y70" s="191"/>
      <c r="Z70" s="187"/>
      <c r="AA70" s="187"/>
      <c r="AB70" s="187"/>
      <c r="AC70" s="199"/>
      <c r="AD70" s="187"/>
      <c r="AE70" s="187"/>
      <c r="AF70" s="192"/>
      <c r="AG70" s="187"/>
      <c r="AH70" s="187"/>
      <c r="AI70" s="187"/>
      <c r="AJ70" s="187"/>
      <c r="AK70" s="187"/>
      <c r="AL70" s="187"/>
      <c r="AM70" s="187"/>
      <c r="AN70" s="187"/>
      <c r="AO70" s="187"/>
      <c r="AP70" s="187"/>
      <c r="AQ70" s="194"/>
      <c r="AR70" s="194"/>
      <c r="AS70" s="194"/>
      <c r="AT70" s="194"/>
      <c r="AU70" s="194"/>
      <c r="AV70" s="194"/>
      <c r="AW70" s="194"/>
      <c r="AX70" s="194"/>
      <c r="AY70" s="194"/>
      <c r="AZ70" s="194"/>
      <c r="BA70" s="194"/>
      <c r="BB70" s="194"/>
      <c r="BC70" s="194"/>
      <c r="BD70" s="194"/>
      <c r="BE70" s="194"/>
      <c r="BF70" s="194"/>
      <c r="BG70" s="194"/>
      <c r="BH70" s="194"/>
      <c r="BI70" s="194"/>
      <c r="BJ70" s="194"/>
      <c r="BK70" s="194"/>
      <c r="BL70" s="194"/>
      <c r="BM70" s="194"/>
      <c r="BN70" s="194"/>
      <c r="BO70" s="194"/>
      <c r="BP70" s="194"/>
      <c r="BQ70" s="194"/>
      <c r="BR70" s="194"/>
      <c r="BS70" s="194"/>
      <c r="BT70" s="194"/>
      <c r="BU70" s="194"/>
      <c r="BV70" s="194"/>
      <c r="BW70" s="194"/>
      <c r="BX70" s="194"/>
      <c r="BY70" s="194"/>
      <c r="BZ70" s="194"/>
      <c r="CA70" s="194"/>
      <c r="CB70" s="194"/>
      <c r="CC70" s="194"/>
      <c r="CD70" s="194"/>
      <c r="CE70" s="194"/>
      <c r="CF70" s="194"/>
      <c r="CG70" s="194"/>
      <c r="CH70" s="194"/>
      <c r="CI70" s="194"/>
      <c r="CJ70" s="194"/>
      <c r="CK70" s="194"/>
      <c r="CL70" s="194"/>
      <c r="CM70" s="194"/>
      <c r="CN70" s="194"/>
      <c r="CO70" s="194"/>
      <c r="CP70" s="194"/>
      <c r="CQ70" s="194"/>
      <c r="CR70" s="194"/>
      <c r="CS70" s="194"/>
      <c r="CT70" s="194"/>
      <c r="CU70" s="194"/>
      <c r="CV70" s="194"/>
      <c r="CW70" s="194"/>
      <c r="CX70" s="194"/>
      <c r="CY70" s="194"/>
      <c r="CZ70" s="194"/>
      <c r="DA70" s="194"/>
      <c r="DB70" s="194"/>
      <c r="DC70" s="194"/>
      <c r="DD70" s="194"/>
      <c r="DE70" s="194"/>
      <c r="DF70" s="194"/>
      <c r="DG70" s="194"/>
      <c r="DH70" s="194"/>
      <c r="DI70" s="194"/>
      <c r="DJ70" s="194"/>
      <c r="DK70" s="194"/>
      <c r="DL70" s="194"/>
      <c r="DM70" s="194"/>
      <c r="DN70" s="194"/>
      <c r="DO70" s="194"/>
      <c r="DP70" s="194"/>
      <c r="DQ70" s="194"/>
      <c r="DR70" s="194"/>
      <c r="DS70" s="194"/>
      <c r="DT70" s="194"/>
      <c r="DU70" s="194"/>
      <c r="DV70" s="194"/>
      <c r="DW70" s="194"/>
      <c r="DX70" s="194"/>
      <c r="DY70" s="194"/>
      <c r="DZ70" s="194"/>
      <c r="EA70" s="194"/>
      <c r="EB70" s="194"/>
      <c r="EC70" s="194"/>
      <c r="ED70" s="194"/>
      <c r="EE70" s="194"/>
      <c r="EF70" s="194"/>
      <c r="EG70" s="194"/>
      <c r="EH70" s="194"/>
      <c r="EI70" s="194"/>
      <c r="EJ70" s="194"/>
      <c r="EK70" s="194"/>
      <c r="EL70" s="194"/>
      <c r="EM70" s="194"/>
      <c r="EN70" s="194"/>
      <c r="EO70" s="194"/>
      <c r="EP70" s="194"/>
      <c r="EQ70" s="194"/>
      <c r="ER70" s="194"/>
      <c r="ES70" s="194"/>
      <c r="ET70" s="194"/>
      <c r="EU70" s="194"/>
      <c r="EV70" s="194"/>
      <c r="EW70" s="194"/>
      <c r="EX70" s="194"/>
      <c r="EY70" s="194"/>
      <c r="EZ70" s="194"/>
      <c r="FA70" s="194"/>
      <c r="FB70" s="194"/>
      <c r="FC70" s="194"/>
      <c r="FD70" s="194"/>
      <c r="FE70" s="80"/>
      <c r="FF70" s="80"/>
      <c r="FG70" s="80"/>
      <c r="FH70" s="187"/>
      <c r="FI70" s="187"/>
      <c r="FJ70" s="187"/>
      <c r="FK70" s="187"/>
      <c r="FL70" s="187"/>
      <c r="FM70" s="187"/>
      <c r="FN70" s="187"/>
      <c r="FO70" s="400"/>
      <c r="FP70" s="400"/>
      <c r="FQ70" s="187"/>
      <c r="FR70" s="194"/>
      <c r="FS70" s="187"/>
      <c r="FT70" s="187"/>
      <c r="FU70" s="194"/>
      <c r="FZ70" s="259"/>
      <c r="GA70" s="259"/>
      <c r="GB70" s="259"/>
      <c r="GC70" s="97"/>
      <c r="GD70" s="97"/>
      <c r="GE70" s="97"/>
      <c r="GF70" s="259"/>
      <c r="GG70" s="259"/>
      <c r="QZ70" s="185" t="s">
        <v>14</v>
      </c>
      <c r="RA70" s="185">
        <f>IF(I30=14,QZ22,RA8)</f>
        <v>-11.5</v>
      </c>
      <c r="RB70" s="401">
        <f>IF(I30=14,QZ24,RA8)</f>
        <v>-11.5</v>
      </c>
      <c r="RC70" s="401"/>
      <c r="RD70" s="401">
        <f>RA70</f>
        <v>-11.5</v>
      </c>
      <c r="RE70" s="401">
        <f>RD70</f>
        <v>-11.5</v>
      </c>
      <c r="RF70" s="401"/>
      <c r="RG70" s="401">
        <f>RB70</f>
        <v>-11.5</v>
      </c>
      <c r="RH70" s="401">
        <f>RG70</f>
        <v>-11.5</v>
      </c>
      <c r="RI70" s="401"/>
      <c r="RJ70" s="401">
        <f>IF(I30=14,0,RA8)</f>
        <v>-11.5</v>
      </c>
      <c r="RK70" s="185"/>
      <c r="RL70" s="185" t="str">
        <f>IF(I30=14,"&lt;=0.30","")</f>
        <v/>
      </c>
      <c r="RM70" s="185"/>
      <c r="RN70" s="185"/>
      <c r="RO70" s="185"/>
      <c r="RP70" s="185"/>
      <c r="RQ70" s="185"/>
      <c r="RR70" s="185"/>
      <c r="RS70" s="185"/>
      <c r="RT70" s="185"/>
      <c r="RV70" s="123"/>
      <c r="RW70" s="123"/>
      <c r="RY70" s="95"/>
      <c r="RZ70" s="95"/>
      <c r="SA70" s="95"/>
      <c r="SB70" s="128"/>
      <c r="SC70" s="128"/>
      <c r="SD70" s="128"/>
      <c r="SE70" s="128"/>
      <c r="VB70" s="346"/>
      <c r="VC70" s="146"/>
      <c r="VD70" s="258"/>
      <c r="VE70" s="258"/>
      <c r="VF70" s="258"/>
      <c r="VG70" s="258"/>
      <c r="VH70" s="258"/>
      <c r="VI70" s="146"/>
      <c r="VJ70" s="146"/>
      <c r="VK70" s="146"/>
      <c r="VL70" s="146"/>
      <c r="VM70" s="146"/>
      <c r="VN70" s="146"/>
      <c r="VO70" s="146"/>
      <c r="VP70" s="146"/>
      <c r="VQ70" s="146"/>
      <c r="VR70" s="146"/>
      <c r="VS70" s="146"/>
      <c r="VT70" s="146"/>
      <c r="VU70" s="146"/>
      <c r="VV70" s="146"/>
      <c r="VW70" s="146"/>
      <c r="VX70" s="146"/>
      <c r="VY70" s="146"/>
      <c r="VZ70" s="146"/>
      <c r="WA70" s="146"/>
      <c r="WB70" s="146"/>
      <c r="WC70" s="146"/>
      <c r="WD70" s="146"/>
      <c r="WE70" s="146"/>
      <c r="WF70" s="146"/>
      <c r="WG70" s="146"/>
      <c r="WH70" s="146"/>
      <c r="WI70" s="146"/>
      <c r="WJ70" s="146"/>
      <c r="WK70" s="146"/>
      <c r="WL70" s="146"/>
      <c r="WM70" s="146"/>
      <c r="WN70" s="146"/>
      <c r="WO70" s="146"/>
      <c r="WP70" s="146"/>
      <c r="WQ70" s="146"/>
      <c r="WR70" s="146"/>
      <c r="WS70" s="146"/>
      <c r="WT70" s="146"/>
      <c r="WU70" s="146"/>
    </row>
    <row r="71" spans="1:619" ht="14.1" customHeight="1" x14ac:dyDescent="0.15">
      <c r="A71" s="203"/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  <c r="Q71" s="187"/>
      <c r="R71" s="187"/>
      <c r="S71" s="187"/>
      <c r="T71" s="187"/>
      <c r="U71" s="187"/>
      <c r="V71" s="187"/>
      <c r="W71" s="187"/>
      <c r="X71" s="187"/>
      <c r="Y71" s="187"/>
      <c r="Z71" s="187"/>
      <c r="AA71" s="187"/>
      <c r="AB71" s="187"/>
      <c r="AC71" s="199"/>
      <c r="AD71" s="187"/>
      <c r="AE71" s="187"/>
      <c r="AF71" s="192"/>
      <c r="AG71" s="187"/>
      <c r="AH71" s="187"/>
      <c r="AI71" s="187"/>
      <c r="AJ71" s="187"/>
      <c r="AK71" s="187"/>
      <c r="AL71" s="187"/>
      <c r="AM71" s="187"/>
      <c r="AN71" s="187"/>
      <c r="AO71" s="187"/>
      <c r="AP71" s="200"/>
      <c r="AQ71" s="201"/>
      <c r="AR71" s="201"/>
      <c r="AS71" s="201"/>
      <c r="AT71" s="201"/>
      <c r="AU71" s="201"/>
      <c r="AV71" s="201"/>
      <c r="AW71" s="201"/>
      <c r="AX71" s="201"/>
      <c r="AY71" s="201"/>
      <c r="AZ71" s="201"/>
      <c r="BA71" s="201"/>
      <c r="BB71" s="201"/>
      <c r="BC71" s="201"/>
      <c r="BD71" s="201"/>
      <c r="BE71" s="201"/>
      <c r="BF71" s="201"/>
      <c r="BG71" s="201"/>
      <c r="BH71" s="201"/>
      <c r="BI71" s="201"/>
      <c r="BJ71" s="201"/>
      <c r="BK71" s="201"/>
      <c r="BL71" s="201"/>
      <c r="BM71" s="201"/>
      <c r="BN71" s="201"/>
      <c r="BO71" s="201"/>
      <c r="BP71" s="201"/>
      <c r="BQ71" s="201"/>
      <c r="BR71" s="201"/>
      <c r="BS71" s="201"/>
      <c r="BT71" s="201"/>
      <c r="BU71" s="201"/>
      <c r="BV71" s="201"/>
      <c r="BW71" s="201"/>
      <c r="BX71" s="201"/>
      <c r="BY71" s="201"/>
      <c r="BZ71" s="201"/>
      <c r="CA71" s="201"/>
      <c r="CB71" s="201"/>
      <c r="CC71" s="201"/>
      <c r="CD71" s="201"/>
      <c r="CE71" s="201"/>
      <c r="CF71" s="201"/>
      <c r="CG71" s="201"/>
      <c r="CH71" s="201"/>
      <c r="CI71" s="201"/>
      <c r="CJ71" s="201"/>
      <c r="CK71" s="201"/>
      <c r="CL71" s="201"/>
      <c r="CM71" s="201"/>
      <c r="CN71" s="201"/>
      <c r="CO71" s="201"/>
      <c r="CP71" s="201"/>
      <c r="CQ71" s="201"/>
      <c r="CR71" s="201"/>
      <c r="CS71" s="201"/>
      <c r="CT71" s="201"/>
      <c r="CU71" s="201"/>
      <c r="CV71" s="201"/>
      <c r="CW71" s="201"/>
      <c r="CX71" s="201"/>
      <c r="CY71" s="201"/>
      <c r="CZ71" s="201"/>
      <c r="DA71" s="201"/>
      <c r="DB71" s="201"/>
      <c r="DC71" s="201"/>
      <c r="DD71" s="201"/>
      <c r="DE71" s="201"/>
      <c r="DF71" s="201"/>
      <c r="DG71" s="201"/>
      <c r="DH71" s="201"/>
      <c r="DI71" s="201"/>
      <c r="DJ71" s="201"/>
      <c r="DK71" s="201"/>
      <c r="DL71" s="201"/>
      <c r="DM71" s="201"/>
      <c r="DN71" s="201"/>
      <c r="DO71" s="201"/>
      <c r="DP71" s="201"/>
      <c r="DQ71" s="201"/>
      <c r="DR71" s="201"/>
      <c r="DS71" s="201"/>
      <c r="DT71" s="201"/>
      <c r="DU71" s="201"/>
      <c r="DV71" s="201"/>
      <c r="DW71" s="201"/>
      <c r="DX71" s="201"/>
      <c r="DY71" s="201"/>
      <c r="DZ71" s="201"/>
      <c r="EA71" s="201"/>
      <c r="EB71" s="201"/>
      <c r="EC71" s="201"/>
      <c r="ED71" s="201"/>
      <c r="EE71" s="201"/>
      <c r="EF71" s="201"/>
      <c r="EG71" s="201"/>
      <c r="EH71" s="201"/>
      <c r="EI71" s="201"/>
      <c r="EJ71" s="201"/>
      <c r="EK71" s="201"/>
      <c r="EL71" s="201"/>
      <c r="EM71" s="201"/>
      <c r="EN71" s="201"/>
      <c r="EO71" s="201"/>
      <c r="EP71" s="201"/>
      <c r="EQ71" s="201"/>
      <c r="ER71" s="201"/>
      <c r="ES71" s="201"/>
      <c r="ET71" s="201"/>
      <c r="EU71" s="201"/>
      <c r="EV71" s="201"/>
      <c r="EW71" s="194"/>
      <c r="EX71" s="194"/>
      <c r="EY71" s="194"/>
      <c r="EZ71" s="194"/>
      <c r="FA71" s="194"/>
      <c r="FB71" s="194"/>
      <c r="FC71" s="194"/>
      <c r="FD71" s="194"/>
      <c r="FE71" s="80"/>
      <c r="FF71" s="80"/>
      <c r="FG71" s="80"/>
      <c r="FH71" s="194"/>
      <c r="FI71" s="381"/>
      <c r="FJ71" s="187"/>
      <c r="FK71" s="187"/>
      <c r="FL71" s="187"/>
      <c r="FM71" s="187"/>
      <c r="FN71" s="187"/>
      <c r="FO71" s="111"/>
      <c r="FP71" s="111"/>
      <c r="FQ71" s="187"/>
      <c r="FR71" s="194"/>
      <c r="FS71" s="187"/>
      <c r="FT71" s="187"/>
      <c r="FU71" s="194"/>
      <c r="FZ71" s="259"/>
      <c r="GA71" s="259"/>
      <c r="GB71" s="259"/>
      <c r="GC71" s="97"/>
      <c r="GD71" s="97"/>
      <c r="GE71" s="97"/>
      <c r="GF71" s="259"/>
      <c r="GG71" s="259"/>
      <c r="QZ71" s="185" t="s">
        <v>15</v>
      </c>
      <c r="RA71" s="185">
        <f>RA50</f>
        <v>-27</v>
      </c>
      <c r="RB71" s="401">
        <f>RA71</f>
        <v>-27</v>
      </c>
      <c r="RC71" s="401"/>
      <c r="RD71" s="401">
        <f>RA71+2</f>
        <v>-25</v>
      </c>
      <c r="RE71" s="401">
        <f>RA71-2</f>
        <v>-29</v>
      </c>
      <c r="RF71" s="401"/>
      <c r="RG71" s="401">
        <f>RD71</f>
        <v>-25</v>
      </c>
      <c r="RH71" s="401">
        <f>RE71</f>
        <v>-29</v>
      </c>
      <c r="RI71" s="401"/>
      <c r="RJ71" s="401">
        <f>RA71</f>
        <v>-27</v>
      </c>
      <c r="RK71" s="185"/>
      <c r="RL71" s="185"/>
      <c r="RM71" s="185"/>
      <c r="RN71" s="185"/>
      <c r="RO71" s="185"/>
      <c r="RP71" s="185"/>
      <c r="RQ71" s="185"/>
      <c r="RR71" s="185"/>
      <c r="RS71" s="185"/>
      <c r="RT71" s="185"/>
      <c r="RV71" s="123"/>
      <c r="RW71" s="123"/>
      <c r="RY71" s="81"/>
      <c r="RZ71" s="81"/>
      <c r="SA71" s="81"/>
      <c r="SB71" s="155"/>
      <c r="SC71" s="155"/>
      <c r="SD71" s="155"/>
      <c r="SE71" s="155"/>
      <c r="VB71" s="346"/>
      <c r="VC71" s="146"/>
      <c r="VD71" s="258"/>
      <c r="VE71" s="258"/>
      <c r="VF71" s="258"/>
      <c r="VG71" s="258"/>
      <c r="VH71" s="258"/>
      <c r="VI71" s="146"/>
      <c r="VJ71" s="146"/>
      <c r="VK71" s="146"/>
      <c r="VL71" s="146"/>
      <c r="VM71" s="146"/>
      <c r="VN71" s="146"/>
      <c r="VO71" s="146"/>
      <c r="VP71" s="146"/>
      <c r="VQ71" s="146"/>
      <c r="VR71" s="146"/>
      <c r="VS71" s="146"/>
      <c r="VT71" s="146"/>
      <c r="VU71" s="146"/>
      <c r="VV71" s="146"/>
      <c r="VW71" s="146"/>
      <c r="VX71" s="146"/>
      <c r="VY71" s="146"/>
      <c r="VZ71" s="146"/>
      <c r="WA71" s="146"/>
      <c r="WB71" s="146"/>
      <c r="WC71" s="146"/>
      <c r="WD71" s="146"/>
      <c r="WE71" s="146"/>
      <c r="WF71" s="146"/>
      <c r="WG71" s="146"/>
      <c r="WH71" s="146"/>
      <c r="WI71" s="146"/>
      <c r="WJ71" s="146"/>
      <c r="WK71" s="146"/>
      <c r="WL71" s="146"/>
      <c r="WM71" s="146"/>
      <c r="WN71" s="146"/>
      <c r="WO71" s="146"/>
      <c r="WP71" s="146"/>
      <c r="WQ71" s="146"/>
      <c r="WR71" s="146"/>
      <c r="WS71" s="146"/>
      <c r="WT71" s="146"/>
      <c r="WU71" s="146"/>
    </row>
    <row r="72" spans="1:619" ht="14.1" customHeight="1" x14ac:dyDescent="0.15">
      <c r="A72" s="203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  <c r="Q72" s="187"/>
      <c r="R72" s="193"/>
      <c r="S72" s="192"/>
      <c r="T72" s="187"/>
      <c r="U72" s="187"/>
      <c r="V72" s="187"/>
      <c r="W72" s="187"/>
      <c r="X72" s="187"/>
      <c r="Y72" s="187"/>
      <c r="Z72" s="187"/>
      <c r="AA72" s="187"/>
      <c r="AB72" s="187"/>
      <c r="AC72" s="192"/>
      <c r="AD72" s="187"/>
      <c r="AE72" s="187"/>
      <c r="AF72" s="192"/>
      <c r="AG72" s="187"/>
      <c r="AH72" s="187"/>
      <c r="AI72" s="187"/>
      <c r="AJ72" s="187"/>
      <c r="AK72" s="187"/>
      <c r="AL72" s="187"/>
      <c r="AM72" s="187"/>
      <c r="AN72" s="187"/>
      <c r="AO72" s="187"/>
      <c r="AP72" s="187"/>
      <c r="AQ72" s="194"/>
      <c r="AR72" s="194"/>
      <c r="AS72" s="194"/>
      <c r="AT72" s="194"/>
      <c r="AU72" s="194"/>
      <c r="AV72" s="194"/>
      <c r="AW72" s="194"/>
      <c r="AX72" s="194"/>
      <c r="AY72" s="194"/>
      <c r="AZ72" s="194"/>
      <c r="BA72" s="194"/>
      <c r="BB72" s="194"/>
      <c r="BC72" s="194"/>
      <c r="BD72" s="194"/>
      <c r="BE72" s="194"/>
      <c r="BF72" s="194"/>
      <c r="BG72" s="194"/>
      <c r="BH72" s="194"/>
      <c r="BI72" s="194"/>
      <c r="BJ72" s="194"/>
      <c r="BK72" s="194"/>
      <c r="BL72" s="194"/>
      <c r="BM72" s="194"/>
      <c r="BN72" s="194"/>
      <c r="BO72" s="194"/>
      <c r="BP72" s="194"/>
      <c r="BQ72" s="194"/>
      <c r="BR72" s="194"/>
      <c r="BS72" s="194"/>
      <c r="BT72" s="194"/>
      <c r="BU72" s="194"/>
      <c r="BV72" s="194"/>
      <c r="BW72" s="194"/>
      <c r="BX72" s="194"/>
      <c r="BY72" s="194"/>
      <c r="BZ72" s="194"/>
      <c r="CA72" s="194"/>
      <c r="CB72" s="194"/>
      <c r="CC72" s="194"/>
      <c r="CD72" s="194"/>
      <c r="CE72" s="194"/>
      <c r="CF72" s="194"/>
      <c r="CG72" s="194"/>
      <c r="CH72" s="194"/>
      <c r="CI72" s="194"/>
      <c r="CJ72" s="194"/>
      <c r="CK72" s="194"/>
      <c r="CL72" s="194"/>
      <c r="CM72" s="194"/>
      <c r="CN72" s="194"/>
      <c r="CO72" s="194"/>
      <c r="CP72" s="194"/>
      <c r="CQ72" s="194"/>
      <c r="CR72" s="194"/>
      <c r="CS72" s="194"/>
      <c r="CT72" s="194"/>
      <c r="CU72" s="194"/>
      <c r="CV72" s="194"/>
      <c r="CW72" s="194"/>
      <c r="CX72" s="194"/>
      <c r="CY72" s="194"/>
      <c r="CZ72" s="194"/>
      <c r="DA72" s="194"/>
      <c r="DB72" s="194"/>
      <c r="DC72" s="194"/>
      <c r="DD72" s="194"/>
      <c r="DE72" s="194"/>
      <c r="DF72" s="194"/>
      <c r="DG72" s="194"/>
      <c r="DH72" s="194"/>
      <c r="DI72" s="194"/>
      <c r="DJ72" s="194"/>
      <c r="DK72" s="194"/>
      <c r="DL72" s="194"/>
      <c r="DM72" s="194"/>
      <c r="DN72" s="194"/>
      <c r="DO72" s="194"/>
      <c r="DP72" s="194"/>
      <c r="DQ72" s="194"/>
      <c r="DR72" s="194"/>
      <c r="DS72" s="194"/>
      <c r="DT72" s="194"/>
      <c r="DU72" s="194"/>
      <c r="DV72" s="194"/>
      <c r="DW72" s="194"/>
      <c r="DX72" s="194"/>
      <c r="DY72" s="194"/>
      <c r="DZ72" s="194"/>
      <c r="EA72" s="194"/>
      <c r="EB72" s="194"/>
      <c r="EC72" s="194"/>
      <c r="ED72" s="194"/>
      <c r="EE72" s="194"/>
      <c r="EF72" s="194"/>
      <c r="EG72" s="194"/>
      <c r="EH72" s="194"/>
      <c r="EI72" s="194"/>
      <c r="EJ72" s="194"/>
      <c r="EK72" s="194"/>
      <c r="EL72" s="194"/>
      <c r="EM72" s="194"/>
      <c r="EN72" s="194"/>
      <c r="EO72" s="194"/>
      <c r="EP72" s="194"/>
      <c r="EQ72" s="194"/>
      <c r="ER72" s="194"/>
      <c r="ES72" s="194"/>
      <c r="ET72" s="194"/>
      <c r="EU72" s="194"/>
      <c r="EV72" s="194"/>
      <c r="EW72" s="194"/>
      <c r="EX72" s="194"/>
      <c r="EY72" s="194"/>
      <c r="EZ72" s="194"/>
      <c r="FA72" s="194"/>
      <c r="FB72" s="194"/>
      <c r="FC72" s="194"/>
      <c r="FD72" s="194"/>
      <c r="FE72" s="369"/>
      <c r="FF72" s="194"/>
      <c r="FG72" s="194"/>
      <c r="FH72" s="194"/>
      <c r="FI72" s="381"/>
      <c r="FJ72" s="194"/>
      <c r="FK72" s="386"/>
      <c r="FL72" s="386"/>
      <c r="FM72" s="386"/>
      <c r="FN72" s="194"/>
      <c r="FO72" s="187"/>
      <c r="FP72" s="111"/>
      <c r="FQ72" s="187"/>
      <c r="FR72" s="194"/>
      <c r="FS72" s="194"/>
      <c r="FT72" s="194"/>
      <c r="FU72" s="194"/>
      <c r="FZ72" s="259"/>
      <c r="GA72" s="259"/>
      <c r="GB72" s="259"/>
      <c r="GC72" s="402"/>
      <c r="GD72" s="259"/>
      <c r="GE72" s="259"/>
      <c r="GF72" s="259"/>
      <c r="GG72" s="385"/>
      <c r="GH72" s="259"/>
      <c r="GI72" s="388"/>
      <c r="GJ72" s="388"/>
      <c r="GK72" s="388"/>
      <c r="QZ72" s="115" t="s">
        <v>124</v>
      </c>
      <c r="RP72" s="259"/>
      <c r="RQ72" s="259"/>
      <c r="RR72" s="259"/>
      <c r="RS72" s="259"/>
      <c r="RT72" s="259"/>
      <c r="RU72" s="166"/>
      <c r="RV72" s="166"/>
      <c r="RW72" s="166"/>
      <c r="VB72" s="346"/>
      <c r="VC72" s="146"/>
      <c r="VD72" s="146"/>
      <c r="VE72" s="146"/>
      <c r="VF72" s="146"/>
      <c r="VG72" s="146"/>
      <c r="VH72" s="146"/>
      <c r="VI72" s="146"/>
      <c r="VJ72" s="146"/>
      <c r="VK72" s="146"/>
      <c r="VL72" s="146"/>
      <c r="VM72" s="146"/>
      <c r="VN72" s="146"/>
      <c r="VO72" s="146"/>
      <c r="VP72" s="146"/>
      <c r="VQ72" s="146"/>
      <c r="VR72" s="146"/>
      <c r="VS72" s="146"/>
      <c r="VT72" s="146"/>
      <c r="VU72" s="146"/>
      <c r="VV72" s="146"/>
      <c r="VW72" s="146"/>
      <c r="VX72" s="146"/>
      <c r="VY72" s="146"/>
      <c r="VZ72" s="146"/>
      <c r="WA72" s="146"/>
      <c r="WB72" s="146"/>
      <c r="WC72" s="146"/>
      <c r="WD72" s="146"/>
      <c r="WE72" s="146"/>
      <c r="WF72" s="146"/>
      <c r="WG72" s="146"/>
      <c r="WH72" s="146"/>
      <c r="WI72" s="146"/>
      <c r="WJ72" s="146"/>
      <c r="WK72" s="146"/>
      <c r="WL72" s="146"/>
      <c r="WM72" s="146"/>
      <c r="WN72" s="146"/>
      <c r="WO72" s="146"/>
      <c r="WP72" s="146"/>
      <c r="WQ72" s="146"/>
      <c r="WR72" s="146"/>
      <c r="WS72" s="146"/>
      <c r="WT72" s="146"/>
      <c r="WU72" s="146"/>
    </row>
    <row r="73" spans="1:619" ht="14.1" customHeight="1" x14ac:dyDescent="0.2">
      <c r="A73" s="203"/>
      <c r="B73" s="187"/>
      <c r="C73" s="187"/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N73" s="187"/>
      <c r="O73" s="187"/>
      <c r="P73" s="187"/>
      <c r="Q73" s="187"/>
      <c r="R73" s="191"/>
      <c r="S73" s="192"/>
      <c r="T73" s="192"/>
      <c r="U73" s="192"/>
      <c r="V73" s="77"/>
      <c r="W73" s="77"/>
      <c r="X73" s="77"/>
      <c r="Y73" s="191"/>
      <c r="Z73" s="187"/>
      <c r="AA73" s="202"/>
      <c r="AB73" s="202"/>
      <c r="AC73" s="191"/>
      <c r="AD73" s="187"/>
      <c r="AE73" s="187"/>
      <c r="AF73" s="192"/>
      <c r="AG73" s="187"/>
      <c r="AH73" s="187"/>
      <c r="AI73" s="187"/>
      <c r="AJ73" s="187"/>
      <c r="AK73" s="187"/>
      <c r="AL73" s="187"/>
      <c r="AM73" s="187"/>
      <c r="AN73" s="187"/>
      <c r="AO73" s="187"/>
      <c r="AP73" s="187"/>
      <c r="AQ73" s="194"/>
      <c r="AR73" s="194"/>
      <c r="AS73" s="194"/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  <c r="BI73" s="194"/>
      <c r="BJ73" s="194"/>
      <c r="BK73" s="194"/>
      <c r="BL73" s="194"/>
      <c r="BM73" s="194"/>
      <c r="BN73" s="194"/>
      <c r="BO73" s="194"/>
      <c r="BP73" s="194"/>
      <c r="BQ73" s="194"/>
      <c r="BR73" s="194"/>
      <c r="BS73" s="194"/>
      <c r="BT73" s="194"/>
      <c r="BU73" s="194"/>
      <c r="BV73" s="194"/>
      <c r="BW73" s="194"/>
      <c r="BX73" s="194"/>
      <c r="BY73" s="194"/>
      <c r="BZ73" s="194"/>
      <c r="CA73" s="194"/>
      <c r="CB73" s="194"/>
      <c r="CC73" s="194"/>
      <c r="CD73" s="194"/>
      <c r="CE73" s="194"/>
      <c r="CF73" s="194"/>
      <c r="CG73" s="194"/>
      <c r="CH73" s="194"/>
      <c r="CI73" s="194"/>
      <c r="CJ73" s="194"/>
      <c r="CK73" s="194"/>
      <c r="CL73" s="194"/>
      <c r="CM73" s="194"/>
      <c r="CN73" s="194"/>
      <c r="CO73" s="194"/>
      <c r="CP73" s="194"/>
      <c r="CQ73" s="194"/>
      <c r="CR73" s="194"/>
      <c r="CS73" s="194"/>
      <c r="CT73" s="194"/>
      <c r="CU73" s="194"/>
      <c r="CV73" s="194"/>
      <c r="CW73" s="194"/>
      <c r="CX73" s="194"/>
      <c r="CY73" s="194"/>
      <c r="CZ73" s="194"/>
      <c r="DA73" s="194"/>
      <c r="DB73" s="194"/>
      <c r="DC73" s="194"/>
      <c r="DD73" s="194"/>
      <c r="DE73" s="194"/>
      <c r="DF73" s="194"/>
      <c r="DG73" s="194"/>
      <c r="DH73" s="194"/>
      <c r="DI73" s="194"/>
      <c r="DJ73" s="194"/>
      <c r="DK73" s="194"/>
      <c r="DL73" s="194"/>
      <c r="DM73" s="194"/>
      <c r="DN73" s="194"/>
      <c r="DO73" s="194"/>
      <c r="DP73" s="194"/>
      <c r="DQ73" s="194"/>
      <c r="DR73" s="194"/>
      <c r="DS73" s="194"/>
      <c r="DT73" s="194"/>
      <c r="DU73" s="194"/>
      <c r="DV73" s="194"/>
      <c r="DW73" s="194"/>
      <c r="DX73" s="194"/>
      <c r="DY73" s="194"/>
      <c r="DZ73" s="194"/>
      <c r="EA73" s="194"/>
      <c r="EB73" s="194"/>
      <c r="EC73" s="194"/>
      <c r="ED73" s="194"/>
      <c r="EE73" s="194"/>
      <c r="EF73" s="194"/>
      <c r="EG73" s="194"/>
      <c r="EH73" s="194"/>
      <c r="EI73" s="194"/>
      <c r="EJ73" s="194"/>
      <c r="EK73" s="194"/>
      <c r="EL73" s="194"/>
      <c r="EM73" s="194"/>
      <c r="EN73" s="194"/>
      <c r="EO73" s="194"/>
      <c r="EP73" s="194"/>
      <c r="EQ73" s="194"/>
      <c r="ER73" s="194"/>
      <c r="ES73" s="194"/>
      <c r="ET73" s="194"/>
      <c r="EU73" s="194"/>
      <c r="EV73" s="194"/>
      <c r="EW73" s="194"/>
      <c r="EX73" s="194"/>
      <c r="EY73" s="194"/>
      <c r="EZ73" s="194"/>
      <c r="FA73" s="194"/>
      <c r="FB73" s="194"/>
      <c r="FC73" s="381"/>
      <c r="FD73" s="194"/>
      <c r="FE73" s="80"/>
      <c r="FF73" s="80"/>
      <c r="FG73" s="80"/>
      <c r="FH73" s="78"/>
      <c r="FI73" s="381"/>
      <c r="FJ73" s="381"/>
      <c r="FK73" s="386"/>
      <c r="FL73" s="386"/>
      <c r="FM73" s="386"/>
      <c r="FN73" s="386"/>
      <c r="FO73" s="187"/>
      <c r="FP73" s="111"/>
      <c r="FQ73" s="187"/>
      <c r="FR73" s="194"/>
      <c r="FS73" s="194"/>
      <c r="FT73" s="194"/>
      <c r="FU73" s="194"/>
      <c r="FZ73" s="259"/>
      <c r="GA73" s="259"/>
      <c r="GB73" s="259"/>
      <c r="GC73" s="97"/>
      <c r="GD73" s="97"/>
      <c r="GE73" s="97"/>
      <c r="GF73" s="91"/>
      <c r="GG73" s="259"/>
      <c r="QZ73" s="259" t="s">
        <v>14</v>
      </c>
      <c r="RA73" s="259">
        <f>IF(I30=16,QZ22-1.5,RA8)</f>
        <v>-11.5</v>
      </c>
      <c r="RB73" s="259">
        <f>RA73</f>
        <v>-11.5</v>
      </c>
      <c r="RC73" s="259"/>
      <c r="RD73" s="259">
        <f>IF(I30=16,QZ24+1.5,RA8)</f>
        <v>-11.5</v>
      </c>
      <c r="RE73" s="259">
        <f>RD73</f>
        <v>-11.5</v>
      </c>
      <c r="RF73" s="259"/>
      <c r="RG73" s="259">
        <f>RA8</f>
        <v>-11.5</v>
      </c>
      <c r="RH73" s="259">
        <f>RC8</f>
        <v>11.5</v>
      </c>
      <c r="RI73" s="259"/>
      <c r="RJ73" s="259">
        <f>RG73</f>
        <v>-11.5</v>
      </c>
      <c r="RK73" s="259">
        <f>RH73</f>
        <v>11.5</v>
      </c>
      <c r="RL73" s="259"/>
      <c r="RM73" s="259"/>
      <c r="RN73" s="259"/>
      <c r="RO73" s="259"/>
      <c r="RP73" s="259"/>
      <c r="RQ73" s="259"/>
      <c r="RR73" s="259"/>
      <c r="RS73" s="259"/>
      <c r="RT73" s="259"/>
      <c r="RU73" s="91"/>
      <c r="RV73" s="91"/>
      <c r="RW73" s="91"/>
      <c r="RY73" s="259"/>
      <c r="RZ73" s="259"/>
      <c r="SA73" s="259"/>
      <c r="SB73" s="259"/>
      <c r="SC73" s="259"/>
      <c r="SD73" s="259"/>
      <c r="SE73" s="259"/>
      <c r="VC73" s="146"/>
      <c r="VD73" s="146"/>
      <c r="VE73" s="146"/>
      <c r="VF73" s="146"/>
      <c r="VG73" s="146"/>
      <c r="VH73" s="146"/>
      <c r="VI73" s="146"/>
      <c r="VJ73" s="146"/>
      <c r="VK73" s="146"/>
      <c r="VL73" s="146"/>
      <c r="VM73" s="146"/>
      <c r="VN73" s="146"/>
      <c r="VO73" s="146"/>
      <c r="VP73" s="146"/>
      <c r="VQ73" s="146"/>
      <c r="VR73" s="146"/>
      <c r="VS73" s="146"/>
      <c r="VT73" s="146"/>
      <c r="VU73" s="146"/>
      <c r="VV73" s="146"/>
      <c r="VW73" s="146"/>
      <c r="VX73" s="146"/>
      <c r="VY73" s="146"/>
      <c r="VZ73" s="146"/>
      <c r="WA73" s="146"/>
      <c r="WB73" s="146"/>
      <c r="WC73" s="146"/>
      <c r="WD73" s="146"/>
      <c r="WE73" s="146"/>
      <c r="WF73" s="146"/>
      <c r="WG73" s="146"/>
      <c r="WH73" s="146"/>
      <c r="WI73" s="146"/>
      <c r="WJ73" s="146"/>
      <c r="WK73" s="146"/>
      <c r="WL73" s="146"/>
      <c r="WM73" s="146"/>
      <c r="WN73" s="146"/>
      <c r="WO73" s="146"/>
      <c r="WP73" s="146"/>
      <c r="WQ73" s="146"/>
      <c r="WR73" s="146"/>
      <c r="WS73" s="146"/>
      <c r="WT73" s="146"/>
      <c r="WU73" s="146"/>
    </row>
    <row r="74" spans="1:619" ht="14.1" customHeight="1" x14ac:dyDescent="0.2">
      <c r="A74" s="203"/>
      <c r="B74" s="187"/>
      <c r="C74" s="187"/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187"/>
      <c r="O74" s="187"/>
      <c r="P74" s="187"/>
      <c r="Q74" s="187"/>
      <c r="R74" s="187"/>
      <c r="S74" s="187"/>
      <c r="T74" s="187"/>
      <c r="U74" s="187"/>
      <c r="V74" s="187"/>
      <c r="W74" s="187"/>
      <c r="X74" s="187"/>
      <c r="Y74" s="187"/>
      <c r="Z74" s="187"/>
      <c r="AA74" s="187"/>
      <c r="AB74" s="187"/>
      <c r="AC74" s="187"/>
      <c r="AD74" s="187"/>
      <c r="AE74" s="187"/>
      <c r="AF74" s="187"/>
      <c r="AG74" s="187"/>
      <c r="AH74" s="187"/>
      <c r="AI74" s="187"/>
      <c r="AJ74" s="187"/>
      <c r="AK74" s="187"/>
      <c r="AL74" s="187"/>
      <c r="AM74" s="187"/>
      <c r="AN74" s="187"/>
      <c r="AO74" s="187"/>
      <c r="AP74" s="194"/>
      <c r="AQ74" s="194"/>
      <c r="AR74" s="194"/>
      <c r="AS74" s="194"/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  <c r="BI74" s="194"/>
      <c r="BJ74" s="194"/>
      <c r="BK74" s="194"/>
      <c r="BL74" s="194"/>
      <c r="BM74" s="194"/>
      <c r="BN74" s="194"/>
      <c r="BO74" s="194"/>
      <c r="BP74" s="194"/>
      <c r="BQ74" s="194"/>
      <c r="BR74" s="194"/>
      <c r="BS74" s="194"/>
      <c r="BT74" s="194"/>
      <c r="BU74" s="194"/>
      <c r="BV74" s="194"/>
      <c r="BW74" s="194"/>
      <c r="BX74" s="194"/>
      <c r="BY74" s="194"/>
      <c r="BZ74" s="194"/>
      <c r="CA74" s="194"/>
      <c r="CB74" s="194"/>
      <c r="CC74" s="194"/>
      <c r="CD74" s="194"/>
      <c r="CE74" s="194"/>
      <c r="CF74" s="194"/>
      <c r="CG74" s="194"/>
      <c r="CH74" s="194"/>
      <c r="CI74" s="194"/>
      <c r="CJ74" s="194"/>
      <c r="CK74" s="194"/>
      <c r="CL74" s="194"/>
      <c r="CM74" s="194"/>
      <c r="CN74" s="194"/>
      <c r="CO74" s="194"/>
      <c r="CP74" s="194"/>
      <c r="CQ74" s="194"/>
      <c r="CR74" s="194"/>
      <c r="CS74" s="194"/>
      <c r="CT74" s="194"/>
      <c r="CU74" s="194"/>
      <c r="CV74" s="194"/>
      <c r="CW74" s="194"/>
      <c r="CX74" s="194"/>
      <c r="CY74" s="194"/>
      <c r="CZ74" s="194"/>
      <c r="DA74" s="194"/>
      <c r="DB74" s="194"/>
      <c r="DC74" s="194"/>
      <c r="DD74" s="194"/>
      <c r="DE74" s="194"/>
      <c r="DF74" s="194"/>
      <c r="DG74" s="194"/>
      <c r="DH74" s="194"/>
      <c r="DI74" s="194"/>
      <c r="DJ74" s="194"/>
      <c r="DK74" s="194"/>
      <c r="DL74" s="194"/>
      <c r="DM74" s="194"/>
      <c r="DN74" s="194"/>
      <c r="DO74" s="194"/>
      <c r="DP74" s="194"/>
      <c r="DQ74" s="194"/>
      <c r="DR74" s="194"/>
      <c r="DS74" s="194"/>
      <c r="DT74" s="194"/>
      <c r="DU74" s="194"/>
      <c r="DV74" s="194"/>
      <c r="DW74" s="194"/>
      <c r="DX74" s="194"/>
      <c r="DY74" s="194"/>
      <c r="DZ74" s="194"/>
      <c r="EA74" s="194"/>
      <c r="EB74" s="194"/>
      <c r="EC74" s="194"/>
      <c r="ED74" s="194"/>
      <c r="EE74" s="194"/>
      <c r="EF74" s="194"/>
      <c r="EG74" s="194"/>
      <c r="EH74" s="194"/>
      <c r="EI74" s="194"/>
      <c r="EJ74" s="194"/>
      <c r="EK74" s="194"/>
      <c r="EL74" s="194"/>
      <c r="EM74" s="194"/>
      <c r="EN74" s="194"/>
      <c r="EO74" s="194"/>
      <c r="EP74" s="194"/>
      <c r="EQ74" s="194"/>
      <c r="ER74" s="194"/>
      <c r="ES74" s="194"/>
      <c r="ET74" s="194"/>
      <c r="EU74" s="194"/>
      <c r="EV74" s="194"/>
      <c r="EW74" s="194"/>
      <c r="EX74" s="194"/>
      <c r="EY74" s="194"/>
      <c r="EZ74" s="194"/>
      <c r="FA74" s="194"/>
      <c r="FB74" s="111"/>
      <c r="FC74" s="111"/>
      <c r="FD74" s="111"/>
      <c r="FE74" s="374"/>
      <c r="FF74" s="374"/>
      <c r="FG74" s="374"/>
      <c r="FH74" s="78"/>
      <c r="FI74" s="403"/>
      <c r="FJ74" s="111"/>
      <c r="FK74" s="77"/>
      <c r="FL74" s="78"/>
      <c r="FM74" s="111"/>
      <c r="FN74" s="111"/>
      <c r="FO74" s="187"/>
      <c r="FP74" s="187"/>
      <c r="FQ74" s="187"/>
      <c r="FR74" s="194"/>
      <c r="FS74" s="194"/>
      <c r="FT74" s="194"/>
      <c r="FU74" s="194"/>
      <c r="FZ74" s="259"/>
      <c r="GA74" s="259"/>
      <c r="GB74" s="259"/>
      <c r="GC74" s="370"/>
      <c r="GD74" s="370"/>
      <c r="GE74" s="370"/>
      <c r="GF74" s="91"/>
      <c r="GG74" s="259"/>
      <c r="QZ74" s="259" t="s">
        <v>15</v>
      </c>
      <c r="RA74" s="259">
        <f>RA9</f>
        <v>11.5</v>
      </c>
      <c r="RB74" s="259">
        <f>RB9</f>
        <v>-11.5</v>
      </c>
      <c r="RC74" s="259"/>
      <c r="RD74" s="259">
        <f>RA74</f>
        <v>11.5</v>
      </c>
      <c r="RE74" s="259">
        <f>RB74</f>
        <v>-11.5</v>
      </c>
      <c r="RF74" s="259"/>
      <c r="RG74" s="259">
        <f>IF(I30=16,RE24+1.5,RA9)</f>
        <v>11.5</v>
      </c>
      <c r="RH74" s="259">
        <f>RG74</f>
        <v>11.5</v>
      </c>
      <c r="RI74" s="259"/>
      <c r="RJ74" s="259">
        <f>IF(I30=16,RE22-1.5,RA9)</f>
        <v>11.5</v>
      </c>
      <c r="RK74" s="259">
        <f>RJ74</f>
        <v>11.5</v>
      </c>
      <c r="RL74" s="259"/>
      <c r="RM74" s="259"/>
      <c r="RN74" s="259"/>
      <c r="RO74" s="259"/>
      <c r="RP74" s="259"/>
      <c r="RQ74" s="259"/>
      <c r="RR74" s="259"/>
      <c r="RS74" s="259"/>
      <c r="RT74" s="259"/>
      <c r="RU74" s="91"/>
      <c r="RV74" s="91"/>
      <c r="RW74" s="91"/>
      <c r="RX74" s="259"/>
      <c r="RY74" s="259"/>
      <c r="RZ74" s="259"/>
      <c r="SA74" s="259"/>
      <c r="SB74" s="259"/>
      <c r="SC74" s="259"/>
      <c r="SD74" s="259"/>
      <c r="SE74" s="259"/>
      <c r="VC74" s="146"/>
      <c r="VD74" s="146"/>
      <c r="VE74" s="146"/>
      <c r="VF74" s="146"/>
      <c r="VG74" s="146"/>
      <c r="VH74" s="146"/>
      <c r="VI74" s="146"/>
      <c r="VJ74" s="146"/>
      <c r="VK74" s="146"/>
      <c r="VL74" s="146"/>
      <c r="VM74" s="146"/>
      <c r="VN74" s="146"/>
      <c r="VO74" s="146"/>
      <c r="VP74" s="146"/>
      <c r="VQ74" s="146"/>
      <c r="VR74" s="146"/>
      <c r="VS74" s="146"/>
      <c r="VT74" s="146"/>
      <c r="VU74" s="146"/>
      <c r="VV74" s="146"/>
      <c r="VW74" s="146"/>
      <c r="VX74" s="146"/>
      <c r="VY74" s="146"/>
      <c r="VZ74" s="146"/>
      <c r="WA74" s="146"/>
      <c r="WB74" s="146"/>
      <c r="WC74" s="146"/>
      <c r="WD74" s="146"/>
      <c r="WE74" s="146"/>
      <c r="WF74" s="146"/>
      <c r="WG74" s="146"/>
      <c r="WH74" s="146"/>
      <c r="WI74" s="146"/>
      <c r="WJ74" s="146"/>
      <c r="WK74" s="146"/>
      <c r="WL74" s="146"/>
      <c r="WM74" s="146"/>
      <c r="WN74" s="146"/>
      <c r="WO74" s="146"/>
      <c r="WP74" s="146"/>
      <c r="WQ74" s="146"/>
      <c r="WR74" s="146"/>
      <c r="WS74" s="146"/>
      <c r="WT74" s="146"/>
      <c r="WU74" s="146"/>
    </row>
    <row r="75" spans="1:619" ht="14.1" customHeight="1" x14ac:dyDescent="0.2">
      <c r="A75" s="203"/>
      <c r="B75" s="187"/>
      <c r="C75" s="187"/>
      <c r="D75" s="187"/>
      <c r="E75" s="187"/>
      <c r="F75" s="187"/>
      <c r="G75" s="187"/>
      <c r="H75" s="187"/>
      <c r="I75" s="187"/>
      <c r="J75" s="187"/>
      <c r="K75" s="187"/>
      <c r="L75" s="187"/>
      <c r="M75" s="187"/>
      <c r="N75" s="187"/>
      <c r="O75" s="187"/>
      <c r="P75" s="187"/>
      <c r="Q75" s="187"/>
      <c r="R75" s="187"/>
      <c r="S75" s="187"/>
      <c r="T75" s="187"/>
      <c r="U75" s="187"/>
      <c r="V75" s="187"/>
      <c r="W75" s="187"/>
      <c r="X75" s="187"/>
      <c r="Y75" s="187"/>
      <c r="Z75" s="187"/>
      <c r="AA75" s="187"/>
      <c r="AB75" s="187"/>
      <c r="AC75" s="187"/>
      <c r="AD75" s="194"/>
      <c r="AE75" s="194"/>
      <c r="AF75" s="194"/>
      <c r="AG75" s="187"/>
      <c r="AH75" s="187"/>
      <c r="AI75" s="187"/>
      <c r="AJ75" s="187"/>
      <c r="AK75" s="187"/>
      <c r="AL75" s="187"/>
      <c r="AM75" s="187"/>
      <c r="AN75" s="187"/>
      <c r="AO75" s="187"/>
      <c r="AP75" s="194"/>
      <c r="AQ75" s="194"/>
      <c r="AR75" s="194"/>
      <c r="AS75" s="194"/>
      <c r="AT75" s="194"/>
      <c r="AU75" s="194"/>
      <c r="AV75" s="194"/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  <c r="BI75" s="194"/>
      <c r="BJ75" s="194"/>
      <c r="BK75" s="194"/>
      <c r="BL75" s="194"/>
      <c r="BM75" s="194"/>
      <c r="BN75" s="194"/>
      <c r="BO75" s="194"/>
      <c r="BP75" s="194"/>
      <c r="BQ75" s="194"/>
      <c r="BR75" s="194"/>
      <c r="BS75" s="194"/>
      <c r="BT75" s="194"/>
      <c r="BU75" s="194"/>
      <c r="BV75" s="194"/>
      <c r="BW75" s="194"/>
      <c r="BX75" s="194"/>
      <c r="BY75" s="194"/>
      <c r="BZ75" s="194"/>
      <c r="CA75" s="194"/>
      <c r="CB75" s="194"/>
      <c r="CC75" s="194"/>
      <c r="CD75" s="194"/>
      <c r="CE75" s="194"/>
      <c r="CF75" s="194"/>
      <c r="CG75" s="194"/>
      <c r="CH75" s="194"/>
      <c r="CI75" s="194"/>
      <c r="CJ75" s="194"/>
      <c r="CK75" s="194"/>
      <c r="CL75" s="194"/>
      <c r="CM75" s="194"/>
      <c r="CN75" s="194"/>
      <c r="CO75" s="194"/>
      <c r="CP75" s="194"/>
      <c r="CQ75" s="194"/>
      <c r="CR75" s="194"/>
      <c r="CS75" s="194"/>
      <c r="CT75" s="194"/>
      <c r="CU75" s="194"/>
      <c r="CV75" s="194"/>
      <c r="CW75" s="194"/>
      <c r="CX75" s="194"/>
      <c r="CY75" s="194"/>
      <c r="CZ75" s="194"/>
      <c r="DA75" s="194"/>
      <c r="DB75" s="194"/>
      <c r="DC75" s="194"/>
      <c r="DD75" s="194"/>
      <c r="DE75" s="194"/>
      <c r="DF75" s="194"/>
      <c r="DG75" s="194"/>
      <c r="DH75" s="194"/>
      <c r="DI75" s="194"/>
      <c r="DJ75" s="194"/>
      <c r="DK75" s="194"/>
      <c r="DL75" s="194"/>
      <c r="DM75" s="194"/>
      <c r="DN75" s="194"/>
      <c r="DO75" s="194"/>
      <c r="DP75" s="194"/>
      <c r="DQ75" s="194"/>
      <c r="DR75" s="194"/>
      <c r="DS75" s="194"/>
      <c r="DT75" s="194"/>
      <c r="DU75" s="194"/>
      <c r="DV75" s="194"/>
      <c r="DW75" s="194"/>
      <c r="DX75" s="194"/>
      <c r="DY75" s="194"/>
      <c r="DZ75" s="194"/>
      <c r="EA75" s="194"/>
      <c r="EB75" s="194"/>
      <c r="EC75" s="194"/>
      <c r="ED75" s="194"/>
      <c r="EE75" s="194"/>
      <c r="EF75" s="194"/>
      <c r="EG75" s="194"/>
      <c r="EH75" s="194"/>
      <c r="EI75" s="194"/>
      <c r="EJ75" s="194"/>
      <c r="EK75" s="194"/>
      <c r="EL75" s="194"/>
      <c r="EM75" s="194"/>
      <c r="EN75" s="194"/>
      <c r="EO75" s="194"/>
      <c r="EP75" s="194"/>
      <c r="EQ75" s="194"/>
      <c r="ER75" s="194"/>
      <c r="ES75" s="194"/>
      <c r="ET75" s="194"/>
      <c r="EU75" s="194"/>
      <c r="EV75" s="194"/>
      <c r="EW75" s="194"/>
      <c r="EX75" s="194"/>
      <c r="EY75" s="194"/>
      <c r="EZ75" s="194"/>
      <c r="FA75" s="194"/>
      <c r="FB75" s="111"/>
      <c r="FC75" s="111"/>
      <c r="FD75" s="111"/>
      <c r="FE75" s="374"/>
      <c r="FF75" s="374"/>
      <c r="FG75" s="374"/>
      <c r="FH75" s="187"/>
      <c r="FI75" s="111"/>
      <c r="FJ75" s="111"/>
      <c r="FK75" s="111"/>
      <c r="FL75" s="111"/>
      <c r="FM75" s="111"/>
      <c r="FN75" s="111"/>
      <c r="FO75" s="187"/>
      <c r="FP75" s="187"/>
      <c r="FQ75" s="187"/>
      <c r="FR75" s="194"/>
      <c r="FS75" s="187"/>
      <c r="FT75" s="187"/>
      <c r="FU75" s="194"/>
      <c r="FZ75" s="123"/>
      <c r="GA75" s="259"/>
      <c r="GB75" s="259"/>
      <c r="GC75" s="97"/>
      <c r="GD75" s="97"/>
      <c r="GE75" s="97"/>
      <c r="GG75" s="259"/>
      <c r="QZ75" s="185" t="s">
        <v>14</v>
      </c>
      <c r="RA75" s="185">
        <f>IF(I30=16,QZ22,RA8)</f>
        <v>-11.5</v>
      </c>
      <c r="RB75" s="185">
        <f>IF(I30=16,QZ24,RA8)</f>
        <v>-11.5</v>
      </c>
      <c r="RC75" s="185"/>
      <c r="RD75" s="185">
        <f>RA75</f>
        <v>-11.5</v>
      </c>
      <c r="RE75" s="185">
        <f>RD75</f>
        <v>-11.5</v>
      </c>
      <c r="RF75" s="185"/>
      <c r="RG75" s="401">
        <f>RB75</f>
        <v>-11.5</v>
      </c>
      <c r="RH75" s="401">
        <f>RG75</f>
        <v>-11.5</v>
      </c>
      <c r="RI75" s="185"/>
      <c r="RJ75" s="185">
        <f>IF(I30=16,0,RA8)</f>
        <v>-11.5</v>
      </c>
      <c r="RK75" s="185"/>
      <c r="RL75" s="185" t="str">
        <f>IF(I30=16,"&lt;=0.30","")</f>
        <v/>
      </c>
      <c r="RM75" s="185"/>
      <c r="RN75" s="185"/>
      <c r="RO75" s="259"/>
      <c r="RP75" s="259"/>
      <c r="RQ75" s="259"/>
      <c r="RR75" s="259"/>
      <c r="RS75" s="259"/>
      <c r="RT75" s="259"/>
      <c r="RU75" s="91"/>
      <c r="RV75" s="91"/>
      <c r="RW75" s="91"/>
      <c r="RX75" s="259"/>
      <c r="RY75" s="259"/>
      <c r="RZ75" s="259"/>
      <c r="SA75" s="259"/>
      <c r="SB75" s="259"/>
      <c r="SC75" s="259"/>
      <c r="SD75" s="259"/>
      <c r="SE75" s="259"/>
      <c r="VC75" s="146"/>
      <c r="VD75" s="146"/>
      <c r="VE75" s="146"/>
      <c r="VF75" s="146"/>
      <c r="VG75" s="146"/>
      <c r="VH75" s="146"/>
      <c r="VI75" s="146"/>
      <c r="VJ75" s="146"/>
      <c r="VK75" s="146"/>
      <c r="VL75" s="146"/>
      <c r="VM75" s="146"/>
      <c r="VN75" s="146"/>
      <c r="VO75" s="146"/>
      <c r="VP75" s="146"/>
      <c r="VQ75" s="146"/>
      <c r="VR75" s="146"/>
      <c r="VS75" s="146"/>
      <c r="VT75" s="146"/>
      <c r="VU75" s="146"/>
      <c r="VV75" s="146"/>
      <c r="VW75" s="146"/>
      <c r="VX75" s="146"/>
      <c r="VY75" s="146"/>
      <c r="VZ75" s="146"/>
      <c r="WA75" s="146"/>
      <c r="WB75" s="146"/>
      <c r="WC75" s="146"/>
      <c r="WD75" s="146"/>
      <c r="WE75" s="146"/>
      <c r="WF75" s="146"/>
      <c r="WG75" s="146"/>
      <c r="WH75" s="146"/>
      <c r="WI75" s="146"/>
      <c r="WJ75" s="146"/>
      <c r="WK75" s="146"/>
      <c r="WL75" s="146"/>
      <c r="WM75" s="146"/>
      <c r="WN75" s="146"/>
      <c r="WO75" s="146"/>
      <c r="WP75" s="146"/>
      <c r="WQ75" s="146"/>
      <c r="WR75" s="146"/>
      <c r="WS75" s="146"/>
      <c r="WT75" s="146"/>
      <c r="WU75" s="146"/>
    </row>
    <row r="76" spans="1:619" ht="14.1" customHeight="1" x14ac:dyDescent="0.15">
      <c r="A76" s="203"/>
      <c r="B76" s="187"/>
      <c r="C76" s="187"/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  <c r="AF76" s="187"/>
      <c r="AG76" s="187"/>
      <c r="AH76" s="187"/>
      <c r="AI76" s="187"/>
      <c r="AJ76" s="187"/>
      <c r="AK76" s="187"/>
      <c r="AL76" s="187"/>
      <c r="AM76" s="187"/>
      <c r="AN76" s="187"/>
      <c r="AO76" s="187"/>
      <c r="AP76" s="194"/>
      <c r="AQ76" s="194"/>
      <c r="AR76" s="194"/>
      <c r="AS76" s="194"/>
      <c r="AT76" s="194"/>
      <c r="AU76" s="194"/>
      <c r="AV76" s="194"/>
      <c r="AW76" s="194"/>
      <c r="AX76" s="194"/>
      <c r="AY76" s="194"/>
      <c r="AZ76" s="194"/>
      <c r="BA76" s="194"/>
      <c r="BB76" s="194"/>
      <c r="BC76" s="194"/>
      <c r="BD76" s="194"/>
      <c r="BE76" s="194"/>
      <c r="BF76" s="194"/>
      <c r="BG76" s="194"/>
      <c r="BH76" s="194"/>
      <c r="BI76" s="194"/>
      <c r="BJ76" s="194"/>
      <c r="BK76" s="194"/>
      <c r="BL76" s="194"/>
      <c r="BM76" s="194"/>
      <c r="BN76" s="194"/>
      <c r="BO76" s="194"/>
      <c r="BP76" s="194"/>
      <c r="BQ76" s="194"/>
      <c r="BR76" s="194"/>
      <c r="BS76" s="194"/>
      <c r="BT76" s="194"/>
      <c r="BU76" s="194"/>
      <c r="BV76" s="194"/>
      <c r="BW76" s="194"/>
      <c r="BX76" s="194"/>
      <c r="BY76" s="194"/>
      <c r="BZ76" s="194"/>
      <c r="CA76" s="194"/>
      <c r="CB76" s="194"/>
      <c r="CC76" s="194"/>
      <c r="CD76" s="194"/>
      <c r="CE76" s="194"/>
      <c r="CF76" s="194"/>
      <c r="CG76" s="194"/>
      <c r="CH76" s="194"/>
      <c r="CI76" s="194"/>
      <c r="CJ76" s="194"/>
      <c r="CK76" s="194"/>
      <c r="CL76" s="194"/>
      <c r="CM76" s="194"/>
      <c r="CN76" s="194"/>
      <c r="CO76" s="194"/>
      <c r="CP76" s="194"/>
      <c r="CQ76" s="194"/>
      <c r="CR76" s="194"/>
      <c r="CS76" s="194"/>
      <c r="CT76" s="194"/>
      <c r="CU76" s="194"/>
      <c r="CV76" s="194"/>
      <c r="CW76" s="194"/>
      <c r="CX76" s="194"/>
      <c r="CY76" s="194"/>
      <c r="CZ76" s="194"/>
      <c r="DA76" s="194"/>
      <c r="DB76" s="194"/>
      <c r="DC76" s="194"/>
      <c r="DD76" s="194"/>
      <c r="DE76" s="194"/>
      <c r="DF76" s="194"/>
      <c r="DG76" s="194"/>
      <c r="DH76" s="194"/>
      <c r="DI76" s="194"/>
      <c r="DJ76" s="194"/>
      <c r="DK76" s="194"/>
      <c r="DL76" s="194"/>
      <c r="DM76" s="194"/>
      <c r="DN76" s="194"/>
      <c r="DO76" s="194"/>
      <c r="DP76" s="194"/>
      <c r="DQ76" s="194"/>
      <c r="DR76" s="194"/>
      <c r="DS76" s="194"/>
      <c r="DT76" s="194"/>
      <c r="DU76" s="194"/>
      <c r="DV76" s="194"/>
      <c r="DW76" s="194"/>
      <c r="DX76" s="194"/>
      <c r="DY76" s="194"/>
      <c r="DZ76" s="194"/>
      <c r="EA76" s="194"/>
      <c r="EB76" s="194"/>
      <c r="EC76" s="194"/>
      <c r="ED76" s="194"/>
      <c r="EE76" s="194"/>
      <c r="EF76" s="194"/>
      <c r="EG76" s="194"/>
      <c r="EH76" s="194"/>
      <c r="EI76" s="194"/>
      <c r="EJ76" s="194"/>
      <c r="EK76" s="194"/>
      <c r="EL76" s="194"/>
      <c r="EM76" s="194"/>
      <c r="EN76" s="194"/>
      <c r="EO76" s="194"/>
      <c r="EP76" s="194"/>
      <c r="EQ76" s="194"/>
      <c r="ER76" s="194"/>
      <c r="ES76" s="194"/>
      <c r="ET76" s="194"/>
      <c r="EU76" s="194"/>
      <c r="EV76" s="194"/>
      <c r="EW76" s="194"/>
      <c r="EX76" s="194"/>
      <c r="EY76" s="194"/>
      <c r="EZ76" s="194"/>
      <c r="FA76" s="194"/>
      <c r="FB76" s="111"/>
      <c r="FC76" s="403"/>
      <c r="FD76" s="111"/>
      <c r="FE76" s="374"/>
      <c r="FF76" s="374"/>
      <c r="FG76" s="374"/>
      <c r="FH76" s="187"/>
      <c r="FI76" s="403"/>
      <c r="FJ76" s="374"/>
      <c r="FK76" s="111"/>
      <c r="FL76" s="111"/>
      <c r="FM76" s="111"/>
      <c r="FN76" s="111"/>
      <c r="FO76" s="187"/>
      <c r="FP76" s="187"/>
      <c r="FQ76" s="194"/>
      <c r="FR76" s="187"/>
      <c r="FS76" s="187"/>
      <c r="FT76" s="187"/>
      <c r="FU76" s="194"/>
      <c r="FZ76" s="123"/>
      <c r="GA76" s="259"/>
      <c r="GB76" s="259"/>
      <c r="GC76" s="97"/>
      <c r="GD76" s="97"/>
      <c r="GE76" s="97"/>
      <c r="GG76" s="259"/>
      <c r="QZ76" s="185" t="s">
        <v>15</v>
      </c>
      <c r="RA76" s="185">
        <f>RA50</f>
        <v>-27</v>
      </c>
      <c r="RB76" s="185">
        <f>RA76</f>
        <v>-27</v>
      </c>
      <c r="RC76" s="185"/>
      <c r="RD76" s="185">
        <f>RA76+2</f>
        <v>-25</v>
      </c>
      <c r="RE76" s="185">
        <f>RA76-2</f>
        <v>-29</v>
      </c>
      <c r="RF76" s="185"/>
      <c r="RG76" s="401">
        <f>RD76</f>
        <v>-25</v>
      </c>
      <c r="RH76" s="401">
        <f>RE76</f>
        <v>-29</v>
      </c>
      <c r="RI76" s="185"/>
      <c r="RJ76" s="185">
        <f>RA76</f>
        <v>-27</v>
      </c>
      <c r="RK76" s="185"/>
      <c r="RL76" s="185"/>
      <c r="RM76" s="185"/>
      <c r="RN76" s="185"/>
      <c r="RO76" s="259"/>
      <c r="RP76" s="123"/>
      <c r="RQ76" s="123"/>
      <c r="RR76" s="123"/>
      <c r="RS76" s="123"/>
      <c r="RT76" s="123"/>
      <c r="RU76" s="166"/>
      <c r="RV76" s="166"/>
      <c r="RW76" s="166"/>
      <c r="RX76" s="259"/>
      <c r="RY76" s="259"/>
      <c r="RZ76" s="259"/>
      <c r="SA76" s="259"/>
      <c r="SB76" s="259"/>
      <c r="SC76" s="259"/>
      <c r="SD76" s="259"/>
      <c r="SE76" s="259"/>
      <c r="VC76" s="146"/>
      <c r="VD76" s="146"/>
      <c r="VE76" s="146"/>
      <c r="VF76" s="146"/>
      <c r="VG76" s="146"/>
      <c r="VH76" s="146"/>
      <c r="VI76" s="146"/>
      <c r="VJ76" s="146"/>
      <c r="VK76" s="146"/>
      <c r="VL76" s="146"/>
      <c r="VM76" s="146"/>
      <c r="VN76" s="146"/>
      <c r="VO76" s="146"/>
      <c r="VP76" s="146"/>
      <c r="VQ76" s="146"/>
      <c r="VR76" s="146"/>
      <c r="VS76" s="146"/>
      <c r="VT76" s="146"/>
      <c r="VU76" s="146"/>
      <c r="VV76" s="146"/>
      <c r="VW76" s="146"/>
      <c r="VX76" s="146"/>
      <c r="VY76" s="146"/>
      <c r="VZ76" s="146"/>
      <c r="WA76" s="146"/>
      <c r="WB76" s="146"/>
      <c r="WC76" s="146"/>
      <c r="WD76" s="146"/>
      <c r="WE76" s="146"/>
      <c r="WF76" s="146"/>
      <c r="WG76" s="146"/>
      <c r="WH76" s="146"/>
      <c r="WI76" s="146"/>
      <c r="WJ76" s="146"/>
      <c r="WK76" s="146"/>
      <c r="WL76" s="146"/>
      <c r="WM76" s="146"/>
      <c r="WN76" s="146"/>
      <c r="WO76" s="146"/>
      <c r="WP76" s="146"/>
      <c r="WQ76" s="146"/>
      <c r="WR76" s="146"/>
      <c r="WS76" s="146"/>
      <c r="WT76" s="146"/>
      <c r="WU76" s="146"/>
    </row>
    <row r="77" spans="1:619" ht="14.1" customHeight="1" x14ac:dyDescent="0.2">
      <c r="A77" s="203"/>
      <c r="B77" s="187"/>
      <c r="C77" s="187"/>
      <c r="D77" s="187"/>
      <c r="E77" s="187"/>
      <c r="F77" s="187"/>
      <c r="G77" s="187"/>
      <c r="H77" s="187"/>
      <c r="I77" s="187"/>
      <c r="J77" s="187"/>
      <c r="K77" s="187"/>
      <c r="L77" s="187"/>
      <c r="M77" s="187"/>
      <c r="N77" s="187"/>
      <c r="O77" s="187"/>
      <c r="P77" s="187"/>
      <c r="Q77" s="187"/>
      <c r="R77" s="187"/>
      <c r="S77" s="187"/>
      <c r="T77" s="187"/>
      <c r="U77" s="187"/>
      <c r="V77" s="187"/>
      <c r="W77" s="187"/>
      <c r="X77" s="187"/>
      <c r="Y77" s="187"/>
      <c r="Z77" s="187"/>
      <c r="AA77" s="187"/>
      <c r="AB77" s="187"/>
      <c r="AC77" s="187"/>
      <c r="AD77" s="187"/>
      <c r="AE77" s="187"/>
      <c r="AF77" s="187"/>
      <c r="AG77" s="187"/>
      <c r="AH77" s="187"/>
      <c r="AI77" s="187"/>
      <c r="AJ77" s="187"/>
      <c r="AK77" s="187"/>
      <c r="AL77" s="187"/>
      <c r="AM77" s="187"/>
      <c r="AN77" s="187"/>
      <c r="AO77" s="187"/>
      <c r="AP77" s="201"/>
      <c r="AQ77" s="201"/>
      <c r="AR77" s="201"/>
      <c r="AS77" s="201"/>
      <c r="AT77" s="201"/>
      <c r="AU77" s="201"/>
      <c r="AV77" s="201"/>
      <c r="AW77" s="201"/>
      <c r="AX77" s="201"/>
      <c r="AY77" s="201"/>
      <c r="AZ77" s="201"/>
      <c r="BA77" s="201"/>
      <c r="BB77" s="201"/>
      <c r="BC77" s="201"/>
      <c r="BD77" s="201"/>
      <c r="BE77" s="201"/>
      <c r="BF77" s="201"/>
      <c r="BG77" s="201"/>
      <c r="BH77" s="201"/>
      <c r="BI77" s="201"/>
      <c r="BJ77" s="201"/>
      <c r="BK77" s="201"/>
      <c r="BL77" s="201"/>
      <c r="BM77" s="201"/>
      <c r="BN77" s="201"/>
      <c r="BO77" s="201"/>
      <c r="BP77" s="201"/>
      <c r="BQ77" s="201"/>
      <c r="BR77" s="201"/>
      <c r="BS77" s="201"/>
      <c r="BT77" s="201"/>
      <c r="BU77" s="201"/>
      <c r="BV77" s="201"/>
      <c r="BW77" s="201"/>
      <c r="BX77" s="201"/>
      <c r="BY77" s="201"/>
      <c r="BZ77" s="201"/>
      <c r="CA77" s="201"/>
      <c r="CB77" s="201"/>
      <c r="CC77" s="201"/>
      <c r="CD77" s="201"/>
      <c r="CE77" s="201"/>
      <c r="CF77" s="201"/>
      <c r="CG77" s="201"/>
      <c r="CH77" s="201"/>
      <c r="CI77" s="201"/>
      <c r="CJ77" s="201"/>
      <c r="CK77" s="201"/>
      <c r="CL77" s="201"/>
      <c r="CM77" s="201"/>
      <c r="CN77" s="201"/>
      <c r="CO77" s="201"/>
      <c r="CP77" s="201"/>
      <c r="CQ77" s="201"/>
      <c r="CR77" s="201"/>
      <c r="CS77" s="201"/>
      <c r="CT77" s="201"/>
      <c r="CU77" s="201"/>
      <c r="CV77" s="201"/>
      <c r="CW77" s="201"/>
      <c r="CX77" s="201"/>
      <c r="CY77" s="201"/>
      <c r="CZ77" s="201"/>
      <c r="DA77" s="201"/>
      <c r="DB77" s="201"/>
      <c r="DC77" s="201"/>
      <c r="DD77" s="201"/>
      <c r="DE77" s="201"/>
      <c r="DF77" s="201"/>
      <c r="DG77" s="201"/>
      <c r="DH77" s="201"/>
      <c r="DI77" s="201"/>
      <c r="DJ77" s="201"/>
      <c r="DK77" s="201"/>
      <c r="DL77" s="201"/>
      <c r="DM77" s="201"/>
      <c r="DN77" s="201"/>
      <c r="DO77" s="201"/>
      <c r="DP77" s="201"/>
      <c r="DQ77" s="201"/>
      <c r="DR77" s="201"/>
      <c r="DS77" s="201"/>
      <c r="DT77" s="201"/>
      <c r="DU77" s="201"/>
      <c r="DV77" s="201"/>
      <c r="DW77" s="201"/>
      <c r="DX77" s="201"/>
      <c r="DY77" s="201"/>
      <c r="DZ77" s="201"/>
      <c r="EA77" s="201"/>
      <c r="EB77" s="201"/>
      <c r="EC77" s="201"/>
      <c r="ED77" s="201"/>
      <c r="EE77" s="201"/>
      <c r="EF77" s="201"/>
      <c r="EG77" s="201"/>
      <c r="EH77" s="201"/>
      <c r="EI77" s="201"/>
      <c r="EJ77" s="201"/>
      <c r="EK77" s="201"/>
      <c r="EL77" s="201"/>
      <c r="EM77" s="201"/>
      <c r="EN77" s="201"/>
      <c r="EO77" s="201"/>
      <c r="EP77" s="201"/>
      <c r="EQ77" s="201"/>
      <c r="ER77" s="201"/>
      <c r="ES77" s="201"/>
      <c r="ET77" s="201"/>
      <c r="EU77" s="201"/>
      <c r="EV77" s="201"/>
      <c r="EW77" s="194"/>
      <c r="EX77" s="194"/>
      <c r="EY77" s="194"/>
      <c r="EZ77" s="194"/>
      <c r="FA77" s="194"/>
      <c r="FB77" s="404"/>
      <c r="FC77" s="194"/>
      <c r="FD77" s="111"/>
      <c r="FE77" s="80"/>
      <c r="FF77" s="80"/>
      <c r="FG77" s="80"/>
      <c r="FH77" s="194"/>
      <c r="FI77" s="194"/>
      <c r="FJ77" s="194"/>
      <c r="FK77" s="194"/>
      <c r="FL77" s="187"/>
      <c r="FM77" s="187"/>
      <c r="FN77" s="187"/>
      <c r="FO77" s="187"/>
      <c r="FP77" s="187"/>
      <c r="FQ77" s="194"/>
      <c r="FR77" s="187"/>
      <c r="FS77" s="187"/>
      <c r="FT77" s="187"/>
      <c r="FU77" s="194"/>
      <c r="FZ77" s="405"/>
      <c r="GB77" s="259"/>
      <c r="GC77" s="97"/>
      <c r="GD77" s="97"/>
      <c r="GE77" s="97"/>
      <c r="GF77" s="259"/>
      <c r="QZ77" s="385" t="s">
        <v>14</v>
      </c>
      <c r="RA77" s="385">
        <f>IF(I30=16,RC5+12,RA46)</f>
        <v>-27</v>
      </c>
      <c r="RB77" s="385">
        <f>RA77</f>
        <v>-27</v>
      </c>
      <c r="RC77" s="385"/>
      <c r="RD77" s="385">
        <f>RA77-2</f>
        <v>-29</v>
      </c>
      <c r="RE77" s="385">
        <f>RA77+2</f>
        <v>-25</v>
      </c>
      <c r="RF77" s="385"/>
      <c r="RG77" s="385">
        <f>RD77</f>
        <v>-29</v>
      </c>
      <c r="RH77" s="385">
        <f>RE77</f>
        <v>-25</v>
      </c>
      <c r="RI77" s="385"/>
      <c r="RJ77" s="385">
        <f>RA77</f>
        <v>-27</v>
      </c>
      <c r="RK77" s="385"/>
      <c r="RL77" s="185" t="str">
        <f>IF(I30=16,"&lt;=0.30","")</f>
        <v/>
      </c>
      <c r="RM77" s="385"/>
      <c r="RN77" s="385"/>
      <c r="RO77" s="385"/>
      <c r="RP77" s="123"/>
      <c r="RQ77" s="123"/>
      <c r="RR77" s="123"/>
      <c r="RS77" s="123"/>
      <c r="RT77" s="123"/>
      <c r="RU77" s="259"/>
      <c r="RV77" s="259"/>
      <c r="RW77" s="259"/>
      <c r="RX77" s="259"/>
      <c r="RY77" s="259"/>
      <c r="RZ77" s="259"/>
      <c r="SA77" s="259"/>
      <c r="SB77" s="259"/>
      <c r="SC77" s="259"/>
      <c r="SD77" s="259"/>
      <c r="SE77" s="259"/>
    </row>
    <row r="78" spans="1:619" ht="14.1" customHeight="1" x14ac:dyDescent="0.2">
      <c r="A78" s="203"/>
      <c r="B78" s="187"/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7"/>
      <c r="AI78" s="187"/>
      <c r="AJ78" s="187"/>
      <c r="AK78" s="187"/>
      <c r="AL78" s="187"/>
      <c r="AM78" s="187"/>
      <c r="AN78" s="187"/>
      <c r="AO78" s="187"/>
      <c r="AP78" s="194"/>
      <c r="AQ78" s="194"/>
      <c r="AR78" s="194"/>
      <c r="AS78" s="194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7"/>
      <c r="BF78" s="187"/>
      <c r="BG78" s="187"/>
      <c r="BH78" s="187"/>
      <c r="BI78" s="187"/>
      <c r="BJ78" s="187"/>
      <c r="BK78" s="187"/>
      <c r="BL78" s="187"/>
      <c r="BM78" s="187"/>
      <c r="BN78" s="187"/>
      <c r="BO78" s="187"/>
      <c r="BP78" s="187"/>
      <c r="BQ78" s="187"/>
      <c r="BR78" s="187"/>
      <c r="BS78" s="187"/>
      <c r="BT78" s="187"/>
      <c r="BU78" s="187"/>
      <c r="BV78" s="187"/>
      <c r="BW78" s="187"/>
      <c r="BX78" s="187"/>
      <c r="BY78" s="187"/>
      <c r="BZ78" s="187"/>
      <c r="CA78" s="187"/>
      <c r="CB78" s="187"/>
      <c r="CC78" s="187"/>
      <c r="CD78" s="187"/>
      <c r="CE78" s="187"/>
      <c r="CF78" s="187"/>
      <c r="CG78" s="187"/>
      <c r="CH78" s="187"/>
      <c r="CI78" s="187"/>
      <c r="CJ78" s="187"/>
      <c r="CK78" s="187"/>
      <c r="CL78" s="187"/>
      <c r="CM78" s="187"/>
      <c r="CN78" s="187"/>
      <c r="CO78" s="187"/>
      <c r="CP78" s="187"/>
      <c r="CQ78" s="187"/>
      <c r="CR78" s="187"/>
      <c r="CS78" s="187"/>
      <c r="CT78" s="187"/>
      <c r="CU78" s="187"/>
      <c r="CV78" s="187"/>
      <c r="CW78" s="187"/>
      <c r="CX78" s="187"/>
      <c r="CY78" s="187"/>
      <c r="CZ78" s="187"/>
      <c r="DA78" s="187"/>
      <c r="DB78" s="187"/>
      <c r="DC78" s="187"/>
      <c r="DD78" s="187"/>
      <c r="DE78" s="187"/>
      <c r="DF78" s="187"/>
      <c r="DG78" s="187"/>
      <c r="DH78" s="187"/>
      <c r="DI78" s="187"/>
      <c r="DJ78" s="187"/>
      <c r="DK78" s="187"/>
      <c r="DL78" s="187"/>
      <c r="DM78" s="187"/>
      <c r="DN78" s="187"/>
      <c r="DO78" s="187"/>
      <c r="DP78" s="187"/>
      <c r="DQ78" s="187"/>
      <c r="DR78" s="187"/>
      <c r="DS78" s="187"/>
      <c r="DT78" s="187"/>
      <c r="DU78" s="187"/>
      <c r="DV78" s="187"/>
      <c r="DW78" s="187"/>
      <c r="DX78" s="187"/>
      <c r="DY78" s="187"/>
      <c r="DZ78" s="187"/>
      <c r="EA78" s="187"/>
      <c r="EB78" s="187"/>
      <c r="EC78" s="187"/>
      <c r="ED78" s="187"/>
      <c r="EE78" s="187"/>
      <c r="EF78" s="187"/>
      <c r="EG78" s="187"/>
      <c r="EH78" s="187"/>
      <c r="EI78" s="187"/>
      <c r="EJ78" s="187"/>
      <c r="EK78" s="187"/>
      <c r="EL78" s="187"/>
      <c r="EM78" s="187"/>
      <c r="EN78" s="187"/>
      <c r="EO78" s="187"/>
      <c r="EP78" s="187"/>
      <c r="EQ78" s="187"/>
      <c r="ER78" s="187"/>
      <c r="ES78" s="187"/>
      <c r="ET78" s="187"/>
      <c r="EU78" s="187"/>
      <c r="EV78" s="187"/>
      <c r="EW78" s="187"/>
      <c r="EX78" s="187"/>
      <c r="EY78" s="187"/>
      <c r="EZ78" s="187"/>
      <c r="FA78" s="187"/>
      <c r="FB78" s="404"/>
      <c r="FC78" s="187"/>
      <c r="FD78" s="111"/>
      <c r="FE78" s="80"/>
      <c r="FF78" s="80"/>
      <c r="FG78" s="80"/>
      <c r="FH78" s="111"/>
      <c r="FI78" s="194"/>
      <c r="FJ78" s="194"/>
      <c r="FK78" s="194"/>
      <c r="FL78" s="187"/>
      <c r="FM78" s="187"/>
      <c r="FN78" s="187"/>
      <c r="FO78" s="187"/>
      <c r="FP78" s="187"/>
      <c r="FQ78" s="194"/>
      <c r="FR78" s="187"/>
      <c r="FS78" s="187"/>
      <c r="FT78" s="187"/>
      <c r="FU78" s="194"/>
      <c r="FZ78" s="405"/>
      <c r="GB78" s="259"/>
      <c r="GC78" s="97"/>
      <c r="GD78" s="97"/>
      <c r="GE78" s="97"/>
      <c r="GF78" s="123"/>
      <c r="QZ78" s="385" t="s">
        <v>15</v>
      </c>
      <c r="RA78" s="385">
        <f>IF(I30=16,RE22,RA47)</f>
        <v>15</v>
      </c>
      <c r="RB78" s="385">
        <f>IF(I30=16,RE24,RA47)</f>
        <v>15</v>
      </c>
      <c r="RC78" s="385"/>
      <c r="RD78" s="385">
        <f>RB78</f>
        <v>15</v>
      </c>
      <c r="RE78" s="385">
        <f>RD78</f>
        <v>15</v>
      </c>
      <c r="RF78" s="385"/>
      <c r="RG78" s="385">
        <f>RA78</f>
        <v>15</v>
      </c>
      <c r="RH78" s="385">
        <f>RG78</f>
        <v>15</v>
      </c>
      <c r="RI78" s="385"/>
      <c r="RJ78" s="385">
        <v>0</v>
      </c>
      <c r="RK78" s="385"/>
      <c r="RL78" s="385"/>
      <c r="RM78" s="385"/>
      <c r="RN78" s="385"/>
      <c r="RO78" s="385"/>
      <c r="RP78" s="259"/>
      <c r="RQ78" s="259"/>
      <c r="RR78" s="259"/>
      <c r="RS78" s="259"/>
      <c r="RT78" s="259"/>
      <c r="RU78" s="259"/>
      <c r="RV78" s="259"/>
      <c r="RW78" s="259"/>
      <c r="RX78" s="259"/>
      <c r="RY78" s="259"/>
      <c r="RZ78" s="259"/>
      <c r="SA78" s="259"/>
      <c r="SB78" s="259"/>
      <c r="SC78" s="259"/>
      <c r="SD78" s="259"/>
      <c r="SE78" s="259"/>
    </row>
    <row r="79" spans="1:619" ht="14.1" customHeight="1" x14ac:dyDescent="0.2">
      <c r="A79" s="203"/>
      <c r="B79" s="187"/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187"/>
      <c r="O79" s="187"/>
      <c r="P79" s="187"/>
      <c r="Q79" s="187"/>
      <c r="R79" s="187"/>
      <c r="S79" s="187"/>
      <c r="T79" s="187"/>
      <c r="U79" s="187"/>
      <c r="V79" s="187"/>
      <c r="W79" s="187"/>
      <c r="X79" s="187"/>
      <c r="Y79" s="187"/>
      <c r="Z79" s="187"/>
      <c r="AA79" s="187"/>
      <c r="AB79" s="187"/>
      <c r="AC79" s="187"/>
      <c r="AD79" s="187"/>
      <c r="AE79" s="187"/>
      <c r="AF79" s="187"/>
      <c r="AG79" s="187"/>
      <c r="AH79" s="187"/>
      <c r="AI79" s="187"/>
      <c r="AJ79" s="187"/>
      <c r="AK79" s="187"/>
      <c r="AL79" s="187"/>
      <c r="AM79" s="187"/>
      <c r="AN79" s="187"/>
      <c r="AO79" s="187"/>
      <c r="AP79" s="194"/>
      <c r="AQ79" s="194"/>
      <c r="AR79" s="194"/>
      <c r="AS79" s="194"/>
      <c r="AT79" s="187"/>
      <c r="AU79" s="187"/>
      <c r="AV79" s="187"/>
      <c r="AW79" s="187"/>
      <c r="AX79" s="187"/>
      <c r="AY79" s="187"/>
      <c r="AZ79" s="187"/>
      <c r="BA79" s="187"/>
      <c r="BB79" s="187"/>
      <c r="BC79" s="187"/>
      <c r="BD79" s="187"/>
      <c r="BE79" s="187"/>
      <c r="BF79" s="187"/>
      <c r="BG79" s="187"/>
      <c r="BH79" s="187"/>
      <c r="BI79" s="187"/>
      <c r="BJ79" s="187"/>
      <c r="BK79" s="187"/>
      <c r="BL79" s="187"/>
      <c r="BM79" s="187"/>
      <c r="BN79" s="187"/>
      <c r="BO79" s="187"/>
      <c r="BP79" s="187"/>
      <c r="BQ79" s="187"/>
      <c r="BR79" s="187"/>
      <c r="BS79" s="187"/>
      <c r="BT79" s="187"/>
      <c r="BU79" s="187"/>
      <c r="BV79" s="187"/>
      <c r="BW79" s="187"/>
      <c r="BX79" s="187"/>
      <c r="BY79" s="187"/>
      <c r="BZ79" s="187"/>
      <c r="CA79" s="187"/>
      <c r="CB79" s="187"/>
      <c r="CC79" s="187"/>
      <c r="CD79" s="187"/>
      <c r="CE79" s="187"/>
      <c r="CF79" s="187"/>
      <c r="CG79" s="187"/>
      <c r="CH79" s="187"/>
      <c r="CI79" s="187"/>
      <c r="CJ79" s="187"/>
      <c r="CK79" s="187"/>
      <c r="CL79" s="187"/>
      <c r="CM79" s="187"/>
      <c r="CN79" s="187"/>
      <c r="CO79" s="187"/>
      <c r="CP79" s="187"/>
      <c r="CQ79" s="187"/>
      <c r="CR79" s="187"/>
      <c r="CS79" s="187"/>
      <c r="CT79" s="187"/>
      <c r="CU79" s="187"/>
      <c r="CV79" s="187"/>
      <c r="CW79" s="187"/>
      <c r="CX79" s="187"/>
      <c r="CY79" s="187"/>
      <c r="CZ79" s="187"/>
      <c r="DA79" s="187"/>
      <c r="DB79" s="187"/>
      <c r="DC79" s="187"/>
      <c r="DD79" s="187"/>
      <c r="DE79" s="187"/>
      <c r="DF79" s="187"/>
      <c r="DG79" s="187"/>
      <c r="DH79" s="187"/>
      <c r="DI79" s="187"/>
      <c r="DJ79" s="187"/>
      <c r="DK79" s="187"/>
      <c r="DL79" s="187"/>
      <c r="DM79" s="187"/>
      <c r="DN79" s="187"/>
      <c r="DO79" s="187"/>
      <c r="DP79" s="187"/>
      <c r="DQ79" s="187"/>
      <c r="DR79" s="187"/>
      <c r="DS79" s="187"/>
      <c r="DT79" s="187"/>
      <c r="DU79" s="187"/>
      <c r="DV79" s="187"/>
      <c r="DW79" s="187"/>
      <c r="DX79" s="187"/>
      <c r="DY79" s="187"/>
      <c r="DZ79" s="187"/>
      <c r="EA79" s="187"/>
      <c r="EB79" s="187"/>
      <c r="EC79" s="187"/>
      <c r="ED79" s="187"/>
      <c r="EE79" s="187"/>
      <c r="EF79" s="187"/>
      <c r="EG79" s="187"/>
      <c r="EH79" s="187"/>
      <c r="EI79" s="187"/>
      <c r="EJ79" s="187"/>
      <c r="EK79" s="187"/>
      <c r="EL79" s="187"/>
      <c r="EM79" s="187"/>
      <c r="EN79" s="187"/>
      <c r="EO79" s="187"/>
      <c r="EP79" s="187"/>
      <c r="EQ79" s="187"/>
      <c r="ER79" s="187"/>
      <c r="ES79" s="187"/>
      <c r="ET79" s="187"/>
      <c r="EU79" s="187"/>
      <c r="EV79" s="187"/>
      <c r="EW79" s="187"/>
      <c r="EX79" s="187"/>
      <c r="EY79" s="187"/>
      <c r="EZ79" s="187"/>
      <c r="FA79" s="187"/>
      <c r="FB79" s="187"/>
      <c r="FC79" s="187"/>
      <c r="FD79" s="187"/>
      <c r="FE79" s="187"/>
      <c r="FF79" s="187"/>
      <c r="FG79" s="187"/>
      <c r="FH79" s="187"/>
      <c r="FI79" s="187"/>
      <c r="FJ79" s="367"/>
      <c r="FK79" s="367"/>
      <c r="FL79" s="367"/>
      <c r="FM79" s="367"/>
      <c r="FN79" s="381"/>
      <c r="FO79" s="381"/>
      <c r="FP79" s="381"/>
      <c r="FQ79" s="187"/>
      <c r="FR79" s="386"/>
      <c r="FS79" s="187"/>
      <c r="FT79" s="187"/>
      <c r="FU79" s="194"/>
      <c r="QZ79" s="259" t="s">
        <v>125</v>
      </c>
      <c r="RA79" s="259"/>
      <c r="RB79" s="259"/>
      <c r="RC79" s="259"/>
      <c r="RD79" s="259"/>
      <c r="RE79" s="259"/>
      <c r="RF79" s="259"/>
      <c r="RG79" s="259"/>
      <c r="RH79" s="259"/>
      <c r="RI79" s="259"/>
      <c r="RJ79" s="259"/>
      <c r="RK79" s="259"/>
      <c r="RL79" s="259"/>
      <c r="RM79" s="259"/>
      <c r="RN79" s="259"/>
      <c r="RO79" s="259"/>
      <c r="RP79" s="259"/>
      <c r="RQ79" s="259"/>
      <c r="RR79" s="259"/>
      <c r="RS79" s="259"/>
      <c r="RT79" s="259"/>
      <c r="RU79" s="259"/>
      <c r="RV79" s="184"/>
      <c r="RW79" s="184"/>
      <c r="RX79" s="157"/>
      <c r="RY79" s="138"/>
      <c r="RZ79" s="138"/>
      <c r="SA79" s="138"/>
      <c r="SB79" s="138"/>
      <c r="SC79" s="138"/>
      <c r="SD79" s="138"/>
      <c r="SE79" s="138"/>
    </row>
    <row r="80" spans="1:619" ht="14.1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187"/>
      <c r="O80" s="187"/>
      <c r="P80" s="187"/>
      <c r="Q80" s="187"/>
      <c r="R80" s="187"/>
      <c r="S80" s="187"/>
      <c r="T80" s="187"/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  <c r="AF80" s="187"/>
      <c r="AG80" s="187"/>
      <c r="AH80" s="187"/>
      <c r="AI80" s="187"/>
      <c r="AJ80" s="187"/>
      <c r="AK80" s="187"/>
      <c r="AL80" s="187"/>
      <c r="AM80" s="187"/>
      <c r="AN80" s="187"/>
      <c r="AO80" s="187"/>
      <c r="AP80" s="194"/>
      <c r="AQ80" s="194"/>
      <c r="AR80" s="194"/>
      <c r="AS80" s="194"/>
      <c r="AT80" s="187"/>
      <c r="AU80" s="187"/>
      <c r="AV80" s="187"/>
      <c r="AW80" s="187"/>
      <c r="AX80" s="187"/>
      <c r="AY80" s="187"/>
      <c r="AZ80" s="187"/>
      <c r="BA80" s="187"/>
      <c r="BB80" s="187"/>
      <c r="BC80" s="187"/>
      <c r="BD80" s="187"/>
      <c r="BE80" s="187"/>
      <c r="BF80" s="187"/>
      <c r="BG80" s="187"/>
      <c r="BH80" s="187"/>
      <c r="BI80" s="187"/>
      <c r="BJ80" s="187"/>
      <c r="BK80" s="187"/>
      <c r="BL80" s="187"/>
      <c r="BM80" s="187"/>
      <c r="BN80" s="187"/>
      <c r="BO80" s="187"/>
      <c r="BP80" s="187"/>
      <c r="BQ80" s="187"/>
      <c r="BR80" s="187"/>
      <c r="BS80" s="187"/>
      <c r="BT80" s="187"/>
      <c r="BU80" s="187"/>
      <c r="BV80" s="187"/>
      <c r="BW80" s="187"/>
      <c r="BX80" s="187"/>
      <c r="BY80" s="187"/>
      <c r="BZ80" s="187"/>
      <c r="CA80" s="187"/>
      <c r="CB80" s="187"/>
      <c r="CC80" s="187"/>
      <c r="CD80" s="187"/>
      <c r="CE80" s="187"/>
      <c r="CF80" s="187"/>
      <c r="CG80" s="187"/>
      <c r="CH80" s="187"/>
      <c r="CI80" s="187"/>
      <c r="CJ80" s="187"/>
      <c r="CK80" s="187"/>
      <c r="CL80" s="187"/>
      <c r="CM80" s="187"/>
      <c r="CN80" s="187"/>
      <c r="CO80" s="187"/>
      <c r="CP80" s="187"/>
      <c r="CQ80" s="187"/>
      <c r="CR80" s="187"/>
      <c r="CS80" s="187"/>
      <c r="CT80" s="187"/>
      <c r="CU80" s="187"/>
      <c r="CV80" s="187"/>
      <c r="CW80" s="187"/>
      <c r="CX80" s="187"/>
      <c r="CY80" s="187"/>
      <c r="CZ80" s="187"/>
      <c r="DA80" s="187"/>
      <c r="DB80" s="187"/>
      <c r="DC80" s="187"/>
      <c r="DD80" s="187"/>
      <c r="DE80" s="187"/>
      <c r="DF80" s="187"/>
      <c r="DG80" s="187"/>
      <c r="DH80" s="187"/>
      <c r="DI80" s="187"/>
      <c r="DJ80" s="187"/>
      <c r="DK80" s="187"/>
      <c r="DL80" s="187"/>
      <c r="DM80" s="187"/>
      <c r="DN80" s="187"/>
      <c r="DO80" s="187"/>
      <c r="DP80" s="187"/>
      <c r="DQ80" s="187"/>
      <c r="DR80" s="187"/>
      <c r="DS80" s="187"/>
      <c r="DT80" s="187"/>
      <c r="DU80" s="187"/>
      <c r="DV80" s="187"/>
      <c r="DW80" s="187"/>
      <c r="DX80" s="187"/>
      <c r="DY80" s="187"/>
      <c r="DZ80" s="187"/>
      <c r="EA80" s="187"/>
      <c r="EB80" s="187"/>
      <c r="EC80" s="187"/>
      <c r="ED80" s="187"/>
      <c r="EE80" s="187"/>
      <c r="EF80" s="187"/>
      <c r="EG80" s="187"/>
      <c r="EH80" s="187"/>
      <c r="EI80" s="187"/>
      <c r="EJ80" s="187"/>
      <c r="EK80" s="187"/>
      <c r="EL80" s="187"/>
      <c r="EM80" s="187"/>
      <c r="EN80" s="187"/>
      <c r="EO80" s="187"/>
      <c r="EP80" s="187"/>
      <c r="EQ80" s="187"/>
      <c r="ER80" s="187"/>
      <c r="ES80" s="187"/>
      <c r="ET80" s="187"/>
      <c r="EU80" s="187"/>
      <c r="EV80" s="187"/>
      <c r="EW80" s="187"/>
      <c r="EX80" s="187"/>
      <c r="EY80" s="187"/>
      <c r="EZ80" s="187"/>
      <c r="FA80" s="187"/>
      <c r="FB80" s="187"/>
      <c r="FC80" s="187"/>
      <c r="FD80" s="187"/>
      <c r="FE80" s="187"/>
      <c r="FF80" s="187"/>
      <c r="FG80" s="187"/>
      <c r="FH80" s="194"/>
      <c r="FI80" s="380"/>
      <c r="FJ80" s="205"/>
      <c r="FK80" s="205"/>
      <c r="FL80" s="205"/>
      <c r="FM80" s="194"/>
      <c r="FN80" s="384"/>
      <c r="FO80" s="381"/>
      <c r="FP80" s="384"/>
      <c r="FQ80" s="187"/>
      <c r="FR80" s="194"/>
      <c r="FS80" s="187"/>
      <c r="FT80" s="187"/>
      <c r="FU80" s="194"/>
      <c r="GB80" s="259"/>
      <c r="GC80" s="259"/>
      <c r="GD80" s="259"/>
      <c r="GE80" s="259"/>
      <c r="GF80" s="259"/>
      <c r="GG80" s="259"/>
      <c r="GH80" s="259"/>
      <c r="GI80" s="259"/>
      <c r="GJ80" s="259"/>
      <c r="GK80" s="259"/>
      <c r="GL80" s="259"/>
      <c r="GM80" s="259"/>
      <c r="GN80" s="259"/>
      <c r="GO80" s="259"/>
      <c r="GP80" s="259"/>
      <c r="GQ80" s="259"/>
      <c r="GR80" s="259"/>
      <c r="GS80" s="259"/>
      <c r="GT80" s="259"/>
      <c r="GU80" s="259"/>
      <c r="GV80" s="259"/>
      <c r="GW80" s="259"/>
      <c r="GX80" s="259"/>
      <c r="GY80" s="259"/>
      <c r="GZ80" s="259"/>
      <c r="HA80" s="259"/>
      <c r="HB80" s="259"/>
      <c r="HC80" s="259"/>
      <c r="HD80" s="259"/>
      <c r="HE80" s="259"/>
      <c r="HF80" s="259"/>
      <c r="HG80" s="259"/>
      <c r="HH80" s="259"/>
      <c r="HI80" s="259"/>
      <c r="HJ80" s="259"/>
      <c r="HK80" s="259"/>
      <c r="HL80" s="259"/>
      <c r="HM80" s="259"/>
      <c r="HN80" s="259"/>
      <c r="HO80" s="259"/>
      <c r="HP80" s="259"/>
      <c r="HQ80" s="259"/>
      <c r="HR80" s="259"/>
      <c r="HS80" s="259"/>
      <c r="HT80" s="259"/>
      <c r="HU80" s="259"/>
      <c r="HV80" s="259"/>
      <c r="HW80" s="259"/>
      <c r="HX80" s="259"/>
      <c r="HY80" s="259"/>
      <c r="HZ80" s="259"/>
      <c r="IA80" s="259"/>
      <c r="IB80" s="259"/>
      <c r="IC80" s="259"/>
      <c r="ID80" s="259"/>
      <c r="IE80" s="259"/>
      <c r="IF80" s="259"/>
      <c r="IG80" s="259"/>
      <c r="IH80" s="259"/>
      <c r="II80" s="259"/>
      <c r="IJ80" s="259"/>
      <c r="IK80" s="259"/>
      <c r="IL80" s="259"/>
      <c r="IM80" s="259"/>
      <c r="IN80" s="259"/>
      <c r="IO80" s="259"/>
      <c r="IP80" s="259"/>
      <c r="IQ80" s="259"/>
      <c r="IR80" s="259"/>
      <c r="IS80" s="259"/>
      <c r="IT80" s="259"/>
      <c r="IU80" s="259"/>
      <c r="IV80" s="259"/>
      <c r="IW80" s="259"/>
      <c r="IX80" s="259"/>
      <c r="IY80" s="259"/>
      <c r="IZ80" s="259"/>
      <c r="JA80" s="259"/>
      <c r="JB80" s="259"/>
      <c r="JC80" s="259"/>
      <c r="JD80" s="259"/>
      <c r="JE80" s="259"/>
      <c r="JF80" s="259"/>
      <c r="JG80" s="259"/>
      <c r="JH80" s="259"/>
      <c r="JI80" s="259"/>
      <c r="JJ80" s="259"/>
      <c r="JK80" s="259"/>
      <c r="JL80" s="259"/>
      <c r="JM80" s="259"/>
      <c r="JN80" s="259"/>
      <c r="JO80" s="259"/>
      <c r="JP80" s="259"/>
      <c r="JQ80" s="259"/>
      <c r="JR80" s="259"/>
      <c r="JS80" s="259"/>
      <c r="JT80" s="259"/>
      <c r="JU80" s="259"/>
      <c r="JV80" s="259"/>
      <c r="JW80" s="259"/>
      <c r="JX80" s="259"/>
      <c r="JY80" s="259"/>
      <c r="JZ80" s="259"/>
      <c r="KA80" s="259"/>
      <c r="KB80" s="259"/>
      <c r="KC80" s="259"/>
      <c r="KD80" s="259"/>
      <c r="KE80" s="259"/>
      <c r="KF80" s="259"/>
      <c r="KG80" s="259"/>
      <c r="KH80" s="259"/>
      <c r="KI80" s="259"/>
      <c r="KJ80" s="259"/>
      <c r="KK80" s="259"/>
      <c r="KL80" s="259"/>
      <c r="KM80" s="259"/>
      <c r="KN80" s="259"/>
      <c r="KO80" s="259"/>
      <c r="KP80" s="259"/>
      <c r="KQ80" s="259"/>
      <c r="KR80" s="259"/>
      <c r="KS80" s="259"/>
      <c r="KT80" s="259"/>
      <c r="KU80" s="259"/>
      <c r="KV80" s="259"/>
      <c r="KW80" s="259"/>
      <c r="KX80" s="259"/>
      <c r="KY80" s="259"/>
      <c r="KZ80" s="259"/>
      <c r="LA80" s="259"/>
      <c r="LB80" s="259"/>
      <c r="LC80" s="259"/>
      <c r="LD80" s="259"/>
      <c r="LE80" s="259"/>
      <c r="LF80" s="259"/>
      <c r="LG80" s="259"/>
      <c r="LH80" s="259"/>
      <c r="LI80" s="259"/>
      <c r="LJ80" s="259"/>
      <c r="LK80" s="259"/>
      <c r="LL80" s="259"/>
      <c r="LM80" s="259"/>
      <c r="LN80" s="259"/>
      <c r="LO80" s="259"/>
      <c r="LP80" s="259"/>
      <c r="LQ80" s="259"/>
      <c r="LR80" s="259"/>
      <c r="LS80" s="259"/>
      <c r="LT80" s="259"/>
      <c r="LU80" s="259"/>
      <c r="LV80" s="259"/>
      <c r="LW80" s="259"/>
      <c r="LX80" s="259"/>
      <c r="LY80" s="259"/>
      <c r="LZ80" s="259"/>
      <c r="MA80" s="259"/>
      <c r="MB80" s="259"/>
      <c r="MC80" s="259"/>
      <c r="MD80" s="259"/>
      <c r="ME80" s="259"/>
      <c r="MF80" s="259"/>
      <c r="MG80" s="259"/>
      <c r="MH80" s="259"/>
      <c r="MI80" s="259"/>
      <c r="MJ80" s="259"/>
      <c r="MK80" s="259"/>
      <c r="ML80" s="259"/>
      <c r="MM80" s="259"/>
      <c r="MN80" s="259"/>
      <c r="MO80" s="259"/>
      <c r="MP80" s="259"/>
      <c r="MQ80" s="259"/>
      <c r="MR80" s="259"/>
      <c r="MS80" s="259"/>
      <c r="MT80" s="259"/>
      <c r="MU80" s="259"/>
      <c r="MV80" s="259"/>
      <c r="MW80" s="259"/>
      <c r="MX80" s="259"/>
      <c r="MY80" s="259"/>
      <c r="MZ80" s="259"/>
      <c r="NA80" s="259"/>
      <c r="NB80" s="259"/>
      <c r="NC80" s="259"/>
      <c r="ND80" s="259"/>
      <c r="NE80" s="259"/>
      <c r="NF80" s="259"/>
      <c r="NG80" s="259"/>
      <c r="NH80" s="259"/>
      <c r="NI80" s="259"/>
      <c r="NJ80" s="259"/>
      <c r="NK80" s="259"/>
      <c r="NL80" s="259"/>
      <c r="NM80" s="259"/>
      <c r="NN80" s="259"/>
      <c r="NO80" s="259"/>
      <c r="NP80" s="259"/>
      <c r="NQ80" s="259"/>
      <c r="NR80" s="259"/>
      <c r="NS80" s="259"/>
      <c r="NT80" s="259"/>
      <c r="NU80" s="259"/>
      <c r="NV80" s="259"/>
      <c r="NW80" s="259"/>
      <c r="NX80" s="259"/>
      <c r="NY80" s="259"/>
      <c r="NZ80" s="259"/>
      <c r="OA80" s="259"/>
      <c r="OB80" s="259"/>
      <c r="OC80" s="259"/>
      <c r="OD80" s="259"/>
      <c r="OE80" s="259"/>
      <c r="OF80" s="259"/>
      <c r="OG80" s="259"/>
      <c r="OH80" s="259"/>
      <c r="OI80" s="259"/>
      <c r="OJ80" s="259"/>
      <c r="OK80" s="259"/>
      <c r="OL80" s="259"/>
      <c r="OM80" s="259"/>
      <c r="ON80" s="259"/>
      <c r="OO80" s="259"/>
      <c r="OP80" s="259"/>
      <c r="OQ80" s="259"/>
      <c r="OR80" s="259"/>
      <c r="OS80" s="259"/>
      <c r="OT80" s="259"/>
      <c r="OU80" s="259"/>
      <c r="OV80" s="259"/>
      <c r="OW80" s="259"/>
      <c r="OX80" s="259"/>
      <c r="OY80" s="259"/>
      <c r="OZ80" s="259"/>
      <c r="PA80" s="259"/>
      <c r="PB80" s="259"/>
      <c r="PC80" s="259"/>
      <c r="PD80" s="259"/>
      <c r="PE80" s="259"/>
      <c r="PF80" s="259"/>
      <c r="PG80" s="259"/>
      <c r="PH80" s="259"/>
      <c r="PI80" s="259"/>
      <c r="PJ80" s="259"/>
      <c r="PK80" s="259"/>
      <c r="PL80" s="259"/>
      <c r="PM80" s="259"/>
      <c r="PN80" s="259"/>
      <c r="PO80" s="259"/>
      <c r="PP80" s="259"/>
      <c r="PQ80" s="259"/>
      <c r="PR80" s="259"/>
      <c r="PS80" s="259"/>
      <c r="PT80" s="259"/>
      <c r="PU80" s="259"/>
      <c r="PV80" s="259"/>
      <c r="PW80" s="259"/>
      <c r="PX80" s="259"/>
      <c r="PY80" s="259"/>
      <c r="PZ80" s="259"/>
      <c r="QA80" s="259"/>
      <c r="QB80" s="259"/>
      <c r="QC80" s="259"/>
      <c r="QD80" s="259"/>
      <c r="QE80" s="259"/>
      <c r="QF80" s="259"/>
      <c r="QG80" s="259"/>
      <c r="QH80" s="259"/>
      <c r="QI80" s="259"/>
      <c r="QJ80" s="259"/>
      <c r="QK80" s="259"/>
      <c r="QL80" s="259"/>
      <c r="QM80" s="259"/>
      <c r="QN80" s="259"/>
      <c r="QO80" s="259"/>
      <c r="QP80" s="259"/>
      <c r="QQ80" s="259"/>
      <c r="QR80" s="259"/>
      <c r="QS80" s="259"/>
      <c r="QT80" s="259"/>
      <c r="QU80" s="259"/>
      <c r="QV80" s="259"/>
      <c r="QW80" s="259"/>
      <c r="QX80" s="259"/>
      <c r="QY80" s="259"/>
      <c r="QZ80" s="259" t="s">
        <v>14</v>
      </c>
      <c r="RA80" s="259">
        <f>IF(I30=18,QZ23-1.5,RA8)</f>
        <v>-11.5</v>
      </c>
      <c r="RB80" s="259">
        <f>RA80</f>
        <v>-11.5</v>
      </c>
      <c r="RC80" s="259"/>
      <c r="RD80" s="259">
        <f>IF(I30=18,QZ24+1.5,RA8)</f>
        <v>-11.5</v>
      </c>
      <c r="RE80" s="259">
        <f>RD80</f>
        <v>-11.5</v>
      </c>
      <c r="RF80" s="259"/>
      <c r="RG80" s="259">
        <f>RA8</f>
        <v>-11.5</v>
      </c>
      <c r="RH80" s="259">
        <f>RC8</f>
        <v>11.5</v>
      </c>
      <c r="RI80" s="259"/>
      <c r="RJ80" s="259">
        <f>RG80</f>
        <v>-11.5</v>
      </c>
      <c r="RK80" s="259">
        <f>RH80</f>
        <v>11.5</v>
      </c>
      <c r="RL80" s="259"/>
      <c r="RM80" s="259"/>
      <c r="RN80" s="259"/>
      <c r="RO80" s="259"/>
      <c r="RP80" s="259"/>
      <c r="RQ80" s="259"/>
      <c r="RR80" s="259"/>
      <c r="RS80" s="259"/>
      <c r="RT80" s="259"/>
      <c r="RU80" s="259"/>
      <c r="RV80" s="259"/>
      <c r="RW80" s="259"/>
      <c r="RX80" s="157"/>
      <c r="RY80" s="138"/>
      <c r="RZ80" s="138"/>
      <c r="SA80" s="138"/>
      <c r="SB80" s="138"/>
      <c r="SC80" s="138"/>
      <c r="SD80" s="138"/>
      <c r="SE80" s="138"/>
      <c r="SF80" s="259"/>
      <c r="SG80" s="259"/>
      <c r="SH80" s="259"/>
      <c r="SI80" s="259"/>
      <c r="SJ80" s="259"/>
    </row>
    <row r="81" spans="1:504" ht="14.1" customHeight="1" x14ac:dyDescent="0.2">
      <c r="A81" s="187"/>
      <c r="B81" s="187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187"/>
      <c r="N81" s="187"/>
      <c r="O81" s="187"/>
      <c r="P81" s="187"/>
      <c r="Q81" s="187"/>
      <c r="R81" s="187"/>
      <c r="S81" s="187"/>
      <c r="T81" s="187"/>
      <c r="U81" s="187"/>
      <c r="V81" s="187"/>
      <c r="W81" s="187"/>
      <c r="X81" s="187"/>
      <c r="Y81" s="187"/>
      <c r="Z81" s="187"/>
      <c r="AA81" s="187"/>
      <c r="AB81" s="187"/>
      <c r="AC81" s="187"/>
      <c r="AD81" s="187"/>
      <c r="AE81" s="187"/>
      <c r="AF81" s="187"/>
      <c r="AG81" s="187"/>
      <c r="AH81" s="187"/>
      <c r="AI81" s="187"/>
      <c r="AJ81" s="187"/>
      <c r="AK81" s="187"/>
      <c r="AL81" s="187"/>
      <c r="AM81" s="187"/>
      <c r="AN81" s="187"/>
      <c r="AO81" s="187"/>
      <c r="AP81" s="194"/>
      <c r="AQ81" s="194"/>
      <c r="AR81" s="194"/>
      <c r="AS81" s="194"/>
      <c r="AT81" s="187"/>
      <c r="AU81" s="187"/>
      <c r="AV81" s="187"/>
      <c r="AW81" s="187"/>
      <c r="AX81" s="187"/>
      <c r="AY81" s="187"/>
      <c r="AZ81" s="187"/>
      <c r="BA81" s="187"/>
      <c r="BB81" s="187"/>
      <c r="BC81" s="187"/>
      <c r="BD81" s="187"/>
      <c r="BE81" s="187"/>
      <c r="BF81" s="187"/>
      <c r="BG81" s="187"/>
      <c r="BH81" s="187"/>
      <c r="BI81" s="187"/>
      <c r="BJ81" s="187"/>
      <c r="BK81" s="187"/>
      <c r="BL81" s="187"/>
      <c r="BM81" s="187"/>
      <c r="BN81" s="187"/>
      <c r="BO81" s="187"/>
      <c r="BP81" s="187"/>
      <c r="BQ81" s="187"/>
      <c r="BR81" s="187"/>
      <c r="BS81" s="187"/>
      <c r="BT81" s="187"/>
      <c r="BU81" s="187"/>
      <c r="BV81" s="187"/>
      <c r="BW81" s="187"/>
      <c r="BX81" s="187"/>
      <c r="BY81" s="187"/>
      <c r="BZ81" s="187"/>
      <c r="CA81" s="187"/>
      <c r="CB81" s="187"/>
      <c r="CC81" s="187"/>
      <c r="CD81" s="187"/>
      <c r="CE81" s="187"/>
      <c r="CF81" s="187"/>
      <c r="CG81" s="187"/>
      <c r="CH81" s="187"/>
      <c r="CI81" s="187"/>
      <c r="CJ81" s="187"/>
      <c r="CK81" s="187"/>
      <c r="CL81" s="187"/>
      <c r="CM81" s="187"/>
      <c r="CN81" s="187"/>
      <c r="CO81" s="187"/>
      <c r="CP81" s="187"/>
      <c r="CQ81" s="187"/>
      <c r="CR81" s="187"/>
      <c r="CS81" s="187"/>
      <c r="CT81" s="187"/>
      <c r="CU81" s="187"/>
      <c r="CV81" s="187"/>
      <c r="CW81" s="187"/>
      <c r="CX81" s="187"/>
      <c r="CY81" s="187"/>
      <c r="CZ81" s="187"/>
      <c r="DA81" s="187"/>
      <c r="DB81" s="187"/>
      <c r="DC81" s="187"/>
      <c r="DD81" s="187"/>
      <c r="DE81" s="187"/>
      <c r="DF81" s="187"/>
      <c r="DG81" s="187"/>
      <c r="DH81" s="187"/>
      <c r="DI81" s="187"/>
      <c r="DJ81" s="187"/>
      <c r="DK81" s="187"/>
      <c r="DL81" s="187"/>
      <c r="DM81" s="187"/>
      <c r="DN81" s="187"/>
      <c r="DO81" s="187"/>
      <c r="DP81" s="187"/>
      <c r="DQ81" s="187"/>
      <c r="DR81" s="187"/>
      <c r="DS81" s="187"/>
      <c r="DT81" s="187"/>
      <c r="DU81" s="187"/>
      <c r="DV81" s="187"/>
      <c r="DW81" s="187"/>
      <c r="DX81" s="187"/>
      <c r="DY81" s="187"/>
      <c r="DZ81" s="187"/>
      <c r="EA81" s="187"/>
      <c r="EB81" s="187"/>
      <c r="EC81" s="187"/>
      <c r="ED81" s="187"/>
      <c r="EE81" s="187"/>
      <c r="EF81" s="187"/>
      <c r="EG81" s="187"/>
      <c r="EH81" s="187"/>
      <c r="EI81" s="187"/>
      <c r="EJ81" s="187"/>
      <c r="EK81" s="187"/>
      <c r="EL81" s="187"/>
      <c r="EM81" s="187"/>
      <c r="EN81" s="187"/>
      <c r="EO81" s="187"/>
      <c r="EP81" s="187"/>
      <c r="EQ81" s="187"/>
      <c r="ER81" s="187"/>
      <c r="ES81" s="187"/>
      <c r="ET81" s="187"/>
      <c r="EU81" s="187"/>
      <c r="EV81" s="187"/>
      <c r="EW81" s="187"/>
      <c r="EX81" s="187"/>
      <c r="EY81" s="187"/>
      <c r="EZ81" s="187"/>
      <c r="FA81" s="194"/>
      <c r="FB81" s="212"/>
      <c r="FC81" s="194"/>
      <c r="FD81" s="194"/>
      <c r="FE81" s="194"/>
      <c r="FF81" s="194"/>
      <c r="FG81" s="194"/>
      <c r="FH81" s="194"/>
      <c r="FI81" s="194"/>
      <c r="FJ81" s="194"/>
      <c r="FK81" s="205"/>
      <c r="FL81" s="205"/>
      <c r="FM81" s="205"/>
      <c r="FN81" s="381"/>
      <c r="FO81" s="194"/>
      <c r="FP81" s="194"/>
      <c r="FQ81" s="194"/>
      <c r="FR81" s="194"/>
      <c r="FS81" s="194"/>
      <c r="FT81" s="194"/>
      <c r="FU81" s="194"/>
      <c r="FV81" s="259"/>
      <c r="FW81" s="259"/>
      <c r="HH81" s="259"/>
      <c r="HI81" s="259"/>
      <c r="HJ81" s="259"/>
      <c r="HK81" s="259"/>
      <c r="HL81" s="259"/>
      <c r="HM81" s="259"/>
      <c r="HN81" s="259"/>
      <c r="HO81" s="259"/>
      <c r="HP81" s="259"/>
      <c r="HQ81" s="259"/>
      <c r="HR81" s="259"/>
      <c r="HS81" s="259"/>
      <c r="HT81" s="259"/>
      <c r="HU81" s="259"/>
      <c r="HV81" s="259"/>
      <c r="HW81" s="259"/>
      <c r="HX81" s="259"/>
      <c r="HY81" s="259"/>
      <c r="HZ81" s="259"/>
      <c r="IA81" s="259"/>
      <c r="IB81" s="259"/>
      <c r="IC81" s="259"/>
      <c r="ID81" s="259"/>
      <c r="IE81" s="259"/>
      <c r="IF81" s="259"/>
      <c r="IG81" s="259"/>
      <c r="IH81" s="259"/>
      <c r="II81" s="259"/>
      <c r="IJ81" s="259"/>
      <c r="IK81" s="259"/>
      <c r="IL81" s="259"/>
      <c r="IM81" s="259"/>
      <c r="IN81" s="259"/>
      <c r="IO81" s="259"/>
      <c r="IP81" s="259"/>
      <c r="IQ81" s="259"/>
      <c r="IR81" s="259"/>
      <c r="IS81" s="259"/>
      <c r="IT81" s="259"/>
      <c r="IU81" s="259"/>
      <c r="IV81" s="259"/>
      <c r="IW81" s="259"/>
      <c r="IX81" s="259"/>
      <c r="IY81" s="259"/>
      <c r="IZ81" s="259"/>
      <c r="JA81" s="259"/>
      <c r="JB81" s="259"/>
      <c r="JC81" s="259"/>
      <c r="JD81" s="259"/>
      <c r="JE81" s="259"/>
      <c r="JF81" s="259"/>
      <c r="JG81" s="259"/>
      <c r="JH81" s="259"/>
      <c r="JI81" s="259"/>
      <c r="JJ81" s="259"/>
      <c r="JK81" s="259"/>
      <c r="JL81" s="259"/>
      <c r="JM81" s="259"/>
      <c r="JN81" s="259"/>
      <c r="JO81" s="259"/>
      <c r="JP81" s="259"/>
      <c r="JQ81" s="259"/>
      <c r="JR81" s="259"/>
      <c r="JS81" s="259"/>
      <c r="JT81" s="259"/>
      <c r="JU81" s="259"/>
      <c r="JV81" s="259"/>
      <c r="JW81" s="259"/>
      <c r="JX81" s="259"/>
      <c r="JY81" s="259"/>
      <c r="JZ81" s="259"/>
      <c r="KA81" s="259"/>
      <c r="KB81" s="259"/>
      <c r="KC81" s="259"/>
      <c r="KD81" s="259"/>
      <c r="KE81" s="259"/>
      <c r="KF81" s="259"/>
      <c r="KG81" s="259"/>
      <c r="KH81" s="259"/>
      <c r="KI81" s="259"/>
      <c r="KJ81" s="259"/>
      <c r="KK81" s="259"/>
      <c r="KL81" s="259"/>
      <c r="KM81" s="259"/>
      <c r="KN81" s="259"/>
      <c r="KO81" s="259"/>
      <c r="KP81" s="259"/>
      <c r="KQ81" s="259"/>
      <c r="KR81" s="259"/>
      <c r="KS81" s="259"/>
      <c r="KT81" s="259"/>
      <c r="KU81" s="259"/>
      <c r="KV81" s="259"/>
      <c r="KW81" s="259"/>
      <c r="KX81" s="259"/>
      <c r="KY81" s="259"/>
      <c r="KZ81" s="259"/>
      <c r="LA81" s="259"/>
      <c r="LB81" s="259"/>
      <c r="LC81" s="259"/>
      <c r="LD81" s="259"/>
      <c r="LE81" s="259"/>
      <c r="LF81" s="259"/>
      <c r="LG81" s="259"/>
      <c r="LH81" s="259"/>
      <c r="LI81" s="259"/>
      <c r="LJ81" s="259"/>
      <c r="LK81" s="259"/>
      <c r="LL81" s="259"/>
      <c r="LM81" s="259"/>
      <c r="LN81" s="259"/>
      <c r="LO81" s="259"/>
      <c r="LP81" s="259"/>
      <c r="LQ81" s="259"/>
      <c r="LR81" s="259"/>
      <c r="LS81" s="259"/>
      <c r="LT81" s="259"/>
      <c r="LU81" s="259"/>
      <c r="LV81" s="259"/>
      <c r="LW81" s="259"/>
      <c r="LX81" s="259"/>
      <c r="LY81" s="259"/>
      <c r="LZ81" s="259"/>
      <c r="MA81" s="259"/>
      <c r="MB81" s="259"/>
      <c r="MC81" s="259"/>
      <c r="MD81" s="259"/>
      <c r="ME81" s="259"/>
      <c r="MF81" s="259"/>
      <c r="MG81" s="259"/>
      <c r="MH81" s="259"/>
      <c r="MI81" s="259"/>
      <c r="MJ81" s="259"/>
      <c r="MK81" s="259"/>
      <c r="ML81" s="259"/>
      <c r="MM81" s="259"/>
      <c r="MN81" s="259"/>
      <c r="MO81" s="259"/>
      <c r="MP81" s="259"/>
      <c r="MQ81" s="259"/>
      <c r="MR81" s="259"/>
      <c r="MS81" s="259"/>
      <c r="MT81" s="259"/>
      <c r="MU81" s="259"/>
      <c r="MV81" s="259"/>
      <c r="MW81" s="259"/>
      <c r="MX81" s="259"/>
      <c r="MY81" s="259"/>
      <c r="MZ81" s="259"/>
      <c r="NA81" s="259"/>
      <c r="NB81" s="259"/>
      <c r="NC81" s="259"/>
      <c r="ND81" s="259"/>
      <c r="NE81" s="259"/>
      <c r="NF81" s="259"/>
      <c r="NG81" s="259"/>
      <c r="NH81" s="259"/>
      <c r="NI81" s="259"/>
      <c r="NJ81" s="259"/>
      <c r="NK81" s="259"/>
      <c r="NL81" s="259"/>
      <c r="NM81" s="259"/>
      <c r="NN81" s="259"/>
      <c r="NO81" s="259"/>
      <c r="NP81" s="259"/>
      <c r="NQ81" s="259"/>
      <c r="NR81" s="259"/>
      <c r="NS81" s="259"/>
      <c r="NT81" s="259"/>
      <c r="NU81" s="259"/>
      <c r="NV81" s="259"/>
      <c r="NW81" s="259"/>
      <c r="NX81" s="259"/>
      <c r="NY81" s="259"/>
      <c r="NZ81" s="259"/>
      <c r="OA81" s="259"/>
      <c r="OB81" s="259"/>
      <c r="OC81" s="259"/>
      <c r="OD81" s="259"/>
      <c r="OE81" s="259"/>
      <c r="OF81" s="259"/>
      <c r="OG81" s="259"/>
      <c r="OH81" s="259"/>
      <c r="OI81" s="259"/>
      <c r="OJ81" s="259"/>
      <c r="OK81" s="259"/>
      <c r="OL81" s="259"/>
      <c r="OM81" s="259"/>
      <c r="ON81" s="259"/>
      <c r="OO81" s="259"/>
      <c r="OP81" s="259"/>
      <c r="OQ81" s="259"/>
      <c r="OR81" s="259"/>
      <c r="OS81" s="259"/>
      <c r="OT81" s="259"/>
      <c r="OU81" s="259"/>
      <c r="OV81" s="259"/>
      <c r="OW81" s="259"/>
      <c r="OX81" s="259"/>
      <c r="OY81" s="259"/>
      <c r="OZ81" s="259"/>
      <c r="PA81" s="259"/>
      <c r="PB81" s="259"/>
      <c r="PC81" s="259"/>
      <c r="PD81" s="259"/>
      <c r="PE81" s="259"/>
      <c r="PF81" s="259"/>
      <c r="PG81" s="259"/>
      <c r="PH81" s="259"/>
      <c r="PI81" s="259"/>
      <c r="PJ81" s="259"/>
      <c r="PK81" s="259"/>
      <c r="PL81" s="259"/>
      <c r="PM81" s="259"/>
      <c r="PN81" s="259"/>
      <c r="PO81" s="259"/>
      <c r="PP81" s="259"/>
      <c r="PQ81" s="259"/>
      <c r="PR81" s="259"/>
      <c r="PS81" s="259"/>
      <c r="PT81" s="259"/>
      <c r="PU81" s="259"/>
      <c r="PV81" s="259"/>
      <c r="PW81" s="259"/>
      <c r="PX81" s="259"/>
      <c r="PY81" s="259"/>
      <c r="PZ81" s="259"/>
      <c r="QA81" s="259"/>
      <c r="QB81" s="259"/>
      <c r="QC81" s="259"/>
      <c r="QD81" s="259"/>
      <c r="QE81" s="259"/>
      <c r="QF81" s="259"/>
      <c r="QG81" s="259"/>
      <c r="QH81" s="259"/>
      <c r="QI81" s="259"/>
      <c r="QJ81" s="259"/>
      <c r="QK81" s="259"/>
      <c r="QL81" s="259"/>
      <c r="QM81" s="259"/>
      <c r="QN81" s="259"/>
      <c r="QO81" s="259"/>
      <c r="QP81" s="259"/>
      <c r="QQ81" s="259"/>
      <c r="QR81" s="259"/>
      <c r="QS81" s="259"/>
      <c r="QT81" s="259"/>
      <c r="QU81" s="259"/>
      <c r="QV81" s="259"/>
      <c r="QW81" s="259"/>
      <c r="QX81" s="259"/>
      <c r="QY81" s="259"/>
      <c r="QZ81" s="259" t="s">
        <v>15</v>
      </c>
      <c r="RA81" s="259">
        <f>RA9</f>
        <v>11.5</v>
      </c>
      <c r="RB81" s="259">
        <f>RB9</f>
        <v>-11.5</v>
      </c>
      <c r="RC81" s="259"/>
      <c r="RD81" s="259">
        <f>RA81</f>
        <v>11.5</v>
      </c>
      <c r="RE81" s="259">
        <f>RB81</f>
        <v>-11.5</v>
      </c>
      <c r="RF81" s="259"/>
      <c r="RG81" s="259">
        <f>IF(I30=18,RE24+1.5,RA9)</f>
        <v>11.5</v>
      </c>
      <c r="RH81" s="259">
        <f>RG81</f>
        <v>11.5</v>
      </c>
      <c r="RI81" s="259"/>
      <c r="RJ81" s="259">
        <f>IF(I30=18,RE22-1.5,RA9)</f>
        <v>11.5</v>
      </c>
      <c r="RK81" s="259">
        <f>RJ81</f>
        <v>11.5</v>
      </c>
      <c r="RL81" s="259"/>
      <c r="RM81" s="259"/>
      <c r="RN81" s="259"/>
      <c r="RO81" s="259"/>
      <c r="RP81" s="259"/>
      <c r="RQ81" s="259"/>
      <c r="RR81" s="259"/>
      <c r="RS81" s="259"/>
      <c r="RT81" s="259"/>
      <c r="RU81" s="259"/>
      <c r="RV81" s="259"/>
      <c r="RW81" s="259"/>
      <c r="RX81" s="406"/>
      <c r="RY81" s="406"/>
      <c r="RZ81" s="406"/>
      <c r="SA81" s="406"/>
      <c r="SB81" s="406"/>
      <c r="SC81" s="406"/>
      <c r="SD81" s="406"/>
      <c r="SE81" s="406"/>
      <c r="SF81" s="259"/>
      <c r="SG81" s="259"/>
      <c r="SH81" s="259"/>
      <c r="SI81" s="259"/>
      <c r="SJ81" s="259"/>
    </row>
    <row r="82" spans="1:504" ht="14.1" customHeight="1" x14ac:dyDescent="0.2">
      <c r="A82" s="187"/>
      <c r="B82" s="187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7"/>
      <c r="R82" s="187"/>
      <c r="S82" s="187"/>
      <c r="T82" s="187"/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  <c r="AF82" s="187"/>
      <c r="AG82" s="187"/>
      <c r="AH82" s="187"/>
      <c r="AI82" s="187"/>
      <c r="AJ82" s="187"/>
      <c r="AK82" s="187"/>
      <c r="AL82" s="187"/>
      <c r="AM82" s="187"/>
      <c r="AN82" s="187"/>
      <c r="AO82" s="187"/>
      <c r="AP82" s="194"/>
      <c r="AQ82" s="194"/>
      <c r="AR82" s="194"/>
      <c r="AS82" s="194"/>
      <c r="AT82" s="187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187"/>
      <c r="BF82" s="187"/>
      <c r="BG82" s="187"/>
      <c r="BH82" s="187"/>
      <c r="BI82" s="187"/>
      <c r="BJ82" s="187"/>
      <c r="BK82" s="187"/>
      <c r="BL82" s="187"/>
      <c r="BM82" s="187"/>
      <c r="BN82" s="187"/>
      <c r="BO82" s="187"/>
      <c r="BP82" s="187"/>
      <c r="BQ82" s="187"/>
      <c r="BR82" s="187"/>
      <c r="BS82" s="187"/>
      <c r="BT82" s="187"/>
      <c r="BU82" s="187"/>
      <c r="BV82" s="187"/>
      <c r="BW82" s="187"/>
      <c r="BX82" s="187"/>
      <c r="BY82" s="187"/>
      <c r="BZ82" s="187"/>
      <c r="CA82" s="187"/>
      <c r="CB82" s="187"/>
      <c r="CC82" s="187"/>
      <c r="CD82" s="187"/>
      <c r="CE82" s="187"/>
      <c r="CF82" s="187"/>
      <c r="CG82" s="187"/>
      <c r="CH82" s="187"/>
      <c r="CI82" s="187"/>
      <c r="CJ82" s="187"/>
      <c r="CK82" s="187"/>
      <c r="CL82" s="187"/>
      <c r="CM82" s="187"/>
      <c r="CN82" s="187"/>
      <c r="CO82" s="187"/>
      <c r="CP82" s="187"/>
      <c r="CQ82" s="187"/>
      <c r="CR82" s="187"/>
      <c r="CS82" s="187"/>
      <c r="CT82" s="187"/>
      <c r="CU82" s="187"/>
      <c r="CV82" s="187"/>
      <c r="CW82" s="187"/>
      <c r="CX82" s="187"/>
      <c r="CY82" s="187"/>
      <c r="CZ82" s="187"/>
      <c r="DA82" s="187"/>
      <c r="DB82" s="187"/>
      <c r="DC82" s="187"/>
      <c r="DD82" s="187"/>
      <c r="DE82" s="187"/>
      <c r="DF82" s="187"/>
      <c r="DG82" s="187"/>
      <c r="DH82" s="187"/>
      <c r="DI82" s="187"/>
      <c r="DJ82" s="187"/>
      <c r="DK82" s="187"/>
      <c r="DL82" s="187"/>
      <c r="DM82" s="187"/>
      <c r="DN82" s="187"/>
      <c r="DO82" s="187"/>
      <c r="DP82" s="187"/>
      <c r="DQ82" s="187"/>
      <c r="DR82" s="187"/>
      <c r="DS82" s="187"/>
      <c r="DT82" s="187"/>
      <c r="DU82" s="187"/>
      <c r="DV82" s="187"/>
      <c r="DW82" s="187"/>
      <c r="DX82" s="187"/>
      <c r="DY82" s="187"/>
      <c r="DZ82" s="187"/>
      <c r="EA82" s="187"/>
      <c r="EB82" s="187"/>
      <c r="EC82" s="187"/>
      <c r="ED82" s="187"/>
      <c r="EE82" s="187"/>
      <c r="EF82" s="187"/>
      <c r="EG82" s="187"/>
      <c r="EH82" s="187"/>
      <c r="EI82" s="187"/>
      <c r="EJ82" s="187"/>
      <c r="EK82" s="187"/>
      <c r="EL82" s="187"/>
      <c r="EM82" s="187"/>
      <c r="EN82" s="187"/>
      <c r="EO82" s="187"/>
      <c r="EP82" s="187"/>
      <c r="EQ82" s="187"/>
      <c r="ER82" s="187"/>
      <c r="ES82" s="187"/>
      <c r="ET82" s="187"/>
      <c r="EU82" s="187"/>
      <c r="EV82" s="187"/>
      <c r="EW82" s="187"/>
      <c r="EX82" s="187"/>
      <c r="EY82" s="187"/>
      <c r="EZ82" s="187"/>
      <c r="FA82" s="194"/>
      <c r="FB82" s="194"/>
      <c r="FC82" s="194"/>
      <c r="FD82" s="194"/>
      <c r="FE82" s="194"/>
      <c r="FF82" s="194"/>
      <c r="FG82" s="194"/>
      <c r="FH82" s="194"/>
      <c r="FI82" s="194"/>
      <c r="FJ82" s="194"/>
      <c r="FK82" s="194"/>
      <c r="FL82" s="194"/>
      <c r="FM82" s="194"/>
      <c r="FN82" s="194"/>
      <c r="FO82" s="194"/>
      <c r="FP82" s="194"/>
      <c r="FQ82" s="194"/>
      <c r="FR82" s="194"/>
      <c r="FS82" s="194"/>
      <c r="FT82" s="194"/>
      <c r="FU82" s="194"/>
      <c r="FV82" s="259"/>
      <c r="FW82" s="259"/>
      <c r="HH82" s="259"/>
      <c r="HI82" s="259"/>
      <c r="HJ82" s="259"/>
      <c r="HK82" s="259"/>
      <c r="HL82" s="259"/>
      <c r="HM82" s="259"/>
      <c r="HN82" s="259"/>
      <c r="HO82" s="259"/>
      <c r="HP82" s="259"/>
      <c r="HQ82" s="259"/>
      <c r="HR82" s="259"/>
      <c r="HS82" s="259"/>
      <c r="HT82" s="259"/>
      <c r="HU82" s="259"/>
      <c r="HV82" s="259"/>
      <c r="HW82" s="259"/>
      <c r="HX82" s="259"/>
      <c r="HY82" s="259"/>
      <c r="HZ82" s="259"/>
      <c r="IA82" s="259"/>
      <c r="IB82" s="259"/>
      <c r="IC82" s="259"/>
      <c r="ID82" s="259"/>
      <c r="IE82" s="259"/>
      <c r="IF82" s="259"/>
      <c r="IG82" s="259"/>
      <c r="IH82" s="259"/>
      <c r="II82" s="259"/>
      <c r="IJ82" s="259"/>
      <c r="IK82" s="259"/>
      <c r="IL82" s="259"/>
      <c r="IM82" s="259"/>
      <c r="IN82" s="259"/>
      <c r="IO82" s="259"/>
      <c r="IP82" s="259"/>
      <c r="IQ82" s="259"/>
      <c r="IR82" s="259"/>
      <c r="IS82" s="259"/>
      <c r="IT82" s="259"/>
      <c r="IU82" s="259"/>
      <c r="IV82" s="259"/>
      <c r="IW82" s="259"/>
      <c r="IX82" s="259"/>
      <c r="IY82" s="259"/>
      <c r="IZ82" s="259"/>
      <c r="JA82" s="259"/>
      <c r="JB82" s="259"/>
      <c r="JC82" s="259"/>
      <c r="JD82" s="259"/>
      <c r="JE82" s="259"/>
      <c r="JF82" s="259"/>
      <c r="JG82" s="259"/>
      <c r="JH82" s="259"/>
      <c r="JI82" s="259"/>
      <c r="JJ82" s="259"/>
      <c r="JK82" s="259"/>
      <c r="JL82" s="259"/>
      <c r="JM82" s="259"/>
      <c r="JN82" s="259"/>
      <c r="JO82" s="259"/>
      <c r="JP82" s="259"/>
      <c r="JQ82" s="259"/>
      <c r="JR82" s="259"/>
      <c r="JS82" s="259"/>
      <c r="JT82" s="259"/>
      <c r="JU82" s="259"/>
      <c r="JV82" s="259"/>
      <c r="JW82" s="259"/>
      <c r="JX82" s="259"/>
      <c r="JY82" s="259"/>
      <c r="JZ82" s="259"/>
      <c r="KA82" s="259"/>
      <c r="KB82" s="259"/>
      <c r="KC82" s="259"/>
      <c r="KD82" s="259"/>
      <c r="KE82" s="259"/>
      <c r="KF82" s="259"/>
      <c r="KG82" s="259"/>
      <c r="KH82" s="259"/>
      <c r="KI82" s="259"/>
      <c r="KJ82" s="259"/>
      <c r="KK82" s="259"/>
      <c r="KL82" s="259"/>
      <c r="KM82" s="259"/>
      <c r="KN82" s="259"/>
      <c r="KO82" s="259"/>
      <c r="KP82" s="259"/>
      <c r="KQ82" s="259"/>
      <c r="KR82" s="259"/>
      <c r="KS82" s="259"/>
      <c r="KT82" s="259"/>
      <c r="KU82" s="259"/>
      <c r="KV82" s="259"/>
      <c r="KW82" s="259"/>
      <c r="KX82" s="259"/>
      <c r="KY82" s="259"/>
      <c r="KZ82" s="259"/>
      <c r="LA82" s="259"/>
      <c r="LB82" s="259"/>
      <c r="LC82" s="259"/>
      <c r="LD82" s="259"/>
      <c r="LE82" s="259"/>
      <c r="LF82" s="259"/>
      <c r="LG82" s="259"/>
      <c r="LH82" s="259"/>
      <c r="LI82" s="259"/>
      <c r="LJ82" s="259"/>
      <c r="LK82" s="259"/>
      <c r="LL82" s="259"/>
      <c r="LM82" s="259"/>
      <c r="LN82" s="259"/>
      <c r="LO82" s="259"/>
      <c r="LP82" s="259"/>
      <c r="LQ82" s="259"/>
      <c r="LR82" s="259"/>
      <c r="LS82" s="259"/>
      <c r="LT82" s="259"/>
      <c r="LU82" s="259"/>
      <c r="LV82" s="259"/>
      <c r="LW82" s="259"/>
      <c r="LX82" s="259"/>
      <c r="LY82" s="259"/>
      <c r="LZ82" s="259"/>
      <c r="MA82" s="259"/>
      <c r="MB82" s="259"/>
      <c r="MC82" s="259"/>
      <c r="MD82" s="259"/>
      <c r="ME82" s="259"/>
      <c r="MF82" s="259"/>
      <c r="MG82" s="259"/>
      <c r="MH82" s="259"/>
      <c r="MI82" s="259"/>
      <c r="MJ82" s="259"/>
      <c r="MK82" s="259"/>
      <c r="ML82" s="259"/>
      <c r="MM82" s="259"/>
      <c r="MN82" s="259"/>
      <c r="MO82" s="259"/>
      <c r="MP82" s="259"/>
      <c r="MQ82" s="259"/>
      <c r="MR82" s="259"/>
      <c r="MS82" s="259"/>
      <c r="MT82" s="259"/>
      <c r="MU82" s="259"/>
      <c r="MV82" s="259"/>
      <c r="MW82" s="259"/>
      <c r="MX82" s="259"/>
      <c r="MY82" s="259"/>
      <c r="MZ82" s="259"/>
      <c r="NA82" s="259"/>
      <c r="NB82" s="259"/>
      <c r="NC82" s="259"/>
      <c r="ND82" s="259"/>
      <c r="NE82" s="259"/>
      <c r="NF82" s="259"/>
      <c r="NG82" s="259"/>
      <c r="NH82" s="259"/>
      <c r="NI82" s="259"/>
      <c r="NJ82" s="259"/>
      <c r="NK82" s="259"/>
      <c r="NL82" s="259"/>
      <c r="NM82" s="259"/>
      <c r="NN82" s="259"/>
      <c r="NO82" s="259"/>
      <c r="NP82" s="259"/>
      <c r="NQ82" s="259"/>
      <c r="NR82" s="259"/>
      <c r="NS82" s="259"/>
      <c r="NT82" s="259"/>
      <c r="NU82" s="259"/>
      <c r="NV82" s="259"/>
      <c r="NW82" s="259"/>
      <c r="NX82" s="259"/>
      <c r="NY82" s="259"/>
      <c r="NZ82" s="259"/>
      <c r="OA82" s="259"/>
      <c r="OB82" s="259"/>
      <c r="OC82" s="259"/>
      <c r="OD82" s="259"/>
      <c r="OE82" s="259"/>
      <c r="OF82" s="259"/>
      <c r="OG82" s="259"/>
      <c r="OH82" s="259"/>
      <c r="OI82" s="259"/>
      <c r="OJ82" s="259"/>
      <c r="OK82" s="259"/>
      <c r="OL82" s="259"/>
      <c r="OM82" s="259"/>
      <c r="ON82" s="259"/>
      <c r="OO82" s="259"/>
      <c r="OP82" s="259"/>
      <c r="OQ82" s="259"/>
      <c r="OR82" s="259"/>
      <c r="OS82" s="259"/>
      <c r="OT82" s="259"/>
      <c r="OU82" s="259"/>
      <c r="OV82" s="259"/>
      <c r="OW82" s="259"/>
      <c r="OX82" s="259"/>
      <c r="OY82" s="259"/>
      <c r="OZ82" s="259"/>
      <c r="PA82" s="259"/>
      <c r="PB82" s="259"/>
      <c r="PC82" s="259"/>
      <c r="PD82" s="259"/>
      <c r="PE82" s="259"/>
      <c r="PF82" s="259"/>
      <c r="PG82" s="259"/>
      <c r="PH82" s="259"/>
      <c r="PI82" s="259"/>
      <c r="PJ82" s="259"/>
      <c r="PK82" s="259"/>
      <c r="PL82" s="259"/>
      <c r="PM82" s="259"/>
      <c r="PN82" s="259"/>
      <c r="PO82" s="259"/>
      <c r="PP82" s="259"/>
      <c r="PQ82" s="259"/>
      <c r="PR82" s="259"/>
      <c r="PS82" s="259"/>
      <c r="PT82" s="259"/>
      <c r="PU82" s="259"/>
      <c r="PV82" s="259"/>
      <c r="PW82" s="259"/>
      <c r="PX82" s="259"/>
      <c r="PY82" s="259"/>
      <c r="PZ82" s="259"/>
      <c r="QA82" s="259"/>
      <c r="QB82" s="259"/>
      <c r="QC82" s="259"/>
      <c r="QD82" s="259"/>
      <c r="QE82" s="259"/>
      <c r="QF82" s="259"/>
      <c r="QG82" s="259"/>
      <c r="QH82" s="259"/>
      <c r="QI82" s="259"/>
      <c r="QJ82" s="259"/>
      <c r="QK82" s="259"/>
      <c r="QL82" s="259"/>
      <c r="QM82" s="259"/>
      <c r="QN82" s="259"/>
      <c r="QO82" s="259"/>
      <c r="QP82" s="259"/>
      <c r="QQ82" s="259"/>
      <c r="QR82" s="259"/>
      <c r="QS82" s="259"/>
      <c r="QT82" s="259"/>
      <c r="QU82" s="259"/>
      <c r="QV82" s="259"/>
      <c r="QW82" s="259"/>
      <c r="QX82" s="259"/>
      <c r="QY82" s="259"/>
      <c r="QZ82" s="185" t="s">
        <v>14</v>
      </c>
      <c r="RA82" s="185">
        <f>IF(I30=18,RC5+12,RA46)</f>
        <v>-27</v>
      </c>
      <c r="RB82" s="185">
        <f>RA82</f>
        <v>-27</v>
      </c>
      <c r="RC82" s="185"/>
      <c r="RD82" s="185">
        <f>RA82-2</f>
        <v>-29</v>
      </c>
      <c r="RE82" s="185">
        <f>RA82+2</f>
        <v>-25</v>
      </c>
      <c r="RF82" s="185"/>
      <c r="RG82" s="185">
        <f>RD82</f>
        <v>-29</v>
      </c>
      <c r="RH82" s="185">
        <f>RE82</f>
        <v>-25</v>
      </c>
      <c r="RI82" s="185"/>
      <c r="RJ82" s="185">
        <f>RA82</f>
        <v>-27</v>
      </c>
      <c r="RK82" s="185"/>
      <c r="RL82" s="185" t="str">
        <f>IF(I30=18,"&lt;=0.30","")</f>
        <v/>
      </c>
      <c r="RM82" s="259"/>
      <c r="RN82" s="259"/>
      <c r="RO82" s="259"/>
      <c r="RP82" s="259"/>
      <c r="RQ82" s="259"/>
      <c r="RR82" s="259"/>
      <c r="RS82" s="259"/>
      <c r="RT82" s="259"/>
      <c r="RU82" s="259"/>
      <c r="RV82" s="259"/>
      <c r="RW82" s="259"/>
      <c r="RX82" s="406"/>
      <c r="RY82" s="406"/>
      <c r="RZ82" s="406"/>
      <c r="SA82" s="406"/>
      <c r="SB82" s="406"/>
      <c r="SC82" s="406"/>
      <c r="SD82" s="406"/>
      <c r="SE82" s="406"/>
      <c r="SF82" s="259"/>
      <c r="SG82" s="259"/>
      <c r="SH82" s="259"/>
      <c r="SI82" s="259"/>
      <c r="SJ82" s="259"/>
    </row>
    <row r="83" spans="1:504" ht="14.1" customHeight="1" x14ac:dyDescent="0.15">
      <c r="A83" s="187"/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7"/>
      <c r="R83" s="187"/>
      <c r="S83" s="187"/>
      <c r="T83" s="187"/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  <c r="AF83" s="187"/>
      <c r="AG83" s="187"/>
      <c r="AH83" s="187"/>
      <c r="AI83" s="187"/>
      <c r="AJ83" s="187"/>
      <c r="AK83" s="187"/>
      <c r="AL83" s="187"/>
      <c r="AM83" s="187"/>
      <c r="AN83" s="187"/>
      <c r="AO83" s="187"/>
      <c r="AP83" s="187"/>
      <c r="AQ83" s="187"/>
      <c r="AR83" s="187"/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7"/>
      <c r="BG83" s="187"/>
      <c r="BH83" s="187"/>
      <c r="BI83" s="187"/>
      <c r="BJ83" s="187"/>
      <c r="BK83" s="187"/>
      <c r="BL83" s="187"/>
      <c r="BM83" s="187"/>
      <c r="BN83" s="187"/>
      <c r="BO83" s="187"/>
      <c r="BP83" s="187"/>
      <c r="BQ83" s="187"/>
      <c r="BR83" s="187"/>
      <c r="BS83" s="187"/>
      <c r="BT83" s="187"/>
      <c r="BU83" s="187"/>
      <c r="BV83" s="187"/>
      <c r="BW83" s="187"/>
      <c r="BX83" s="187"/>
      <c r="BY83" s="187"/>
      <c r="BZ83" s="187"/>
      <c r="CA83" s="187"/>
      <c r="CB83" s="187"/>
      <c r="CC83" s="187"/>
      <c r="CD83" s="187"/>
      <c r="CE83" s="187"/>
      <c r="CF83" s="187"/>
      <c r="CG83" s="187"/>
      <c r="CH83" s="187"/>
      <c r="CI83" s="187"/>
      <c r="CJ83" s="187"/>
      <c r="CK83" s="187"/>
      <c r="CL83" s="187"/>
      <c r="CM83" s="187"/>
      <c r="CN83" s="187"/>
      <c r="CO83" s="187"/>
      <c r="CP83" s="187"/>
      <c r="CQ83" s="187"/>
      <c r="CR83" s="187"/>
      <c r="CS83" s="187"/>
      <c r="CT83" s="187"/>
      <c r="CU83" s="187"/>
      <c r="CV83" s="187"/>
      <c r="CW83" s="187"/>
      <c r="CX83" s="187"/>
      <c r="CY83" s="187"/>
      <c r="CZ83" s="187"/>
      <c r="DA83" s="187"/>
      <c r="DB83" s="187"/>
      <c r="DC83" s="187"/>
      <c r="DD83" s="187"/>
      <c r="DE83" s="187"/>
      <c r="DF83" s="187"/>
      <c r="DG83" s="187"/>
      <c r="DH83" s="187"/>
      <c r="DI83" s="187"/>
      <c r="DJ83" s="187"/>
      <c r="DK83" s="187"/>
      <c r="DL83" s="187"/>
      <c r="DM83" s="187"/>
      <c r="DN83" s="187"/>
      <c r="DO83" s="187"/>
      <c r="DP83" s="187"/>
      <c r="DQ83" s="187"/>
      <c r="DR83" s="187"/>
      <c r="DS83" s="187"/>
      <c r="DT83" s="187"/>
      <c r="DU83" s="187"/>
      <c r="DV83" s="187"/>
      <c r="DW83" s="187"/>
      <c r="DX83" s="187"/>
      <c r="DY83" s="187"/>
      <c r="DZ83" s="187"/>
      <c r="EA83" s="187"/>
      <c r="EB83" s="187"/>
      <c r="EC83" s="187"/>
      <c r="ED83" s="187"/>
      <c r="EE83" s="187"/>
      <c r="EF83" s="187"/>
      <c r="EG83" s="187"/>
      <c r="EH83" s="187"/>
      <c r="EI83" s="187"/>
      <c r="EJ83" s="187"/>
      <c r="EK83" s="187"/>
      <c r="EL83" s="187"/>
      <c r="EM83" s="187"/>
      <c r="EN83" s="187"/>
      <c r="EO83" s="187"/>
      <c r="EP83" s="187"/>
      <c r="EQ83" s="187"/>
      <c r="ER83" s="187"/>
      <c r="ES83" s="187"/>
      <c r="ET83" s="187"/>
      <c r="EU83" s="187"/>
      <c r="EV83" s="187"/>
      <c r="EW83" s="187"/>
      <c r="EX83" s="187"/>
      <c r="EY83" s="187"/>
      <c r="EZ83" s="187"/>
      <c r="FA83" s="194"/>
      <c r="FB83" s="407"/>
      <c r="FC83" s="194"/>
      <c r="FD83" s="194"/>
      <c r="FE83" s="194"/>
      <c r="FF83" s="194"/>
      <c r="FG83" s="194"/>
      <c r="FH83" s="194"/>
      <c r="FI83" s="194"/>
      <c r="FJ83" s="194"/>
      <c r="FK83" s="194"/>
      <c r="FL83" s="194"/>
      <c r="FM83" s="194"/>
      <c r="FN83" s="194"/>
      <c r="FO83" s="194"/>
      <c r="FP83" s="194"/>
      <c r="FQ83" s="194"/>
      <c r="FR83" s="194"/>
      <c r="FS83" s="194"/>
      <c r="FT83" s="194"/>
      <c r="FU83" s="194"/>
      <c r="FV83" s="259"/>
      <c r="FW83" s="259"/>
      <c r="HH83" s="259"/>
      <c r="HI83" s="259"/>
      <c r="HJ83" s="259"/>
      <c r="HK83" s="259"/>
      <c r="HL83" s="259"/>
      <c r="HM83" s="259"/>
      <c r="HN83" s="259"/>
      <c r="HO83" s="259"/>
      <c r="HP83" s="259"/>
      <c r="HQ83" s="259"/>
      <c r="HR83" s="259"/>
      <c r="HS83" s="259"/>
      <c r="HT83" s="259"/>
      <c r="HU83" s="259"/>
      <c r="HV83" s="259"/>
      <c r="HW83" s="259"/>
      <c r="HX83" s="259"/>
      <c r="HY83" s="259"/>
      <c r="HZ83" s="259"/>
      <c r="IA83" s="259"/>
      <c r="IB83" s="259"/>
      <c r="IC83" s="259"/>
      <c r="ID83" s="259"/>
      <c r="IE83" s="259"/>
      <c r="IF83" s="259"/>
      <c r="IG83" s="259"/>
      <c r="IH83" s="259"/>
      <c r="II83" s="259"/>
      <c r="IJ83" s="259"/>
      <c r="IK83" s="259"/>
      <c r="IL83" s="259"/>
      <c r="IM83" s="259"/>
      <c r="IN83" s="259"/>
      <c r="IO83" s="259"/>
      <c r="IP83" s="259"/>
      <c r="IQ83" s="259"/>
      <c r="IR83" s="259"/>
      <c r="IS83" s="259"/>
      <c r="IT83" s="259"/>
      <c r="IU83" s="259"/>
      <c r="IV83" s="259"/>
      <c r="IW83" s="259"/>
      <c r="IX83" s="259"/>
      <c r="IY83" s="259"/>
      <c r="IZ83" s="259"/>
      <c r="JA83" s="259"/>
      <c r="JB83" s="259"/>
      <c r="JC83" s="259"/>
      <c r="JD83" s="259"/>
      <c r="JE83" s="259"/>
      <c r="JF83" s="259"/>
      <c r="JG83" s="259"/>
      <c r="JH83" s="259"/>
      <c r="JI83" s="259"/>
      <c r="JJ83" s="259"/>
      <c r="JK83" s="259"/>
      <c r="JL83" s="259"/>
      <c r="JM83" s="259"/>
      <c r="JN83" s="259"/>
      <c r="JO83" s="259"/>
      <c r="JP83" s="259"/>
      <c r="JQ83" s="259"/>
      <c r="JR83" s="259"/>
      <c r="JS83" s="259"/>
      <c r="JT83" s="259"/>
      <c r="JU83" s="259"/>
      <c r="JV83" s="259"/>
      <c r="JW83" s="259"/>
      <c r="JX83" s="259"/>
      <c r="JY83" s="259"/>
      <c r="JZ83" s="259"/>
      <c r="KA83" s="259"/>
      <c r="KB83" s="259"/>
      <c r="KC83" s="259"/>
      <c r="KD83" s="259"/>
      <c r="KE83" s="259"/>
      <c r="KF83" s="259"/>
      <c r="KG83" s="259"/>
      <c r="KH83" s="259"/>
      <c r="KI83" s="259"/>
      <c r="KJ83" s="259"/>
      <c r="KK83" s="259"/>
      <c r="KL83" s="259"/>
      <c r="KM83" s="259"/>
      <c r="KN83" s="259"/>
      <c r="KO83" s="259"/>
      <c r="KP83" s="259"/>
      <c r="KQ83" s="259"/>
      <c r="KR83" s="259"/>
      <c r="KS83" s="259"/>
      <c r="KT83" s="259"/>
      <c r="KU83" s="259"/>
      <c r="KV83" s="259"/>
      <c r="KW83" s="259"/>
      <c r="KX83" s="259"/>
      <c r="KY83" s="259"/>
      <c r="KZ83" s="259"/>
      <c r="LA83" s="259"/>
      <c r="LB83" s="259"/>
      <c r="LC83" s="259"/>
      <c r="LD83" s="259"/>
      <c r="LE83" s="259"/>
      <c r="LF83" s="259"/>
      <c r="LG83" s="259"/>
      <c r="LH83" s="259"/>
      <c r="LI83" s="259"/>
      <c r="LJ83" s="259"/>
      <c r="LK83" s="259"/>
      <c r="LL83" s="259"/>
      <c r="LM83" s="259"/>
      <c r="LN83" s="259"/>
      <c r="LO83" s="259"/>
      <c r="LP83" s="259"/>
      <c r="LQ83" s="259"/>
      <c r="LR83" s="259"/>
      <c r="LS83" s="259"/>
      <c r="LT83" s="259"/>
      <c r="LU83" s="259"/>
      <c r="LV83" s="259"/>
      <c r="LW83" s="259"/>
      <c r="LX83" s="259"/>
      <c r="LY83" s="259"/>
      <c r="LZ83" s="259"/>
      <c r="MA83" s="259"/>
      <c r="MB83" s="259"/>
      <c r="MC83" s="259"/>
      <c r="MD83" s="259"/>
      <c r="ME83" s="259"/>
      <c r="MF83" s="259"/>
      <c r="MG83" s="259"/>
      <c r="MH83" s="259"/>
      <c r="MI83" s="259"/>
      <c r="MJ83" s="259"/>
      <c r="MK83" s="259"/>
      <c r="ML83" s="259"/>
      <c r="MM83" s="259"/>
      <c r="MN83" s="259"/>
      <c r="MO83" s="259"/>
      <c r="MP83" s="259"/>
      <c r="MQ83" s="259"/>
      <c r="MR83" s="259"/>
      <c r="MS83" s="259"/>
      <c r="MT83" s="259"/>
      <c r="MU83" s="259"/>
      <c r="MV83" s="259"/>
      <c r="MW83" s="259"/>
      <c r="MX83" s="259"/>
      <c r="MY83" s="259"/>
      <c r="MZ83" s="259"/>
      <c r="NA83" s="259"/>
      <c r="NB83" s="259"/>
      <c r="NC83" s="259"/>
      <c r="ND83" s="259"/>
      <c r="NE83" s="259"/>
      <c r="NF83" s="259"/>
      <c r="NG83" s="259"/>
      <c r="NH83" s="259"/>
      <c r="NI83" s="259"/>
      <c r="NJ83" s="259"/>
      <c r="NK83" s="259"/>
      <c r="NL83" s="259"/>
      <c r="NM83" s="259"/>
      <c r="NN83" s="259"/>
      <c r="NO83" s="259"/>
      <c r="NP83" s="259"/>
      <c r="NQ83" s="259"/>
      <c r="NR83" s="259"/>
      <c r="NS83" s="259"/>
      <c r="NT83" s="259"/>
      <c r="NU83" s="259"/>
      <c r="NV83" s="259"/>
      <c r="NW83" s="259"/>
      <c r="NX83" s="259"/>
      <c r="NY83" s="259"/>
      <c r="NZ83" s="259"/>
      <c r="OA83" s="259"/>
      <c r="OB83" s="259"/>
      <c r="OC83" s="259"/>
      <c r="OD83" s="259"/>
      <c r="OE83" s="259"/>
      <c r="OF83" s="259"/>
      <c r="OG83" s="259"/>
      <c r="OH83" s="259"/>
      <c r="OI83" s="259"/>
      <c r="OJ83" s="259"/>
      <c r="OK83" s="259"/>
      <c r="OL83" s="259"/>
      <c r="OM83" s="259"/>
      <c r="ON83" s="259"/>
      <c r="OO83" s="259"/>
      <c r="OP83" s="259"/>
      <c r="OQ83" s="259"/>
      <c r="OR83" s="259"/>
      <c r="OS83" s="259"/>
      <c r="OT83" s="259"/>
      <c r="OU83" s="259"/>
      <c r="OV83" s="259"/>
      <c r="OW83" s="259"/>
      <c r="OX83" s="259"/>
      <c r="OY83" s="259"/>
      <c r="OZ83" s="259"/>
      <c r="PA83" s="259"/>
      <c r="PB83" s="259"/>
      <c r="PC83" s="259"/>
      <c r="PD83" s="259"/>
      <c r="PE83" s="259"/>
      <c r="PF83" s="259"/>
      <c r="PG83" s="259"/>
      <c r="PH83" s="259"/>
      <c r="PI83" s="259"/>
      <c r="PJ83" s="259"/>
      <c r="PK83" s="259"/>
      <c r="PL83" s="259"/>
      <c r="PM83" s="259"/>
      <c r="PN83" s="259"/>
      <c r="PO83" s="259"/>
      <c r="PP83" s="259"/>
      <c r="PQ83" s="259"/>
      <c r="PR83" s="259"/>
      <c r="PS83" s="259"/>
      <c r="PT83" s="259"/>
      <c r="PU83" s="259"/>
      <c r="PV83" s="259"/>
      <c r="PW83" s="259"/>
      <c r="PX83" s="259"/>
      <c r="PY83" s="259"/>
      <c r="PZ83" s="259"/>
      <c r="QA83" s="259"/>
      <c r="QB83" s="259"/>
      <c r="QC83" s="259"/>
      <c r="QD83" s="259"/>
      <c r="QE83" s="259"/>
      <c r="QF83" s="259"/>
      <c r="QG83" s="259"/>
      <c r="QH83" s="259"/>
      <c r="QI83" s="259"/>
      <c r="QJ83" s="259"/>
      <c r="QK83" s="259"/>
      <c r="QL83" s="259"/>
      <c r="QM83" s="259"/>
      <c r="QN83" s="259"/>
      <c r="QO83" s="259"/>
      <c r="QP83" s="259"/>
      <c r="QQ83" s="259"/>
      <c r="QR83" s="259"/>
      <c r="QS83" s="259"/>
      <c r="QT83" s="259"/>
      <c r="QU83" s="259"/>
      <c r="QV83" s="259"/>
      <c r="QW83" s="259"/>
      <c r="QX83" s="259"/>
      <c r="QY83" s="259"/>
      <c r="QZ83" s="185" t="s">
        <v>15</v>
      </c>
      <c r="RA83" s="185">
        <f>IF(I30=18,RE22,RA47)</f>
        <v>15</v>
      </c>
      <c r="RB83" s="185">
        <f>IF(I30=18,RE24,RA47)</f>
        <v>15</v>
      </c>
      <c r="RC83" s="185"/>
      <c r="RD83" s="185">
        <f>RB83</f>
        <v>15</v>
      </c>
      <c r="RE83" s="185">
        <f>RD83</f>
        <v>15</v>
      </c>
      <c r="RF83" s="185"/>
      <c r="RG83" s="185">
        <f>RA83</f>
        <v>15</v>
      </c>
      <c r="RH83" s="185">
        <f>RG83</f>
        <v>15</v>
      </c>
      <c r="RI83" s="185"/>
      <c r="RJ83" s="185">
        <f>0</f>
        <v>0</v>
      </c>
      <c r="RK83" s="185"/>
      <c r="RL83" s="185"/>
      <c r="RM83" s="259"/>
      <c r="RN83" s="259"/>
      <c r="RO83" s="259"/>
      <c r="RP83" s="259"/>
      <c r="RQ83" s="259"/>
      <c r="RR83" s="259"/>
      <c r="RS83" s="259"/>
      <c r="RT83" s="259"/>
      <c r="RU83" s="259"/>
      <c r="RV83" s="259"/>
      <c r="RW83" s="259"/>
      <c r="SF83" s="259"/>
      <c r="SG83" s="259"/>
      <c r="SH83" s="259"/>
      <c r="SI83" s="259"/>
      <c r="SJ83" s="259"/>
    </row>
    <row r="84" spans="1:504" ht="14.1" customHeight="1" x14ac:dyDescent="0.2">
      <c r="A84" s="187"/>
      <c r="B84" s="187"/>
      <c r="C84" s="187"/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7"/>
      <c r="R84" s="187"/>
      <c r="S84" s="187"/>
      <c r="T84" s="187"/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  <c r="AF84" s="187"/>
      <c r="AG84" s="187"/>
      <c r="AH84" s="187"/>
      <c r="AI84" s="187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187"/>
      <c r="BF84" s="187"/>
      <c r="BG84" s="187"/>
      <c r="BH84" s="187"/>
      <c r="BI84" s="187"/>
      <c r="BJ84" s="187"/>
      <c r="BK84" s="187"/>
      <c r="BL84" s="187"/>
      <c r="BM84" s="187"/>
      <c r="BN84" s="187"/>
      <c r="BO84" s="187"/>
      <c r="BP84" s="187"/>
      <c r="BQ84" s="187"/>
      <c r="BR84" s="187"/>
      <c r="BS84" s="187"/>
      <c r="BT84" s="187"/>
      <c r="BU84" s="187"/>
      <c r="BV84" s="187"/>
      <c r="BW84" s="187"/>
      <c r="BX84" s="187"/>
      <c r="BY84" s="187"/>
      <c r="BZ84" s="187"/>
      <c r="CA84" s="187"/>
      <c r="CB84" s="187"/>
      <c r="CC84" s="187"/>
      <c r="CD84" s="187"/>
      <c r="CE84" s="187"/>
      <c r="CF84" s="187"/>
      <c r="CG84" s="187"/>
      <c r="CH84" s="187"/>
      <c r="CI84" s="187"/>
      <c r="CJ84" s="187"/>
      <c r="CK84" s="187"/>
      <c r="CL84" s="187"/>
      <c r="CM84" s="187"/>
      <c r="CN84" s="187"/>
      <c r="CO84" s="187"/>
      <c r="CP84" s="187"/>
      <c r="CQ84" s="187"/>
      <c r="CR84" s="187"/>
      <c r="CS84" s="187"/>
      <c r="CT84" s="187"/>
      <c r="CU84" s="187"/>
      <c r="CV84" s="187"/>
      <c r="CW84" s="187"/>
      <c r="CX84" s="187"/>
      <c r="CY84" s="187"/>
      <c r="CZ84" s="187"/>
      <c r="DA84" s="187"/>
      <c r="DB84" s="187"/>
      <c r="DC84" s="187"/>
      <c r="DD84" s="187"/>
      <c r="DE84" s="187"/>
      <c r="DF84" s="187"/>
      <c r="DG84" s="187"/>
      <c r="DH84" s="187"/>
      <c r="DI84" s="187"/>
      <c r="DJ84" s="187"/>
      <c r="DK84" s="187"/>
      <c r="DL84" s="187"/>
      <c r="DM84" s="187"/>
      <c r="DN84" s="187"/>
      <c r="DO84" s="187"/>
      <c r="DP84" s="187"/>
      <c r="DQ84" s="187"/>
      <c r="DR84" s="187"/>
      <c r="DS84" s="187"/>
      <c r="DT84" s="187"/>
      <c r="DU84" s="187"/>
      <c r="DV84" s="187"/>
      <c r="DW84" s="187"/>
      <c r="DX84" s="187"/>
      <c r="DY84" s="187"/>
      <c r="DZ84" s="187"/>
      <c r="EA84" s="187"/>
      <c r="EB84" s="187"/>
      <c r="EC84" s="187"/>
      <c r="ED84" s="187"/>
      <c r="EE84" s="187"/>
      <c r="EF84" s="187"/>
      <c r="EG84" s="187"/>
      <c r="EH84" s="187"/>
      <c r="EI84" s="187"/>
      <c r="EJ84" s="187"/>
      <c r="EK84" s="187"/>
      <c r="EL84" s="187"/>
      <c r="EM84" s="187"/>
      <c r="EN84" s="187"/>
      <c r="EO84" s="187"/>
      <c r="EP84" s="187"/>
      <c r="EQ84" s="187"/>
      <c r="ER84" s="187"/>
      <c r="ES84" s="187"/>
      <c r="ET84" s="187"/>
      <c r="EU84" s="187"/>
      <c r="EV84" s="187"/>
      <c r="EW84" s="187"/>
      <c r="EX84" s="187"/>
      <c r="EY84" s="187"/>
      <c r="EZ84" s="187"/>
      <c r="FA84" s="194"/>
      <c r="FB84" s="194"/>
      <c r="FC84" s="194"/>
      <c r="FD84" s="194"/>
      <c r="FE84" s="80"/>
      <c r="FF84" s="80"/>
      <c r="FG84" s="80"/>
      <c r="FH84" s="194"/>
      <c r="FI84" s="367"/>
      <c r="FJ84" s="367"/>
      <c r="FK84" s="376"/>
      <c r="FL84" s="376"/>
      <c r="FM84" s="376"/>
      <c r="FN84" s="194"/>
      <c r="FO84" s="194"/>
      <c r="FP84" s="194"/>
      <c r="FQ84" s="194"/>
      <c r="FR84" s="194"/>
      <c r="FS84" s="194"/>
      <c r="FT84" s="194"/>
      <c r="FU84" s="194"/>
      <c r="FV84" s="259"/>
      <c r="FW84" s="259"/>
      <c r="HH84" s="259"/>
      <c r="HI84" s="259"/>
      <c r="HJ84" s="259"/>
      <c r="HK84" s="259"/>
      <c r="HL84" s="259"/>
      <c r="HM84" s="259"/>
      <c r="HN84" s="259"/>
      <c r="HO84" s="259"/>
      <c r="HP84" s="259"/>
      <c r="HQ84" s="259"/>
      <c r="HR84" s="259"/>
      <c r="HS84" s="259"/>
      <c r="HT84" s="259"/>
      <c r="HU84" s="259"/>
      <c r="HV84" s="259"/>
      <c r="HW84" s="259"/>
      <c r="HX84" s="259"/>
      <c r="HY84" s="259"/>
      <c r="HZ84" s="259"/>
      <c r="IA84" s="259"/>
      <c r="IB84" s="259"/>
      <c r="IC84" s="259"/>
      <c r="ID84" s="259"/>
      <c r="IE84" s="259"/>
      <c r="IF84" s="259"/>
      <c r="IG84" s="259"/>
      <c r="IH84" s="259"/>
      <c r="II84" s="259"/>
      <c r="IJ84" s="259"/>
      <c r="IK84" s="259"/>
      <c r="IL84" s="259"/>
      <c r="IM84" s="259"/>
      <c r="IN84" s="259"/>
      <c r="IO84" s="259"/>
      <c r="IP84" s="259"/>
      <c r="IQ84" s="259"/>
      <c r="IR84" s="259"/>
      <c r="IS84" s="259"/>
      <c r="IT84" s="259"/>
      <c r="IU84" s="259"/>
      <c r="IV84" s="259"/>
      <c r="IW84" s="259"/>
      <c r="IX84" s="259"/>
      <c r="IY84" s="259"/>
      <c r="IZ84" s="259"/>
      <c r="JA84" s="259"/>
      <c r="JB84" s="259"/>
      <c r="JC84" s="259"/>
      <c r="JD84" s="259"/>
      <c r="JE84" s="259"/>
      <c r="JF84" s="259"/>
      <c r="JG84" s="259"/>
      <c r="JH84" s="259"/>
      <c r="JI84" s="259"/>
      <c r="JJ84" s="259"/>
      <c r="JK84" s="259"/>
      <c r="JL84" s="259"/>
      <c r="JM84" s="259"/>
      <c r="JN84" s="259"/>
      <c r="JO84" s="259"/>
      <c r="JP84" s="259"/>
      <c r="JQ84" s="259"/>
      <c r="JR84" s="259"/>
      <c r="JS84" s="259"/>
      <c r="JT84" s="259"/>
      <c r="JU84" s="259"/>
      <c r="JV84" s="259"/>
      <c r="JW84" s="259"/>
      <c r="JX84" s="259"/>
      <c r="JY84" s="259"/>
      <c r="JZ84" s="259"/>
      <c r="KA84" s="259"/>
      <c r="KB84" s="259"/>
      <c r="KC84" s="259"/>
      <c r="KD84" s="259"/>
      <c r="KE84" s="259"/>
      <c r="KF84" s="259"/>
      <c r="KG84" s="259"/>
      <c r="KH84" s="259"/>
      <c r="KI84" s="259"/>
      <c r="KJ84" s="259"/>
      <c r="KK84" s="259"/>
      <c r="KL84" s="259"/>
      <c r="KM84" s="259"/>
      <c r="KN84" s="259"/>
      <c r="KO84" s="259"/>
      <c r="KP84" s="259"/>
      <c r="KQ84" s="259"/>
      <c r="KR84" s="259"/>
      <c r="KS84" s="259"/>
      <c r="KT84" s="259"/>
      <c r="KU84" s="259"/>
      <c r="KV84" s="259"/>
      <c r="KW84" s="259"/>
      <c r="KX84" s="259"/>
      <c r="KY84" s="259"/>
      <c r="KZ84" s="259"/>
      <c r="LA84" s="259"/>
      <c r="LB84" s="259"/>
      <c r="LC84" s="259"/>
      <c r="LD84" s="259"/>
      <c r="LE84" s="259"/>
      <c r="LF84" s="259"/>
      <c r="LG84" s="259"/>
      <c r="LH84" s="259"/>
      <c r="LI84" s="259"/>
      <c r="LJ84" s="259"/>
      <c r="LK84" s="259"/>
      <c r="LL84" s="259"/>
      <c r="LM84" s="259"/>
      <c r="LN84" s="259"/>
      <c r="LO84" s="259"/>
      <c r="LP84" s="259"/>
      <c r="LQ84" s="259"/>
      <c r="LR84" s="259"/>
      <c r="LS84" s="259"/>
      <c r="LT84" s="259"/>
      <c r="LU84" s="259"/>
      <c r="LV84" s="259"/>
      <c r="LW84" s="259"/>
      <c r="LX84" s="259"/>
      <c r="LY84" s="259"/>
      <c r="LZ84" s="259"/>
      <c r="MA84" s="259"/>
      <c r="MB84" s="259"/>
      <c r="MC84" s="259"/>
      <c r="MD84" s="259"/>
      <c r="ME84" s="259"/>
      <c r="MF84" s="259"/>
      <c r="MG84" s="259"/>
      <c r="MH84" s="259"/>
      <c r="MI84" s="259"/>
      <c r="MJ84" s="259"/>
      <c r="MK84" s="259"/>
      <c r="ML84" s="259"/>
      <c r="MM84" s="259"/>
      <c r="MN84" s="259"/>
      <c r="MO84" s="259"/>
      <c r="MP84" s="259"/>
      <c r="MQ84" s="259"/>
      <c r="MR84" s="259"/>
      <c r="MS84" s="259"/>
      <c r="MT84" s="259"/>
      <c r="MU84" s="259"/>
      <c r="MV84" s="259"/>
      <c r="MW84" s="259"/>
      <c r="MX84" s="259"/>
      <c r="MY84" s="259"/>
      <c r="MZ84" s="259"/>
      <c r="NA84" s="259"/>
      <c r="NB84" s="259"/>
      <c r="NC84" s="259"/>
      <c r="ND84" s="259"/>
      <c r="NE84" s="259"/>
      <c r="NF84" s="259"/>
      <c r="NG84" s="259"/>
      <c r="NH84" s="259"/>
      <c r="NI84" s="259"/>
      <c r="NJ84" s="259"/>
      <c r="NK84" s="259"/>
      <c r="NL84" s="259"/>
      <c r="NM84" s="259"/>
      <c r="NN84" s="259"/>
      <c r="NO84" s="259"/>
      <c r="NP84" s="259"/>
      <c r="NQ84" s="259"/>
      <c r="NR84" s="259"/>
      <c r="NS84" s="259"/>
      <c r="NT84" s="259"/>
      <c r="NU84" s="259"/>
      <c r="NV84" s="259"/>
      <c r="NW84" s="259"/>
      <c r="NX84" s="259"/>
      <c r="NY84" s="259"/>
      <c r="NZ84" s="259"/>
      <c r="OA84" s="259"/>
      <c r="OB84" s="259"/>
      <c r="OC84" s="259"/>
      <c r="OD84" s="259"/>
      <c r="OE84" s="259"/>
      <c r="OF84" s="259"/>
      <c r="OG84" s="259"/>
      <c r="OH84" s="259"/>
      <c r="OI84" s="259"/>
      <c r="OJ84" s="259"/>
      <c r="OK84" s="259"/>
      <c r="OL84" s="259"/>
      <c r="OM84" s="259"/>
      <c r="ON84" s="259"/>
      <c r="OO84" s="259"/>
      <c r="OP84" s="259"/>
      <c r="OQ84" s="259"/>
      <c r="OR84" s="259"/>
      <c r="OS84" s="259"/>
      <c r="OT84" s="259"/>
      <c r="OU84" s="259"/>
      <c r="OV84" s="259"/>
      <c r="OW84" s="259"/>
      <c r="OX84" s="259"/>
      <c r="OY84" s="259"/>
      <c r="OZ84" s="259"/>
      <c r="PA84" s="259"/>
      <c r="PB84" s="259"/>
      <c r="PC84" s="259"/>
      <c r="PD84" s="259"/>
      <c r="PE84" s="259"/>
      <c r="PF84" s="259"/>
      <c r="PG84" s="259"/>
      <c r="PH84" s="259"/>
      <c r="PI84" s="259"/>
      <c r="PJ84" s="259"/>
      <c r="PK84" s="259"/>
      <c r="PL84" s="259"/>
      <c r="PM84" s="259"/>
      <c r="PN84" s="259"/>
      <c r="PO84" s="259"/>
      <c r="PP84" s="259"/>
      <c r="PQ84" s="259"/>
      <c r="PR84" s="259"/>
      <c r="PS84" s="259"/>
      <c r="PT84" s="259"/>
      <c r="PU84" s="259"/>
      <c r="PV84" s="259"/>
      <c r="PW84" s="259"/>
      <c r="PX84" s="259"/>
      <c r="PY84" s="259"/>
      <c r="PZ84" s="259"/>
      <c r="QA84" s="259"/>
      <c r="QB84" s="259"/>
      <c r="QC84" s="259"/>
      <c r="QD84" s="259"/>
      <c r="QE84" s="259"/>
      <c r="QF84" s="259"/>
      <c r="QG84" s="259"/>
      <c r="QH84" s="259"/>
      <c r="QI84" s="259"/>
      <c r="QJ84" s="259"/>
      <c r="QK84" s="259"/>
      <c r="QL84" s="259"/>
      <c r="QM84" s="259"/>
      <c r="QN84" s="259"/>
      <c r="QO84" s="259"/>
      <c r="QP84" s="259"/>
      <c r="QQ84" s="259"/>
      <c r="QR84" s="259"/>
      <c r="QS84" s="259"/>
      <c r="QT84" s="259"/>
      <c r="QU84" s="259"/>
      <c r="QV84" s="259"/>
      <c r="QW84" s="259"/>
      <c r="QX84" s="259"/>
      <c r="QY84" s="259"/>
      <c r="QZ84" s="123" t="s">
        <v>127</v>
      </c>
      <c r="RA84" s="123"/>
      <c r="RB84" s="123"/>
      <c r="RC84" s="123"/>
      <c r="RD84" s="123"/>
      <c r="RE84" s="123"/>
      <c r="RF84" s="123"/>
      <c r="RG84" s="123"/>
      <c r="RH84" s="123"/>
      <c r="RI84" s="123"/>
      <c r="RJ84" s="123"/>
      <c r="RK84" s="123"/>
      <c r="RL84" s="123"/>
      <c r="RM84" s="123"/>
      <c r="RN84" s="123"/>
      <c r="RO84" s="123"/>
      <c r="RP84" s="123"/>
      <c r="RQ84" s="123"/>
      <c r="RR84" s="123"/>
      <c r="RS84" s="123"/>
      <c r="RT84" s="123"/>
      <c r="RU84" s="259"/>
      <c r="RV84" s="259"/>
      <c r="RW84" s="259"/>
      <c r="SF84" s="259"/>
      <c r="SG84" s="259"/>
      <c r="SH84" s="259"/>
      <c r="SI84" s="259"/>
      <c r="SJ84" s="259"/>
    </row>
    <row r="85" spans="1:504" ht="14.1" customHeight="1" x14ac:dyDescent="0.2">
      <c r="A85" s="187"/>
      <c r="B85" s="187"/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P85" s="187"/>
      <c r="AQ85" s="187"/>
      <c r="AR85" s="187"/>
      <c r="AS85" s="187"/>
      <c r="AT85" s="187"/>
      <c r="AU85" s="187"/>
      <c r="AV85" s="187"/>
      <c r="AW85" s="187"/>
      <c r="AX85" s="187"/>
      <c r="AY85" s="187"/>
      <c r="AZ85" s="187"/>
      <c r="BA85" s="187"/>
      <c r="BB85" s="187"/>
      <c r="BC85" s="187"/>
      <c r="BD85" s="187"/>
      <c r="BE85" s="187"/>
      <c r="BF85" s="187"/>
      <c r="BG85" s="187"/>
      <c r="BH85" s="187"/>
      <c r="BI85" s="187"/>
      <c r="BJ85" s="187"/>
      <c r="BK85" s="187"/>
      <c r="BL85" s="187"/>
      <c r="BM85" s="187"/>
      <c r="BN85" s="187"/>
      <c r="BO85" s="187"/>
      <c r="BP85" s="187"/>
      <c r="BQ85" s="187"/>
      <c r="BR85" s="187"/>
      <c r="BS85" s="187"/>
      <c r="BT85" s="187"/>
      <c r="BU85" s="187"/>
      <c r="BV85" s="187"/>
      <c r="BW85" s="187"/>
      <c r="BX85" s="187"/>
      <c r="BY85" s="187"/>
      <c r="BZ85" s="187"/>
      <c r="CA85" s="187"/>
      <c r="CB85" s="187"/>
      <c r="CC85" s="187"/>
      <c r="CD85" s="187"/>
      <c r="CE85" s="187"/>
      <c r="CF85" s="187"/>
      <c r="CG85" s="187"/>
      <c r="CH85" s="187"/>
      <c r="CI85" s="187"/>
      <c r="CJ85" s="187"/>
      <c r="CK85" s="187"/>
      <c r="CL85" s="187"/>
      <c r="CM85" s="187"/>
      <c r="CN85" s="187"/>
      <c r="CO85" s="187"/>
      <c r="CP85" s="187"/>
      <c r="CQ85" s="187"/>
      <c r="CR85" s="187"/>
      <c r="CS85" s="187"/>
      <c r="CT85" s="187"/>
      <c r="CU85" s="187"/>
      <c r="CV85" s="187"/>
      <c r="CW85" s="187"/>
      <c r="CX85" s="187"/>
      <c r="CY85" s="187"/>
      <c r="CZ85" s="187"/>
      <c r="DA85" s="187"/>
      <c r="DB85" s="187"/>
      <c r="DC85" s="187"/>
      <c r="DD85" s="187"/>
      <c r="DE85" s="187"/>
      <c r="DF85" s="187"/>
      <c r="DG85" s="187"/>
      <c r="DH85" s="187"/>
      <c r="DI85" s="187"/>
      <c r="DJ85" s="187"/>
      <c r="DK85" s="187"/>
      <c r="DL85" s="187"/>
      <c r="DM85" s="187"/>
      <c r="DN85" s="187"/>
      <c r="DO85" s="187"/>
      <c r="DP85" s="187"/>
      <c r="DQ85" s="187"/>
      <c r="DR85" s="187"/>
      <c r="DS85" s="187"/>
      <c r="DT85" s="187"/>
      <c r="DU85" s="187"/>
      <c r="DV85" s="187"/>
      <c r="DW85" s="187"/>
      <c r="DX85" s="187"/>
      <c r="DY85" s="187"/>
      <c r="DZ85" s="187"/>
      <c r="EA85" s="187"/>
      <c r="EB85" s="187"/>
      <c r="EC85" s="187"/>
      <c r="ED85" s="187"/>
      <c r="EE85" s="187"/>
      <c r="EF85" s="187"/>
      <c r="EG85" s="187"/>
      <c r="EH85" s="187"/>
      <c r="EI85" s="187"/>
      <c r="EJ85" s="187"/>
      <c r="EK85" s="187"/>
      <c r="EL85" s="187"/>
      <c r="EM85" s="187"/>
      <c r="EN85" s="187"/>
      <c r="EO85" s="187"/>
      <c r="EP85" s="187"/>
      <c r="EQ85" s="187"/>
      <c r="ER85" s="187"/>
      <c r="ES85" s="187"/>
      <c r="ET85" s="187"/>
      <c r="EU85" s="187"/>
      <c r="EV85" s="187"/>
      <c r="EW85" s="187"/>
      <c r="EX85" s="187"/>
      <c r="EY85" s="187"/>
      <c r="EZ85" s="187"/>
      <c r="FA85" s="194"/>
      <c r="FB85" s="194"/>
      <c r="FC85" s="194"/>
      <c r="FD85" s="194"/>
      <c r="FE85" s="80"/>
      <c r="FF85" s="80"/>
      <c r="FG85" s="80"/>
      <c r="FH85" s="194"/>
      <c r="FI85" s="367"/>
      <c r="FJ85" s="367"/>
      <c r="FK85" s="376"/>
      <c r="FL85" s="376"/>
      <c r="FM85" s="376"/>
      <c r="FN85" s="194"/>
      <c r="FO85" s="194"/>
      <c r="FP85" s="194"/>
      <c r="FQ85" s="194"/>
      <c r="FR85" s="194"/>
      <c r="FS85" s="194"/>
      <c r="FT85" s="194"/>
      <c r="FU85" s="194"/>
      <c r="FV85" s="259"/>
      <c r="FW85" s="259"/>
      <c r="HH85" s="259"/>
      <c r="HI85" s="259"/>
      <c r="HJ85" s="259"/>
      <c r="HK85" s="259"/>
      <c r="HL85" s="259"/>
      <c r="HM85" s="259"/>
      <c r="HN85" s="259"/>
      <c r="HO85" s="259"/>
      <c r="HP85" s="259"/>
      <c r="HQ85" s="259"/>
      <c r="HR85" s="259"/>
      <c r="HS85" s="259"/>
      <c r="HT85" s="259"/>
      <c r="HU85" s="259"/>
      <c r="HV85" s="259"/>
      <c r="HW85" s="259"/>
      <c r="HX85" s="259"/>
      <c r="HY85" s="259"/>
      <c r="HZ85" s="259"/>
      <c r="IA85" s="259"/>
      <c r="IB85" s="259"/>
      <c r="IC85" s="259"/>
      <c r="ID85" s="259"/>
      <c r="IE85" s="259"/>
      <c r="IF85" s="259"/>
      <c r="IG85" s="259"/>
      <c r="IH85" s="259"/>
      <c r="II85" s="259"/>
      <c r="IJ85" s="259"/>
      <c r="IK85" s="259"/>
      <c r="IL85" s="259"/>
      <c r="IM85" s="259"/>
      <c r="IN85" s="259"/>
      <c r="IO85" s="259"/>
      <c r="IP85" s="259"/>
      <c r="IQ85" s="259"/>
      <c r="IR85" s="259"/>
      <c r="IS85" s="259"/>
      <c r="IT85" s="259"/>
      <c r="IU85" s="259"/>
      <c r="IV85" s="259"/>
      <c r="IW85" s="259"/>
      <c r="IX85" s="259"/>
      <c r="IY85" s="259"/>
      <c r="IZ85" s="259"/>
      <c r="JA85" s="259"/>
      <c r="JB85" s="259"/>
      <c r="JC85" s="259"/>
      <c r="JD85" s="259"/>
      <c r="JE85" s="259"/>
      <c r="JF85" s="259"/>
      <c r="JG85" s="259"/>
      <c r="JH85" s="259"/>
      <c r="JI85" s="259"/>
      <c r="JJ85" s="259"/>
      <c r="JK85" s="259"/>
      <c r="JL85" s="259"/>
      <c r="JM85" s="259"/>
      <c r="JN85" s="259"/>
      <c r="JO85" s="259"/>
      <c r="JP85" s="259"/>
      <c r="JQ85" s="259"/>
      <c r="JR85" s="259"/>
      <c r="JS85" s="259"/>
      <c r="JT85" s="259"/>
      <c r="JU85" s="259"/>
      <c r="JV85" s="259"/>
      <c r="JW85" s="259"/>
      <c r="JX85" s="259"/>
      <c r="JY85" s="259"/>
      <c r="JZ85" s="259"/>
      <c r="KA85" s="259"/>
      <c r="KB85" s="259"/>
      <c r="KC85" s="259"/>
      <c r="KD85" s="259"/>
      <c r="KE85" s="259"/>
      <c r="KF85" s="259"/>
      <c r="KG85" s="259"/>
      <c r="KH85" s="259"/>
      <c r="KI85" s="259"/>
      <c r="KJ85" s="259"/>
      <c r="KK85" s="259"/>
      <c r="KL85" s="259"/>
      <c r="KM85" s="259"/>
      <c r="KN85" s="259"/>
      <c r="KO85" s="259"/>
      <c r="KP85" s="259"/>
      <c r="KQ85" s="259"/>
      <c r="KR85" s="259"/>
      <c r="KS85" s="259"/>
      <c r="KT85" s="259"/>
      <c r="KU85" s="259"/>
      <c r="KV85" s="259"/>
      <c r="KW85" s="259"/>
      <c r="KX85" s="259"/>
      <c r="KY85" s="259"/>
      <c r="KZ85" s="259"/>
      <c r="LA85" s="259"/>
      <c r="LB85" s="259"/>
      <c r="LC85" s="259"/>
      <c r="LD85" s="259"/>
      <c r="LE85" s="259"/>
      <c r="LF85" s="259"/>
      <c r="LG85" s="259"/>
      <c r="LH85" s="259"/>
      <c r="LI85" s="259"/>
      <c r="LJ85" s="259"/>
      <c r="LK85" s="259"/>
      <c r="LL85" s="259"/>
      <c r="LM85" s="259"/>
      <c r="LN85" s="259"/>
      <c r="LO85" s="259"/>
      <c r="LP85" s="259"/>
      <c r="LQ85" s="259"/>
      <c r="LR85" s="259"/>
      <c r="LS85" s="259"/>
      <c r="LT85" s="259"/>
      <c r="LU85" s="259"/>
      <c r="LV85" s="259"/>
      <c r="LW85" s="259"/>
      <c r="LX85" s="259"/>
      <c r="LY85" s="259"/>
      <c r="LZ85" s="259"/>
      <c r="MA85" s="259"/>
      <c r="MB85" s="259"/>
      <c r="MC85" s="259"/>
      <c r="MD85" s="259"/>
      <c r="ME85" s="259"/>
      <c r="MF85" s="259"/>
      <c r="MG85" s="259"/>
      <c r="MH85" s="259"/>
      <c r="MI85" s="259"/>
      <c r="MJ85" s="259"/>
      <c r="MK85" s="259"/>
      <c r="ML85" s="259"/>
      <c r="MM85" s="259"/>
      <c r="MN85" s="259"/>
      <c r="MO85" s="259"/>
      <c r="MP85" s="259"/>
      <c r="MQ85" s="259"/>
      <c r="MR85" s="259"/>
      <c r="MS85" s="259"/>
      <c r="MT85" s="259"/>
      <c r="MU85" s="259"/>
      <c r="MV85" s="259"/>
      <c r="MW85" s="259"/>
      <c r="MX85" s="259"/>
      <c r="MY85" s="259"/>
      <c r="MZ85" s="259"/>
      <c r="NA85" s="259"/>
      <c r="NB85" s="259"/>
      <c r="NC85" s="259"/>
      <c r="ND85" s="259"/>
      <c r="NE85" s="259"/>
      <c r="NF85" s="259"/>
      <c r="NG85" s="259"/>
      <c r="NH85" s="259"/>
      <c r="NI85" s="259"/>
      <c r="NJ85" s="259"/>
      <c r="NK85" s="259"/>
      <c r="NL85" s="259"/>
      <c r="NM85" s="259"/>
      <c r="NN85" s="259"/>
      <c r="NO85" s="259"/>
      <c r="NP85" s="259"/>
      <c r="NQ85" s="259"/>
      <c r="NR85" s="259"/>
      <c r="NS85" s="259"/>
      <c r="NT85" s="259"/>
      <c r="NU85" s="259"/>
      <c r="NV85" s="259"/>
      <c r="NW85" s="259"/>
      <c r="NX85" s="259"/>
      <c r="NY85" s="259"/>
      <c r="NZ85" s="259"/>
      <c r="OA85" s="259"/>
      <c r="OB85" s="259"/>
      <c r="OC85" s="259"/>
      <c r="OD85" s="259"/>
      <c r="OE85" s="259"/>
      <c r="OF85" s="259"/>
      <c r="OG85" s="259"/>
      <c r="OH85" s="259"/>
      <c r="OI85" s="259"/>
      <c r="OJ85" s="259"/>
      <c r="OK85" s="259"/>
      <c r="OL85" s="259"/>
      <c r="OM85" s="259"/>
      <c r="ON85" s="259"/>
      <c r="OO85" s="259"/>
      <c r="OP85" s="259"/>
      <c r="OQ85" s="259"/>
      <c r="OR85" s="259"/>
      <c r="OS85" s="259"/>
      <c r="OT85" s="259"/>
      <c r="OU85" s="259"/>
      <c r="OV85" s="259"/>
      <c r="OW85" s="259"/>
      <c r="OX85" s="259"/>
      <c r="OY85" s="259"/>
      <c r="OZ85" s="259"/>
      <c r="PA85" s="259"/>
      <c r="PB85" s="259"/>
      <c r="PC85" s="259"/>
      <c r="PD85" s="259"/>
      <c r="PE85" s="259"/>
      <c r="PF85" s="259"/>
      <c r="PG85" s="259"/>
      <c r="PH85" s="259"/>
      <c r="PI85" s="259"/>
      <c r="PJ85" s="259"/>
      <c r="PK85" s="259"/>
      <c r="PL85" s="259"/>
      <c r="PM85" s="259"/>
      <c r="PN85" s="259"/>
      <c r="PO85" s="259"/>
      <c r="PP85" s="259"/>
      <c r="PQ85" s="259"/>
      <c r="PR85" s="259"/>
      <c r="PS85" s="259"/>
      <c r="PT85" s="259"/>
      <c r="PU85" s="259"/>
      <c r="PV85" s="259"/>
      <c r="PW85" s="259"/>
      <c r="PX85" s="259"/>
      <c r="PY85" s="259"/>
      <c r="PZ85" s="259"/>
      <c r="QA85" s="259"/>
      <c r="QB85" s="259"/>
      <c r="QC85" s="259"/>
      <c r="QD85" s="259"/>
      <c r="QE85" s="259"/>
      <c r="QF85" s="259"/>
      <c r="QG85" s="259"/>
      <c r="QH85" s="259"/>
      <c r="QI85" s="259"/>
      <c r="QJ85" s="259"/>
      <c r="QK85" s="259"/>
      <c r="QL85" s="259"/>
      <c r="QM85" s="259"/>
      <c r="QN85" s="259"/>
      <c r="QO85" s="259"/>
      <c r="QP85" s="259"/>
      <c r="QQ85" s="259"/>
      <c r="QR85" s="259"/>
      <c r="QS85" s="259"/>
      <c r="QT85" s="259"/>
      <c r="QU85" s="259"/>
      <c r="QV85" s="259"/>
      <c r="QW85" s="259"/>
      <c r="QX85" s="259"/>
      <c r="QY85" s="259"/>
      <c r="QZ85" s="259" t="s">
        <v>14</v>
      </c>
      <c r="RA85" s="123">
        <f>IF(I30=20,QZ23-1.5,RA8)</f>
        <v>-11.5</v>
      </c>
      <c r="RB85" s="123">
        <f>RA85</f>
        <v>-11.5</v>
      </c>
      <c r="RC85" s="123"/>
      <c r="RD85" s="123">
        <f>IF(I30=20,QZ24+1.5,RA8)</f>
        <v>-11.5</v>
      </c>
      <c r="RE85" s="123">
        <f>RD85</f>
        <v>-11.5</v>
      </c>
      <c r="RF85" s="123"/>
      <c r="RG85" s="123">
        <f>RA8</f>
        <v>-11.5</v>
      </c>
      <c r="RH85" s="123">
        <f>RC8</f>
        <v>11.5</v>
      </c>
      <c r="RI85" s="123"/>
      <c r="RJ85" s="123">
        <f>RG85</f>
        <v>-11.5</v>
      </c>
      <c r="RK85" s="123">
        <f>RH85</f>
        <v>11.5</v>
      </c>
      <c r="RL85" s="186"/>
      <c r="RM85" s="186"/>
      <c r="RN85" s="186"/>
      <c r="RO85" s="186"/>
      <c r="RP85" s="186"/>
      <c r="RQ85" s="186"/>
      <c r="RR85" s="186"/>
      <c r="RS85" s="186"/>
      <c r="RT85" s="186"/>
      <c r="RU85" s="184"/>
      <c r="RV85" s="184"/>
      <c r="RW85" s="184"/>
      <c r="SF85" s="259"/>
      <c r="SG85" s="259"/>
      <c r="SH85" s="259"/>
      <c r="SI85" s="259"/>
      <c r="SJ85" s="259"/>
    </row>
    <row r="86" spans="1:504" ht="14.1" customHeight="1" x14ac:dyDescent="0.2">
      <c r="A86" s="187"/>
      <c r="B86" s="187"/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187"/>
      <c r="O86" s="187"/>
      <c r="P86" s="187"/>
      <c r="Q86" s="187"/>
      <c r="R86" s="187"/>
      <c r="S86" s="187"/>
      <c r="T86" s="187"/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  <c r="AF86" s="187"/>
      <c r="AG86" s="187"/>
      <c r="AH86" s="187"/>
      <c r="AI86" s="187"/>
      <c r="AJ86" s="187"/>
      <c r="AK86" s="187"/>
      <c r="AL86" s="187"/>
      <c r="AM86" s="187"/>
      <c r="AN86" s="187"/>
      <c r="AO86" s="187"/>
      <c r="AP86" s="187"/>
      <c r="AQ86" s="187"/>
      <c r="AR86" s="187"/>
      <c r="AS86" s="187"/>
      <c r="AT86" s="187"/>
      <c r="AU86" s="187"/>
      <c r="AV86" s="187"/>
      <c r="AW86" s="187"/>
      <c r="AX86" s="187"/>
      <c r="AY86" s="187"/>
      <c r="AZ86" s="187"/>
      <c r="BA86" s="187"/>
      <c r="BB86" s="187"/>
      <c r="BC86" s="187"/>
      <c r="BD86" s="187"/>
      <c r="BE86" s="187"/>
      <c r="BF86" s="187"/>
      <c r="BG86" s="187"/>
      <c r="BH86" s="187"/>
      <c r="BI86" s="187"/>
      <c r="BJ86" s="187"/>
      <c r="BK86" s="187"/>
      <c r="BL86" s="187"/>
      <c r="BM86" s="187"/>
      <c r="BN86" s="187"/>
      <c r="BO86" s="187"/>
      <c r="BP86" s="187"/>
      <c r="BQ86" s="187"/>
      <c r="BR86" s="187"/>
      <c r="BS86" s="187"/>
      <c r="BT86" s="187"/>
      <c r="BU86" s="187"/>
      <c r="BV86" s="187"/>
      <c r="BW86" s="187"/>
      <c r="BX86" s="187"/>
      <c r="BY86" s="187"/>
      <c r="BZ86" s="187"/>
      <c r="CA86" s="187"/>
      <c r="CB86" s="187"/>
      <c r="CC86" s="187"/>
      <c r="CD86" s="187"/>
      <c r="CE86" s="187"/>
      <c r="CF86" s="187"/>
      <c r="CG86" s="187"/>
      <c r="CH86" s="187"/>
      <c r="CI86" s="187"/>
      <c r="CJ86" s="187"/>
      <c r="CK86" s="187"/>
      <c r="CL86" s="187"/>
      <c r="CM86" s="187"/>
      <c r="CN86" s="187"/>
      <c r="CO86" s="187"/>
      <c r="CP86" s="187"/>
      <c r="CQ86" s="187"/>
      <c r="CR86" s="187"/>
      <c r="CS86" s="187"/>
      <c r="CT86" s="187"/>
      <c r="CU86" s="187"/>
      <c r="CV86" s="187"/>
      <c r="CW86" s="187"/>
      <c r="CX86" s="187"/>
      <c r="CY86" s="187"/>
      <c r="CZ86" s="187"/>
      <c r="DA86" s="187"/>
      <c r="DB86" s="187"/>
      <c r="DC86" s="187"/>
      <c r="DD86" s="187"/>
      <c r="DE86" s="187"/>
      <c r="DF86" s="187"/>
      <c r="DG86" s="187"/>
      <c r="DH86" s="187"/>
      <c r="DI86" s="187"/>
      <c r="DJ86" s="187"/>
      <c r="DK86" s="187"/>
      <c r="DL86" s="187"/>
      <c r="DM86" s="187"/>
      <c r="DN86" s="187"/>
      <c r="DO86" s="187"/>
      <c r="DP86" s="187"/>
      <c r="DQ86" s="187"/>
      <c r="DR86" s="187"/>
      <c r="DS86" s="187"/>
      <c r="DT86" s="187"/>
      <c r="DU86" s="187"/>
      <c r="DV86" s="187"/>
      <c r="DW86" s="187"/>
      <c r="DX86" s="187"/>
      <c r="DY86" s="187"/>
      <c r="DZ86" s="187"/>
      <c r="EA86" s="187"/>
      <c r="EB86" s="187"/>
      <c r="EC86" s="187"/>
      <c r="ED86" s="187"/>
      <c r="EE86" s="187"/>
      <c r="EF86" s="187"/>
      <c r="EG86" s="187"/>
      <c r="EH86" s="187"/>
      <c r="EI86" s="187"/>
      <c r="EJ86" s="187"/>
      <c r="EK86" s="187"/>
      <c r="EL86" s="187"/>
      <c r="EM86" s="187"/>
      <c r="EN86" s="187"/>
      <c r="EO86" s="187"/>
      <c r="EP86" s="187"/>
      <c r="EQ86" s="187"/>
      <c r="ER86" s="187"/>
      <c r="ES86" s="187"/>
      <c r="ET86" s="187"/>
      <c r="EU86" s="187"/>
      <c r="EV86" s="187"/>
      <c r="EW86" s="187"/>
      <c r="EX86" s="187"/>
      <c r="EY86" s="187"/>
      <c r="EZ86" s="187"/>
      <c r="FA86" s="194"/>
      <c r="FB86" s="194"/>
      <c r="FC86" s="194"/>
      <c r="FD86" s="194"/>
      <c r="FE86" s="80"/>
      <c r="FF86" s="80"/>
      <c r="FG86" s="80"/>
      <c r="FH86" s="194"/>
      <c r="FI86" s="367"/>
      <c r="FJ86" s="194"/>
      <c r="FK86" s="187"/>
      <c r="FL86" s="187"/>
      <c r="FM86" s="187"/>
      <c r="FN86" s="194"/>
      <c r="FO86" s="194"/>
      <c r="FP86" s="194"/>
      <c r="FQ86" s="194"/>
      <c r="FR86" s="194"/>
      <c r="FS86" s="194"/>
      <c r="FT86" s="194"/>
      <c r="FU86" s="194"/>
      <c r="FV86" s="259"/>
      <c r="FW86" s="259"/>
      <c r="HH86" s="259"/>
      <c r="HI86" s="259"/>
      <c r="HJ86" s="259"/>
      <c r="HK86" s="259"/>
      <c r="HL86" s="259"/>
      <c r="HM86" s="259"/>
      <c r="HN86" s="259"/>
      <c r="HO86" s="259"/>
      <c r="HP86" s="259"/>
      <c r="HQ86" s="259"/>
      <c r="HR86" s="259"/>
      <c r="HS86" s="259"/>
      <c r="HT86" s="259"/>
      <c r="HU86" s="259"/>
      <c r="HV86" s="259"/>
      <c r="HW86" s="259"/>
      <c r="HX86" s="259"/>
      <c r="HY86" s="259"/>
      <c r="HZ86" s="259"/>
      <c r="IA86" s="259"/>
      <c r="IB86" s="259"/>
      <c r="IC86" s="259"/>
      <c r="ID86" s="259"/>
      <c r="IE86" s="259"/>
      <c r="IF86" s="259"/>
      <c r="IG86" s="259"/>
      <c r="IH86" s="259"/>
      <c r="II86" s="259"/>
      <c r="IJ86" s="259"/>
      <c r="IK86" s="259"/>
      <c r="IL86" s="259"/>
      <c r="IM86" s="259"/>
      <c r="IN86" s="259"/>
      <c r="IO86" s="259"/>
      <c r="IP86" s="259"/>
      <c r="IQ86" s="259"/>
      <c r="IR86" s="259"/>
      <c r="IS86" s="259"/>
      <c r="IT86" s="259"/>
      <c r="IU86" s="259"/>
      <c r="IV86" s="259"/>
      <c r="IW86" s="259"/>
      <c r="IX86" s="259"/>
      <c r="IY86" s="259"/>
      <c r="IZ86" s="259"/>
      <c r="JA86" s="259"/>
      <c r="JB86" s="259"/>
      <c r="JC86" s="259"/>
      <c r="JD86" s="259"/>
      <c r="JE86" s="259"/>
      <c r="JF86" s="259"/>
      <c r="JG86" s="259"/>
      <c r="JH86" s="259"/>
      <c r="JI86" s="259"/>
      <c r="JJ86" s="259"/>
      <c r="JK86" s="259"/>
      <c r="JL86" s="259"/>
      <c r="JM86" s="259"/>
      <c r="JN86" s="259"/>
      <c r="JO86" s="259"/>
      <c r="JP86" s="259"/>
      <c r="JQ86" s="259"/>
      <c r="JR86" s="259"/>
      <c r="JS86" s="259"/>
      <c r="JT86" s="259"/>
      <c r="JU86" s="259"/>
      <c r="JV86" s="259"/>
      <c r="JW86" s="259"/>
      <c r="JX86" s="259"/>
      <c r="JY86" s="259"/>
      <c r="JZ86" s="259"/>
      <c r="KA86" s="259"/>
      <c r="KB86" s="259"/>
      <c r="KC86" s="259"/>
      <c r="KD86" s="259"/>
      <c r="KE86" s="259"/>
      <c r="KF86" s="259"/>
      <c r="KG86" s="259"/>
      <c r="KH86" s="259"/>
      <c r="KI86" s="259"/>
      <c r="KJ86" s="259"/>
      <c r="KK86" s="259"/>
      <c r="KL86" s="259"/>
      <c r="KM86" s="259"/>
      <c r="KN86" s="259"/>
      <c r="KO86" s="259"/>
      <c r="KP86" s="259"/>
      <c r="KQ86" s="259"/>
      <c r="KR86" s="259"/>
      <c r="KS86" s="259"/>
      <c r="KT86" s="259"/>
      <c r="KU86" s="259"/>
      <c r="KV86" s="259"/>
      <c r="KW86" s="259"/>
      <c r="KX86" s="259"/>
      <c r="KY86" s="259"/>
      <c r="KZ86" s="259"/>
      <c r="LA86" s="259"/>
      <c r="LB86" s="259"/>
      <c r="LC86" s="259"/>
      <c r="LD86" s="259"/>
      <c r="LE86" s="259"/>
      <c r="LF86" s="259"/>
      <c r="LG86" s="259"/>
      <c r="LH86" s="259"/>
      <c r="LI86" s="259"/>
      <c r="LJ86" s="259"/>
      <c r="LK86" s="259"/>
      <c r="LL86" s="259"/>
      <c r="LM86" s="259"/>
      <c r="LN86" s="259"/>
      <c r="LO86" s="259"/>
      <c r="LP86" s="259"/>
      <c r="LQ86" s="259"/>
      <c r="LR86" s="259"/>
      <c r="LS86" s="259"/>
      <c r="LT86" s="259"/>
      <c r="LU86" s="259"/>
      <c r="LV86" s="259"/>
      <c r="LW86" s="259"/>
      <c r="LX86" s="259"/>
      <c r="LY86" s="259"/>
      <c r="LZ86" s="259"/>
      <c r="MA86" s="259"/>
      <c r="MB86" s="259"/>
      <c r="MC86" s="259"/>
      <c r="MD86" s="259"/>
      <c r="ME86" s="259"/>
      <c r="MF86" s="259"/>
      <c r="MG86" s="259"/>
      <c r="MH86" s="259"/>
      <c r="MI86" s="259"/>
      <c r="MJ86" s="259"/>
      <c r="MK86" s="259"/>
      <c r="ML86" s="259"/>
      <c r="MM86" s="259"/>
      <c r="MN86" s="259"/>
      <c r="MO86" s="259"/>
      <c r="MP86" s="259"/>
      <c r="MQ86" s="259"/>
      <c r="MR86" s="259"/>
      <c r="MS86" s="259"/>
      <c r="MT86" s="259"/>
      <c r="MU86" s="259"/>
      <c r="MV86" s="259"/>
      <c r="MW86" s="259"/>
      <c r="MX86" s="259"/>
      <c r="MY86" s="259"/>
      <c r="MZ86" s="259"/>
      <c r="NA86" s="259"/>
      <c r="NB86" s="259"/>
      <c r="NC86" s="259"/>
      <c r="ND86" s="259"/>
      <c r="NE86" s="259"/>
      <c r="NF86" s="259"/>
      <c r="NG86" s="259"/>
      <c r="NH86" s="259"/>
      <c r="NI86" s="259"/>
      <c r="NJ86" s="259"/>
      <c r="NK86" s="259"/>
      <c r="NL86" s="259"/>
      <c r="NM86" s="259"/>
      <c r="NN86" s="259"/>
      <c r="NO86" s="259"/>
      <c r="NP86" s="259"/>
      <c r="NQ86" s="259"/>
      <c r="NR86" s="259"/>
      <c r="NS86" s="259"/>
      <c r="NT86" s="259"/>
      <c r="NU86" s="259"/>
      <c r="NV86" s="259"/>
      <c r="NW86" s="259"/>
      <c r="NX86" s="259"/>
      <c r="NY86" s="259"/>
      <c r="NZ86" s="259"/>
      <c r="OA86" s="259"/>
      <c r="OB86" s="259"/>
      <c r="OC86" s="259"/>
      <c r="OD86" s="259"/>
      <c r="OE86" s="259"/>
      <c r="OF86" s="259"/>
      <c r="OG86" s="259"/>
      <c r="OH86" s="259"/>
      <c r="OI86" s="259"/>
      <c r="OJ86" s="259"/>
      <c r="OK86" s="259"/>
      <c r="OL86" s="259"/>
      <c r="OM86" s="259"/>
      <c r="ON86" s="259"/>
      <c r="OO86" s="259"/>
      <c r="OP86" s="259"/>
      <c r="OQ86" s="259"/>
      <c r="OR86" s="259"/>
      <c r="OS86" s="259"/>
      <c r="OT86" s="259"/>
      <c r="OU86" s="259"/>
      <c r="OV86" s="259"/>
      <c r="OW86" s="259"/>
      <c r="OX86" s="259"/>
      <c r="OY86" s="259"/>
      <c r="OZ86" s="259"/>
      <c r="PA86" s="259"/>
      <c r="PB86" s="259"/>
      <c r="PC86" s="259"/>
      <c r="PD86" s="259"/>
      <c r="PE86" s="259"/>
      <c r="PF86" s="259"/>
      <c r="PG86" s="259"/>
      <c r="PH86" s="259"/>
      <c r="PI86" s="259"/>
      <c r="PJ86" s="259"/>
      <c r="PK86" s="259"/>
      <c r="PL86" s="259"/>
      <c r="PM86" s="259"/>
      <c r="PN86" s="259"/>
      <c r="PO86" s="259"/>
      <c r="PP86" s="259"/>
      <c r="PQ86" s="259"/>
      <c r="PR86" s="259"/>
      <c r="PS86" s="259"/>
      <c r="PT86" s="259"/>
      <c r="PU86" s="259"/>
      <c r="PV86" s="259"/>
      <c r="PW86" s="259"/>
      <c r="PX86" s="259"/>
      <c r="PY86" s="259"/>
      <c r="PZ86" s="259"/>
      <c r="QA86" s="259"/>
      <c r="QB86" s="259"/>
      <c r="QC86" s="259"/>
      <c r="QD86" s="259"/>
      <c r="QE86" s="259"/>
      <c r="QF86" s="259"/>
      <c r="QG86" s="259"/>
      <c r="QH86" s="259"/>
      <c r="QI86" s="259"/>
      <c r="QJ86" s="259"/>
      <c r="QK86" s="259"/>
      <c r="QL86" s="259"/>
      <c r="QM86" s="259"/>
      <c r="QN86" s="259"/>
      <c r="QO86" s="259"/>
      <c r="QP86" s="259"/>
      <c r="QQ86" s="259"/>
      <c r="QR86" s="259"/>
      <c r="QS86" s="259"/>
      <c r="QT86" s="259"/>
      <c r="QU86" s="259"/>
      <c r="QV86" s="259"/>
      <c r="QW86" s="259"/>
      <c r="QX86" s="259"/>
      <c r="QY86" s="259"/>
      <c r="QZ86" s="259" t="s">
        <v>15</v>
      </c>
      <c r="RA86" s="123">
        <f>RA9</f>
        <v>11.5</v>
      </c>
      <c r="RB86" s="123">
        <f>RB9</f>
        <v>-11.5</v>
      </c>
      <c r="RC86" s="123"/>
      <c r="RD86" s="123">
        <f>RA86</f>
        <v>11.5</v>
      </c>
      <c r="RE86" s="123">
        <f>RB86</f>
        <v>-11.5</v>
      </c>
      <c r="RF86" s="123"/>
      <c r="RG86" s="123">
        <f>IF(I30=20,RE24+1.5,RA9)</f>
        <v>11.5</v>
      </c>
      <c r="RH86" s="123">
        <f>RG86</f>
        <v>11.5</v>
      </c>
      <c r="RI86" s="123"/>
      <c r="RJ86" s="123">
        <f>IF(I30=20,RE23-1.5,RA9)</f>
        <v>11.5</v>
      </c>
      <c r="RK86" s="123">
        <f>RJ86</f>
        <v>11.5</v>
      </c>
      <c r="RL86" s="123"/>
      <c r="RM86" s="123"/>
      <c r="RN86" s="123"/>
      <c r="RO86" s="123"/>
      <c r="RP86" s="123"/>
      <c r="RQ86" s="123"/>
      <c r="RR86" s="123"/>
      <c r="RS86" s="123"/>
      <c r="RT86" s="123"/>
      <c r="RU86" s="259"/>
      <c r="RV86" s="259"/>
      <c r="RW86" s="259"/>
      <c r="SF86" s="259"/>
      <c r="SG86" s="259"/>
      <c r="SH86" s="259"/>
      <c r="SI86" s="259"/>
      <c r="SJ86" s="259"/>
    </row>
    <row r="87" spans="1:504" ht="14.1" customHeight="1" x14ac:dyDescent="0.2">
      <c r="A87" s="187"/>
      <c r="B87" s="187"/>
      <c r="C87" s="187"/>
      <c r="D87" s="204"/>
      <c r="E87" s="187"/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  <c r="Q87" s="187"/>
      <c r="R87" s="187"/>
      <c r="S87" s="187"/>
      <c r="T87" s="187"/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  <c r="AF87" s="187"/>
      <c r="AG87" s="187"/>
      <c r="AH87" s="187"/>
      <c r="AI87" s="187"/>
      <c r="AJ87" s="187"/>
      <c r="AK87" s="187"/>
      <c r="AL87" s="187"/>
      <c r="AM87" s="187"/>
      <c r="AN87" s="187"/>
      <c r="AO87" s="187"/>
      <c r="AP87" s="187"/>
      <c r="AQ87" s="187"/>
      <c r="AR87" s="187"/>
      <c r="AS87" s="187"/>
      <c r="AT87" s="187"/>
      <c r="AU87" s="187"/>
      <c r="AV87" s="187"/>
      <c r="AW87" s="187"/>
      <c r="AX87" s="187"/>
      <c r="AY87" s="187"/>
      <c r="AZ87" s="187"/>
      <c r="BA87" s="187"/>
      <c r="BB87" s="187"/>
      <c r="BC87" s="187"/>
      <c r="BD87" s="187"/>
      <c r="BE87" s="187"/>
      <c r="BF87" s="187"/>
      <c r="BG87" s="187"/>
      <c r="BH87" s="187"/>
      <c r="BI87" s="187"/>
      <c r="BJ87" s="187"/>
      <c r="BK87" s="187"/>
      <c r="BL87" s="187"/>
      <c r="BM87" s="187"/>
      <c r="BN87" s="187"/>
      <c r="BO87" s="187"/>
      <c r="BP87" s="187"/>
      <c r="BQ87" s="187"/>
      <c r="BR87" s="187"/>
      <c r="BS87" s="187"/>
      <c r="BT87" s="187"/>
      <c r="BU87" s="187"/>
      <c r="BV87" s="187"/>
      <c r="BW87" s="187"/>
      <c r="BX87" s="187"/>
      <c r="BY87" s="187"/>
      <c r="BZ87" s="187"/>
      <c r="CA87" s="187"/>
      <c r="CB87" s="187"/>
      <c r="CC87" s="187"/>
      <c r="CD87" s="187"/>
      <c r="CE87" s="187"/>
      <c r="CF87" s="187"/>
      <c r="CG87" s="187"/>
      <c r="CH87" s="187"/>
      <c r="CI87" s="187"/>
      <c r="CJ87" s="187"/>
      <c r="CK87" s="187"/>
      <c r="CL87" s="187"/>
      <c r="CM87" s="187"/>
      <c r="CN87" s="187"/>
      <c r="CO87" s="187"/>
      <c r="CP87" s="187"/>
      <c r="CQ87" s="187"/>
      <c r="CR87" s="187"/>
      <c r="CS87" s="187"/>
      <c r="CT87" s="187"/>
      <c r="CU87" s="187"/>
      <c r="CV87" s="187"/>
      <c r="CW87" s="187"/>
      <c r="CX87" s="187"/>
      <c r="CY87" s="187"/>
      <c r="CZ87" s="187"/>
      <c r="DA87" s="187"/>
      <c r="DB87" s="187"/>
      <c r="DC87" s="187"/>
      <c r="DD87" s="187"/>
      <c r="DE87" s="187"/>
      <c r="DF87" s="187"/>
      <c r="DG87" s="187"/>
      <c r="DH87" s="187"/>
      <c r="DI87" s="187"/>
      <c r="DJ87" s="187"/>
      <c r="DK87" s="187"/>
      <c r="DL87" s="187"/>
      <c r="DM87" s="187"/>
      <c r="DN87" s="187"/>
      <c r="DO87" s="187"/>
      <c r="DP87" s="187"/>
      <c r="DQ87" s="187"/>
      <c r="DR87" s="187"/>
      <c r="DS87" s="187"/>
      <c r="DT87" s="187"/>
      <c r="DU87" s="187"/>
      <c r="DV87" s="187"/>
      <c r="DW87" s="187"/>
      <c r="DX87" s="187"/>
      <c r="DY87" s="187"/>
      <c r="DZ87" s="187"/>
      <c r="EA87" s="187"/>
      <c r="EB87" s="187"/>
      <c r="EC87" s="187"/>
      <c r="ED87" s="187"/>
      <c r="EE87" s="187"/>
      <c r="EF87" s="187"/>
      <c r="EG87" s="187"/>
      <c r="EH87" s="187"/>
      <c r="EI87" s="187"/>
      <c r="EJ87" s="187"/>
      <c r="EK87" s="187"/>
      <c r="EL87" s="187"/>
      <c r="EM87" s="187"/>
      <c r="EN87" s="187"/>
      <c r="EO87" s="187"/>
      <c r="EP87" s="187"/>
      <c r="EQ87" s="187"/>
      <c r="ER87" s="187"/>
      <c r="ES87" s="187"/>
      <c r="ET87" s="187"/>
      <c r="EU87" s="187"/>
      <c r="EV87" s="187"/>
      <c r="EW87" s="187"/>
      <c r="EX87" s="187"/>
      <c r="EY87" s="187"/>
      <c r="EZ87" s="187"/>
      <c r="FA87" s="194"/>
      <c r="FB87" s="194"/>
      <c r="FC87" s="194"/>
      <c r="FD87" s="194"/>
      <c r="FE87" s="78"/>
      <c r="FF87" s="78"/>
      <c r="FG87" s="78"/>
      <c r="FH87" s="194"/>
      <c r="FI87" s="194"/>
      <c r="FJ87" s="194"/>
      <c r="FK87" s="194"/>
      <c r="FL87" s="194"/>
      <c r="FM87" s="194"/>
      <c r="FN87" s="194"/>
      <c r="FO87" s="194"/>
      <c r="FP87" s="194"/>
      <c r="FQ87" s="194"/>
      <c r="FR87" s="194"/>
      <c r="FS87" s="194"/>
      <c r="FT87" s="194"/>
      <c r="FU87" s="194"/>
      <c r="FV87" s="259"/>
      <c r="FW87" s="259"/>
      <c r="HH87" s="259"/>
      <c r="HI87" s="259"/>
      <c r="HJ87" s="259"/>
      <c r="HK87" s="259"/>
      <c r="HL87" s="259"/>
      <c r="HM87" s="259"/>
      <c r="HN87" s="259"/>
      <c r="HO87" s="259"/>
      <c r="HP87" s="259"/>
      <c r="HQ87" s="259"/>
      <c r="HR87" s="259"/>
      <c r="HS87" s="259"/>
      <c r="HT87" s="259"/>
      <c r="HU87" s="259"/>
      <c r="HV87" s="259"/>
      <c r="HW87" s="259"/>
      <c r="HX87" s="259"/>
      <c r="HY87" s="259"/>
      <c r="HZ87" s="259"/>
      <c r="IA87" s="259"/>
      <c r="IB87" s="259"/>
      <c r="IC87" s="259"/>
      <c r="ID87" s="259"/>
      <c r="IE87" s="259"/>
      <c r="IF87" s="259"/>
      <c r="IG87" s="259"/>
      <c r="IH87" s="259"/>
      <c r="II87" s="259"/>
      <c r="IJ87" s="259"/>
      <c r="IK87" s="259"/>
      <c r="IL87" s="259"/>
      <c r="IM87" s="259"/>
      <c r="IN87" s="259"/>
      <c r="IO87" s="259"/>
      <c r="IP87" s="259"/>
      <c r="IQ87" s="259"/>
      <c r="IR87" s="259"/>
      <c r="IS87" s="259"/>
      <c r="IT87" s="259"/>
      <c r="IU87" s="259"/>
      <c r="IV87" s="259"/>
      <c r="IW87" s="259"/>
      <c r="IX87" s="259"/>
      <c r="IY87" s="259"/>
      <c r="IZ87" s="259"/>
      <c r="JA87" s="259"/>
      <c r="JB87" s="259"/>
      <c r="JC87" s="259"/>
      <c r="JD87" s="259"/>
      <c r="JE87" s="259"/>
      <c r="JF87" s="259"/>
      <c r="JG87" s="259"/>
      <c r="JH87" s="259"/>
      <c r="JI87" s="259"/>
      <c r="JJ87" s="259"/>
      <c r="JK87" s="259"/>
      <c r="JL87" s="259"/>
      <c r="JM87" s="259"/>
      <c r="JN87" s="259"/>
      <c r="JO87" s="259"/>
      <c r="JP87" s="259"/>
      <c r="JQ87" s="259"/>
      <c r="JR87" s="259"/>
      <c r="JS87" s="259"/>
      <c r="JT87" s="259"/>
      <c r="JU87" s="259"/>
      <c r="JV87" s="259"/>
      <c r="JW87" s="259"/>
      <c r="JX87" s="259"/>
      <c r="JY87" s="259"/>
      <c r="JZ87" s="259"/>
      <c r="KA87" s="259"/>
      <c r="KB87" s="259"/>
      <c r="KC87" s="259"/>
      <c r="KD87" s="259"/>
      <c r="KE87" s="259"/>
      <c r="KF87" s="259"/>
      <c r="KG87" s="259"/>
      <c r="KH87" s="259"/>
      <c r="KI87" s="259"/>
      <c r="KJ87" s="259"/>
      <c r="KK87" s="259"/>
      <c r="KL87" s="259"/>
      <c r="KM87" s="259"/>
      <c r="KN87" s="259"/>
      <c r="KO87" s="259"/>
      <c r="KP87" s="259"/>
      <c r="KQ87" s="259"/>
      <c r="KR87" s="259"/>
      <c r="KS87" s="259"/>
      <c r="KT87" s="259"/>
      <c r="KU87" s="259"/>
      <c r="KV87" s="259"/>
      <c r="KW87" s="259"/>
      <c r="KX87" s="259"/>
      <c r="KY87" s="259"/>
      <c r="KZ87" s="259"/>
      <c r="LA87" s="259"/>
      <c r="LB87" s="259"/>
      <c r="LC87" s="259"/>
      <c r="LD87" s="259"/>
      <c r="LE87" s="259"/>
      <c r="LF87" s="259"/>
      <c r="LG87" s="259"/>
      <c r="LH87" s="259"/>
      <c r="LI87" s="259"/>
      <c r="LJ87" s="259"/>
      <c r="LK87" s="259"/>
      <c r="LL87" s="259"/>
      <c r="LM87" s="259"/>
      <c r="LN87" s="259"/>
      <c r="LO87" s="259"/>
      <c r="LP87" s="259"/>
      <c r="LQ87" s="259"/>
      <c r="LR87" s="259"/>
      <c r="LS87" s="259"/>
      <c r="LT87" s="259"/>
      <c r="LU87" s="259"/>
      <c r="LV87" s="259"/>
      <c r="LW87" s="259"/>
      <c r="LX87" s="259"/>
      <c r="LY87" s="259"/>
      <c r="LZ87" s="259"/>
      <c r="MA87" s="259"/>
      <c r="MB87" s="259"/>
      <c r="MC87" s="259"/>
      <c r="MD87" s="259"/>
      <c r="ME87" s="259"/>
      <c r="MF87" s="259"/>
      <c r="MG87" s="259"/>
      <c r="MH87" s="259"/>
      <c r="MI87" s="259"/>
      <c r="MJ87" s="259"/>
      <c r="MK87" s="259"/>
      <c r="ML87" s="259"/>
      <c r="MM87" s="259"/>
      <c r="MN87" s="259"/>
      <c r="MO87" s="259"/>
      <c r="MP87" s="259"/>
      <c r="MQ87" s="259"/>
      <c r="MR87" s="259"/>
      <c r="MS87" s="259"/>
      <c r="MT87" s="259"/>
      <c r="MU87" s="259"/>
      <c r="MV87" s="259"/>
      <c r="MW87" s="259"/>
      <c r="MX87" s="259"/>
      <c r="MY87" s="259"/>
      <c r="MZ87" s="259"/>
      <c r="NA87" s="259"/>
      <c r="NB87" s="259"/>
      <c r="NC87" s="259"/>
      <c r="ND87" s="259"/>
      <c r="NE87" s="259"/>
      <c r="NF87" s="259"/>
      <c r="NG87" s="259"/>
      <c r="NH87" s="259"/>
      <c r="NI87" s="259"/>
      <c r="NJ87" s="259"/>
      <c r="NK87" s="259"/>
      <c r="NL87" s="259"/>
      <c r="NM87" s="259"/>
      <c r="NN87" s="259"/>
      <c r="NO87" s="259"/>
      <c r="NP87" s="259"/>
      <c r="NQ87" s="259"/>
      <c r="NR87" s="259"/>
      <c r="NS87" s="259"/>
      <c r="NT87" s="259"/>
      <c r="NU87" s="259"/>
      <c r="NV87" s="259"/>
      <c r="NW87" s="259"/>
      <c r="NX87" s="259"/>
      <c r="NY87" s="259"/>
      <c r="NZ87" s="259"/>
      <c r="OA87" s="259"/>
      <c r="OB87" s="259"/>
      <c r="OC87" s="259"/>
      <c r="OD87" s="259"/>
      <c r="OE87" s="259"/>
      <c r="OF87" s="259"/>
      <c r="OG87" s="259"/>
      <c r="OH87" s="259"/>
      <c r="OI87" s="259"/>
      <c r="OJ87" s="259"/>
      <c r="OK87" s="259"/>
      <c r="OL87" s="259"/>
      <c r="OM87" s="259"/>
      <c r="ON87" s="259"/>
      <c r="OO87" s="259"/>
      <c r="OP87" s="259"/>
      <c r="OQ87" s="259"/>
      <c r="OR87" s="259"/>
      <c r="OS87" s="259"/>
      <c r="OT87" s="259"/>
      <c r="OU87" s="259"/>
      <c r="OV87" s="259"/>
      <c r="OW87" s="259"/>
      <c r="OX87" s="259"/>
      <c r="OY87" s="259"/>
      <c r="OZ87" s="259"/>
      <c r="PA87" s="259"/>
      <c r="PB87" s="259"/>
      <c r="PC87" s="259"/>
      <c r="PD87" s="259"/>
      <c r="PE87" s="259"/>
      <c r="PF87" s="259"/>
      <c r="PG87" s="259"/>
      <c r="PH87" s="259"/>
      <c r="PI87" s="259"/>
      <c r="PJ87" s="259"/>
      <c r="PK87" s="259"/>
      <c r="PL87" s="259"/>
      <c r="PM87" s="259"/>
      <c r="PN87" s="259"/>
      <c r="PO87" s="259"/>
      <c r="PP87" s="259"/>
      <c r="PQ87" s="259"/>
      <c r="PR87" s="259"/>
      <c r="PS87" s="259"/>
      <c r="PT87" s="259"/>
      <c r="PU87" s="259"/>
      <c r="PV87" s="259"/>
      <c r="PW87" s="259"/>
      <c r="PX87" s="259"/>
      <c r="PY87" s="259"/>
      <c r="PZ87" s="259"/>
      <c r="QA87" s="259"/>
      <c r="QB87" s="259"/>
      <c r="QC87" s="259"/>
      <c r="QD87" s="259"/>
      <c r="QE87" s="259"/>
      <c r="QF87" s="259"/>
      <c r="QG87" s="259"/>
      <c r="QH87" s="259"/>
      <c r="QI87" s="259"/>
      <c r="QJ87" s="259"/>
      <c r="QK87" s="259"/>
      <c r="QL87" s="259"/>
      <c r="QM87" s="259"/>
      <c r="QN87" s="259"/>
      <c r="QO87" s="259"/>
      <c r="QP87" s="259"/>
      <c r="QQ87" s="259"/>
      <c r="QR87" s="259"/>
      <c r="QS87" s="259"/>
      <c r="QT87" s="259"/>
      <c r="QU87" s="259"/>
      <c r="QV87" s="259"/>
      <c r="QW87" s="259"/>
      <c r="QX87" s="259"/>
      <c r="QY87" s="259"/>
      <c r="QZ87" s="123" t="s">
        <v>126</v>
      </c>
      <c r="RA87" s="123"/>
      <c r="RB87" s="123"/>
      <c r="RC87" s="123"/>
      <c r="RD87" s="123"/>
      <c r="RE87" s="123"/>
      <c r="RF87" s="123"/>
      <c r="RG87" s="123"/>
      <c r="RH87" s="123"/>
      <c r="RI87" s="123"/>
      <c r="RJ87" s="123"/>
      <c r="RK87" s="123"/>
      <c r="RL87" s="123"/>
      <c r="RM87" s="123"/>
      <c r="RN87" s="123"/>
      <c r="RO87" s="123"/>
      <c r="RP87" s="123"/>
      <c r="RQ87" s="123"/>
      <c r="RR87" s="123"/>
      <c r="RS87" s="123"/>
      <c r="RT87" s="123"/>
      <c r="RU87" s="259"/>
      <c r="RV87" s="259"/>
      <c r="RW87" s="259"/>
      <c r="SF87" s="259"/>
      <c r="SG87" s="259"/>
      <c r="SH87" s="259"/>
      <c r="SI87" s="259"/>
      <c r="SJ87" s="259"/>
    </row>
    <row r="88" spans="1:504" ht="14.1" customHeight="1" x14ac:dyDescent="0.2">
      <c r="A88" s="187"/>
      <c r="B88" s="187"/>
      <c r="C88" s="187"/>
      <c r="D88" s="204"/>
      <c r="E88" s="187"/>
      <c r="F88" s="187"/>
      <c r="G88" s="187"/>
      <c r="H88" s="187"/>
      <c r="I88" s="187"/>
      <c r="J88" s="187"/>
      <c r="K88" s="187"/>
      <c r="L88" s="187"/>
      <c r="M88" s="187"/>
      <c r="N88" s="187"/>
      <c r="O88" s="187"/>
      <c r="P88" s="187"/>
      <c r="Q88" s="187"/>
      <c r="R88" s="187"/>
      <c r="S88" s="187"/>
      <c r="T88" s="187"/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  <c r="AF88" s="187"/>
      <c r="AG88" s="187"/>
      <c r="AH88" s="187"/>
      <c r="AI88" s="187"/>
      <c r="AJ88" s="187"/>
      <c r="AK88" s="187"/>
      <c r="AL88" s="187"/>
      <c r="AM88" s="187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187"/>
      <c r="BF88" s="187"/>
      <c r="BG88" s="187"/>
      <c r="BH88" s="187"/>
      <c r="BI88" s="187"/>
      <c r="BJ88" s="187"/>
      <c r="BK88" s="187"/>
      <c r="BL88" s="187"/>
      <c r="BM88" s="187"/>
      <c r="BN88" s="187"/>
      <c r="BO88" s="187"/>
      <c r="BP88" s="187"/>
      <c r="BQ88" s="187"/>
      <c r="BR88" s="187"/>
      <c r="BS88" s="187"/>
      <c r="BT88" s="187"/>
      <c r="BU88" s="187"/>
      <c r="BV88" s="187"/>
      <c r="BW88" s="187"/>
      <c r="BX88" s="187"/>
      <c r="BY88" s="187"/>
      <c r="BZ88" s="187"/>
      <c r="CA88" s="187"/>
      <c r="CB88" s="187"/>
      <c r="CC88" s="187"/>
      <c r="CD88" s="187"/>
      <c r="CE88" s="187"/>
      <c r="CF88" s="187"/>
      <c r="CG88" s="187"/>
      <c r="CH88" s="187"/>
      <c r="CI88" s="187"/>
      <c r="CJ88" s="187"/>
      <c r="CK88" s="187"/>
      <c r="CL88" s="187"/>
      <c r="CM88" s="187"/>
      <c r="CN88" s="187"/>
      <c r="CO88" s="187"/>
      <c r="CP88" s="187"/>
      <c r="CQ88" s="187"/>
      <c r="CR88" s="187"/>
      <c r="CS88" s="187"/>
      <c r="CT88" s="187"/>
      <c r="CU88" s="187"/>
      <c r="CV88" s="187"/>
      <c r="CW88" s="187"/>
      <c r="CX88" s="187"/>
      <c r="CY88" s="187"/>
      <c r="CZ88" s="187"/>
      <c r="DA88" s="187"/>
      <c r="DB88" s="187"/>
      <c r="DC88" s="187"/>
      <c r="DD88" s="187"/>
      <c r="DE88" s="187"/>
      <c r="DF88" s="187"/>
      <c r="DG88" s="187"/>
      <c r="DH88" s="187"/>
      <c r="DI88" s="187"/>
      <c r="DJ88" s="187"/>
      <c r="DK88" s="187"/>
      <c r="DL88" s="187"/>
      <c r="DM88" s="187"/>
      <c r="DN88" s="187"/>
      <c r="DO88" s="187"/>
      <c r="DP88" s="187"/>
      <c r="DQ88" s="187"/>
      <c r="DR88" s="187"/>
      <c r="DS88" s="187"/>
      <c r="DT88" s="187"/>
      <c r="DU88" s="187"/>
      <c r="DV88" s="187"/>
      <c r="DW88" s="187"/>
      <c r="DX88" s="187"/>
      <c r="DY88" s="187"/>
      <c r="DZ88" s="187"/>
      <c r="EA88" s="187"/>
      <c r="EB88" s="187"/>
      <c r="EC88" s="187"/>
      <c r="ED88" s="187"/>
      <c r="EE88" s="187"/>
      <c r="EF88" s="187"/>
      <c r="EG88" s="187"/>
      <c r="EH88" s="187"/>
      <c r="EI88" s="187"/>
      <c r="EJ88" s="187"/>
      <c r="EK88" s="187"/>
      <c r="EL88" s="187"/>
      <c r="EM88" s="187"/>
      <c r="EN88" s="187"/>
      <c r="EO88" s="187"/>
      <c r="EP88" s="187"/>
      <c r="EQ88" s="187"/>
      <c r="ER88" s="187"/>
      <c r="ES88" s="187"/>
      <c r="ET88" s="187"/>
      <c r="EU88" s="187"/>
      <c r="EV88" s="187"/>
      <c r="EW88" s="187"/>
      <c r="EX88" s="187"/>
      <c r="EY88" s="187"/>
      <c r="EZ88" s="187"/>
      <c r="FA88" s="194"/>
      <c r="FB88" s="194"/>
      <c r="FC88" s="194"/>
      <c r="FD88" s="194"/>
      <c r="FE88" s="194"/>
      <c r="FF88" s="194"/>
      <c r="FG88" s="194"/>
      <c r="FH88" s="194"/>
      <c r="FI88" s="110"/>
      <c r="FJ88" s="194"/>
      <c r="FK88" s="80"/>
      <c r="FL88" s="80"/>
      <c r="FM88" s="80"/>
      <c r="FN88" s="194"/>
      <c r="FO88" s="194"/>
      <c r="FP88" s="194"/>
      <c r="FQ88" s="194"/>
      <c r="FR88" s="194"/>
      <c r="FS88" s="194"/>
      <c r="FT88" s="194"/>
      <c r="FU88" s="194"/>
      <c r="FV88" s="259"/>
      <c r="FW88" s="259"/>
      <c r="HH88" s="259"/>
      <c r="HI88" s="259"/>
      <c r="HJ88" s="259"/>
      <c r="HK88" s="259"/>
      <c r="HL88" s="259"/>
      <c r="HM88" s="259"/>
      <c r="HN88" s="259"/>
      <c r="HO88" s="259"/>
      <c r="HP88" s="259"/>
      <c r="HQ88" s="259"/>
      <c r="HR88" s="259"/>
      <c r="HS88" s="259"/>
      <c r="HT88" s="259"/>
      <c r="HU88" s="259"/>
      <c r="HV88" s="259"/>
      <c r="HW88" s="259"/>
      <c r="HX88" s="259"/>
      <c r="HY88" s="259"/>
      <c r="HZ88" s="259"/>
      <c r="IA88" s="259"/>
      <c r="IB88" s="259"/>
      <c r="IC88" s="259"/>
      <c r="ID88" s="259"/>
      <c r="IE88" s="259"/>
      <c r="IF88" s="259"/>
      <c r="IG88" s="259"/>
      <c r="IH88" s="259"/>
      <c r="II88" s="259"/>
      <c r="IJ88" s="259"/>
      <c r="IK88" s="259"/>
      <c r="IL88" s="259"/>
      <c r="IM88" s="259"/>
      <c r="IN88" s="259"/>
      <c r="IO88" s="259"/>
      <c r="IP88" s="259"/>
      <c r="IQ88" s="259"/>
      <c r="IR88" s="259"/>
      <c r="IS88" s="259"/>
      <c r="IT88" s="259"/>
      <c r="IU88" s="259"/>
      <c r="IV88" s="259"/>
      <c r="IW88" s="259"/>
      <c r="IX88" s="259"/>
      <c r="IY88" s="259"/>
      <c r="IZ88" s="259"/>
      <c r="JA88" s="259"/>
      <c r="JB88" s="259"/>
      <c r="JC88" s="259"/>
      <c r="JD88" s="259"/>
      <c r="JE88" s="259"/>
      <c r="JF88" s="259"/>
      <c r="JG88" s="259"/>
      <c r="JH88" s="259"/>
      <c r="JI88" s="259"/>
      <c r="JJ88" s="259"/>
      <c r="JK88" s="259"/>
      <c r="JL88" s="259"/>
      <c r="JM88" s="259"/>
      <c r="JN88" s="259"/>
      <c r="JO88" s="259"/>
      <c r="JP88" s="259"/>
      <c r="JQ88" s="259"/>
      <c r="JR88" s="259"/>
      <c r="JS88" s="259"/>
      <c r="JT88" s="259"/>
      <c r="JU88" s="259"/>
      <c r="JV88" s="259"/>
      <c r="JW88" s="259"/>
      <c r="JX88" s="259"/>
      <c r="JY88" s="259"/>
      <c r="JZ88" s="259"/>
      <c r="KA88" s="259"/>
      <c r="KB88" s="259"/>
      <c r="KC88" s="259"/>
      <c r="KD88" s="259"/>
      <c r="KE88" s="259"/>
      <c r="KF88" s="259"/>
      <c r="KG88" s="259"/>
      <c r="KH88" s="259"/>
      <c r="KI88" s="259"/>
      <c r="KJ88" s="259"/>
      <c r="KK88" s="259"/>
      <c r="KL88" s="259"/>
      <c r="KM88" s="259"/>
      <c r="KN88" s="259"/>
      <c r="KO88" s="259"/>
      <c r="KP88" s="259"/>
      <c r="KQ88" s="259"/>
      <c r="KR88" s="259"/>
      <c r="KS88" s="259"/>
      <c r="KT88" s="259"/>
      <c r="KU88" s="259"/>
      <c r="KV88" s="259"/>
      <c r="KW88" s="259"/>
      <c r="KX88" s="259"/>
      <c r="KY88" s="259"/>
      <c r="KZ88" s="259"/>
      <c r="LA88" s="259"/>
      <c r="LB88" s="259"/>
      <c r="LC88" s="259"/>
      <c r="LD88" s="259"/>
      <c r="LE88" s="259"/>
      <c r="LF88" s="259"/>
      <c r="LG88" s="259"/>
      <c r="LH88" s="259"/>
      <c r="LI88" s="259"/>
      <c r="LJ88" s="259"/>
      <c r="LK88" s="259"/>
      <c r="LL88" s="259"/>
      <c r="LM88" s="259"/>
      <c r="LN88" s="259"/>
      <c r="LO88" s="259"/>
      <c r="LP88" s="259"/>
      <c r="LQ88" s="259"/>
      <c r="LR88" s="259"/>
      <c r="LS88" s="259"/>
      <c r="LT88" s="259"/>
      <c r="LU88" s="259"/>
      <c r="LV88" s="259"/>
      <c r="LW88" s="259"/>
      <c r="LX88" s="259"/>
      <c r="LY88" s="259"/>
      <c r="LZ88" s="259"/>
      <c r="MA88" s="259"/>
      <c r="MB88" s="259"/>
      <c r="MC88" s="259"/>
      <c r="MD88" s="259"/>
      <c r="ME88" s="259"/>
      <c r="MF88" s="259"/>
      <c r="MG88" s="259"/>
      <c r="MH88" s="259"/>
      <c r="MI88" s="259"/>
      <c r="MJ88" s="259"/>
      <c r="MK88" s="259"/>
      <c r="ML88" s="259"/>
      <c r="MM88" s="259"/>
      <c r="MN88" s="259"/>
      <c r="MO88" s="259"/>
      <c r="MP88" s="259"/>
      <c r="MQ88" s="259"/>
      <c r="MR88" s="259"/>
      <c r="MS88" s="259"/>
      <c r="MT88" s="259"/>
      <c r="MU88" s="259"/>
      <c r="MV88" s="259"/>
      <c r="MW88" s="259"/>
      <c r="MX88" s="259"/>
      <c r="MY88" s="259"/>
      <c r="MZ88" s="259"/>
      <c r="NA88" s="259"/>
      <c r="NB88" s="259"/>
      <c r="NC88" s="259"/>
      <c r="ND88" s="259"/>
      <c r="NE88" s="259"/>
      <c r="NF88" s="259"/>
      <c r="NG88" s="259"/>
      <c r="NH88" s="259"/>
      <c r="NI88" s="259"/>
      <c r="NJ88" s="259"/>
      <c r="NK88" s="259"/>
      <c r="NL88" s="259"/>
      <c r="NM88" s="259"/>
      <c r="NN88" s="259"/>
      <c r="NO88" s="259"/>
      <c r="NP88" s="259"/>
      <c r="NQ88" s="259"/>
      <c r="NR88" s="259"/>
      <c r="NS88" s="259"/>
      <c r="NT88" s="259"/>
      <c r="NU88" s="259"/>
      <c r="NV88" s="259"/>
      <c r="NW88" s="259"/>
      <c r="NX88" s="259"/>
      <c r="NY88" s="259"/>
      <c r="NZ88" s="259"/>
      <c r="OA88" s="259"/>
      <c r="OB88" s="259"/>
      <c r="OC88" s="259"/>
      <c r="OD88" s="259"/>
      <c r="OE88" s="259"/>
      <c r="OF88" s="259"/>
      <c r="OG88" s="259"/>
      <c r="OH88" s="259"/>
      <c r="OI88" s="259"/>
      <c r="OJ88" s="259"/>
      <c r="OK88" s="259"/>
      <c r="OL88" s="259"/>
      <c r="OM88" s="259"/>
      <c r="ON88" s="259"/>
      <c r="OO88" s="259"/>
      <c r="OP88" s="259"/>
      <c r="OQ88" s="259"/>
      <c r="OR88" s="259"/>
      <c r="OS88" s="259"/>
      <c r="OT88" s="259"/>
      <c r="OU88" s="259"/>
      <c r="OV88" s="259"/>
      <c r="OW88" s="259"/>
      <c r="OX88" s="259"/>
      <c r="OY88" s="259"/>
      <c r="OZ88" s="259"/>
      <c r="PA88" s="259"/>
      <c r="PB88" s="259"/>
      <c r="PC88" s="259"/>
      <c r="PD88" s="259"/>
      <c r="PE88" s="259"/>
      <c r="PF88" s="259"/>
      <c r="PG88" s="259"/>
      <c r="PH88" s="259"/>
      <c r="PI88" s="259"/>
      <c r="PJ88" s="259"/>
      <c r="PK88" s="259"/>
      <c r="PL88" s="259"/>
      <c r="PM88" s="259"/>
      <c r="PN88" s="259"/>
      <c r="PO88" s="259"/>
      <c r="PP88" s="259"/>
      <c r="PQ88" s="259"/>
      <c r="PR88" s="259"/>
      <c r="PS88" s="259"/>
      <c r="PT88" s="259"/>
      <c r="PU88" s="259"/>
      <c r="PV88" s="259"/>
      <c r="PW88" s="259"/>
      <c r="PX88" s="259"/>
      <c r="PY88" s="259"/>
      <c r="PZ88" s="259"/>
      <c r="QA88" s="259"/>
      <c r="QB88" s="259"/>
      <c r="QC88" s="259"/>
      <c r="QD88" s="259"/>
      <c r="QE88" s="259"/>
      <c r="QF88" s="259"/>
      <c r="QG88" s="259"/>
      <c r="QH88" s="259"/>
      <c r="QI88" s="259"/>
      <c r="QJ88" s="259"/>
      <c r="QK88" s="259"/>
      <c r="QL88" s="259"/>
      <c r="QM88" s="259"/>
      <c r="QN88" s="259"/>
      <c r="QO88" s="259"/>
      <c r="QP88" s="259"/>
      <c r="QQ88" s="259"/>
      <c r="QR88" s="259"/>
      <c r="QS88" s="259"/>
      <c r="QT88" s="259"/>
      <c r="QU88" s="259"/>
      <c r="QV88" s="259"/>
      <c r="QW88" s="259"/>
      <c r="QX88" s="259"/>
      <c r="QY88" s="259"/>
      <c r="QZ88" s="259" t="s">
        <v>14</v>
      </c>
      <c r="RA88" s="123">
        <f>IF(I30=22,QZ23-1.5,RA8)</f>
        <v>-11.5</v>
      </c>
      <c r="RB88" s="123">
        <f>RA88</f>
        <v>-11.5</v>
      </c>
      <c r="RC88" s="123"/>
      <c r="RD88" s="123">
        <f>IF(I30=22,QZ25+1.5,RA8)</f>
        <v>-11.5</v>
      </c>
      <c r="RE88" s="123">
        <f>RD88</f>
        <v>-11.5</v>
      </c>
      <c r="RF88" s="123"/>
      <c r="RG88" s="123">
        <f>RA8</f>
        <v>-11.5</v>
      </c>
      <c r="RH88" s="123">
        <f>RC8</f>
        <v>11.5</v>
      </c>
      <c r="RI88" s="123"/>
      <c r="RJ88" s="123">
        <f>RG88</f>
        <v>-11.5</v>
      </c>
      <c r="RK88" s="123">
        <f>RH88</f>
        <v>11.5</v>
      </c>
      <c r="RL88" s="123"/>
      <c r="RM88" s="123"/>
      <c r="RN88" s="123"/>
      <c r="RO88" s="123"/>
      <c r="RP88" s="123"/>
      <c r="RQ88" s="123"/>
      <c r="RR88" s="123"/>
      <c r="RS88" s="123"/>
      <c r="RT88" s="123"/>
      <c r="RU88" s="259"/>
      <c r="RV88" s="259"/>
      <c r="RW88" s="259"/>
      <c r="SF88" s="259"/>
      <c r="SG88" s="259"/>
      <c r="SH88" s="259"/>
      <c r="SI88" s="259"/>
      <c r="SJ88" s="259"/>
    </row>
    <row r="89" spans="1:504" ht="14.1" customHeight="1" x14ac:dyDescent="0.2">
      <c r="A89" s="187"/>
      <c r="B89" s="187"/>
      <c r="C89" s="187"/>
      <c r="D89" s="204"/>
      <c r="E89" s="187"/>
      <c r="F89" s="187"/>
      <c r="G89" s="187"/>
      <c r="H89" s="187"/>
      <c r="I89" s="187"/>
      <c r="J89" s="187"/>
      <c r="K89" s="187"/>
      <c r="L89" s="187"/>
      <c r="M89" s="187"/>
      <c r="N89" s="187"/>
      <c r="O89" s="187"/>
      <c r="P89" s="187"/>
      <c r="Q89" s="187"/>
      <c r="R89" s="187"/>
      <c r="S89" s="187"/>
      <c r="T89" s="187"/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  <c r="AF89" s="187"/>
      <c r="AG89" s="187"/>
      <c r="AH89" s="187"/>
      <c r="AI89" s="187"/>
      <c r="AJ89" s="187"/>
      <c r="AK89" s="187"/>
      <c r="AL89" s="187"/>
      <c r="AM89" s="187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187"/>
      <c r="BE89" s="187"/>
      <c r="BF89" s="187"/>
      <c r="BG89" s="187"/>
      <c r="BH89" s="187"/>
      <c r="BI89" s="187"/>
      <c r="BJ89" s="187"/>
      <c r="BK89" s="187"/>
      <c r="BL89" s="187"/>
      <c r="BM89" s="187"/>
      <c r="BN89" s="187"/>
      <c r="BO89" s="187"/>
      <c r="BP89" s="187"/>
      <c r="BQ89" s="187"/>
      <c r="BR89" s="187"/>
      <c r="BS89" s="187"/>
      <c r="BT89" s="187"/>
      <c r="BU89" s="187"/>
      <c r="BV89" s="187"/>
      <c r="BW89" s="187"/>
      <c r="BX89" s="187"/>
      <c r="BY89" s="187"/>
      <c r="BZ89" s="187"/>
      <c r="CA89" s="187"/>
      <c r="CB89" s="187"/>
      <c r="CC89" s="187"/>
      <c r="CD89" s="187"/>
      <c r="CE89" s="187"/>
      <c r="CF89" s="187"/>
      <c r="CG89" s="187"/>
      <c r="CH89" s="187"/>
      <c r="CI89" s="187"/>
      <c r="CJ89" s="187"/>
      <c r="CK89" s="187"/>
      <c r="CL89" s="187"/>
      <c r="CM89" s="187"/>
      <c r="CN89" s="187"/>
      <c r="CO89" s="187"/>
      <c r="CP89" s="187"/>
      <c r="CQ89" s="187"/>
      <c r="CR89" s="187"/>
      <c r="CS89" s="187"/>
      <c r="CT89" s="187"/>
      <c r="CU89" s="187"/>
      <c r="CV89" s="187"/>
      <c r="CW89" s="187"/>
      <c r="CX89" s="187"/>
      <c r="CY89" s="187"/>
      <c r="CZ89" s="187"/>
      <c r="DA89" s="187"/>
      <c r="DB89" s="187"/>
      <c r="DC89" s="187"/>
      <c r="DD89" s="187"/>
      <c r="DE89" s="187"/>
      <c r="DF89" s="187"/>
      <c r="DG89" s="187"/>
      <c r="DH89" s="187"/>
      <c r="DI89" s="187"/>
      <c r="DJ89" s="187"/>
      <c r="DK89" s="187"/>
      <c r="DL89" s="187"/>
      <c r="DM89" s="187"/>
      <c r="DN89" s="187"/>
      <c r="DO89" s="187"/>
      <c r="DP89" s="187"/>
      <c r="DQ89" s="187"/>
      <c r="DR89" s="187"/>
      <c r="DS89" s="187"/>
      <c r="DT89" s="187"/>
      <c r="DU89" s="187"/>
      <c r="DV89" s="187"/>
      <c r="DW89" s="187"/>
      <c r="DX89" s="187"/>
      <c r="DY89" s="187"/>
      <c r="DZ89" s="187"/>
      <c r="EA89" s="187"/>
      <c r="EB89" s="187"/>
      <c r="EC89" s="187"/>
      <c r="ED89" s="187"/>
      <c r="EE89" s="187"/>
      <c r="EF89" s="187"/>
      <c r="EG89" s="187"/>
      <c r="EH89" s="187"/>
      <c r="EI89" s="187"/>
      <c r="EJ89" s="187"/>
      <c r="EK89" s="187"/>
      <c r="EL89" s="187"/>
      <c r="EM89" s="187"/>
      <c r="EN89" s="187"/>
      <c r="EO89" s="187"/>
      <c r="EP89" s="187"/>
      <c r="EQ89" s="187"/>
      <c r="ER89" s="187"/>
      <c r="ES89" s="187"/>
      <c r="ET89" s="187"/>
      <c r="EU89" s="187"/>
      <c r="EV89" s="187"/>
      <c r="EW89" s="187"/>
      <c r="EX89" s="187"/>
      <c r="EY89" s="187"/>
      <c r="EZ89" s="187"/>
      <c r="FA89" s="194"/>
      <c r="FB89" s="187"/>
      <c r="FC89" s="187"/>
      <c r="FD89" s="194"/>
      <c r="FE89" s="80"/>
      <c r="FF89" s="80"/>
      <c r="FG89" s="80"/>
      <c r="FH89" s="194"/>
      <c r="FI89" s="187"/>
      <c r="FJ89" s="194"/>
      <c r="FK89" s="367"/>
      <c r="FL89" s="367"/>
      <c r="FM89" s="367"/>
      <c r="FN89" s="376"/>
      <c r="FO89" s="376"/>
      <c r="FP89" s="376"/>
      <c r="FQ89" s="376"/>
      <c r="FR89" s="394"/>
      <c r="FS89" s="394"/>
      <c r="FT89" s="394"/>
      <c r="FU89" s="376"/>
      <c r="FV89" s="140"/>
      <c r="FW89" s="140"/>
      <c r="FX89" s="140"/>
      <c r="FY89" s="144"/>
      <c r="FZ89" s="144"/>
      <c r="GB89" s="259"/>
      <c r="GC89" s="259"/>
      <c r="GD89" s="259"/>
      <c r="GE89" s="259"/>
      <c r="GF89" s="259"/>
      <c r="GG89" s="259"/>
      <c r="GH89" s="259"/>
      <c r="GI89" s="259"/>
      <c r="GJ89" s="259"/>
      <c r="GK89" s="259"/>
      <c r="GL89" s="259"/>
      <c r="GM89" s="259"/>
      <c r="GN89" s="259"/>
      <c r="GO89" s="259"/>
      <c r="GP89" s="259"/>
      <c r="GQ89" s="259"/>
      <c r="GR89" s="259"/>
      <c r="GS89" s="259"/>
      <c r="GT89" s="259"/>
      <c r="GU89" s="259"/>
      <c r="HF89" s="259"/>
      <c r="HG89" s="259"/>
      <c r="HH89" s="259"/>
      <c r="HI89" s="259"/>
      <c r="HJ89" s="259"/>
      <c r="HK89" s="259"/>
      <c r="HL89" s="259"/>
      <c r="HM89" s="259"/>
      <c r="HN89" s="259"/>
      <c r="HO89" s="259"/>
      <c r="HP89" s="259"/>
      <c r="HQ89" s="259"/>
      <c r="HR89" s="259"/>
      <c r="HS89" s="259"/>
      <c r="HT89" s="259"/>
      <c r="HU89" s="259"/>
      <c r="HV89" s="259"/>
      <c r="HW89" s="259"/>
      <c r="HX89" s="259"/>
      <c r="HY89" s="259"/>
      <c r="HZ89" s="259"/>
      <c r="IA89" s="259"/>
      <c r="IB89" s="259"/>
      <c r="IC89" s="259"/>
      <c r="ID89" s="259"/>
      <c r="IE89" s="259"/>
      <c r="IF89" s="259"/>
      <c r="IG89" s="259"/>
      <c r="IH89" s="259"/>
      <c r="II89" s="259"/>
      <c r="IJ89" s="259"/>
      <c r="IK89" s="259"/>
      <c r="IL89" s="259"/>
      <c r="IM89" s="259"/>
      <c r="IN89" s="259"/>
      <c r="IO89" s="259"/>
      <c r="IP89" s="259"/>
      <c r="IQ89" s="259"/>
      <c r="IR89" s="259"/>
      <c r="IS89" s="259"/>
      <c r="IT89" s="259"/>
      <c r="IU89" s="259"/>
      <c r="IV89" s="259"/>
      <c r="IW89" s="259"/>
      <c r="IX89" s="259"/>
      <c r="IY89" s="259"/>
      <c r="IZ89" s="259"/>
      <c r="JA89" s="259"/>
      <c r="JB89" s="259"/>
      <c r="JC89" s="259"/>
      <c r="JD89" s="259"/>
      <c r="JE89" s="259"/>
      <c r="JF89" s="259"/>
      <c r="JG89" s="259"/>
      <c r="JH89" s="259"/>
      <c r="JI89" s="259"/>
      <c r="JJ89" s="259"/>
      <c r="JK89" s="259"/>
      <c r="JL89" s="259"/>
      <c r="JM89" s="259"/>
      <c r="JN89" s="259"/>
      <c r="JO89" s="259"/>
      <c r="JP89" s="259"/>
      <c r="JQ89" s="259"/>
      <c r="JR89" s="259"/>
      <c r="JS89" s="259"/>
      <c r="JT89" s="259"/>
      <c r="JU89" s="259"/>
      <c r="JV89" s="259"/>
      <c r="JW89" s="259"/>
      <c r="JX89" s="259"/>
      <c r="JY89" s="259"/>
      <c r="JZ89" s="259"/>
      <c r="KA89" s="259"/>
      <c r="KB89" s="259"/>
      <c r="KC89" s="259"/>
      <c r="KD89" s="259"/>
      <c r="KE89" s="259"/>
      <c r="KF89" s="259"/>
      <c r="KG89" s="259"/>
      <c r="KH89" s="259"/>
      <c r="KI89" s="259"/>
      <c r="KJ89" s="259"/>
      <c r="KK89" s="259"/>
      <c r="KL89" s="259"/>
      <c r="KM89" s="259"/>
      <c r="KN89" s="259"/>
      <c r="KO89" s="259"/>
      <c r="KP89" s="259"/>
      <c r="KQ89" s="259"/>
      <c r="KR89" s="259"/>
      <c r="KS89" s="259"/>
      <c r="KT89" s="259"/>
      <c r="KU89" s="259"/>
      <c r="KV89" s="259"/>
      <c r="KW89" s="259"/>
      <c r="KX89" s="259"/>
      <c r="KY89" s="259"/>
      <c r="KZ89" s="259"/>
      <c r="LA89" s="259"/>
      <c r="LB89" s="259"/>
      <c r="LC89" s="259"/>
      <c r="LD89" s="259"/>
      <c r="LE89" s="259"/>
      <c r="LF89" s="259"/>
      <c r="LG89" s="259"/>
      <c r="LH89" s="259"/>
      <c r="LI89" s="259"/>
      <c r="LJ89" s="259"/>
      <c r="LK89" s="259"/>
      <c r="LL89" s="259"/>
      <c r="LM89" s="259"/>
      <c r="LN89" s="259"/>
      <c r="LO89" s="259"/>
      <c r="LP89" s="259"/>
      <c r="LQ89" s="259"/>
      <c r="LR89" s="259"/>
      <c r="LS89" s="259"/>
      <c r="LT89" s="259"/>
      <c r="LU89" s="259"/>
      <c r="LV89" s="259"/>
      <c r="LW89" s="259"/>
      <c r="LX89" s="259"/>
      <c r="LY89" s="259"/>
      <c r="LZ89" s="259"/>
      <c r="MA89" s="259"/>
      <c r="MB89" s="259"/>
      <c r="MC89" s="259"/>
      <c r="MD89" s="259"/>
      <c r="ME89" s="259"/>
      <c r="MF89" s="259"/>
      <c r="MG89" s="259"/>
      <c r="MH89" s="259"/>
      <c r="MI89" s="259"/>
      <c r="MJ89" s="259"/>
      <c r="MK89" s="259"/>
      <c r="ML89" s="259"/>
      <c r="MM89" s="259"/>
      <c r="MN89" s="259"/>
      <c r="MO89" s="259"/>
      <c r="MP89" s="259"/>
      <c r="MQ89" s="259"/>
      <c r="MR89" s="259"/>
      <c r="MS89" s="259"/>
      <c r="MT89" s="259"/>
      <c r="MU89" s="259"/>
      <c r="MV89" s="259"/>
      <c r="MW89" s="259"/>
      <c r="MX89" s="259"/>
      <c r="MY89" s="259"/>
      <c r="MZ89" s="259"/>
      <c r="NA89" s="259"/>
      <c r="NB89" s="259"/>
      <c r="NC89" s="259"/>
      <c r="ND89" s="259"/>
      <c r="NE89" s="259"/>
      <c r="NF89" s="259"/>
      <c r="NG89" s="259"/>
      <c r="NH89" s="259"/>
      <c r="NI89" s="259"/>
      <c r="NJ89" s="259"/>
      <c r="NK89" s="259"/>
      <c r="NL89" s="259"/>
      <c r="NM89" s="259"/>
      <c r="NN89" s="259"/>
      <c r="NO89" s="259"/>
      <c r="NP89" s="259"/>
      <c r="NQ89" s="259"/>
      <c r="NR89" s="259"/>
      <c r="NS89" s="259"/>
      <c r="NT89" s="259"/>
      <c r="NU89" s="259"/>
      <c r="NV89" s="259"/>
      <c r="NW89" s="259"/>
      <c r="NX89" s="259"/>
      <c r="NY89" s="259"/>
      <c r="NZ89" s="259"/>
      <c r="OA89" s="259"/>
      <c r="OB89" s="259"/>
      <c r="OC89" s="259"/>
      <c r="OD89" s="259"/>
      <c r="OE89" s="259"/>
      <c r="OF89" s="259"/>
      <c r="OG89" s="259"/>
      <c r="OH89" s="259"/>
      <c r="OI89" s="259"/>
      <c r="OJ89" s="259"/>
      <c r="OK89" s="259"/>
      <c r="OL89" s="259"/>
      <c r="OM89" s="259"/>
      <c r="ON89" s="259"/>
      <c r="OO89" s="259"/>
      <c r="OP89" s="259"/>
      <c r="OQ89" s="259"/>
      <c r="OR89" s="259"/>
      <c r="OS89" s="259"/>
      <c r="OT89" s="259"/>
      <c r="OU89" s="259"/>
      <c r="OV89" s="259"/>
      <c r="OW89" s="259"/>
      <c r="OX89" s="259"/>
      <c r="OY89" s="259"/>
      <c r="OZ89" s="259"/>
      <c r="PA89" s="259"/>
      <c r="PB89" s="259"/>
      <c r="PC89" s="259"/>
      <c r="PD89" s="259"/>
      <c r="PE89" s="259"/>
      <c r="PF89" s="259"/>
      <c r="PG89" s="259"/>
      <c r="PH89" s="259"/>
      <c r="PI89" s="259"/>
      <c r="PJ89" s="259"/>
      <c r="PK89" s="259"/>
      <c r="PL89" s="259"/>
      <c r="PM89" s="259"/>
      <c r="PN89" s="259"/>
      <c r="PO89" s="259"/>
      <c r="PP89" s="259"/>
      <c r="PQ89" s="259"/>
      <c r="PR89" s="259"/>
      <c r="PS89" s="259"/>
      <c r="PT89" s="259"/>
      <c r="PU89" s="259"/>
      <c r="PV89" s="259"/>
      <c r="PW89" s="259"/>
      <c r="PX89" s="259"/>
      <c r="PY89" s="259"/>
      <c r="PZ89" s="259"/>
      <c r="QA89" s="259"/>
      <c r="QB89" s="259"/>
      <c r="QC89" s="259"/>
      <c r="QD89" s="259"/>
      <c r="QE89" s="259"/>
      <c r="QF89" s="259"/>
      <c r="QG89" s="259"/>
      <c r="QH89" s="259"/>
      <c r="QI89" s="259"/>
      <c r="QJ89" s="259"/>
      <c r="QK89" s="259"/>
      <c r="QL89" s="259"/>
      <c r="QM89" s="259"/>
      <c r="QN89" s="259"/>
      <c r="QO89" s="259"/>
      <c r="QP89" s="259"/>
      <c r="QQ89" s="259"/>
      <c r="QR89" s="259"/>
      <c r="QS89" s="259"/>
      <c r="QT89" s="259"/>
      <c r="QU89" s="259"/>
      <c r="QV89" s="259"/>
      <c r="QW89" s="259"/>
      <c r="QX89" s="259"/>
      <c r="QY89" s="259"/>
      <c r="QZ89" s="259" t="s">
        <v>15</v>
      </c>
      <c r="RA89" s="259">
        <f>RA9</f>
        <v>11.5</v>
      </c>
      <c r="RB89" s="259">
        <f>RB9</f>
        <v>-11.5</v>
      </c>
      <c r="RC89" s="259"/>
      <c r="RD89" s="259">
        <f>RA89</f>
        <v>11.5</v>
      </c>
      <c r="RE89" s="259">
        <f>RB89</f>
        <v>-11.5</v>
      </c>
      <c r="RF89" s="259"/>
      <c r="RG89" s="259">
        <f>IF(I30=22,RE24+1.5,RA9)</f>
        <v>11.5</v>
      </c>
      <c r="RH89" s="259">
        <f>RG89</f>
        <v>11.5</v>
      </c>
      <c r="RI89" s="259"/>
      <c r="RJ89" s="259">
        <f>IF(I30=22,RE23-1.5,RA9)</f>
        <v>11.5</v>
      </c>
      <c r="RK89" s="259">
        <f>RJ89</f>
        <v>11.5</v>
      </c>
      <c r="RL89" s="123"/>
      <c r="RM89" s="123"/>
      <c r="RN89" s="123"/>
      <c r="RO89" s="123"/>
      <c r="RP89" s="123"/>
      <c r="RQ89" s="123"/>
      <c r="RR89" s="123"/>
      <c r="RS89" s="123"/>
      <c r="RT89" s="123"/>
      <c r="RU89" s="259"/>
      <c r="RV89" s="259"/>
      <c r="RW89" s="259"/>
      <c r="SF89" s="259"/>
      <c r="SG89" s="259"/>
      <c r="SH89" s="259"/>
      <c r="SI89" s="259"/>
      <c r="SJ89" s="259"/>
    </row>
    <row r="90" spans="1:504" ht="14.1" customHeight="1" x14ac:dyDescent="0.15">
      <c r="A90" s="187"/>
      <c r="B90" s="187"/>
      <c r="C90" s="187"/>
      <c r="D90" s="204"/>
      <c r="E90" s="187"/>
      <c r="F90" s="187"/>
      <c r="G90" s="187"/>
      <c r="H90" s="187"/>
      <c r="I90" s="187"/>
      <c r="J90" s="187"/>
      <c r="K90" s="187"/>
      <c r="L90" s="187"/>
      <c r="M90" s="187"/>
      <c r="N90" s="187"/>
      <c r="O90" s="187"/>
      <c r="P90" s="187"/>
      <c r="Q90" s="187"/>
      <c r="R90" s="187"/>
      <c r="S90" s="187"/>
      <c r="T90" s="187"/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  <c r="AF90" s="187"/>
      <c r="AG90" s="187"/>
      <c r="AH90" s="187"/>
      <c r="AI90" s="187"/>
      <c r="AJ90" s="187"/>
      <c r="AK90" s="187"/>
      <c r="AL90" s="187"/>
      <c r="AM90" s="187"/>
      <c r="AN90" s="187"/>
      <c r="AO90" s="187"/>
      <c r="AP90" s="187"/>
      <c r="AQ90" s="187"/>
      <c r="AR90" s="187"/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187"/>
      <c r="BF90" s="187"/>
      <c r="BG90" s="187"/>
      <c r="BH90" s="187"/>
      <c r="BI90" s="187"/>
      <c r="BJ90" s="187"/>
      <c r="BK90" s="187"/>
      <c r="BL90" s="187"/>
      <c r="BM90" s="187"/>
      <c r="BN90" s="187"/>
      <c r="BO90" s="187"/>
      <c r="BP90" s="187"/>
      <c r="BQ90" s="187"/>
      <c r="BR90" s="187"/>
      <c r="BS90" s="187"/>
      <c r="BT90" s="187"/>
      <c r="BU90" s="187"/>
      <c r="BV90" s="187"/>
      <c r="BW90" s="187"/>
      <c r="BX90" s="187"/>
      <c r="BY90" s="187"/>
      <c r="BZ90" s="187"/>
      <c r="CA90" s="187"/>
      <c r="CB90" s="187"/>
      <c r="CC90" s="187"/>
      <c r="CD90" s="187"/>
      <c r="CE90" s="187"/>
      <c r="CF90" s="187"/>
      <c r="CG90" s="187"/>
      <c r="CH90" s="187"/>
      <c r="CI90" s="187"/>
      <c r="CJ90" s="187"/>
      <c r="CK90" s="187"/>
      <c r="CL90" s="187"/>
      <c r="CM90" s="187"/>
      <c r="CN90" s="187"/>
      <c r="CO90" s="187"/>
      <c r="CP90" s="187"/>
      <c r="CQ90" s="187"/>
      <c r="CR90" s="187"/>
      <c r="CS90" s="187"/>
      <c r="CT90" s="187"/>
      <c r="CU90" s="187"/>
      <c r="CV90" s="187"/>
      <c r="CW90" s="187"/>
      <c r="CX90" s="187"/>
      <c r="CY90" s="187"/>
      <c r="CZ90" s="187"/>
      <c r="DA90" s="187"/>
      <c r="DB90" s="187"/>
      <c r="DC90" s="187"/>
      <c r="DD90" s="187"/>
      <c r="DE90" s="187"/>
      <c r="DF90" s="187"/>
      <c r="DG90" s="187"/>
      <c r="DH90" s="187"/>
      <c r="DI90" s="187"/>
      <c r="DJ90" s="187"/>
      <c r="DK90" s="187"/>
      <c r="DL90" s="187"/>
      <c r="DM90" s="187"/>
      <c r="DN90" s="187"/>
      <c r="DO90" s="187"/>
      <c r="DP90" s="187"/>
      <c r="DQ90" s="187"/>
      <c r="DR90" s="187"/>
      <c r="DS90" s="187"/>
      <c r="DT90" s="187"/>
      <c r="DU90" s="187"/>
      <c r="DV90" s="187"/>
      <c r="DW90" s="187"/>
      <c r="DX90" s="187"/>
      <c r="DY90" s="187"/>
      <c r="DZ90" s="187"/>
      <c r="EA90" s="187"/>
      <c r="EB90" s="187"/>
      <c r="EC90" s="187"/>
      <c r="ED90" s="187"/>
      <c r="EE90" s="187"/>
      <c r="EF90" s="187"/>
      <c r="EG90" s="187"/>
      <c r="EH90" s="187"/>
      <c r="EI90" s="187"/>
      <c r="EJ90" s="187"/>
      <c r="EK90" s="187"/>
      <c r="EL90" s="187"/>
      <c r="EM90" s="187"/>
      <c r="EN90" s="187"/>
      <c r="EO90" s="187"/>
      <c r="EP90" s="187"/>
      <c r="EQ90" s="187"/>
      <c r="ER90" s="187"/>
      <c r="ES90" s="187"/>
      <c r="ET90" s="187"/>
      <c r="EU90" s="187"/>
      <c r="EV90" s="187"/>
      <c r="EW90" s="187"/>
      <c r="EX90" s="187"/>
      <c r="EY90" s="187"/>
      <c r="EZ90" s="187"/>
      <c r="FA90" s="194"/>
      <c r="FB90" s="187"/>
      <c r="FC90" s="194"/>
      <c r="FD90" s="194"/>
      <c r="FE90" s="80"/>
      <c r="FF90" s="80"/>
      <c r="FG90" s="80"/>
      <c r="FH90" s="194"/>
      <c r="FI90" s="380"/>
      <c r="FJ90" s="194"/>
      <c r="FK90" s="367"/>
      <c r="FL90" s="367"/>
      <c r="FM90" s="367"/>
      <c r="FN90" s="376"/>
      <c r="FO90" s="376"/>
      <c r="FP90" s="376"/>
      <c r="FQ90" s="376"/>
      <c r="FR90" s="396"/>
      <c r="FS90" s="396"/>
      <c r="FT90" s="396"/>
      <c r="FU90" s="376"/>
      <c r="FV90" s="140"/>
      <c r="FW90" s="140"/>
      <c r="FX90" s="140"/>
      <c r="FY90" s="144"/>
      <c r="FZ90" s="144"/>
      <c r="GB90" s="259"/>
      <c r="GC90" s="259"/>
      <c r="GD90" s="259"/>
      <c r="GE90" s="259"/>
      <c r="GF90" s="259"/>
      <c r="GG90" s="259"/>
      <c r="GH90" s="259"/>
      <c r="GI90" s="259"/>
      <c r="GJ90" s="259"/>
      <c r="GK90" s="259"/>
      <c r="GL90" s="259"/>
      <c r="GM90" s="259"/>
      <c r="GN90" s="259"/>
      <c r="GO90" s="259"/>
      <c r="GP90" s="259"/>
      <c r="GQ90" s="259"/>
      <c r="GR90" s="259"/>
      <c r="GS90" s="259"/>
      <c r="GT90" s="259"/>
      <c r="GU90" s="259"/>
      <c r="HF90" s="259"/>
      <c r="HG90" s="259"/>
      <c r="HH90" s="259"/>
      <c r="HI90" s="259"/>
      <c r="HJ90" s="259"/>
      <c r="HK90" s="259"/>
      <c r="HL90" s="259"/>
      <c r="HM90" s="259"/>
      <c r="HN90" s="259"/>
      <c r="HO90" s="259"/>
      <c r="HP90" s="259"/>
      <c r="HQ90" s="259"/>
      <c r="HR90" s="259"/>
      <c r="HS90" s="259"/>
      <c r="HT90" s="259"/>
      <c r="HU90" s="259"/>
      <c r="HV90" s="259"/>
      <c r="HW90" s="259"/>
      <c r="HX90" s="259"/>
      <c r="HY90" s="259"/>
      <c r="HZ90" s="259"/>
      <c r="IA90" s="259"/>
      <c r="IB90" s="259"/>
      <c r="IC90" s="259"/>
      <c r="ID90" s="259"/>
      <c r="IE90" s="259"/>
      <c r="IF90" s="259"/>
      <c r="IG90" s="259"/>
      <c r="IH90" s="259"/>
      <c r="II90" s="259"/>
      <c r="IJ90" s="259"/>
      <c r="IK90" s="259"/>
      <c r="IL90" s="259"/>
      <c r="IM90" s="259"/>
      <c r="IN90" s="259"/>
      <c r="IO90" s="259"/>
      <c r="IP90" s="259"/>
      <c r="IQ90" s="259"/>
      <c r="IR90" s="259"/>
      <c r="IS90" s="259"/>
      <c r="IT90" s="259"/>
      <c r="IU90" s="259"/>
      <c r="IV90" s="259"/>
      <c r="IW90" s="259"/>
      <c r="IX90" s="259"/>
      <c r="IY90" s="259"/>
      <c r="IZ90" s="259"/>
      <c r="JA90" s="259"/>
      <c r="JB90" s="259"/>
      <c r="JC90" s="259"/>
      <c r="JD90" s="259"/>
      <c r="JE90" s="259"/>
      <c r="JF90" s="259"/>
      <c r="JG90" s="259"/>
      <c r="JH90" s="259"/>
      <c r="JI90" s="259"/>
      <c r="JJ90" s="259"/>
      <c r="JK90" s="259"/>
      <c r="JL90" s="259"/>
      <c r="JM90" s="259"/>
      <c r="JN90" s="259"/>
      <c r="JO90" s="259"/>
      <c r="JP90" s="259"/>
      <c r="JQ90" s="259"/>
      <c r="JR90" s="259"/>
      <c r="JS90" s="259"/>
      <c r="JT90" s="259"/>
      <c r="JU90" s="259"/>
      <c r="JV90" s="259"/>
      <c r="JW90" s="259"/>
      <c r="JX90" s="259"/>
      <c r="JY90" s="259"/>
      <c r="JZ90" s="259"/>
      <c r="KA90" s="259"/>
      <c r="KB90" s="259"/>
      <c r="KC90" s="259"/>
      <c r="KD90" s="259"/>
      <c r="KE90" s="259"/>
      <c r="KF90" s="259"/>
      <c r="KG90" s="259"/>
      <c r="KH90" s="259"/>
      <c r="KI90" s="259"/>
      <c r="KJ90" s="259"/>
      <c r="KK90" s="259"/>
      <c r="KL90" s="259"/>
      <c r="KM90" s="259"/>
      <c r="KN90" s="259"/>
      <c r="KO90" s="259"/>
      <c r="KP90" s="259"/>
      <c r="KQ90" s="259"/>
      <c r="KR90" s="259"/>
      <c r="KS90" s="259"/>
      <c r="KT90" s="259"/>
      <c r="KU90" s="259"/>
      <c r="KV90" s="259"/>
      <c r="KW90" s="259"/>
      <c r="KX90" s="259"/>
      <c r="KY90" s="259"/>
      <c r="KZ90" s="259"/>
      <c r="LA90" s="259"/>
      <c r="LB90" s="259"/>
      <c r="LC90" s="259"/>
      <c r="LD90" s="259"/>
      <c r="LE90" s="259"/>
      <c r="LF90" s="259"/>
      <c r="LG90" s="259"/>
      <c r="LH90" s="259"/>
      <c r="LI90" s="259"/>
      <c r="LJ90" s="259"/>
      <c r="LK90" s="259"/>
      <c r="LL90" s="259"/>
      <c r="LM90" s="259"/>
      <c r="LN90" s="259"/>
      <c r="LO90" s="259"/>
      <c r="LP90" s="259"/>
      <c r="LQ90" s="259"/>
      <c r="LR90" s="259"/>
      <c r="LS90" s="259"/>
      <c r="LT90" s="259"/>
      <c r="LU90" s="259"/>
      <c r="LV90" s="259"/>
      <c r="LW90" s="259"/>
      <c r="LX90" s="259"/>
      <c r="LY90" s="259"/>
      <c r="LZ90" s="259"/>
      <c r="MA90" s="259"/>
      <c r="MB90" s="259"/>
      <c r="MC90" s="259"/>
      <c r="MD90" s="259"/>
      <c r="ME90" s="259"/>
      <c r="MF90" s="259"/>
      <c r="MG90" s="259"/>
      <c r="MH90" s="259"/>
      <c r="MI90" s="259"/>
      <c r="MJ90" s="259"/>
      <c r="MK90" s="259"/>
      <c r="ML90" s="259"/>
      <c r="MM90" s="259"/>
      <c r="MN90" s="259"/>
      <c r="MO90" s="259"/>
      <c r="MP90" s="259"/>
      <c r="MQ90" s="259"/>
      <c r="MR90" s="259"/>
      <c r="MS90" s="259"/>
      <c r="MT90" s="259"/>
      <c r="MU90" s="259"/>
      <c r="MV90" s="259"/>
      <c r="MW90" s="259"/>
      <c r="MX90" s="259"/>
      <c r="MY90" s="259"/>
      <c r="MZ90" s="259"/>
      <c r="NA90" s="259"/>
      <c r="NB90" s="259"/>
      <c r="NC90" s="259"/>
      <c r="ND90" s="259"/>
      <c r="NE90" s="259"/>
      <c r="NF90" s="259"/>
      <c r="NG90" s="259"/>
      <c r="NH90" s="259"/>
      <c r="NI90" s="259"/>
      <c r="NJ90" s="259"/>
      <c r="NK90" s="259"/>
      <c r="NL90" s="259"/>
      <c r="NM90" s="259"/>
      <c r="NN90" s="259"/>
      <c r="NO90" s="259"/>
      <c r="NP90" s="259"/>
      <c r="NQ90" s="259"/>
      <c r="NR90" s="259"/>
      <c r="NS90" s="259"/>
      <c r="NT90" s="259"/>
      <c r="NU90" s="259"/>
      <c r="NV90" s="259"/>
      <c r="NW90" s="259"/>
      <c r="NX90" s="259"/>
      <c r="NY90" s="259"/>
      <c r="NZ90" s="259"/>
      <c r="OA90" s="259"/>
      <c r="OB90" s="259"/>
      <c r="OC90" s="259"/>
      <c r="OD90" s="259"/>
      <c r="OE90" s="259"/>
      <c r="OF90" s="259"/>
      <c r="OG90" s="259"/>
      <c r="OH90" s="259"/>
      <c r="OI90" s="259"/>
      <c r="OJ90" s="259"/>
      <c r="OK90" s="259"/>
      <c r="OL90" s="259"/>
      <c r="OM90" s="259"/>
      <c r="ON90" s="259"/>
      <c r="OO90" s="259"/>
      <c r="OP90" s="259"/>
      <c r="OQ90" s="259"/>
      <c r="OR90" s="259"/>
      <c r="OS90" s="259"/>
      <c r="OT90" s="259"/>
      <c r="OU90" s="259"/>
      <c r="OV90" s="259"/>
      <c r="OW90" s="259"/>
      <c r="OX90" s="259"/>
      <c r="OY90" s="259"/>
      <c r="OZ90" s="259"/>
      <c r="PA90" s="259"/>
      <c r="PB90" s="259"/>
      <c r="PC90" s="259"/>
      <c r="PD90" s="259"/>
      <c r="PE90" s="259"/>
      <c r="PF90" s="259"/>
      <c r="PG90" s="259"/>
      <c r="PH90" s="259"/>
      <c r="PI90" s="259"/>
      <c r="PJ90" s="259"/>
      <c r="PK90" s="259"/>
      <c r="PL90" s="259"/>
      <c r="PM90" s="259"/>
      <c r="PN90" s="259"/>
      <c r="PO90" s="259"/>
      <c r="PP90" s="259"/>
      <c r="PQ90" s="259"/>
      <c r="PR90" s="259"/>
      <c r="PS90" s="259"/>
      <c r="PT90" s="259"/>
      <c r="PU90" s="259"/>
      <c r="PV90" s="259"/>
      <c r="PW90" s="259"/>
      <c r="PX90" s="259"/>
      <c r="PY90" s="259"/>
      <c r="PZ90" s="259"/>
      <c r="QA90" s="259"/>
      <c r="QB90" s="259"/>
      <c r="QC90" s="259"/>
      <c r="QD90" s="259"/>
      <c r="QE90" s="259"/>
      <c r="QF90" s="259"/>
      <c r="QG90" s="259"/>
      <c r="QH90" s="259"/>
      <c r="QI90" s="259"/>
      <c r="QJ90" s="259"/>
      <c r="QK90" s="259"/>
      <c r="QL90" s="259"/>
      <c r="QM90" s="259"/>
      <c r="QN90" s="259"/>
      <c r="QO90" s="259"/>
      <c r="QP90" s="259"/>
      <c r="QQ90" s="259"/>
      <c r="QR90" s="259"/>
      <c r="QS90" s="259"/>
      <c r="QT90" s="259"/>
      <c r="QU90" s="259"/>
      <c r="QV90" s="259"/>
      <c r="QW90" s="259"/>
      <c r="QX90" s="259"/>
      <c r="QY90" s="259"/>
      <c r="QZ90" s="185" t="s">
        <v>14</v>
      </c>
      <c r="RA90" s="185">
        <f>IF(I30=22,QZ23,RA49)</f>
        <v>-15</v>
      </c>
      <c r="RB90" s="185">
        <f>IF(I30=22,QZ25,RA5)</f>
        <v>-15</v>
      </c>
      <c r="RC90" s="185"/>
      <c r="RD90" s="185">
        <f>RA90</f>
        <v>-15</v>
      </c>
      <c r="RE90" s="185">
        <f>RD90</f>
        <v>-15</v>
      </c>
      <c r="RF90" s="185"/>
      <c r="RG90" s="185">
        <f>IF(I30=22,QZ25,RA8)</f>
        <v>-11.5</v>
      </c>
      <c r="RH90" s="185">
        <f>RG90</f>
        <v>-11.5</v>
      </c>
      <c r="RI90" s="185"/>
      <c r="RJ90" s="185">
        <v>0</v>
      </c>
      <c r="RK90" s="185"/>
      <c r="RL90" s="123"/>
      <c r="RM90" s="123"/>
      <c r="RN90" s="123"/>
      <c r="RO90" s="123"/>
      <c r="RP90" s="123"/>
      <c r="RQ90" s="123"/>
      <c r="RR90" s="123"/>
      <c r="RS90" s="123"/>
      <c r="RT90" s="123"/>
      <c r="RU90" s="259"/>
      <c r="RV90" s="259"/>
      <c r="RW90" s="259"/>
      <c r="SF90" s="259"/>
      <c r="SG90" s="259"/>
      <c r="SH90" s="259"/>
      <c r="SI90" s="259"/>
      <c r="SJ90" s="259"/>
    </row>
    <row r="91" spans="1:504" ht="14.1" customHeight="1" x14ac:dyDescent="0.2">
      <c r="A91" s="187"/>
      <c r="B91" s="187"/>
      <c r="C91" s="187"/>
      <c r="D91" s="204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187"/>
      <c r="BH91" s="187"/>
      <c r="BI91" s="187"/>
      <c r="BJ91" s="187"/>
      <c r="BK91" s="187"/>
      <c r="BL91" s="187"/>
      <c r="BM91" s="187"/>
      <c r="BN91" s="187"/>
      <c r="BO91" s="187"/>
      <c r="BP91" s="187"/>
      <c r="BQ91" s="187"/>
      <c r="BR91" s="187"/>
      <c r="BS91" s="187"/>
      <c r="BT91" s="187"/>
      <c r="BU91" s="187"/>
      <c r="BV91" s="187"/>
      <c r="BW91" s="187"/>
      <c r="BX91" s="187"/>
      <c r="BY91" s="187"/>
      <c r="BZ91" s="187"/>
      <c r="CA91" s="187"/>
      <c r="CB91" s="187"/>
      <c r="CC91" s="187"/>
      <c r="CD91" s="187"/>
      <c r="CE91" s="187"/>
      <c r="CF91" s="187"/>
      <c r="CG91" s="187"/>
      <c r="CH91" s="187"/>
      <c r="CI91" s="187"/>
      <c r="CJ91" s="187"/>
      <c r="CK91" s="187"/>
      <c r="CL91" s="187"/>
      <c r="CM91" s="187"/>
      <c r="CN91" s="187"/>
      <c r="CO91" s="187"/>
      <c r="CP91" s="187"/>
      <c r="CQ91" s="187"/>
      <c r="CR91" s="187"/>
      <c r="CS91" s="187"/>
      <c r="CT91" s="187"/>
      <c r="CU91" s="187"/>
      <c r="CV91" s="187"/>
      <c r="CW91" s="187"/>
      <c r="CX91" s="187"/>
      <c r="CY91" s="187"/>
      <c r="CZ91" s="187"/>
      <c r="DA91" s="187"/>
      <c r="DB91" s="187"/>
      <c r="DC91" s="187"/>
      <c r="DD91" s="187"/>
      <c r="DE91" s="187"/>
      <c r="DF91" s="187"/>
      <c r="DG91" s="187"/>
      <c r="DH91" s="187"/>
      <c r="DI91" s="187"/>
      <c r="DJ91" s="187"/>
      <c r="DK91" s="187"/>
      <c r="DL91" s="187"/>
      <c r="DM91" s="187"/>
      <c r="DN91" s="187"/>
      <c r="DO91" s="187"/>
      <c r="DP91" s="187"/>
      <c r="DQ91" s="187"/>
      <c r="DR91" s="187"/>
      <c r="DS91" s="187"/>
      <c r="DT91" s="187"/>
      <c r="DU91" s="187"/>
      <c r="DV91" s="187"/>
      <c r="DW91" s="187"/>
      <c r="DX91" s="187"/>
      <c r="DY91" s="187"/>
      <c r="DZ91" s="187"/>
      <c r="EA91" s="187"/>
      <c r="EB91" s="187"/>
      <c r="EC91" s="187"/>
      <c r="ED91" s="187"/>
      <c r="EE91" s="187"/>
      <c r="EF91" s="187"/>
      <c r="EG91" s="187"/>
      <c r="EH91" s="187"/>
      <c r="EI91" s="187"/>
      <c r="EJ91" s="187"/>
      <c r="EK91" s="187"/>
      <c r="EL91" s="187"/>
      <c r="EM91" s="187"/>
      <c r="EN91" s="187"/>
      <c r="EO91" s="187"/>
      <c r="EP91" s="187"/>
      <c r="EQ91" s="187"/>
      <c r="ER91" s="187"/>
      <c r="ES91" s="187"/>
      <c r="ET91" s="187"/>
      <c r="EU91" s="187"/>
      <c r="EV91" s="187"/>
      <c r="EW91" s="187"/>
      <c r="EX91" s="187"/>
      <c r="EY91" s="187"/>
      <c r="EZ91" s="187"/>
      <c r="FA91" s="194"/>
      <c r="FB91" s="194"/>
      <c r="FC91" s="194"/>
      <c r="FD91" s="194"/>
      <c r="FE91" s="80"/>
      <c r="FF91" s="80"/>
      <c r="FG91" s="80"/>
      <c r="FH91" s="187"/>
      <c r="FI91" s="194"/>
      <c r="FJ91" s="194"/>
      <c r="FK91" s="194"/>
      <c r="FL91" s="194"/>
      <c r="FM91" s="194"/>
      <c r="FN91" s="194"/>
      <c r="FO91" s="194"/>
      <c r="FP91" s="194"/>
      <c r="FQ91" s="194"/>
      <c r="FR91" s="194"/>
      <c r="FS91" s="194"/>
      <c r="FT91" s="194"/>
      <c r="FU91" s="194"/>
      <c r="FV91" s="259"/>
      <c r="FW91" s="259"/>
      <c r="GI91" s="259"/>
      <c r="GJ91" s="259"/>
      <c r="GK91" s="259"/>
      <c r="GL91" s="259"/>
      <c r="GM91" s="259"/>
      <c r="GN91" s="259"/>
      <c r="GO91" s="259"/>
      <c r="GP91" s="259"/>
      <c r="GQ91" s="259"/>
      <c r="GR91" s="259"/>
      <c r="GS91" s="259"/>
      <c r="GT91" s="259"/>
      <c r="GU91" s="259"/>
      <c r="HF91" s="259"/>
      <c r="HG91" s="259"/>
      <c r="HH91" s="259"/>
      <c r="HI91" s="259"/>
      <c r="HJ91" s="259"/>
      <c r="HK91" s="259"/>
      <c r="HL91" s="259"/>
      <c r="HM91" s="259"/>
      <c r="HN91" s="259"/>
      <c r="HO91" s="259"/>
      <c r="HP91" s="259"/>
      <c r="HQ91" s="259"/>
      <c r="HR91" s="259"/>
      <c r="HS91" s="259"/>
      <c r="HT91" s="259"/>
      <c r="HU91" s="259"/>
      <c r="HV91" s="259"/>
      <c r="HW91" s="259"/>
      <c r="HX91" s="259"/>
      <c r="HY91" s="259"/>
      <c r="HZ91" s="259"/>
      <c r="IA91" s="259"/>
      <c r="IB91" s="259"/>
      <c r="IC91" s="259"/>
      <c r="ID91" s="259"/>
      <c r="IE91" s="259"/>
      <c r="IF91" s="259"/>
      <c r="IG91" s="259"/>
      <c r="IH91" s="259"/>
      <c r="II91" s="259"/>
      <c r="IJ91" s="259"/>
      <c r="IK91" s="259"/>
      <c r="IL91" s="259"/>
      <c r="IM91" s="259"/>
      <c r="IN91" s="259"/>
      <c r="IO91" s="259"/>
      <c r="IP91" s="259"/>
      <c r="IQ91" s="259"/>
      <c r="IR91" s="259"/>
      <c r="IS91" s="259"/>
      <c r="IT91" s="259"/>
      <c r="IU91" s="259"/>
      <c r="IV91" s="259"/>
      <c r="IW91" s="259"/>
      <c r="IX91" s="259"/>
      <c r="IY91" s="259"/>
      <c r="IZ91" s="259"/>
      <c r="JA91" s="259"/>
      <c r="JB91" s="259"/>
      <c r="JC91" s="259"/>
      <c r="JD91" s="259"/>
      <c r="JE91" s="259"/>
      <c r="JF91" s="259"/>
      <c r="JG91" s="259"/>
      <c r="JH91" s="259"/>
      <c r="JI91" s="259"/>
      <c r="JJ91" s="259"/>
      <c r="JK91" s="259"/>
      <c r="JL91" s="259"/>
      <c r="JM91" s="259"/>
      <c r="JN91" s="259"/>
      <c r="JO91" s="259"/>
      <c r="JP91" s="259"/>
      <c r="JQ91" s="259"/>
      <c r="JR91" s="259"/>
      <c r="JS91" s="259"/>
      <c r="JT91" s="259"/>
      <c r="JU91" s="259"/>
      <c r="JV91" s="259"/>
      <c r="JW91" s="259"/>
      <c r="JX91" s="259"/>
      <c r="JY91" s="259"/>
      <c r="JZ91" s="259"/>
      <c r="KA91" s="259"/>
      <c r="KB91" s="259"/>
      <c r="KC91" s="259"/>
      <c r="KD91" s="259"/>
      <c r="KE91" s="259"/>
      <c r="KF91" s="259"/>
      <c r="KG91" s="259"/>
      <c r="KH91" s="259"/>
      <c r="KI91" s="259"/>
      <c r="KJ91" s="259"/>
      <c r="KK91" s="259"/>
      <c r="KL91" s="259"/>
      <c r="KM91" s="259"/>
      <c r="KN91" s="259"/>
      <c r="KO91" s="259"/>
      <c r="KP91" s="259"/>
      <c r="KQ91" s="259"/>
      <c r="KR91" s="259"/>
      <c r="KS91" s="259"/>
      <c r="KT91" s="259"/>
      <c r="KU91" s="259"/>
      <c r="KV91" s="259"/>
      <c r="KW91" s="259"/>
      <c r="KX91" s="259"/>
      <c r="KY91" s="259"/>
      <c r="KZ91" s="259"/>
      <c r="LA91" s="259"/>
      <c r="LB91" s="259"/>
      <c r="LC91" s="259"/>
      <c r="LD91" s="259"/>
      <c r="LE91" s="259"/>
      <c r="LF91" s="259"/>
      <c r="LG91" s="259"/>
      <c r="LH91" s="259"/>
      <c r="LI91" s="259"/>
      <c r="LJ91" s="259"/>
      <c r="LK91" s="259"/>
      <c r="LL91" s="259"/>
      <c r="LM91" s="259"/>
      <c r="LN91" s="259"/>
      <c r="LO91" s="259"/>
      <c r="LP91" s="259"/>
      <c r="LQ91" s="259"/>
      <c r="LR91" s="259"/>
      <c r="LS91" s="259"/>
      <c r="LT91" s="259"/>
      <c r="LU91" s="259"/>
      <c r="LV91" s="259"/>
      <c r="LW91" s="259"/>
      <c r="LX91" s="259"/>
      <c r="LY91" s="259"/>
      <c r="LZ91" s="259"/>
      <c r="MA91" s="259"/>
      <c r="MB91" s="259"/>
      <c r="MC91" s="259"/>
      <c r="MD91" s="259"/>
      <c r="ME91" s="259"/>
      <c r="MF91" s="259"/>
      <c r="MG91" s="259"/>
      <c r="MH91" s="259"/>
      <c r="MI91" s="259"/>
      <c r="MJ91" s="259"/>
      <c r="MK91" s="259"/>
      <c r="ML91" s="259"/>
      <c r="MM91" s="259"/>
      <c r="MN91" s="259"/>
      <c r="MO91" s="259"/>
      <c r="MP91" s="259"/>
      <c r="MQ91" s="259"/>
      <c r="MR91" s="259"/>
      <c r="MS91" s="259"/>
      <c r="MT91" s="259"/>
      <c r="MU91" s="259"/>
      <c r="MV91" s="259"/>
      <c r="MW91" s="259"/>
      <c r="MX91" s="259"/>
      <c r="MY91" s="259"/>
      <c r="MZ91" s="259"/>
      <c r="NA91" s="259"/>
      <c r="NB91" s="259"/>
      <c r="NC91" s="259"/>
      <c r="ND91" s="259"/>
      <c r="NE91" s="259"/>
      <c r="NF91" s="259"/>
      <c r="NG91" s="259"/>
      <c r="NH91" s="259"/>
      <c r="NI91" s="259"/>
      <c r="NJ91" s="259"/>
      <c r="NK91" s="259"/>
      <c r="NL91" s="259"/>
      <c r="NM91" s="259"/>
      <c r="NN91" s="259"/>
      <c r="NO91" s="259"/>
      <c r="NP91" s="259"/>
      <c r="NQ91" s="259"/>
      <c r="NR91" s="259"/>
      <c r="NS91" s="259"/>
      <c r="NT91" s="259"/>
      <c r="NU91" s="259"/>
      <c r="NV91" s="259"/>
      <c r="NW91" s="259"/>
      <c r="NX91" s="259"/>
      <c r="NY91" s="259"/>
      <c r="NZ91" s="259"/>
      <c r="OA91" s="259"/>
      <c r="OB91" s="259"/>
      <c r="OC91" s="259"/>
      <c r="OD91" s="259"/>
      <c r="OE91" s="259"/>
      <c r="OF91" s="259"/>
      <c r="OG91" s="259"/>
      <c r="OH91" s="259"/>
      <c r="OI91" s="259"/>
      <c r="OJ91" s="259"/>
      <c r="OK91" s="259"/>
      <c r="OL91" s="259"/>
      <c r="OM91" s="259"/>
      <c r="ON91" s="259"/>
      <c r="OO91" s="259"/>
      <c r="OP91" s="259"/>
      <c r="OQ91" s="259"/>
      <c r="OR91" s="259"/>
      <c r="OS91" s="259"/>
      <c r="OT91" s="259"/>
      <c r="OU91" s="259"/>
      <c r="OV91" s="259"/>
      <c r="OW91" s="259"/>
      <c r="OX91" s="259"/>
      <c r="OY91" s="259"/>
      <c r="OZ91" s="259"/>
      <c r="PA91" s="259"/>
      <c r="PB91" s="259"/>
      <c r="PC91" s="259"/>
      <c r="PD91" s="259"/>
      <c r="PE91" s="259"/>
      <c r="PF91" s="259"/>
      <c r="PG91" s="259"/>
      <c r="PH91" s="259"/>
      <c r="PI91" s="259"/>
      <c r="PJ91" s="259"/>
      <c r="PK91" s="259"/>
      <c r="PL91" s="259"/>
      <c r="PM91" s="259"/>
      <c r="PN91" s="259"/>
      <c r="PO91" s="259"/>
      <c r="PP91" s="259"/>
      <c r="PQ91" s="259"/>
      <c r="PR91" s="259"/>
      <c r="PS91" s="259"/>
      <c r="PT91" s="259"/>
      <c r="PU91" s="259"/>
      <c r="PV91" s="259"/>
      <c r="PW91" s="259"/>
      <c r="PX91" s="259"/>
      <c r="PY91" s="259"/>
      <c r="PZ91" s="259"/>
      <c r="QA91" s="259"/>
      <c r="QB91" s="259"/>
      <c r="QC91" s="259"/>
      <c r="QD91" s="259"/>
      <c r="QE91" s="259"/>
      <c r="QF91" s="259"/>
      <c r="QG91" s="259"/>
      <c r="QH91" s="259"/>
      <c r="QI91" s="259"/>
      <c r="QJ91" s="259"/>
      <c r="QK91" s="259"/>
      <c r="QL91" s="259"/>
      <c r="QM91" s="259"/>
      <c r="QN91" s="259"/>
      <c r="QO91" s="259"/>
      <c r="QP91" s="259"/>
      <c r="QQ91" s="259"/>
      <c r="QR91" s="259"/>
      <c r="QS91" s="259"/>
      <c r="QT91" s="259"/>
      <c r="QU91" s="259"/>
      <c r="QV91" s="259"/>
      <c r="QW91" s="259"/>
      <c r="QX91" s="259"/>
      <c r="QY91" s="259"/>
      <c r="QZ91" s="185" t="s">
        <v>15</v>
      </c>
      <c r="RA91" s="185">
        <f>RA50</f>
        <v>-27</v>
      </c>
      <c r="RB91" s="185">
        <f>RA91</f>
        <v>-27</v>
      </c>
      <c r="RC91" s="185"/>
      <c r="RD91" s="185">
        <f>RA91+2</f>
        <v>-25</v>
      </c>
      <c r="RE91" s="185">
        <f>RB91-2</f>
        <v>-29</v>
      </c>
      <c r="RF91" s="185"/>
      <c r="RG91" s="185">
        <f>RD91</f>
        <v>-25</v>
      </c>
      <c r="RH91" s="185">
        <f>RE91</f>
        <v>-29</v>
      </c>
      <c r="RI91" s="185"/>
      <c r="RJ91" s="185">
        <f>RA91</f>
        <v>-27</v>
      </c>
      <c r="RK91" s="185"/>
      <c r="RL91" s="123"/>
      <c r="RM91" s="123"/>
      <c r="RN91" s="123"/>
      <c r="RO91" s="123"/>
      <c r="RP91" s="123"/>
      <c r="RQ91" s="123"/>
      <c r="RR91" s="123"/>
      <c r="RS91" s="123"/>
      <c r="RT91" s="123"/>
      <c r="SF91" s="259"/>
      <c r="SG91" s="259"/>
      <c r="SH91" s="259"/>
      <c r="SI91" s="259"/>
      <c r="SJ91" s="259"/>
    </row>
    <row r="92" spans="1:504" ht="14.1" customHeight="1" x14ac:dyDescent="0.2">
      <c r="A92" s="187"/>
      <c r="B92" s="187"/>
      <c r="C92" s="205"/>
      <c r="D92" s="205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7"/>
      <c r="AH92" s="187"/>
      <c r="AI92" s="187"/>
      <c r="AJ92" s="187"/>
      <c r="AK92" s="187"/>
      <c r="AL92" s="187"/>
      <c r="AM92" s="187"/>
      <c r="AN92" s="187"/>
      <c r="AO92" s="187"/>
      <c r="AP92" s="187"/>
      <c r="AQ92" s="187"/>
      <c r="AR92" s="187"/>
      <c r="AS92" s="187"/>
      <c r="AT92" s="187"/>
      <c r="AU92" s="187"/>
      <c r="AV92" s="187"/>
      <c r="AW92" s="187"/>
      <c r="AX92" s="187"/>
      <c r="AY92" s="187"/>
      <c r="AZ92" s="187"/>
      <c r="BA92" s="187"/>
      <c r="BB92" s="187"/>
      <c r="BC92" s="187"/>
      <c r="BD92" s="187"/>
      <c r="BE92" s="187"/>
      <c r="BF92" s="187"/>
      <c r="BG92" s="187"/>
      <c r="BH92" s="187"/>
      <c r="BI92" s="187"/>
      <c r="BJ92" s="187"/>
      <c r="BK92" s="187"/>
      <c r="BL92" s="187"/>
      <c r="BM92" s="187"/>
      <c r="BN92" s="187"/>
      <c r="BO92" s="187"/>
      <c r="BP92" s="187"/>
      <c r="BQ92" s="187"/>
      <c r="BR92" s="187"/>
      <c r="BS92" s="187"/>
      <c r="BT92" s="187"/>
      <c r="BU92" s="187"/>
      <c r="BV92" s="187"/>
      <c r="BW92" s="187"/>
      <c r="BX92" s="187"/>
      <c r="BY92" s="187"/>
      <c r="BZ92" s="187"/>
      <c r="CA92" s="187"/>
      <c r="CB92" s="187"/>
      <c r="CC92" s="187"/>
      <c r="CD92" s="187"/>
      <c r="CE92" s="187"/>
      <c r="CF92" s="187"/>
      <c r="CG92" s="187"/>
      <c r="CH92" s="187"/>
      <c r="CI92" s="187"/>
      <c r="CJ92" s="187"/>
      <c r="CK92" s="187"/>
      <c r="CL92" s="187"/>
      <c r="CM92" s="187"/>
      <c r="CN92" s="187"/>
      <c r="CO92" s="187"/>
      <c r="CP92" s="187"/>
      <c r="CQ92" s="187"/>
      <c r="CR92" s="187"/>
      <c r="CS92" s="187"/>
      <c r="CT92" s="187"/>
      <c r="CU92" s="187"/>
      <c r="CV92" s="187"/>
      <c r="CW92" s="187"/>
      <c r="CX92" s="187"/>
      <c r="CY92" s="187"/>
      <c r="CZ92" s="187"/>
      <c r="DA92" s="187"/>
      <c r="DB92" s="187"/>
      <c r="DC92" s="187"/>
      <c r="DD92" s="187"/>
      <c r="DE92" s="187"/>
      <c r="DF92" s="187"/>
      <c r="DG92" s="187"/>
      <c r="DH92" s="187"/>
      <c r="DI92" s="187"/>
      <c r="DJ92" s="187"/>
      <c r="DK92" s="187"/>
      <c r="DL92" s="187"/>
      <c r="DM92" s="187"/>
      <c r="DN92" s="187"/>
      <c r="DO92" s="187"/>
      <c r="DP92" s="187"/>
      <c r="DQ92" s="187"/>
      <c r="DR92" s="187"/>
      <c r="DS92" s="187"/>
      <c r="DT92" s="187"/>
      <c r="DU92" s="187"/>
      <c r="DV92" s="187"/>
      <c r="DW92" s="187"/>
      <c r="DX92" s="187"/>
      <c r="DY92" s="187"/>
      <c r="DZ92" s="187"/>
      <c r="EA92" s="187"/>
      <c r="EB92" s="187"/>
      <c r="EC92" s="187"/>
      <c r="ED92" s="187"/>
      <c r="EE92" s="187"/>
      <c r="EF92" s="187"/>
      <c r="EG92" s="187"/>
      <c r="EH92" s="187"/>
      <c r="EI92" s="187"/>
      <c r="EJ92" s="187"/>
      <c r="EK92" s="187"/>
      <c r="EL92" s="187"/>
      <c r="EM92" s="187"/>
      <c r="EN92" s="187"/>
      <c r="EO92" s="187"/>
      <c r="EP92" s="187"/>
      <c r="EQ92" s="187"/>
      <c r="ER92" s="187"/>
      <c r="ES92" s="187"/>
      <c r="ET92" s="187"/>
      <c r="EU92" s="187"/>
      <c r="EV92" s="187"/>
      <c r="EW92" s="187"/>
      <c r="EX92" s="187"/>
      <c r="EY92" s="187"/>
      <c r="EZ92" s="187"/>
      <c r="FA92" s="194"/>
      <c r="FB92" s="194"/>
      <c r="FC92" s="194"/>
      <c r="FD92" s="194"/>
      <c r="FE92" s="80"/>
      <c r="FF92" s="80"/>
      <c r="FG92" s="80"/>
      <c r="FH92" s="194"/>
      <c r="FI92" s="194"/>
      <c r="FJ92" s="194"/>
      <c r="FK92" s="194"/>
      <c r="FL92" s="194"/>
      <c r="FM92" s="194"/>
      <c r="FN92" s="194"/>
      <c r="FO92" s="194"/>
      <c r="FP92" s="194"/>
      <c r="FQ92" s="194"/>
      <c r="FR92" s="194"/>
      <c r="FS92" s="194"/>
      <c r="FT92" s="194"/>
      <c r="FU92" s="194"/>
      <c r="FV92" s="259"/>
      <c r="FW92" s="259"/>
      <c r="GI92" s="259"/>
      <c r="GJ92" s="259"/>
      <c r="GK92" s="259"/>
      <c r="GL92" s="259"/>
      <c r="GM92" s="259"/>
      <c r="GN92" s="259"/>
      <c r="GO92" s="259"/>
      <c r="GP92" s="259"/>
      <c r="GQ92" s="259"/>
      <c r="GR92" s="259"/>
      <c r="GS92" s="259"/>
      <c r="GT92" s="259"/>
      <c r="GU92" s="259"/>
      <c r="HF92" s="259"/>
      <c r="HG92" s="259"/>
      <c r="HH92" s="259"/>
      <c r="HI92" s="259"/>
      <c r="HJ92" s="259"/>
      <c r="HK92" s="259"/>
      <c r="HL92" s="259"/>
      <c r="HM92" s="259"/>
      <c r="HN92" s="259"/>
      <c r="HO92" s="259"/>
      <c r="HP92" s="259"/>
      <c r="HQ92" s="259"/>
      <c r="HR92" s="259"/>
      <c r="HS92" s="259"/>
      <c r="HT92" s="259"/>
      <c r="HU92" s="259"/>
      <c r="HV92" s="259"/>
      <c r="HW92" s="259"/>
      <c r="HX92" s="259"/>
      <c r="HY92" s="259"/>
      <c r="HZ92" s="259"/>
      <c r="IA92" s="259"/>
      <c r="IB92" s="259"/>
      <c r="IC92" s="259"/>
      <c r="ID92" s="259"/>
      <c r="IE92" s="259"/>
      <c r="IF92" s="259"/>
      <c r="IG92" s="259"/>
      <c r="IH92" s="259"/>
      <c r="II92" s="259"/>
      <c r="IJ92" s="259"/>
      <c r="IK92" s="259"/>
      <c r="IL92" s="259"/>
      <c r="IM92" s="259"/>
      <c r="IN92" s="259"/>
      <c r="IO92" s="259"/>
      <c r="IP92" s="259"/>
      <c r="IQ92" s="259"/>
      <c r="IR92" s="259"/>
      <c r="IS92" s="259"/>
      <c r="IT92" s="259"/>
      <c r="IU92" s="259"/>
      <c r="IV92" s="259"/>
      <c r="IW92" s="259"/>
      <c r="IX92" s="259"/>
      <c r="IY92" s="259"/>
      <c r="IZ92" s="259"/>
      <c r="JA92" s="259"/>
      <c r="JB92" s="259"/>
      <c r="JC92" s="259"/>
      <c r="JD92" s="259"/>
      <c r="JE92" s="259"/>
      <c r="JF92" s="259"/>
      <c r="JG92" s="259"/>
      <c r="JH92" s="259"/>
      <c r="JI92" s="259"/>
      <c r="JJ92" s="259"/>
      <c r="JK92" s="259"/>
      <c r="JL92" s="259"/>
      <c r="JM92" s="259"/>
      <c r="JN92" s="259"/>
      <c r="JO92" s="259"/>
      <c r="JP92" s="259"/>
      <c r="JQ92" s="259"/>
      <c r="JR92" s="259"/>
      <c r="JS92" s="259"/>
      <c r="JT92" s="259"/>
      <c r="JU92" s="259"/>
      <c r="JV92" s="259"/>
      <c r="JW92" s="259"/>
      <c r="JX92" s="259"/>
      <c r="JY92" s="259"/>
      <c r="JZ92" s="259"/>
      <c r="KA92" s="259"/>
      <c r="KB92" s="259"/>
      <c r="KC92" s="259"/>
      <c r="KD92" s="259"/>
      <c r="KE92" s="259"/>
      <c r="KF92" s="259"/>
      <c r="KG92" s="259"/>
      <c r="KH92" s="259"/>
      <c r="KI92" s="259"/>
      <c r="KJ92" s="259"/>
      <c r="KK92" s="259"/>
      <c r="KL92" s="259"/>
      <c r="KM92" s="259"/>
      <c r="KN92" s="259"/>
      <c r="KO92" s="259"/>
      <c r="KP92" s="259"/>
      <c r="KQ92" s="259"/>
      <c r="KR92" s="259"/>
      <c r="KS92" s="259"/>
      <c r="KT92" s="259"/>
      <c r="KU92" s="259"/>
      <c r="KV92" s="259"/>
      <c r="KW92" s="259"/>
      <c r="KX92" s="259"/>
      <c r="KY92" s="259"/>
      <c r="KZ92" s="259"/>
      <c r="LA92" s="259"/>
      <c r="LB92" s="259"/>
      <c r="LC92" s="259"/>
      <c r="LD92" s="259"/>
      <c r="LE92" s="259"/>
      <c r="LF92" s="259"/>
      <c r="LG92" s="259"/>
      <c r="LH92" s="259"/>
      <c r="LI92" s="259"/>
      <c r="LJ92" s="259"/>
      <c r="LK92" s="259"/>
      <c r="LL92" s="259"/>
      <c r="LM92" s="259"/>
      <c r="LN92" s="259"/>
      <c r="LO92" s="259"/>
      <c r="LP92" s="259"/>
      <c r="LQ92" s="259"/>
      <c r="LR92" s="259"/>
      <c r="LS92" s="259"/>
      <c r="LT92" s="259"/>
      <c r="LU92" s="259"/>
      <c r="LV92" s="259"/>
      <c r="LW92" s="259"/>
      <c r="LX92" s="259"/>
      <c r="LY92" s="259"/>
      <c r="LZ92" s="259"/>
      <c r="MA92" s="259"/>
      <c r="MB92" s="259"/>
      <c r="MC92" s="259"/>
      <c r="MD92" s="259"/>
      <c r="ME92" s="259"/>
      <c r="MF92" s="259"/>
      <c r="MG92" s="259"/>
      <c r="MH92" s="259"/>
      <c r="MI92" s="259"/>
      <c r="MJ92" s="259"/>
      <c r="MK92" s="259"/>
      <c r="ML92" s="259"/>
      <c r="MM92" s="259"/>
      <c r="MN92" s="259"/>
      <c r="MO92" s="259"/>
      <c r="MP92" s="259"/>
      <c r="MQ92" s="259"/>
      <c r="MR92" s="259"/>
      <c r="MS92" s="259"/>
      <c r="MT92" s="259"/>
      <c r="MU92" s="259"/>
      <c r="MV92" s="259"/>
      <c r="MW92" s="259"/>
      <c r="MX92" s="259"/>
      <c r="MY92" s="259"/>
      <c r="MZ92" s="259"/>
      <c r="NA92" s="259"/>
      <c r="NB92" s="259"/>
      <c r="NC92" s="259"/>
      <c r="ND92" s="259"/>
      <c r="NE92" s="259"/>
      <c r="NF92" s="259"/>
      <c r="NG92" s="259"/>
      <c r="NH92" s="259"/>
      <c r="NI92" s="259"/>
      <c r="NJ92" s="259"/>
      <c r="NK92" s="259"/>
      <c r="NL92" s="259"/>
      <c r="NM92" s="259"/>
      <c r="NN92" s="259"/>
      <c r="NO92" s="259"/>
      <c r="NP92" s="259"/>
      <c r="NQ92" s="259"/>
      <c r="NR92" s="259"/>
      <c r="NS92" s="259"/>
      <c r="NT92" s="259"/>
      <c r="NU92" s="259"/>
      <c r="NV92" s="259"/>
      <c r="NW92" s="259"/>
      <c r="NX92" s="259"/>
      <c r="NY92" s="259"/>
      <c r="NZ92" s="259"/>
      <c r="OA92" s="259"/>
      <c r="OB92" s="259"/>
      <c r="OC92" s="259"/>
      <c r="OD92" s="259"/>
      <c r="OE92" s="259"/>
      <c r="OF92" s="259"/>
      <c r="OG92" s="259"/>
      <c r="OH92" s="259"/>
      <c r="OI92" s="259"/>
      <c r="OJ92" s="259"/>
      <c r="OK92" s="259"/>
      <c r="OL92" s="259"/>
      <c r="OM92" s="259"/>
      <c r="ON92" s="259"/>
      <c r="OO92" s="259"/>
      <c r="OP92" s="259"/>
      <c r="OQ92" s="259"/>
      <c r="OR92" s="259"/>
      <c r="OS92" s="259"/>
      <c r="OT92" s="259"/>
      <c r="OU92" s="259"/>
      <c r="OV92" s="259"/>
      <c r="OW92" s="259"/>
      <c r="OX92" s="259"/>
      <c r="OY92" s="259"/>
      <c r="OZ92" s="259"/>
      <c r="PA92" s="259"/>
      <c r="PB92" s="259"/>
      <c r="PC92" s="259"/>
      <c r="PD92" s="259"/>
      <c r="PE92" s="259"/>
      <c r="PF92" s="259"/>
      <c r="PG92" s="259"/>
      <c r="PH92" s="259"/>
      <c r="PI92" s="259"/>
      <c r="PJ92" s="259"/>
      <c r="PK92" s="259"/>
      <c r="PL92" s="259"/>
      <c r="PM92" s="259"/>
      <c r="PN92" s="259"/>
      <c r="PO92" s="259"/>
      <c r="PP92" s="259"/>
      <c r="PQ92" s="259"/>
      <c r="PR92" s="259"/>
      <c r="PS92" s="259"/>
      <c r="PT92" s="259"/>
      <c r="PU92" s="259"/>
      <c r="PV92" s="259"/>
      <c r="PW92" s="259"/>
      <c r="PX92" s="259"/>
      <c r="PY92" s="259"/>
      <c r="PZ92" s="259"/>
      <c r="QA92" s="259"/>
      <c r="QB92" s="259"/>
      <c r="QC92" s="259"/>
      <c r="QD92" s="259"/>
      <c r="QE92" s="259"/>
      <c r="QF92" s="259"/>
      <c r="QG92" s="259"/>
      <c r="QH92" s="259"/>
      <c r="QI92" s="259"/>
      <c r="QJ92" s="259"/>
      <c r="QK92" s="259"/>
      <c r="QL92" s="259"/>
      <c r="QM92" s="259"/>
      <c r="QN92" s="259"/>
      <c r="QO92" s="259"/>
      <c r="QP92" s="259"/>
      <c r="QQ92" s="259"/>
      <c r="QR92" s="259"/>
      <c r="QS92" s="259"/>
      <c r="QT92" s="259"/>
      <c r="QU92" s="259"/>
      <c r="QV92" s="259"/>
      <c r="QW92" s="259"/>
      <c r="QX92" s="259"/>
      <c r="QY92" s="259"/>
      <c r="QZ92" s="259" t="s">
        <v>128</v>
      </c>
      <c r="RA92" s="259"/>
      <c r="RB92" s="259"/>
      <c r="RC92" s="259"/>
      <c r="RD92" s="259"/>
      <c r="RE92" s="259"/>
      <c r="RF92" s="259"/>
      <c r="RG92" s="259"/>
      <c r="RH92" s="259"/>
      <c r="RI92" s="259"/>
      <c r="RJ92" s="259"/>
      <c r="RK92" s="259"/>
      <c r="RL92" s="123"/>
      <c r="RM92" s="123"/>
      <c r="RN92" s="123"/>
      <c r="RO92" s="123"/>
      <c r="RP92" s="123"/>
      <c r="RQ92" s="123"/>
      <c r="RR92" s="123"/>
      <c r="RS92" s="123"/>
      <c r="RT92" s="123"/>
      <c r="SF92" s="259"/>
      <c r="SG92" s="259"/>
      <c r="SH92" s="259"/>
      <c r="SI92" s="259"/>
      <c r="SJ92" s="259"/>
    </row>
    <row r="93" spans="1:504" ht="14.1" customHeight="1" x14ac:dyDescent="0.2">
      <c r="A93" s="187"/>
      <c r="B93" s="187"/>
      <c r="C93" s="205"/>
      <c r="D93" s="205"/>
      <c r="E93" s="187"/>
      <c r="F93" s="187"/>
      <c r="G93" s="187"/>
      <c r="H93" s="187"/>
      <c r="I93" s="187"/>
      <c r="J93" s="187"/>
      <c r="K93" s="187"/>
      <c r="L93" s="187"/>
      <c r="M93" s="187"/>
      <c r="N93" s="187"/>
      <c r="O93" s="187"/>
      <c r="P93" s="187"/>
      <c r="Q93" s="187"/>
      <c r="R93" s="187"/>
      <c r="S93" s="187"/>
      <c r="T93" s="187"/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  <c r="AF93" s="187"/>
      <c r="AG93" s="187"/>
      <c r="AH93" s="187"/>
      <c r="AI93" s="187"/>
      <c r="AJ93" s="187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187"/>
      <c r="AV93" s="187"/>
      <c r="AW93" s="187"/>
      <c r="AX93" s="187"/>
      <c r="AY93" s="187"/>
      <c r="AZ93" s="187"/>
      <c r="BA93" s="187"/>
      <c r="BB93" s="187"/>
      <c r="BC93" s="187"/>
      <c r="BD93" s="187"/>
      <c r="BE93" s="187"/>
      <c r="BF93" s="187"/>
      <c r="BG93" s="187"/>
      <c r="BH93" s="187"/>
      <c r="BI93" s="187"/>
      <c r="BJ93" s="187"/>
      <c r="BK93" s="187"/>
      <c r="BL93" s="187"/>
      <c r="BM93" s="187"/>
      <c r="BN93" s="187"/>
      <c r="BO93" s="187"/>
      <c r="BP93" s="187"/>
      <c r="BQ93" s="187"/>
      <c r="BR93" s="187"/>
      <c r="BS93" s="187"/>
      <c r="BT93" s="187"/>
      <c r="BU93" s="187"/>
      <c r="BV93" s="187"/>
      <c r="BW93" s="187"/>
      <c r="BX93" s="187"/>
      <c r="BY93" s="187"/>
      <c r="BZ93" s="187"/>
      <c r="CA93" s="187"/>
      <c r="CB93" s="187"/>
      <c r="CC93" s="187"/>
      <c r="CD93" s="187"/>
      <c r="CE93" s="187"/>
      <c r="CF93" s="187"/>
      <c r="CG93" s="187"/>
      <c r="CH93" s="187"/>
      <c r="CI93" s="187"/>
      <c r="CJ93" s="187"/>
      <c r="CK93" s="187"/>
      <c r="CL93" s="187"/>
      <c r="CM93" s="187"/>
      <c r="CN93" s="187"/>
      <c r="CO93" s="187"/>
      <c r="CP93" s="187"/>
      <c r="CQ93" s="187"/>
      <c r="CR93" s="187"/>
      <c r="CS93" s="187"/>
      <c r="CT93" s="187"/>
      <c r="CU93" s="187"/>
      <c r="CV93" s="187"/>
      <c r="CW93" s="187"/>
      <c r="CX93" s="187"/>
      <c r="CY93" s="187"/>
      <c r="CZ93" s="187"/>
      <c r="DA93" s="187"/>
      <c r="DB93" s="187"/>
      <c r="DC93" s="187"/>
      <c r="DD93" s="187"/>
      <c r="DE93" s="187"/>
      <c r="DF93" s="187"/>
      <c r="DG93" s="187"/>
      <c r="DH93" s="187"/>
      <c r="DI93" s="187"/>
      <c r="DJ93" s="187"/>
      <c r="DK93" s="187"/>
      <c r="DL93" s="187"/>
      <c r="DM93" s="187"/>
      <c r="DN93" s="187"/>
      <c r="DO93" s="187"/>
      <c r="DP93" s="187"/>
      <c r="DQ93" s="187"/>
      <c r="DR93" s="187"/>
      <c r="DS93" s="187"/>
      <c r="DT93" s="187"/>
      <c r="DU93" s="187"/>
      <c r="DV93" s="187"/>
      <c r="DW93" s="187"/>
      <c r="DX93" s="187"/>
      <c r="DY93" s="187"/>
      <c r="DZ93" s="187"/>
      <c r="EA93" s="187"/>
      <c r="EB93" s="187"/>
      <c r="EC93" s="187"/>
      <c r="ED93" s="187"/>
      <c r="EE93" s="187"/>
      <c r="EF93" s="187"/>
      <c r="EG93" s="187"/>
      <c r="EH93" s="187"/>
      <c r="EI93" s="187"/>
      <c r="EJ93" s="187"/>
      <c r="EK93" s="187"/>
      <c r="EL93" s="187"/>
      <c r="EM93" s="187"/>
      <c r="EN93" s="187"/>
      <c r="EO93" s="187"/>
      <c r="EP93" s="187"/>
      <c r="EQ93" s="187"/>
      <c r="ER93" s="187"/>
      <c r="ES93" s="187"/>
      <c r="ET93" s="187"/>
      <c r="EU93" s="187"/>
      <c r="EV93" s="187"/>
      <c r="EW93" s="187"/>
      <c r="EX93" s="187"/>
      <c r="EY93" s="187"/>
      <c r="EZ93" s="187"/>
      <c r="FA93" s="194"/>
      <c r="FB93" s="194"/>
      <c r="FC93" s="194"/>
      <c r="FD93" s="194"/>
      <c r="FE93" s="369"/>
      <c r="FF93" s="194"/>
      <c r="FG93" s="194"/>
      <c r="FH93" s="194"/>
      <c r="FI93" s="194"/>
      <c r="FJ93" s="194"/>
      <c r="FK93" s="194"/>
      <c r="FL93" s="194"/>
      <c r="FM93" s="194"/>
      <c r="FN93" s="194"/>
      <c r="FO93" s="194"/>
      <c r="FP93" s="194"/>
      <c r="FQ93" s="194"/>
      <c r="FR93" s="194"/>
      <c r="FS93" s="194"/>
      <c r="FT93" s="194"/>
      <c r="FU93" s="194"/>
      <c r="FV93" s="259"/>
      <c r="FW93" s="259"/>
      <c r="GI93" s="259"/>
      <c r="GJ93" s="259"/>
      <c r="GK93" s="259"/>
      <c r="GL93" s="259"/>
      <c r="GM93" s="259"/>
      <c r="GN93" s="259"/>
      <c r="GO93" s="259"/>
      <c r="GP93" s="259"/>
      <c r="GQ93" s="259"/>
      <c r="GR93" s="259"/>
      <c r="GS93" s="259"/>
      <c r="GT93" s="259"/>
      <c r="GU93" s="259"/>
      <c r="HF93" s="259"/>
      <c r="HG93" s="259"/>
      <c r="HH93" s="259"/>
      <c r="HI93" s="259"/>
      <c r="HJ93" s="259"/>
      <c r="HK93" s="259"/>
      <c r="HL93" s="259"/>
      <c r="HM93" s="259"/>
      <c r="HN93" s="259"/>
      <c r="HO93" s="259"/>
      <c r="HP93" s="259"/>
      <c r="HQ93" s="259"/>
      <c r="HR93" s="259"/>
      <c r="HS93" s="259"/>
      <c r="HT93" s="259"/>
      <c r="HU93" s="259"/>
      <c r="HV93" s="259"/>
      <c r="HW93" s="259"/>
      <c r="HX93" s="259"/>
      <c r="HY93" s="259"/>
      <c r="HZ93" s="259"/>
      <c r="IA93" s="259"/>
      <c r="IB93" s="259"/>
      <c r="IC93" s="259"/>
      <c r="ID93" s="259"/>
      <c r="IE93" s="259"/>
      <c r="IF93" s="259"/>
      <c r="IG93" s="259"/>
      <c r="IH93" s="259"/>
      <c r="II93" s="259"/>
      <c r="IJ93" s="259"/>
      <c r="IK93" s="259"/>
      <c r="IL93" s="259"/>
      <c r="IM93" s="259"/>
      <c r="IN93" s="259"/>
      <c r="IO93" s="259"/>
      <c r="IP93" s="259"/>
      <c r="IQ93" s="259"/>
      <c r="IR93" s="259"/>
      <c r="IS93" s="259"/>
      <c r="IT93" s="259"/>
      <c r="IU93" s="259"/>
      <c r="IV93" s="259"/>
      <c r="IW93" s="259"/>
      <c r="IX93" s="259"/>
      <c r="IY93" s="259"/>
      <c r="IZ93" s="259"/>
      <c r="JA93" s="259"/>
      <c r="JB93" s="259"/>
      <c r="JC93" s="259"/>
      <c r="JD93" s="259"/>
      <c r="JE93" s="259"/>
      <c r="JF93" s="259"/>
      <c r="JG93" s="259"/>
      <c r="JH93" s="259"/>
      <c r="JI93" s="259"/>
      <c r="JJ93" s="259"/>
      <c r="JK93" s="259"/>
      <c r="JL93" s="259"/>
      <c r="JM93" s="259"/>
      <c r="JN93" s="259"/>
      <c r="JO93" s="259"/>
      <c r="JP93" s="259"/>
      <c r="JQ93" s="259"/>
      <c r="JR93" s="259"/>
      <c r="JS93" s="259"/>
      <c r="JT93" s="259"/>
      <c r="JU93" s="259"/>
      <c r="JV93" s="259"/>
      <c r="JW93" s="259"/>
      <c r="JX93" s="259"/>
      <c r="JY93" s="259"/>
      <c r="JZ93" s="259"/>
      <c r="KA93" s="259"/>
      <c r="KB93" s="259"/>
      <c r="KC93" s="259"/>
      <c r="KD93" s="259"/>
      <c r="KE93" s="259"/>
      <c r="KF93" s="259"/>
      <c r="KG93" s="259"/>
      <c r="KH93" s="259"/>
      <c r="KI93" s="259"/>
      <c r="KJ93" s="259"/>
      <c r="KK93" s="259"/>
      <c r="KL93" s="259"/>
      <c r="KM93" s="259"/>
      <c r="KN93" s="259"/>
      <c r="KO93" s="259"/>
      <c r="KP93" s="259"/>
      <c r="KQ93" s="259"/>
      <c r="KR93" s="259"/>
      <c r="KS93" s="259"/>
      <c r="KT93" s="259"/>
      <c r="KU93" s="259"/>
      <c r="KV93" s="259"/>
      <c r="KW93" s="259"/>
      <c r="KX93" s="259"/>
      <c r="KY93" s="259"/>
      <c r="KZ93" s="259"/>
      <c r="LA93" s="259"/>
      <c r="LB93" s="259"/>
      <c r="LC93" s="259"/>
      <c r="LD93" s="259"/>
      <c r="LE93" s="259"/>
      <c r="LF93" s="259"/>
      <c r="LG93" s="259"/>
      <c r="LH93" s="259"/>
      <c r="LI93" s="259"/>
      <c r="LJ93" s="259"/>
      <c r="LK93" s="259"/>
      <c r="LL93" s="259"/>
      <c r="LM93" s="259"/>
      <c r="LN93" s="259"/>
      <c r="LO93" s="259"/>
      <c r="LP93" s="259"/>
      <c r="LQ93" s="259"/>
      <c r="LR93" s="259"/>
      <c r="LS93" s="259"/>
      <c r="LT93" s="259"/>
      <c r="LU93" s="259"/>
      <c r="LV93" s="259"/>
      <c r="LW93" s="259"/>
      <c r="LX93" s="259"/>
      <c r="LY93" s="259"/>
      <c r="LZ93" s="259"/>
      <c r="MA93" s="259"/>
      <c r="MB93" s="259"/>
      <c r="MC93" s="259"/>
      <c r="MD93" s="259"/>
      <c r="ME93" s="259"/>
      <c r="MF93" s="259"/>
      <c r="MG93" s="259"/>
      <c r="MH93" s="259"/>
      <c r="MI93" s="259"/>
      <c r="MJ93" s="259"/>
      <c r="MK93" s="259"/>
      <c r="ML93" s="259"/>
      <c r="MM93" s="259"/>
      <c r="MN93" s="259"/>
      <c r="MO93" s="259"/>
      <c r="MP93" s="259"/>
      <c r="MQ93" s="259"/>
      <c r="MR93" s="259"/>
      <c r="MS93" s="259"/>
      <c r="MT93" s="259"/>
      <c r="MU93" s="259"/>
      <c r="MV93" s="259"/>
      <c r="MW93" s="259"/>
      <c r="MX93" s="259"/>
      <c r="MY93" s="259"/>
      <c r="MZ93" s="259"/>
      <c r="NA93" s="259"/>
      <c r="NB93" s="259"/>
      <c r="NC93" s="259"/>
      <c r="ND93" s="259"/>
      <c r="NE93" s="259"/>
      <c r="NF93" s="259"/>
      <c r="NG93" s="259"/>
      <c r="NH93" s="259"/>
      <c r="NI93" s="259"/>
      <c r="NJ93" s="259"/>
      <c r="NK93" s="259"/>
      <c r="NL93" s="259"/>
      <c r="NM93" s="259"/>
      <c r="NN93" s="259"/>
      <c r="NO93" s="259"/>
      <c r="NP93" s="259"/>
      <c r="NQ93" s="259"/>
      <c r="NR93" s="259"/>
      <c r="NS93" s="259"/>
      <c r="NT93" s="259"/>
      <c r="NU93" s="259"/>
      <c r="NV93" s="259"/>
      <c r="NW93" s="259"/>
      <c r="NX93" s="259"/>
      <c r="NY93" s="259"/>
      <c r="NZ93" s="259"/>
      <c r="OA93" s="259"/>
      <c r="OB93" s="259"/>
      <c r="OC93" s="259"/>
      <c r="OD93" s="259"/>
      <c r="OE93" s="259"/>
      <c r="OF93" s="259"/>
      <c r="OG93" s="259"/>
      <c r="OH93" s="259"/>
      <c r="OI93" s="259"/>
      <c r="OJ93" s="259"/>
      <c r="OK93" s="259"/>
      <c r="OL93" s="259"/>
      <c r="OM93" s="259"/>
      <c r="ON93" s="259"/>
      <c r="OO93" s="259"/>
      <c r="OP93" s="259"/>
      <c r="OQ93" s="259"/>
      <c r="OR93" s="259"/>
      <c r="OS93" s="259"/>
      <c r="OT93" s="259"/>
      <c r="OU93" s="259"/>
      <c r="OV93" s="259"/>
      <c r="OW93" s="259"/>
      <c r="OX93" s="259"/>
      <c r="OY93" s="259"/>
      <c r="OZ93" s="259"/>
      <c r="PA93" s="259"/>
      <c r="PB93" s="259"/>
      <c r="PC93" s="259"/>
      <c r="PD93" s="259"/>
      <c r="PE93" s="259"/>
      <c r="PF93" s="259"/>
      <c r="PG93" s="259"/>
      <c r="PH93" s="259"/>
      <c r="PI93" s="259"/>
      <c r="PJ93" s="259"/>
      <c r="PK93" s="259"/>
      <c r="PL93" s="259"/>
      <c r="PM93" s="259"/>
      <c r="PN93" s="259"/>
      <c r="PO93" s="259"/>
      <c r="PP93" s="259"/>
      <c r="PQ93" s="259"/>
      <c r="PR93" s="259"/>
      <c r="PS93" s="259"/>
      <c r="PT93" s="259"/>
      <c r="PU93" s="259"/>
      <c r="PV93" s="259"/>
      <c r="PW93" s="259"/>
      <c r="PX93" s="259"/>
      <c r="PY93" s="259"/>
      <c r="PZ93" s="259"/>
      <c r="QA93" s="259"/>
      <c r="QB93" s="259"/>
      <c r="QC93" s="259"/>
      <c r="QD93" s="259"/>
      <c r="QE93" s="259"/>
      <c r="QF93" s="259"/>
      <c r="QG93" s="259"/>
      <c r="QH93" s="259"/>
      <c r="QI93" s="259"/>
      <c r="QJ93" s="259"/>
      <c r="QK93" s="259"/>
      <c r="QL93" s="259"/>
      <c r="QM93" s="259"/>
      <c r="QN93" s="259"/>
      <c r="QO93" s="259"/>
      <c r="QP93" s="259"/>
      <c r="QQ93" s="259"/>
      <c r="QR93" s="259"/>
      <c r="QS93" s="259"/>
      <c r="QT93" s="259"/>
      <c r="QU93" s="259"/>
      <c r="QV93" s="259"/>
      <c r="QW93" s="259"/>
      <c r="QX93" s="259"/>
      <c r="QY93" s="259"/>
      <c r="QZ93" s="259" t="s">
        <v>14</v>
      </c>
      <c r="RA93" s="259">
        <f>IF(I30=24,QZ23-1.5,RA8)</f>
        <v>-11.5</v>
      </c>
      <c r="RB93" s="259">
        <f>RA93</f>
        <v>-11.5</v>
      </c>
      <c r="RC93" s="259"/>
      <c r="RD93" s="259">
        <f>IF(I30=24,QZ25+1.5,RA8)</f>
        <v>-11.5</v>
      </c>
      <c r="RE93" s="259">
        <f>RD93</f>
        <v>-11.5</v>
      </c>
      <c r="RF93" s="259"/>
      <c r="RG93" s="259">
        <f>IF(I30=24,RA8,RA8)</f>
        <v>-11.5</v>
      </c>
      <c r="RH93" s="259">
        <f>RC8</f>
        <v>11.5</v>
      </c>
      <c r="RI93" s="259"/>
      <c r="RJ93" s="259">
        <f>RG93</f>
        <v>-11.5</v>
      </c>
      <c r="RK93" s="259">
        <f>RH93</f>
        <v>11.5</v>
      </c>
      <c r="RL93" s="123"/>
      <c r="RM93" s="123"/>
      <c r="RN93" s="123"/>
      <c r="RO93" s="123"/>
      <c r="RP93" s="123"/>
      <c r="RQ93" s="123"/>
      <c r="RR93" s="123"/>
      <c r="RS93" s="123"/>
      <c r="RT93" s="123"/>
      <c r="SF93" s="259"/>
      <c r="SG93" s="259"/>
      <c r="SH93" s="259"/>
      <c r="SI93" s="259"/>
      <c r="SJ93" s="259"/>
    </row>
    <row r="94" spans="1:504" ht="14.1" customHeight="1" x14ac:dyDescent="0.2">
      <c r="A94" s="187"/>
      <c r="B94" s="187"/>
      <c r="C94" s="205"/>
      <c r="D94" s="205"/>
      <c r="E94" s="187"/>
      <c r="F94" s="187"/>
      <c r="G94" s="187"/>
      <c r="H94" s="187"/>
      <c r="I94" s="187"/>
      <c r="J94" s="187"/>
      <c r="K94" s="187"/>
      <c r="L94" s="187"/>
      <c r="M94" s="187"/>
      <c r="N94" s="187"/>
      <c r="O94" s="187"/>
      <c r="P94" s="187"/>
      <c r="Q94" s="187"/>
      <c r="R94" s="187"/>
      <c r="S94" s="187"/>
      <c r="T94" s="187"/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  <c r="AF94" s="187"/>
      <c r="AG94" s="187"/>
      <c r="AH94" s="187"/>
      <c r="AI94" s="187"/>
      <c r="AJ94" s="187"/>
      <c r="AK94" s="187"/>
      <c r="AL94" s="187"/>
      <c r="AM94" s="187"/>
      <c r="AN94" s="187"/>
      <c r="AO94" s="187"/>
      <c r="AP94" s="187"/>
      <c r="AQ94" s="187"/>
      <c r="AR94" s="187"/>
      <c r="AS94" s="187"/>
      <c r="AT94" s="187"/>
      <c r="AU94" s="187"/>
      <c r="AV94" s="187"/>
      <c r="AW94" s="187"/>
      <c r="AX94" s="187"/>
      <c r="AY94" s="187"/>
      <c r="AZ94" s="187"/>
      <c r="BA94" s="187"/>
      <c r="BB94" s="187"/>
      <c r="BC94" s="187"/>
      <c r="BD94" s="187"/>
      <c r="BE94" s="187"/>
      <c r="BF94" s="187"/>
      <c r="BG94" s="187"/>
      <c r="BH94" s="187"/>
      <c r="BI94" s="187"/>
      <c r="BJ94" s="187"/>
      <c r="BK94" s="187"/>
      <c r="BL94" s="187"/>
      <c r="BM94" s="187"/>
      <c r="BN94" s="187"/>
      <c r="BO94" s="187"/>
      <c r="BP94" s="187"/>
      <c r="BQ94" s="187"/>
      <c r="BR94" s="187"/>
      <c r="BS94" s="187"/>
      <c r="BT94" s="187"/>
      <c r="BU94" s="187"/>
      <c r="BV94" s="187"/>
      <c r="BW94" s="187"/>
      <c r="BX94" s="187"/>
      <c r="BY94" s="187"/>
      <c r="BZ94" s="187"/>
      <c r="CA94" s="187"/>
      <c r="CB94" s="187"/>
      <c r="CC94" s="187"/>
      <c r="CD94" s="187"/>
      <c r="CE94" s="187"/>
      <c r="CF94" s="187"/>
      <c r="CG94" s="187"/>
      <c r="CH94" s="187"/>
      <c r="CI94" s="187"/>
      <c r="CJ94" s="187"/>
      <c r="CK94" s="187"/>
      <c r="CL94" s="187"/>
      <c r="CM94" s="187"/>
      <c r="CN94" s="187"/>
      <c r="CO94" s="187"/>
      <c r="CP94" s="187"/>
      <c r="CQ94" s="187"/>
      <c r="CR94" s="187"/>
      <c r="CS94" s="187"/>
      <c r="CT94" s="187"/>
      <c r="CU94" s="187"/>
      <c r="CV94" s="187"/>
      <c r="CW94" s="187"/>
      <c r="CX94" s="187"/>
      <c r="CY94" s="187"/>
      <c r="CZ94" s="187"/>
      <c r="DA94" s="187"/>
      <c r="DB94" s="187"/>
      <c r="DC94" s="187"/>
      <c r="DD94" s="187"/>
      <c r="DE94" s="187"/>
      <c r="DF94" s="187"/>
      <c r="DG94" s="187"/>
      <c r="DH94" s="187"/>
      <c r="DI94" s="187"/>
      <c r="DJ94" s="187"/>
      <c r="DK94" s="187"/>
      <c r="DL94" s="187"/>
      <c r="DM94" s="187"/>
      <c r="DN94" s="187"/>
      <c r="DO94" s="187"/>
      <c r="DP94" s="187"/>
      <c r="DQ94" s="187"/>
      <c r="DR94" s="187"/>
      <c r="DS94" s="187"/>
      <c r="DT94" s="187"/>
      <c r="DU94" s="187"/>
      <c r="DV94" s="187"/>
      <c r="DW94" s="187"/>
      <c r="DX94" s="187"/>
      <c r="DY94" s="187"/>
      <c r="DZ94" s="187"/>
      <c r="EA94" s="187"/>
      <c r="EB94" s="187"/>
      <c r="EC94" s="187"/>
      <c r="ED94" s="187"/>
      <c r="EE94" s="187"/>
      <c r="EF94" s="187"/>
      <c r="EG94" s="187"/>
      <c r="EH94" s="187"/>
      <c r="EI94" s="187"/>
      <c r="EJ94" s="187"/>
      <c r="EK94" s="187"/>
      <c r="EL94" s="187"/>
      <c r="EM94" s="187"/>
      <c r="EN94" s="187"/>
      <c r="EO94" s="187"/>
      <c r="EP94" s="187"/>
      <c r="EQ94" s="187"/>
      <c r="ER94" s="187"/>
      <c r="ES94" s="187"/>
      <c r="ET94" s="187"/>
      <c r="EU94" s="187"/>
      <c r="EV94" s="187"/>
      <c r="EW94" s="187"/>
      <c r="EX94" s="187"/>
      <c r="EY94" s="187"/>
      <c r="EZ94" s="187"/>
      <c r="FA94" s="194"/>
      <c r="FB94" s="194"/>
      <c r="FC94" s="194"/>
      <c r="FD94" s="194"/>
      <c r="FE94" s="80"/>
      <c r="FF94" s="80"/>
      <c r="FG94" s="80"/>
      <c r="FH94" s="78"/>
      <c r="FI94" s="194"/>
      <c r="FJ94" s="194"/>
      <c r="FK94" s="194"/>
      <c r="FL94" s="194"/>
      <c r="FM94" s="194"/>
      <c r="FN94" s="194"/>
      <c r="FO94" s="194"/>
      <c r="FP94" s="194"/>
      <c r="FQ94" s="194"/>
      <c r="FR94" s="194"/>
      <c r="FS94" s="194"/>
      <c r="FT94" s="194"/>
      <c r="FU94" s="194"/>
      <c r="FV94" s="259"/>
      <c r="FW94" s="259"/>
      <c r="GI94" s="259"/>
      <c r="GJ94" s="259"/>
      <c r="GK94" s="259"/>
      <c r="GL94" s="259"/>
      <c r="GM94" s="259"/>
      <c r="GN94" s="259"/>
      <c r="GO94" s="259"/>
      <c r="GP94" s="259"/>
      <c r="GQ94" s="259"/>
      <c r="GR94" s="259"/>
      <c r="GS94" s="259"/>
      <c r="GT94" s="259"/>
      <c r="GU94" s="259"/>
      <c r="GV94" s="259"/>
      <c r="GW94" s="259"/>
      <c r="GX94" s="259"/>
      <c r="GY94" s="259"/>
      <c r="GZ94" s="259"/>
      <c r="HA94" s="259"/>
      <c r="HB94" s="259"/>
      <c r="HC94" s="259"/>
      <c r="HD94" s="259"/>
      <c r="HE94" s="259"/>
      <c r="HF94" s="259"/>
      <c r="HG94" s="259"/>
      <c r="HH94" s="259"/>
      <c r="HI94" s="259"/>
      <c r="HJ94" s="259"/>
      <c r="HK94" s="259"/>
      <c r="HL94" s="259"/>
      <c r="HM94" s="259"/>
      <c r="HN94" s="259"/>
      <c r="HO94" s="259"/>
      <c r="HP94" s="259"/>
      <c r="HQ94" s="259"/>
      <c r="HR94" s="259"/>
      <c r="HS94" s="259"/>
      <c r="HT94" s="259"/>
      <c r="HU94" s="259"/>
      <c r="HV94" s="259"/>
      <c r="HW94" s="259"/>
      <c r="HX94" s="259"/>
      <c r="HY94" s="259"/>
      <c r="HZ94" s="259"/>
      <c r="IA94" s="259"/>
      <c r="IB94" s="259"/>
      <c r="IC94" s="259"/>
      <c r="ID94" s="259"/>
      <c r="IE94" s="259"/>
      <c r="IF94" s="259"/>
      <c r="IG94" s="259"/>
      <c r="IH94" s="259"/>
      <c r="II94" s="259"/>
      <c r="IJ94" s="259"/>
      <c r="IK94" s="259"/>
      <c r="IL94" s="259"/>
      <c r="IM94" s="259"/>
      <c r="IN94" s="259"/>
      <c r="IO94" s="259"/>
      <c r="IP94" s="259"/>
      <c r="IQ94" s="259"/>
      <c r="IR94" s="259"/>
      <c r="IS94" s="259"/>
      <c r="IT94" s="259"/>
      <c r="IU94" s="259"/>
      <c r="IV94" s="259"/>
      <c r="IW94" s="259"/>
      <c r="IX94" s="259"/>
      <c r="IY94" s="259"/>
      <c r="IZ94" s="259"/>
      <c r="JA94" s="259"/>
      <c r="JB94" s="259"/>
      <c r="JC94" s="259"/>
      <c r="JD94" s="259"/>
      <c r="JE94" s="259"/>
      <c r="JF94" s="259"/>
      <c r="JG94" s="259"/>
      <c r="JH94" s="259"/>
      <c r="JI94" s="259"/>
      <c r="JJ94" s="259"/>
      <c r="JK94" s="259"/>
      <c r="JL94" s="259"/>
      <c r="JM94" s="259"/>
      <c r="JN94" s="259"/>
      <c r="JO94" s="259"/>
      <c r="JP94" s="259"/>
      <c r="JQ94" s="259"/>
      <c r="JR94" s="259"/>
      <c r="JS94" s="259"/>
      <c r="JT94" s="259"/>
      <c r="JU94" s="259"/>
      <c r="JV94" s="259"/>
      <c r="JW94" s="259"/>
      <c r="JX94" s="259"/>
      <c r="JY94" s="259"/>
      <c r="JZ94" s="259"/>
      <c r="KA94" s="259"/>
      <c r="KB94" s="259"/>
      <c r="KC94" s="259"/>
      <c r="KD94" s="259"/>
      <c r="KE94" s="259"/>
      <c r="KF94" s="259"/>
      <c r="KG94" s="259"/>
      <c r="KH94" s="259"/>
      <c r="KI94" s="259"/>
      <c r="KJ94" s="259"/>
      <c r="KK94" s="259"/>
      <c r="KL94" s="259"/>
      <c r="KM94" s="259"/>
      <c r="KN94" s="259"/>
      <c r="KO94" s="259"/>
      <c r="KP94" s="259"/>
      <c r="KQ94" s="259"/>
      <c r="KR94" s="259"/>
      <c r="KS94" s="259"/>
      <c r="KT94" s="259"/>
      <c r="KU94" s="259"/>
      <c r="KV94" s="259"/>
      <c r="KW94" s="259"/>
      <c r="KX94" s="259"/>
      <c r="KY94" s="259"/>
      <c r="KZ94" s="259"/>
      <c r="LA94" s="259"/>
      <c r="LB94" s="259"/>
      <c r="LC94" s="259"/>
      <c r="LD94" s="259"/>
      <c r="LE94" s="259"/>
      <c r="LF94" s="259"/>
      <c r="LG94" s="259"/>
      <c r="LH94" s="259"/>
      <c r="LI94" s="259"/>
      <c r="LJ94" s="259"/>
      <c r="LK94" s="259"/>
      <c r="LL94" s="259"/>
      <c r="LM94" s="259"/>
      <c r="LN94" s="259"/>
      <c r="LO94" s="259"/>
      <c r="LP94" s="259"/>
      <c r="LQ94" s="259"/>
      <c r="LR94" s="259"/>
      <c r="LS94" s="259"/>
      <c r="LT94" s="259"/>
      <c r="LU94" s="259"/>
      <c r="LV94" s="259"/>
      <c r="LW94" s="259"/>
      <c r="LX94" s="259"/>
      <c r="LY94" s="259"/>
      <c r="LZ94" s="259"/>
      <c r="MA94" s="259"/>
      <c r="MB94" s="259"/>
      <c r="MC94" s="259"/>
      <c r="MD94" s="259"/>
      <c r="ME94" s="259"/>
      <c r="MF94" s="259"/>
      <c r="MG94" s="259"/>
      <c r="MH94" s="259"/>
      <c r="MI94" s="259"/>
      <c r="MJ94" s="259"/>
      <c r="MK94" s="259"/>
      <c r="ML94" s="259"/>
      <c r="MM94" s="259"/>
      <c r="MN94" s="259"/>
      <c r="MO94" s="259"/>
      <c r="MP94" s="259"/>
      <c r="MQ94" s="259"/>
      <c r="MR94" s="259"/>
      <c r="MS94" s="259"/>
      <c r="MT94" s="259"/>
      <c r="MU94" s="259"/>
      <c r="MV94" s="259"/>
      <c r="MW94" s="259"/>
      <c r="MX94" s="259"/>
      <c r="MY94" s="259"/>
      <c r="MZ94" s="259"/>
      <c r="NA94" s="259"/>
      <c r="NB94" s="259"/>
      <c r="NC94" s="259"/>
      <c r="ND94" s="259"/>
      <c r="NE94" s="259"/>
      <c r="NF94" s="259"/>
      <c r="NG94" s="259"/>
      <c r="NH94" s="259"/>
      <c r="NI94" s="259"/>
      <c r="NJ94" s="259"/>
      <c r="NK94" s="259"/>
      <c r="NL94" s="259"/>
      <c r="NM94" s="259"/>
      <c r="NN94" s="259"/>
      <c r="NO94" s="259"/>
      <c r="NP94" s="259"/>
      <c r="NQ94" s="259"/>
      <c r="NR94" s="259"/>
      <c r="NS94" s="259"/>
      <c r="NT94" s="259"/>
      <c r="NU94" s="259"/>
      <c r="NV94" s="259"/>
      <c r="NW94" s="259"/>
      <c r="NX94" s="259"/>
      <c r="NY94" s="259"/>
      <c r="NZ94" s="259"/>
      <c r="OA94" s="259"/>
      <c r="OB94" s="259"/>
      <c r="OC94" s="259"/>
      <c r="OD94" s="259"/>
      <c r="OE94" s="259"/>
      <c r="OF94" s="259"/>
      <c r="OG94" s="259"/>
      <c r="OH94" s="259"/>
      <c r="OI94" s="259"/>
      <c r="OJ94" s="259"/>
      <c r="OK94" s="259"/>
      <c r="OL94" s="259"/>
      <c r="OM94" s="259"/>
      <c r="ON94" s="259"/>
      <c r="OO94" s="259"/>
      <c r="OP94" s="259"/>
      <c r="OQ94" s="259"/>
      <c r="OR94" s="259"/>
      <c r="OS94" s="259"/>
      <c r="OT94" s="259"/>
      <c r="OU94" s="259"/>
      <c r="OV94" s="259"/>
      <c r="OW94" s="259"/>
      <c r="OX94" s="259"/>
      <c r="OY94" s="259"/>
      <c r="OZ94" s="259"/>
      <c r="PA94" s="259"/>
      <c r="PB94" s="259"/>
      <c r="PC94" s="259"/>
      <c r="PD94" s="259"/>
      <c r="PE94" s="259"/>
      <c r="PF94" s="259"/>
      <c r="PG94" s="259"/>
      <c r="PH94" s="259"/>
      <c r="PI94" s="259"/>
      <c r="PJ94" s="259"/>
      <c r="PK94" s="259"/>
      <c r="PL94" s="259"/>
      <c r="PM94" s="259"/>
      <c r="PN94" s="259"/>
      <c r="PO94" s="259"/>
      <c r="PP94" s="259"/>
      <c r="PQ94" s="259"/>
      <c r="PR94" s="259"/>
      <c r="PS94" s="259"/>
      <c r="PT94" s="259"/>
      <c r="PU94" s="259"/>
      <c r="PV94" s="259"/>
      <c r="PW94" s="259"/>
      <c r="PX94" s="259"/>
      <c r="PY94" s="259"/>
      <c r="PZ94" s="259"/>
      <c r="QA94" s="259"/>
      <c r="QB94" s="259"/>
      <c r="QC94" s="259"/>
      <c r="QD94" s="259"/>
      <c r="QE94" s="259"/>
      <c r="QF94" s="259"/>
      <c r="QG94" s="259"/>
      <c r="QH94" s="259"/>
      <c r="QI94" s="259"/>
      <c r="QJ94" s="259"/>
      <c r="QK94" s="259"/>
      <c r="QL94" s="259"/>
      <c r="QM94" s="259"/>
      <c r="QN94" s="259"/>
      <c r="QO94" s="259"/>
      <c r="QP94" s="259"/>
      <c r="QQ94" s="259"/>
      <c r="QR94" s="259"/>
      <c r="QS94" s="259"/>
      <c r="QT94" s="259"/>
      <c r="QU94" s="259"/>
      <c r="QV94" s="259"/>
      <c r="QW94" s="259"/>
      <c r="QX94" s="259"/>
      <c r="QY94" s="259"/>
      <c r="QZ94" s="259" t="s">
        <v>15</v>
      </c>
      <c r="RA94" s="259">
        <f>RA9</f>
        <v>11.5</v>
      </c>
      <c r="RB94" s="259">
        <f>RB9</f>
        <v>-11.5</v>
      </c>
      <c r="RC94" s="259"/>
      <c r="RD94" s="259">
        <f>RA94</f>
        <v>11.5</v>
      </c>
      <c r="RE94" s="259">
        <f>RB94</f>
        <v>-11.5</v>
      </c>
      <c r="RF94" s="259"/>
      <c r="RG94" s="259">
        <f>IF(I30=24,RE25+1.5,RA9)</f>
        <v>11.5</v>
      </c>
      <c r="RH94" s="259">
        <f>RG94</f>
        <v>11.5</v>
      </c>
      <c r="RI94" s="259"/>
      <c r="RJ94" s="259">
        <f>IF(I30=24,RE23-1.5,RA9)</f>
        <v>11.5</v>
      </c>
      <c r="RK94" s="259">
        <f>RJ94</f>
        <v>11.5</v>
      </c>
      <c r="RL94" s="123"/>
      <c r="RM94" s="123"/>
      <c r="RN94" s="123"/>
      <c r="RO94" s="123"/>
      <c r="RP94" s="123"/>
      <c r="RQ94" s="123"/>
      <c r="RR94" s="123"/>
      <c r="RS94" s="123"/>
      <c r="RT94" s="123"/>
      <c r="SF94" s="259"/>
      <c r="SG94" s="259"/>
      <c r="SH94" s="259"/>
      <c r="SI94" s="259"/>
      <c r="SJ94" s="259"/>
    </row>
    <row r="95" spans="1:504" ht="14.1" customHeight="1" x14ac:dyDescent="0.2">
      <c r="A95" s="187"/>
      <c r="B95" s="187"/>
      <c r="C95" s="205"/>
      <c r="D95" s="205"/>
      <c r="E95" s="187"/>
      <c r="F95" s="187"/>
      <c r="G95" s="187"/>
      <c r="H95" s="187"/>
      <c r="I95" s="187"/>
      <c r="J95" s="187"/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7"/>
      <c r="AH95" s="187"/>
      <c r="AI95" s="187"/>
      <c r="AJ95" s="187"/>
      <c r="AK95" s="187"/>
      <c r="AL95" s="187"/>
      <c r="AM95" s="187"/>
      <c r="AN95" s="187"/>
      <c r="AO95" s="187"/>
      <c r="AP95" s="187"/>
      <c r="AQ95" s="187"/>
      <c r="AR95" s="187"/>
      <c r="AS95" s="187"/>
      <c r="AT95" s="187"/>
      <c r="AU95" s="187"/>
      <c r="AV95" s="187"/>
      <c r="AW95" s="187"/>
      <c r="AX95" s="187"/>
      <c r="AY95" s="187"/>
      <c r="AZ95" s="187"/>
      <c r="BA95" s="187"/>
      <c r="BB95" s="187"/>
      <c r="BC95" s="187"/>
      <c r="BD95" s="187"/>
      <c r="BE95" s="187"/>
      <c r="BF95" s="187"/>
      <c r="BG95" s="187"/>
      <c r="BH95" s="187"/>
      <c r="BI95" s="187"/>
      <c r="BJ95" s="187"/>
      <c r="BK95" s="187"/>
      <c r="BL95" s="187"/>
      <c r="BM95" s="187"/>
      <c r="BN95" s="187"/>
      <c r="BO95" s="187"/>
      <c r="BP95" s="187"/>
      <c r="BQ95" s="187"/>
      <c r="BR95" s="187"/>
      <c r="BS95" s="187"/>
      <c r="BT95" s="187"/>
      <c r="BU95" s="187"/>
      <c r="BV95" s="187"/>
      <c r="BW95" s="187"/>
      <c r="BX95" s="187"/>
      <c r="BY95" s="187"/>
      <c r="BZ95" s="187"/>
      <c r="CA95" s="187"/>
      <c r="CB95" s="187"/>
      <c r="CC95" s="187"/>
      <c r="CD95" s="187"/>
      <c r="CE95" s="187"/>
      <c r="CF95" s="187"/>
      <c r="CG95" s="187"/>
      <c r="CH95" s="187"/>
      <c r="CI95" s="187"/>
      <c r="CJ95" s="187"/>
      <c r="CK95" s="187"/>
      <c r="CL95" s="187"/>
      <c r="CM95" s="187"/>
      <c r="CN95" s="187"/>
      <c r="CO95" s="187"/>
      <c r="CP95" s="187"/>
      <c r="CQ95" s="187"/>
      <c r="CR95" s="187"/>
      <c r="CS95" s="187"/>
      <c r="CT95" s="187"/>
      <c r="CU95" s="187"/>
      <c r="CV95" s="187"/>
      <c r="CW95" s="187"/>
      <c r="CX95" s="187"/>
      <c r="CY95" s="187"/>
      <c r="CZ95" s="187"/>
      <c r="DA95" s="187"/>
      <c r="DB95" s="187"/>
      <c r="DC95" s="187"/>
      <c r="DD95" s="187"/>
      <c r="DE95" s="187"/>
      <c r="DF95" s="187"/>
      <c r="DG95" s="187"/>
      <c r="DH95" s="187"/>
      <c r="DI95" s="187"/>
      <c r="DJ95" s="187"/>
      <c r="DK95" s="187"/>
      <c r="DL95" s="187"/>
      <c r="DM95" s="187"/>
      <c r="DN95" s="187"/>
      <c r="DO95" s="187"/>
      <c r="DP95" s="187"/>
      <c r="DQ95" s="187"/>
      <c r="DR95" s="187"/>
      <c r="DS95" s="187"/>
      <c r="DT95" s="187"/>
      <c r="DU95" s="187"/>
      <c r="DV95" s="187"/>
      <c r="DW95" s="187"/>
      <c r="DX95" s="187"/>
      <c r="DY95" s="187"/>
      <c r="DZ95" s="187"/>
      <c r="EA95" s="187"/>
      <c r="EB95" s="187"/>
      <c r="EC95" s="187"/>
      <c r="ED95" s="187"/>
      <c r="EE95" s="187"/>
      <c r="EF95" s="187"/>
      <c r="EG95" s="187"/>
      <c r="EH95" s="187"/>
      <c r="EI95" s="187"/>
      <c r="EJ95" s="187"/>
      <c r="EK95" s="187"/>
      <c r="EL95" s="187"/>
      <c r="EM95" s="187"/>
      <c r="EN95" s="187"/>
      <c r="EO95" s="187"/>
      <c r="EP95" s="187"/>
      <c r="EQ95" s="187"/>
      <c r="ER95" s="187"/>
      <c r="ES95" s="187"/>
      <c r="ET95" s="187"/>
      <c r="EU95" s="187"/>
      <c r="EV95" s="187"/>
      <c r="EW95" s="187"/>
      <c r="EX95" s="187"/>
      <c r="EY95" s="187"/>
      <c r="EZ95" s="187"/>
      <c r="FA95" s="194"/>
      <c r="FB95" s="111"/>
      <c r="FC95" s="194"/>
      <c r="FD95" s="194"/>
      <c r="FE95" s="80"/>
      <c r="FF95" s="80"/>
      <c r="FG95" s="80"/>
      <c r="FH95" s="187"/>
      <c r="FI95" s="194"/>
      <c r="FJ95" s="194"/>
      <c r="FK95" s="194"/>
      <c r="FL95" s="194"/>
      <c r="FM95" s="194"/>
      <c r="FN95" s="194"/>
      <c r="FO95" s="194"/>
      <c r="FP95" s="194"/>
      <c r="FQ95" s="194"/>
      <c r="FR95" s="194"/>
      <c r="FS95" s="194"/>
      <c r="FT95" s="194"/>
      <c r="FU95" s="194"/>
      <c r="FV95" s="259"/>
      <c r="FW95" s="259"/>
      <c r="GI95" s="259"/>
      <c r="GJ95" s="259"/>
      <c r="GK95" s="259"/>
      <c r="GL95" s="259"/>
      <c r="GM95" s="259"/>
      <c r="GN95" s="259"/>
      <c r="GO95" s="259"/>
      <c r="GP95" s="259"/>
      <c r="GQ95" s="259"/>
      <c r="GR95" s="259"/>
      <c r="GS95" s="259"/>
      <c r="GT95" s="259"/>
      <c r="GU95" s="259"/>
      <c r="GV95" s="259"/>
      <c r="GW95" s="259"/>
      <c r="GX95" s="259"/>
      <c r="GY95" s="259"/>
      <c r="GZ95" s="259"/>
      <c r="HA95" s="259"/>
      <c r="HB95" s="259"/>
      <c r="HC95" s="259"/>
      <c r="HD95" s="259"/>
      <c r="HE95" s="259"/>
      <c r="HF95" s="259"/>
      <c r="HG95" s="259"/>
      <c r="HH95" s="259"/>
      <c r="HI95" s="259"/>
      <c r="HJ95" s="259"/>
      <c r="HK95" s="259"/>
      <c r="HL95" s="259"/>
      <c r="HM95" s="259"/>
      <c r="HN95" s="259"/>
      <c r="HO95" s="259"/>
      <c r="HP95" s="259"/>
      <c r="HQ95" s="259"/>
      <c r="HR95" s="259"/>
      <c r="HS95" s="259"/>
      <c r="HT95" s="259"/>
      <c r="HU95" s="259"/>
      <c r="HV95" s="259"/>
      <c r="HW95" s="259"/>
      <c r="HX95" s="259"/>
      <c r="HY95" s="259"/>
      <c r="HZ95" s="259"/>
      <c r="IA95" s="259"/>
      <c r="IB95" s="259"/>
      <c r="IC95" s="259"/>
      <c r="ID95" s="259"/>
      <c r="IE95" s="259"/>
      <c r="IF95" s="259"/>
      <c r="IG95" s="259"/>
      <c r="IH95" s="259"/>
      <c r="II95" s="259"/>
      <c r="IJ95" s="259"/>
      <c r="IK95" s="259"/>
      <c r="IL95" s="259"/>
      <c r="IM95" s="259"/>
      <c r="IN95" s="259"/>
      <c r="IO95" s="259"/>
      <c r="IP95" s="259"/>
      <c r="IQ95" s="259"/>
      <c r="IR95" s="259"/>
      <c r="IS95" s="259"/>
      <c r="IT95" s="259"/>
      <c r="IU95" s="259"/>
      <c r="IV95" s="259"/>
      <c r="IW95" s="259"/>
      <c r="IX95" s="259"/>
      <c r="IY95" s="259"/>
      <c r="IZ95" s="259"/>
      <c r="JA95" s="259"/>
      <c r="JB95" s="259"/>
      <c r="JC95" s="259"/>
      <c r="JD95" s="259"/>
      <c r="JE95" s="259"/>
      <c r="JF95" s="259"/>
      <c r="JG95" s="259"/>
      <c r="JH95" s="259"/>
      <c r="JI95" s="259"/>
      <c r="JJ95" s="259"/>
      <c r="JK95" s="259"/>
      <c r="JL95" s="259"/>
      <c r="JM95" s="259"/>
      <c r="JN95" s="259"/>
      <c r="JO95" s="259"/>
      <c r="JP95" s="259"/>
      <c r="JQ95" s="259"/>
      <c r="JR95" s="259"/>
      <c r="JS95" s="259"/>
      <c r="JT95" s="259"/>
      <c r="JU95" s="259"/>
      <c r="JV95" s="259"/>
      <c r="JW95" s="259"/>
      <c r="JX95" s="259"/>
      <c r="JY95" s="259"/>
      <c r="JZ95" s="259"/>
      <c r="KA95" s="259"/>
      <c r="KB95" s="259"/>
      <c r="KC95" s="259"/>
      <c r="KD95" s="259"/>
      <c r="KE95" s="259"/>
      <c r="KF95" s="259"/>
      <c r="KG95" s="259"/>
      <c r="KH95" s="259"/>
      <c r="KI95" s="259"/>
      <c r="KJ95" s="259"/>
      <c r="KK95" s="259"/>
      <c r="KL95" s="259"/>
      <c r="KM95" s="259"/>
      <c r="KN95" s="259"/>
      <c r="KO95" s="259"/>
      <c r="KP95" s="259"/>
      <c r="KQ95" s="259"/>
      <c r="KR95" s="259"/>
      <c r="KS95" s="259"/>
      <c r="KT95" s="259"/>
      <c r="KU95" s="259"/>
      <c r="KV95" s="259"/>
      <c r="KW95" s="259"/>
      <c r="KX95" s="259"/>
      <c r="KY95" s="259"/>
      <c r="KZ95" s="259"/>
      <c r="LA95" s="259"/>
      <c r="LB95" s="259"/>
      <c r="LC95" s="259"/>
      <c r="LD95" s="259"/>
      <c r="LE95" s="259"/>
      <c r="LF95" s="259"/>
      <c r="LG95" s="259"/>
      <c r="LH95" s="259"/>
      <c r="LI95" s="259"/>
      <c r="LJ95" s="259"/>
      <c r="LK95" s="259"/>
      <c r="LL95" s="259"/>
      <c r="LM95" s="259"/>
      <c r="LN95" s="259"/>
      <c r="LO95" s="259"/>
      <c r="LP95" s="259"/>
      <c r="LQ95" s="259"/>
      <c r="LR95" s="259"/>
      <c r="LS95" s="259"/>
      <c r="LT95" s="259"/>
      <c r="LU95" s="259"/>
      <c r="LV95" s="259"/>
      <c r="LW95" s="259"/>
      <c r="LX95" s="259"/>
      <c r="LY95" s="259"/>
      <c r="LZ95" s="259"/>
      <c r="MA95" s="259"/>
      <c r="MB95" s="259"/>
      <c r="MC95" s="259"/>
      <c r="MD95" s="259"/>
      <c r="ME95" s="259"/>
      <c r="MF95" s="259"/>
      <c r="MG95" s="259"/>
      <c r="MH95" s="259"/>
      <c r="MI95" s="259"/>
      <c r="MJ95" s="259"/>
      <c r="MK95" s="259"/>
      <c r="ML95" s="259"/>
      <c r="MM95" s="259"/>
      <c r="MN95" s="259"/>
      <c r="MO95" s="259"/>
      <c r="MP95" s="259"/>
      <c r="MQ95" s="259"/>
      <c r="MR95" s="259"/>
      <c r="MS95" s="259"/>
      <c r="MT95" s="259"/>
      <c r="MU95" s="259"/>
      <c r="MV95" s="259"/>
      <c r="MW95" s="259"/>
      <c r="MX95" s="259"/>
      <c r="MY95" s="259"/>
      <c r="MZ95" s="259"/>
      <c r="NA95" s="259"/>
      <c r="NB95" s="259"/>
      <c r="NC95" s="259"/>
      <c r="ND95" s="259"/>
      <c r="NE95" s="259"/>
      <c r="NF95" s="259"/>
      <c r="NG95" s="259"/>
      <c r="NH95" s="259"/>
      <c r="NI95" s="259"/>
      <c r="NJ95" s="259"/>
      <c r="NK95" s="259"/>
      <c r="NL95" s="259"/>
      <c r="NM95" s="259"/>
      <c r="NN95" s="259"/>
      <c r="NO95" s="259"/>
      <c r="NP95" s="259"/>
      <c r="NQ95" s="259"/>
      <c r="NR95" s="259"/>
      <c r="NS95" s="259"/>
      <c r="NT95" s="259"/>
      <c r="NU95" s="259"/>
      <c r="NV95" s="259"/>
      <c r="NW95" s="259"/>
      <c r="NX95" s="259"/>
      <c r="NY95" s="259"/>
      <c r="NZ95" s="259"/>
      <c r="OA95" s="259"/>
      <c r="OB95" s="259"/>
      <c r="OC95" s="259"/>
      <c r="OD95" s="259"/>
      <c r="OE95" s="259"/>
      <c r="OF95" s="259"/>
      <c r="OG95" s="259"/>
      <c r="OH95" s="259"/>
      <c r="OI95" s="259"/>
      <c r="OJ95" s="259"/>
      <c r="OK95" s="259"/>
      <c r="OL95" s="259"/>
      <c r="OM95" s="259"/>
      <c r="ON95" s="259"/>
      <c r="OO95" s="259"/>
      <c r="OP95" s="259"/>
      <c r="OQ95" s="259"/>
      <c r="OR95" s="259"/>
      <c r="OS95" s="259"/>
      <c r="OT95" s="259"/>
      <c r="OU95" s="259"/>
      <c r="OV95" s="259"/>
      <c r="OW95" s="259"/>
      <c r="OX95" s="259"/>
      <c r="OY95" s="259"/>
      <c r="OZ95" s="259"/>
      <c r="PA95" s="259"/>
      <c r="PB95" s="259"/>
      <c r="PC95" s="259"/>
      <c r="PD95" s="259"/>
      <c r="PE95" s="259"/>
      <c r="PF95" s="259"/>
      <c r="PG95" s="259"/>
      <c r="PH95" s="259"/>
      <c r="PI95" s="259"/>
      <c r="PJ95" s="259"/>
      <c r="PK95" s="259"/>
      <c r="PL95" s="259"/>
      <c r="PM95" s="259"/>
      <c r="PN95" s="259"/>
      <c r="PO95" s="259"/>
      <c r="PP95" s="259"/>
      <c r="PQ95" s="259"/>
      <c r="PR95" s="259"/>
      <c r="PS95" s="259"/>
      <c r="PT95" s="259"/>
      <c r="PU95" s="259"/>
      <c r="PV95" s="259"/>
      <c r="PW95" s="259"/>
      <c r="PX95" s="259"/>
      <c r="PY95" s="259"/>
      <c r="PZ95" s="259"/>
      <c r="QA95" s="259"/>
      <c r="QB95" s="259"/>
      <c r="QC95" s="259"/>
      <c r="QD95" s="259"/>
      <c r="QE95" s="259"/>
      <c r="QF95" s="259"/>
      <c r="QG95" s="259"/>
      <c r="QH95" s="259"/>
      <c r="QI95" s="259"/>
      <c r="QJ95" s="259"/>
      <c r="QK95" s="259"/>
      <c r="QL95" s="259"/>
      <c r="QM95" s="259"/>
      <c r="QN95" s="259"/>
      <c r="QO95" s="259"/>
      <c r="QP95" s="259"/>
      <c r="QQ95" s="259"/>
      <c r="QR95" s="259"/>
      <c r="QS95" s="259"/>
      <c r="QT95" s="259"/>
      <c r="QU95" s="259"/>
      <c r="QV95" s="259"/>
      <c r="QW95" s="259"/>
      <c r="QX95" s="259"/>
      <c r="QY95" s="259"/>
      <c r="QZ95" s="185" t="s">
        <v>14</v>
      </c>
      <c r="RA95" s="185">
        <f>IF(I30=24,QZ23,RA8)</f>
        <v>-11.5</v>
      </c>
      <c r="RB95" s="185">
        <f>IF(I30=24,QZ25,RA8)</f>
        <v>-11.5</v>
      </c>
      <c r="RC95" s="185"/>
      <c r="RD95" s="185">
        <f>RA95</f>
        <v>-11.5</v>
      </c>
      <c r="RE95" s="185">
        <f>RD95</f>
        <v>-11.5</v>
      </c>
      <c r="RF95" s="185"/>
      <c r="RG95" s="401">
        <f>RB95</f>
        <v>-11.5</v>
      </c>
      <c r="RH95" s="401">
        <f>RG95</f>
        <v>-11.5</v>
      </c>
      <c r="RI95" s="185"/>
      <c r="RJ95" s="185">
        <f>IF(I30=24,0,RA8)</f>
        <v>-11.5</v>
      </c>
      <c r="RK95" s="185"/>
      <c r="RL95" s="185" t="str">
        <f>IF(I30=24,"&lt;=0.30","")</f>
        <v/>
      </c>
      <c r="RM95" s="185"/>
      <c r="RN95" s="123"/>
      <c r="RO95" s="123"/>
      <c r="RP95" s="123"/>
      <c r="RQ95" s="123"/>
      <c r="RR95" s="123"/>
      <c r="RS95" s="123"/>
      <c r="RT95" s="123"/>
      <c r="SF95" s="259"/>
      <c r="SG95" s="259"/>
      <c r="SH95" s="259"/>
      <c r="SI95" s="259"/>
      <c r="SJ95" s="259"/>
    </row>
    <row r="96" spans="1:504" ht="14.1" customHeight="1" x14ac:dyDescent="0.2">
      <c r="A96" s="187"/>
      <c r="B96" s="187"/>
      <c r="C96" s="205"/>
      <c r="D96" s="205"/>
      <c r="E96" s="187"/>
      <c r="F96" s="187"/>
      <c r="G96" s="187"/>
      <c r="H96" s="187"/>
      <c r="I96" s="187"/>
      <c r="J96" s="187"/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187"/>
      <c r="AH96" s="187"/>
      <c r="AI96" s="187"/>
      <c r="AJ96" s="187"/>
      <c r="AK96" s="187"/>
      <c r="AL96" s="187"/>
      <c r="AM96" s="187"/>
      <c r="AN96" s="187"/>
      <c r="AO96" s="187"/>
      <c r="AP96" s="187"/>
      <c r="AQ96" s="187"/>
      <c r="AR96" s="187"/>
      <c r="AS96" s="187"/>
      <c r="AT96" s="187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187"/>
      <c r="BF96" s="187"/>
      <c r="BG96" s="187"/>
      <c r="BH96" s="187"/>
      <c r="BI96" s="187"/>
      <c r="BJ96" s="187"/>
      <c r="BK96" s="187"/>
      <c r="BL96" s="187"/>
      <c r="BM96" s="187"/>
      <c r="BN96" s="187"/>
      <c r="BO96" s="187"/>
      <c r="BP96" s="187"/>
      <c r="BQ96" s="187"/>
      <c r="BR96" s="187"/>
      <c r="BS96" s="187"/>
      <c r="BT96" s="187"/>
      <c r="BU96" s="187"/>
      <c r="BV96" s="187"/>
      <c r="BW96" s="187"/>
      <c r="BX96" s="187"/>
      <c r="BY96" s="187"/>
      <c r="BZ96" s="187"/>
      <c r="CA96" s="187"/>
      <c r="CB96" s="187"/>
      <c r="CC96" s="187"/>
      <c r="CD96" s="187"/>
      <c r="CE96" s="187"/>
      <c r="CF96" s="187"/>
      <c r="CG96" s="187"/>
      <c r="CH96" s="187"/>
      <c r="CI96" s="187"/>
      <c r="CJ96" s="187"/>
      <c r="CK96" s="187"/>
      <c r="CL96" s="187"/>
      <c r="CM96" s="187"/>
      <c r="CN96" s="187"/>
      <c r="CO96" s="187"/>
      <c r="CP96" s="187"/>
      <c r="CQ96" s="187"/>
      <c r="CR96" s="187"/>
      <c r="CS96" s="187"/>
      <c r="CT96" s="187"/>
      <c r="CU96" s="187"/>
      <c r="CV96" s="187"/>
      <c r="CW96" s="187"/>
      <c r="CX96" s="187"/>
      <c r="CY96" s="187"/>
      <c r="CZ96" s="187"/>
      <c r="DA96" s="187"/>
      <c r="DB96" s="187"/>
      <c r="DC96" s="187"/>
      <c r="DD96" s="187"/>
      <c r="DE96" s="187"/>
      <c r="DF96" s="187"/>
      <c r="DG96" s="187"/>
      <c r="DH96" s="187"/>
      <c r="DI96" s="187"/>
      <c r="DJ96" s="187"/>
      <c r="DK96" s="187"/>
      <c r="DL96" s="187"/>
      <c r="DM96" s="187"/>
      <c r="DN96" s="187"/>
      <c r="DO96" s="187"/>
      <c r="DP96" s="187"/>
      <c r="DQ96" s="187"/>
      <c r="DR96" s="187"/>
      <c r="DS96" s="187"/>
      <c r="DT96" s="187"/>
      <c r="DU96" s="187"/>
      <c r="DV96" s="187"/>
      <c r="DW96" s="187"/>
      <c r="DX96" s="187"/>
      <c r="DY96" s="187"/>
      <c r="DZ96" s="187"/>
      <c r="EA96" s="187"/>
      <c r="EB96" s="187"/>
      <c r="EC96" s="187"/>
      <c r="ED96" s="187"/>
      <c r="EE96" s="187"/>
      <c r="EF96" s="187"/>
      <c r="EG96" s="187"/>
      <c r="EH96" s="187"/>
      <c r="EI96" s="187"/>
      <c r="EJ96" s="187"/>
      <c r="EK96" s="187"/>
      <c r="EL96" s="187"/>
      <c r="EM96" s="187"/>
      <c r="EN96" s="187"/>
      <c r="EO96" s="187"/>
      <c r="EP96" s="187"/>
      <c r="EQ96" s="187"/>
      <c r="ER96" s="187"/>
      <c r="ES96" s="187"/>
      <c r="ET96" s="187"/>
      <c r="EU96" s="187"/>
      <c r="EV96" s="187"/>
      <c r="EW96" s="187"/>
      <c r="EX96" s="187"/>
      <c r="EY96" s="187"/>
      <c r="EZ96" s="187"/>
      <c r="FA96" s="194"/>
      <c r="FB96" s="111"/>
      <c r="FC96" s="194"/>
      <c r="FD96" s="194"/>
      <c r="FE96" s="80"/>
      <c r="FF96" s="80"/>
      <c r="FG96" s="80"/>
      <c r="FH96" s="187"/>
      <c r="FI96" s="194"/>
      <c r="FJ96" s="194"/>
      <c r="FK96" s="194"/>
      <c r="FL96" s="194"/>
      <c r="FM96" s="194"/>
      <c r="FN96" s="194"/>
      <c r="FO96" s="194"/>
      <c r="FP96" s="194"/>
      <c r="FQ96" s="194"/>
      <c r="FR96" s="194"/>
      <c r="FS96" s="194"/>
      <c r="FT96" s="194"/>
      <c r="FU96" s="194"/>
      <c r="FV96" s="259"/>
      <c r="FW96" s="259"/>
      <c r="GO96" s="259"/>
      <c r="GP96" s="259"/>
      <c r="GQ96" s="259"/>
      <c r="GR96" s="259"/>
      <c r="GS96" s="259"/>
      <c r="GT96" s="259"/>
      <c r="GU96" s="259"/>
      <c r="GV96" s="259"/>
      <c r="GW96" s="259"/>
      <c r="GX96" s="259"/>
      <c r="GY96" s="259"/>
      <c r="GZ96" s="259"/>
      <c r="HA96" s="259"/>
      <c r="HB96" s="259"/>
      <c r="HC96" s="259"/>
      <c r="HD96" s="259"/>
      <c r="HE96" s="259"/>
      <c r="HF96" s="259"/>
      <c r="HG96" s="259"/>
      <c r="HH96" s="259"/>
      <c r="HI96" s="259"/>
      <c r="HJ96" s="259"/>
      <c r="HK96" s="259"/>
      <c r="HL96" s="259"/>
      <c r="HM96" s="259"/>
      <c r="HN96" s="259"/>
      <c r="HO96" s="259"/>
      <c r="HP96" s="259"/>
      <c r="HQ96" s="259"/>
      <c r="HR96" s="259"/>
      <c r="HS96" s="259"/>
      <c r="HT96" s="259"/>
      <c r="HU96" s="259"/>
      <c r="HV96" s="259"/>
      <c r="HW96" s="259"/>
      <c r="HX96" s="259"/>
      <c r="HY96" s="259"/>
      <c r="HZ96" s="259"/>
      <c r="IA96" s="259"/>
      <c r="IB96" s="259"/>
      <c r="IC96" s="259"/>
      <c r="ID96" s="259"/>
      <c r="IE96" s="259"/>
      <c r="IF96" s="259"/>
      <c r="IG96" s="259"/>
      <c r="IH96" s="259"/>
      <c r="II96" s="259"/>
      <c r="IJ96" s="259"/>
      <c r="IK96" s="259"/>
      <c r="IL96" s="259"/>
      <c r="IM96" s="259"/>
      <c r="IN96" s="259"/>
      <c r="IO96" s="259"/>
      <c r="IP96" s="259"/>
      <c r="IQ96" s="259"/>
      <c r="IR96" s="259"/>
      <c r="IS96" s="259"/>
      <c r="IT96" s="259"/>
      <c r="IU96" s="259"/>
      <c r="IV96" s="259"/>
      <c r="IW96" s="259"/>
      <c r="IX96" s="259"/>
      <c r="IY96" s="259"/>
      <c r="IZ96" s="259"/>
      <c r="JA96" s="259"/>
      <c r="JB96" s="259"/>
      <c r="JC96" s="259"/>
      <c r="JD96" s="259"/>
      <c r="JE96" s="259"/>
      <c r="JF96" s="259"/>
      <c r="JG96" s="259"/>
      <c r="JH96" s="259"/>
      <c r="JI96" s="259"/>
      <c r="JJ96" s="259"/>
      <c r="JK96" s="259"/>
      <c r="JL96" s="259"/>
      <c r="JM96" s="259"/>
      <c r="JN96" s="259"/>
      <c r="JO96" s="259"/>
      <c r="JP96" s="259"/>
      <c r="JQ96" s="259"/>
      <c r="JR96" s="259"/>
      <c r="JS96" s="259"/>
      <c r="JT96" s="259"/>
      <c r="JU96" s="259"/>
      <c r="JV96" s="259"/>
      <c r="JW96" s="259"/>
      <c r="JX96" s="259"/>
      <c r="JY96" s="259"/>
      <c r="JZ96" s="259"/>
      <c r="KA96" s="259"/>
      <c r="KB96" s="259"/>
      <c r="KC96" s="259"/>
      <c r="KD96" s="259"/>
      <c r="KE96" s="259"/>
      <c r="KF96" s="259"/>
      <c r="KG96" s="259"/>
      <c r="KH96" s="259"/>
      <c r="KI96" s="259"/>
      <c r="KJ96" s="259"/>
      <c r="KK96" s="259"/>
      <c r="KL96" s="259"/>
      <c r="KM96" s="259"/>
      <c r="KN96" s="259"/>
      <c r="KO96" s="259"/>
      <c r="KP96" s="259"/>
      <c r="KQ96" s="259"/>
      <c r="KR96" s="259"/>
      <c r="KS96" s="259"/>
      <c r="KT96" s="259"/>
      <c r="KU96" s="259"/>
      <c r="KV96" s="259"/>
      <c r="KW96" s="259"/>
      <c r="KX96" s="259"/>
      <c r="KY96" s="259"/>
      <c r="KZ96" s="259"/>
      <c r="LA96" s="259"/>
      <c r="LB96" s="259"/>
      <c r="LC96" s="259"/>
      <c r="LD96" s="259"/>
      <c r="LE96" s="259"/>
      <c r="LF96" s="259"/>
      <c r="LG96" s="259"/>
      <c r="LH96" s="259"/>
      <c r="LI96" s="259"/>
      <c r="LJ96" s="259"/>
      <c r="LK96" s="259"/>
      <c r="LL96" s="259"/>
      <c r="LM96" s="259"/>
      <c r="LN96" s="259"/>
      <c r="LO96" s="259"/>
      <c r="LP96" s="259"/>
      <c r="LQ96" s="259"/>
      <c r="LR96" s="259"/>
      <c r="LS96" s="259"/>
      <c r="LT96" s="259"/>
      <c r="LU96" s="259"/>
      <c r="LV96" s="259"/>
      <c r="LW96" s="259"/>
      <c r="LX96" s="259"/>
      <c r="LY96" s="259"/>
      <c r="LZ96" s="259"/>
      <c r="MA96" s="259"/>
      <c r="MB96" s="259"/>
      <c r="MC96" s="259"/>
      <c r="MD96" s="259"/>
      <c r="ME96" s="259"/>
      <c r="MF96" s="259"/>
      <c r="MG96" s="259"/>
      <c r="MH96" s="259"/>
      <c r="MI96" s="259"/>
      <c r="MJ96" s="259"/>
      <c r="MK96" s="259"/>
      <c r="ML96" s="259"/>
      <c r="MM96" s="259"/>
      <c r="MN96" s="259"/>
      <c r="MO96" s="259"/>
      <c r="MP96" s="259"/>
      <c r="MQ96" s="259"/>
      <c r="MR96" s="259"/>
      <c r="MS96" s="259"/>
      <c r="MT96" s="259"/>
      <c r="MU96" s="259"/>
      <c r="MV96" s="259"/>
      <c r="MW96" s="259"/>
      <c r="MX96" s="259"/>
      <c r="MY96" s="259"/>
      <c r="MZ96" s="259"/>
      <c r="NA96" s="259"/>
      <c r="NB96" s="259"/>
      <c r="NC96" s="259"/>
      <c r="ND96" s="259"/>
      <c r="NE96" s="259"/>
      <c r="NF96" s="259"/>
      <c r="NG96" s="259"/>
      <c r="NH96" s="259"/>
      <c r="NI96" s="259"/>
      <c r="NJ96" s="259"/>
      <c r="NK96" s="259"/>
      <c r="NL96" s="259"/>
      <c r="NM96" s="259"/>
      <c r="NN96" s="259"/>
      <c r="NO96" s="259"/>
      <c r="NP96" s="259"/>
      <c r="NQ96" s="259"/>
      <c r="NR96" s="259"/>
      <c r="NS96" s="259"/>
      <c r="NT96" s="259"/>
      <c r="NU96" s="259"/>
      <c r="NV96" s="259"/>
      <c r="NW96" s="259"/>
      <c r="NX96" s="259"/>
      <c r="NY96" s="259"/>
      <c r="NZ96" s="259"/>
      <c r="OA96" s="259"/>
      <c r="OB96" s="259"/>
      <c r="OC96" s="259"/>
      <c r="OD96" s="259"/>
      <c r="OE96" s="259"/>
      <c r="OF96" s="259"/>
      <c r="OG96" s="259"/>
      <c r="OH96" s="259"/>
      <c r="OI96" s="259"/>
      <c r="OJ96" s="259"/>
      <c r="OK96" s="259"/>
      <c r="OL96" s="259"/>
      <c r="OM96" s="259"/>
      <c r="ON96" s="259"/>
      <c r="OO96" s="259"/>
      <c r="OP96" s="259"/>
      <c r="OQ96" s="259"/>
      <c r="OR96" s="259"/>
      <c r="OS96" s="259"/>
      <c r="OT96" s="259"/>
      <c r="OU96" s="259"/>
      <c r="OV96" s="259"/>
      <c r="OW96" s="259"/>
      <c r="OX96" s="259"/>
      <c r="OY96" s="259"/>
      <c r="OZ96" s="259"/>
      <c r="PA96" s="259"/>
      <c r="PB96" s="259"/>
      <c r="PC96" s="259"/>
      <c r="PD96" s="259"/>
      <c r="PE96" s="259"/>
      <c r="PF96" s="259"/>
      <c r="PG96" s="259"/>
      <c r="PH96" s="259"/>
      <c r="PI96" s="259"/>
      <c r="PJ96" s="259"/>
      <c r="PK96" s="259"/>
      <c r="PL96" s="259"/>
      <c r="PM96" s="259"/>
      <c r="PN96" s="259"/>
      <c r="PO96" s="259"/>
      <c r="PP96" s="259"/>
      <c r="PQ96" s="259"/>
      <c r="PR96" s="259"/>
      <c r="PS96" s="259"/>
      <c r="PT96" s="259"/>
      <c r="PU96" s="259"/>
      <c r="PV96" s="259"/>
      <c r="PW96" s="259"/>
      <c r="PX96" s="259"/>
      <c r="PY96" s="259"/>
      <c r="PZ96" s="259"/>
      <c r="QA96" s="259"/>
      <c r="QB96" s="259"/>
      <c r="QC96" s="259"/>
      <c r="QD96" s="259"/>
      <c r="QE96" s="259"/>
      <c r="QF96" s="259"/>
      <c r="QG96" s="259"/>
      <c r="QH96" s="259"/>
      <c r="QI96" s="259"/>
      <c r="QJ96" s="259"/>
      <c r="QK96" s="259"/>
      <c r="QL96" s="259"/>
      <c r="QM96" s="259"/>
      <c r="QN96" s="259"/>
      <c r="QO96" s="259"/>
      <c r="QP96" s="259"/>
      <c r="QQ96" s="259"/>
      <c r="QR96" s="259"/>
      <c r="QS96" s="259"/>
      <c r="QT96" s="259"/>
      <c r="QU96" s="259"/>
      <c r="QV96" s="259"/>
      <c r="QW96" s="259"/>
      <c r="QX96" s="259"/>
      <c r="QY96" s="259"/>
      <c r="QZ96" s="185" t="s">
        <v>15</v>
      </c>
      <c r="RA96" s="185">
        <f>RA50</f>
        <v>-27</v>
      </c>
      <c r="RB96" s="185">
        <f>RA96</f>
        <v>-27</v>
      </c>
      <c r="RC96" s="185"/>
      <c r="RD96" s="185">
        <f>RA96+2</f>
        <v>-25</v>
      </c>
      <c r="RE96" s="185">
        <f>RA96-2</f>
        <v>-29</v>
      </c>
      <c r="RF96" s="185"/>
      <c r="RG96" s="401">
        <f>RD96</f>
        <v>-25</v>
      </c>
      <c r="RH96" s="401">
        <f>RE96</f>
        <v>-29</v>
      </c>
      <c r="RI96" s="185"/>
      <c r="RJ96" s="185">
        <f>RA96</f>
        <v>-27</v>
      </c>
      <c r="RK96" s="185"/>
      <c r="RL96" s="185"/>
      <c r="RM96" s="185"/>
      <c r="SF96" s="259"/>
      <c r="SG96" s="259"/>
      <c r="SH96" s="259"/>
      <c r="SI96" s="259"/>
      <c r="SJ96" s="259"/>
    </row>
    <row r="97" spans="1:504" ht="14.1" customHeight="1" x14ac:dyDescent="0.2">
      <c r="A97" s="187"/>
      <c r="B97" s="187"/>
      <c r="C97" s="205"/>
      <c r="D97" s="205"/>
      <c r="E97" s="187"/>
      <c r="F97" s="187"/>
      <c r="G97" s="187"/>
      <c r="H97" s="187"/>
      <c r="I97" s="187"/>
      <c r="J97" s="187"/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  <c r="AF97" s="187"/>
      <c r="AG97" s="187"/>
      <c r="AH97" s="187"/>
      <c r="AI97" s="187"/>
      <c r="AJ97" s="187"/>
      <c r="AK97" s="187"/>
      <c r="AL97" s="187"/>
      <c r="AM97" s="187"/>
      <c r="AN97" s="187"/>
      <c r="AO97" s="187"/>
      <c r="AP97" s="187"/>
      <c r="AQ97" s="187"/>
      <c r="AR97" s="187"/>
      <c r="AS97" s="187"/>
      <c r="AT97" s="187"/>
      <c r="AU97" s="187"/>
      <c r="AV97" s="187"/>
      <c r="AW97" s="187"/>
      <c r="AX97" s="187"/>
      <c r="AY97" s="187"/>
      <c r="AZ97" s="187"/>
      <c r="BA97" s="187"/>
      <c r="BB97" s="187"/>
      <c r="BC97" s="187"/>
      <c r="BD97" s="187"/>
      <c r="BE97" s="187"/>
      <c r="BF97" s="187"/>
      <c r="BG97" s="187"/>
      <c r="BH97" s="187"/>
      <c r="BI97" s="187"/>
      <c r="BJ97" s="187"/>
      <c r="BK97" s="187"/>
      <c r="BL97" s="187"/>
      <c r="BM97" s="187"/>
      <c r="BN97" s="187"/>
      <c r="BO97" s="187"/>
      <c r="BP97" s="187"/>
      <c r="BQ97" s="187"/>
      <c r="BR97" s="187"/>
      <c r="BS97" s="187"/>
      <c r="BT97" s="187"/>
      <c r="BU97" s="187"/>
      <c r="BV97" s="187"/>
      <c r="BW97" s="187"/>
      <c r="BX97" s="187"/>
      <c r="BY97" s="187"/>
      <c r="BZ97" s="187"/>
      <c r="CA97" s="187"/>
      <c r="CB97" s="187"/>
      <c r="CC97" s="187"/>
      <c r="CD97" s="187"/>
      <c r="CE97" s="187"/>
      <c r="CF97" s="187"/>
      <c r="CG97" s="187"/>
      <c r="CH97" s="187"/>
      <c r="CI97" s="187"/>
      <c r="CJ97" s="187"/>
      <c r="CK97" s="187"/>
      <c r="CL97" s="187"/>
      <c r="CM97" s="187"/>
      <c r="CN97" s="187"/>
      <c r="CO97" s="187"/>
      <c r="CP97" s="187"/>
      <c r="CQ97" s="187"/>
      <c r="CR97" s="187"/>
      <c r="CS97" s="187"/>
      <c r="CT97" s="187"/>
      <c r="CU97" s="187"/>
      <c r="CV97" s="187"/>
      <c r="CW97" s="187"/>
      <c r="CX97" s="187"/>
      <c r="CY97" s="187"/>
      <c r="CZ97" s="187"/>
      <c r="DA97" s="187"/>
      <c r="DB97" s="187"/>
      <c r="DC97" s="187"/>
      <c r="DD97" s="187"/>
      <c r="DE97" s="187"/>
      <c r="DF97" s="187"/>
      <c r="DG97" s="187"/>
      <c r="DH97" s="187"/>
      <c r="DI97" s="187"/>
      <c r="DJ97" s="187"/>
      <c r="DK97" s="187"/>
      <c r="DL97" s="187"/>
      <c r="DM97" s="187"/>
      <c r="DN97" s="187"/>
      <c r="DO97" s="187"/>
      <c r="DP97" s="187"/>
      <c r="DQ97" s="187"/>
      <c r="DR97" s="187"/>
      <c r="DS97" s="187"/>
      <c r="DT97" s="187"/>
      <c r="DU97" s="187"/>
      <c r="DV97" s="187"/>
      <c r="DW97" s="187"/>
      <c r="DX97" s="187"/>
      <c r="DY97" s="187"/>
      <c r="DZ97" s="187"/>
      <c r="EA97" s="187"/>
      <c r="EB97" s="187"/>
      <c r="EC97" s="187"/>
      <c r="ED97" s="187"/>
      <c r="EE97" s="187"/>
      <c r="EF97" s="187"/>
      <c r="EG97" s="187"/>
      <c r="EH97" s="187"/>
      <c r="EI97" s="187"/>
      <c r="EJ97" s="187"/>
      <c r="EK97" s="187"/>
      <c r="EL97" s="187"/>
      <c r="EM97" s="187"/>
      <c r="EN97" s="187"/>
      <c r="EO97" s="187"/>
      <c r="EP97" s="187"/>
      <c r="EQ97" s="187"/>
      <c r="ER97" s="187"/>
      <c r="ES97" s="187"/>
      <c r="ET97" s="187"/>
      <c r="EU97" s="187"/>
      <c r="EV97" s="187"/>
      <c r="EW97" s="408"/>
      <c r="EX97" s="187"/>
      <c r="EY97" s="187"/>
      <c r="EZ97" s="187"/>
      <c r="FA97" s="194"/>
      <c r="FB97" s="404"/>
      <c r="FC97" s="194"/>
      <c r="FD97" s="194"/>
      <c r="FE97" s="80"/>
      <c r="FF97" s="80"/>
      <c r="FG97" s="80"/>
      <c r="FH97" s="194"/>
      <c r="FI97" s="194"/>
      <c r="FJ97" s="194"/>
      <c r="FK97" s="194"/>
      <c r="FL97" s="194"/>
      <c r="FM97" s="194"/>
      <c r="FN97" s="194"/>
      <c r="FO97" s="194"/>
      <c r="FP97" s="194"/>
      <c r="FQ97" s="194"/>
      <c r="FR97" s="194"/>
      <c r="FS97" s="194"/>
      <c r="FT97" s="194"/>
      <c r="FU97" s="194"/>
      <c r="FV97" s="259"/>
      <c r="FW97" s="259"/>
      <c r="GO97" s="259"/>
      <c r="GP97" s="259"/>
      <c r="GQ97" s="259"/>
      <c r="GR97" s="259"/>
      <c r="GS97" s="259"/>
      <c r="GT97" s="259"/>
      <c r="GU97" s="259"/>
      <c r="GV97" s="259"/>
      <c r="GW97" s="259"/>
      <c r="GX97" s="259"/>
      <c r="GY97" s="259"/>
      <c r="GZ97" s="259"/>
      <c r="HA97" s="259"/>
      <c r="HB97" s="259"/>
      <c r="HC97" s="259"/>
      <c r="HD97" s="259"/>
      <c r="HE97" s="259"/>
      <c r="HF97" s="259"/>
      <c r="HG97" s="259"/>
      <c r="HH97" s="259"/>
      <c r="HI97" s="259"/>
      <c r="HJ97" s="259"/>
      <c r="HK97" s="259"/>
      <c r="HL97" s="259"/>
      <c r="HM97" s="259"/>
      <c r="HN97" s="259"/>
      <c r="HO97" s="259"/>
      <c r="HP97" s="259"/>
      <c r="HQ97" s="259"/>
      <c r="HR97" s="259"/>
      <c r="HS97" s="259"/>
      <c r="HT97" s="259"/>
      <c r="HU97" s="259"/>
      <c r="HV97" s="259"/>
      <c r="HW97" s="259"/>
      <c r="HX97" s="259"/>
      <c r="HY97" s="259"/>
      <c r="HZ97" s="259"/>
      <c r="IA97" s="259"/>
      <c r="IB97" s="259"/>
      <c r="IC97" s="259"/>
      <c r="ID97" s="259"/>
      <c r="IE97" s="259"/>
      <c r="IF97" s="259"/>
      <c r="IG97" s="259"/>
      <c r="IH97" s="259"/>
      <c r="II97" s="259"/>
      <c r="IJ97" s="259"/>
      <c r="IK97" s="259"/>
      <c r="IL97" s="259"/>
      <c r="IM97" s="259"/>
      <c r="IN97" s="259"/>
      <c r="IO97" s="259"/>
      <c r="IP97" s="259"/>
      <c r="IQ97" s="259"/>
      <c r="IR97" s="259"/>
      <c r="IS97" s="259"/>
      <c r="IT97" s="259"/>
      <c r="IU97" s="259"/>
      <c r="IV97" s="259"/>
      <c r="IW97" s="259"/>
      <c r="IX97" s="259"/>
      <c r="IY97" s="259"/>
      <c r="IZ97" s="259"/>
      <c r="JA97" s="259"/>
      <c r="JB97" s="259"/>
      <c r="JC97" s="259"/>
      <c r="JD97" s="259"/>
      <c r="JE97" s="259"/>
      <c r="JF97" s="259"/>
      <c r="JG97" s="259"/>
      <c r="JH97" s="259"/>
      <c r="JI97" s="259"/>
      <c r="JJ97" s="259"/>
      <c r="JK97" s="259"/>
      <c r="JL97" s="259"/>
      <c r="JM97" s="259"/>
      <c r="JN97" s="259"/>
      <c r="JO97" s="259"/>
      <c r="JP97" s="259"/>
      <c r="JQ97" s="259"/>
      <c r="JR97" s="259"/>
      <c r="JS97" s="259"/>
      <c r="JT97" s="259"/>
      <c r="JU97" s="259"/>
      <c r="JV97" s="259"/>
      <c r="JW97" s="259"/>
      <c r="JX97" s="259"/>
      <c r="JY97" s="259"/>
      <c r="JZ97" s="259"/>
      <c r="KA97" s="259"/>
      <c r="KB97" s="259"/>
      <c r="KC97" s="259"/>
      <c r="KD97" s="259"/>
      <c r="KE97" s="259"/>
      <c r="KF97" s="259"/>
      <c r="KG97" s="259"/>
      <c r="KH97" s="259"/>
      <c r="KI97" s="259"/>
      <c r="KJ97" s="259"/>
      <c r="KK97" s="259"/>
      <c r="KL97" s="259"/>
      <c r="KM97" s="259"/>
      <c r="KN97" s="259"/>
      <c r="KO97" s="259"/>
      <c r="KP97" s="259"/>
      <c r="KQ97" s="259"/>
      <c r="KR97" s="259"/>
      <c r="KS97" s="259"/>
      <c r="KT97" s="259"/>
      <c r="KU97" s="259"/>
      <c r="KV97" s="259"/>
      <c r="KW97" s="259"/>
      <c r="KX97" s="259"/>
      <c r="KY97" s="259"/>
      <c r="KZ97" s="259"/>
      <c r="LA97" s="259"/>
      <c r="LB97" s="259"/>
      <c r="LC97" s="259"/>
      <c r="LD97" s="259"/>
      <c r="LE97" s="259"/>
      <c r="LF97" s="259"/>
      <c r="LG97" s="259"/>
      <c r="LH97" s="259"/>
      <c r="LI97" s="259"/>
      <c r="LJ97" s="259"/>
      <c r="LK97" s="259"/>
      <c r="LL97" s="259"/>
      <c r="LM97" s="259"/>
      <c r="LN97" s="259"/>
      <c r="LO97" s="259"/>
      <c r="LP97" s="259"/>
      <c r="LQ97" s="259"/>
      <c r="LR97" s="259"/>
      <c r="LS97" s="259"/>
      <c r="LT97" s="259"/>
      <c r="LU97" s="259"/>
      <c r="LV97" s="259"/>
      <c r="LW97" s="259"/>
      <c r="LX97" s="259"/>
      <c r="LY97" s="259"/>
      <c r="LZ97" s="259"/>
      <c r="MA97" s="259"/>
      <c r="MB97" s="259"/>
      <c r="MC97" s="259"/>
      <c r="MD97" s="259"/>
      <c r="ME97" s="259"/>
      <c r="MF97" s="259"/>
      <c r="MG97" s="259"/>
      <c r="MH97" s="259"/>
      <c r="MI97" s="259"/>
      <c r="MJ97" s="259"/>
      <c r="MK97" s="259"/>
      <c r="ML97" s="259"/>
      <c r="MM97" s="259"/>
      <c r="MN97" s="259"/>
      <c r="MO97" s="259"/>
      <c r="MP97" s="259"/>
      <c r="MQ97" s="259"/>
      <c r="MR97" s="259"/>
      <c r="MS97" s="259"/>
      <c r="MT97" s="259"/>
      <c r="MU97" s="259"/>
      <c r="MV97" s="259"/>
      <c r="MW97" s="259"/>
      <c r="MX97" s="259"/>
      <c r="MY97" s="259"/>
      <c r="MZ97" s="259"/>
      <c r="NA97" s="259"/>
      <c r="NB97" s="259"/>
      <c r="NC97" s="259"/>
      <c r="ND97" s="259"/>
      <c r="NE97" s="259"/>
      <c r="NF97" s="259"/>
      <c r="NG97" s="259"/>
      <c r="NH97" s="259"/>
      <c r="NI97" s="259"/>
      <c r="NJ97" s="259"/>
      <c r="NK97" s="259"/>
      <c r="NL97" s="259"/>
      <c r="NM97" s="259"/>
      <c r="NN97" s="259"/>
      <c r="NO97" s="259"/>
      <c r="NP97" s="259"/>
      <c r="NQ97" s="259"/>
      <c r="NR97" s="259"/>
      <c r="NS97" s="259"/>
      <c r="NT97" s="259"/>
      <c r="NU97" s="259"/>
      <c r="NV97" s="259"/>
      <c r="NW97" s="259"/>
      <c r="NX97" s="259"/>
      <c r="NY97" s="259"/>
      <c r="NZ97" s="259"/>
      <c r="OA97" s="259"/>
      <c r="OB97" s="259"/>
      <c r="OC97" s="259"/>
      <c r="OD97" s="259"/>
      <c r="OE97" s="259"/>
      <c r="OF97" s="259"/>
      <c r="OG97" s="259"/>
      <c r="OH97" s="259"/>
      <c r="OI97" s="259"/>
      <c r="OJ97" s="259"/>
      <c r="OK97" s="259"/>
      <c r="OL97" s="259"/>
      <c r="OM97" s="259"/>
      <c r="ON97" s="259"/>
      <c r="OO97" s="259"/>
      <c r="OP97" s="259"/>
      <c r="OQ97" s="259"/>
      <c r="OR97" s="259"/>
      <c r="OS97" s="259"/>
      <c r="OT97" s="259"/>
      <c r="OU97" s="259"/>
      <c r="OV97" s="259"/>
      <c r="OW97" s="259"/>
      <c r="OX97" s="259"/>
      <c r="OY97" s="259"/>
      <c r="OZ97" s="259"/>
      <c r="PA97" s="259"/>
      <c r="PB97" s="259"/>
      <c r="PC97" s="259"/>
      <c r="PD97" s="259"/>
      <c r="PE97" s="259"/>
      <c r="PF97" s="259"/>
      <c r="PG97" s="259"/>
      <c r="PH97" s="259"/>
      <c r="PI97" s="259"/>
      <c r="PJ97" s="259"/>
      <c r="PK97" s="259"/>
      <c r="PL97" s="259"/>
      <c r="PM97" s="259"/>
      <c r="PN97" s="259"/>
      <c r="PO97" s="259"/>
      <c r="PP97" s="259"/>
      <c r="PQ97" s="259"/>
      <c r="PR97" s="259"/>
      <c r="PS97" s="259"/>
      <c r="PT97" s="259"/>
      <c r="PU97" s="259"/>
      <c r="PV97" s="259"/>
      <c r="PW97" s="259"/>
      <c r="PX97" s="259"/>
      <c r="PY97" s="259"/>
      <c r="PZ97" s="259"/>
      <c r="QA97" s="259"/>
      <c r="QB97" s="259"/>
      <c r="QC97" s="259"/>
      <c r="QD97" s="259"/>
      <c r="QE97" s="259"/>
      <c r="QF97" s="259"/>
      <c r="QG97" s="259"/>
      <c r="QH97" s="259"/>
      <c r="QI97" s="259"/>
      <c r="QJ97" s="259"/>
      <c r="QK97" s="259"/>
      <c r="QL97" s="259"/>
      <c r="QM97" s="259"/>
      <c r="QN97" s="259"/>
      <c r="QO97" s="259"/>
      <c r="QP97" s="259"/>
      <c r="QQ97" s="259"/>
      <c r="QR97" s="259"/>
      <c r="QS97" s="259"/>
      <c r="QT97" s="259"/>
      <c r="QU97" s="259"/>
      <c r="QV97" s="259"/>
      <c r="QW97" s="259"/>
      <c r="QX97" s="259"/>
      <c r="QY97" s="259"/>
      <c r="QZ97" s="385" t="s">
        <v>14</v>
      </c>
      <c r="RA97" s="385">
        <f>IF(I30=24,RC5+12,RA46)</f>
        <v>-27</v>
      </c>
      <c r="RB97" s="385">
        <f>RA97</f>
        <v>-27</v>
      </c>
      <c r="RC97" s="385"/>
      <c r="RD97" s="385">
        <f>RA97-2</f>
        <v>-29</v>
      </c>
      <c r="RE97" s="385">
        <f>RA97+2</f>
        <v>-25</v>
      </c>
      <c r="RF97" s="385"/>
      <c r="RG97" s="385">
        <f>RD97</f>
        <v>-29</v>
      </c>
      <c r="RH97" s="385">
        <f>RE97</f>
        <v>-25</v>
      </c>
      <c r="RI97" s="385"/>
      <c r="RJ97" s="385">
        <f>RA97</f>
        <v>-27</v>
      </c>
      <c r="RK97" s="385"/>
      <c r="RL97" s="385" t="str">
        <f>IF(I30=24,"&lt;=0.30","")</f>
        <v/>
      </c>
      <c r="RM97" s="385"/>
      <c r="SF97" s="259"/>
      <c r="SG97" s="259"/>
      <c r="SH97" s="259"/>
      <c r="SI97" s="259"/>
      <c r="SJ97" s="259"/>
    </row>
    <row r="98" spans="1:504" ht="14.1" customHeight="1" x14ac:dyDescent="0.2">
      <c r="A98" s="187"/>
      <c r="B98" s="187"/>
      <c r="C98" s="205"/>
      <c r="D98" s="205"/>
      <c r="E98" s="187"/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87"/>
      <c r="AZ98" s="187"/>
      <c r="BA98" s="187"/>
      <c r="BB98" s="187"/>
      <c r="BC98" s="187"/>
      <c r="BD98" s="187"/>
      <c r="BE98" s="187"/>
      <c r="BF98" s="187"/>
      <c r="BG98" s="187"/>
      <c r="BH98" s="187"/>
      <c r="BI98" s="187"/>
      <c r="BJ98" s="187"/>
      <c r="BK98" s="187"/>
      <c r="BL98" s="187"/>
      <c r="BM98" s="187"/>
      <c r="BN98" s="187"/>
      <c r="BO98" s="187"/>
      <c r="BP98" s="187"/>
      <c r="BQ98" s="187"/>
      <c r="BR98" s="187"/>
      <c r="BS98" s="187"/>
      <c r="BT98" s="187"/>
      <c r="BU98" s="187"/>
      <c r="BV98" s="187"/>
      <c r="BW98" s="187"/>
      <c r="BX98" s="187"/>
      <c r="BY98" s="187"/>
      <c r="BZ98" s="187"/>
      <c r="CA98" s="187"/>
      <c r="CB98" s="187"/>
      <c r="CC98" s="187"/>
      <c r="CD98" s="187"/>
      <c r="CE98" s="187"/>
      <c r="CF98" s="187"/>
      <c r="CG98" s="187"/>
      <c r="CH98" s="187"/>
      <c r="CI98" s="187"/>
      <c r="CJ98" s="187"/>
      <c r="CK98" s="187"/>
      <c r="CL98" s="187"/>
      <c r="CM98" s="187"/>
      <c r="CN98" s="187"/>
      <c r="CO98" s="187"/>
      <c r="CP98" s="187"/>
      <c r="CQ98" s="187"/>
      <c r="CR98" s="187"/>
      <c r="CS98" s="187"/>
      <c r="CT98" s="187"/>
      <c r="CU98" s="187"/>
      <c r="CV98" s="187"/>
      <c r="CW98" s="187"/>
      <c r="CX98" s="187"/>
      <c r="CY98" s="187"/>
      <c r="CZ98" s="187"/>
      <c r="DA98" s="187"/>
      <c r="DB98" s="187"/>
      <c r="DC98" s="187"/>
      <c r="DD98" s="187"/>
      <c r="DE98" s="187"/>
      <c r="DF98" s="187"/>
      <c r="DG98" s="187"/>
      <c r="DH98" s="187"/>
      <c r="DI98" s="187"/>
      <c r="DJ98" s="187"/>
      <c r="DK98" s="187"/>
      <c r="DL98" s="187"/>
      <c r="DM98" s="187"/>
      <c r="DN98" s="187"/>
      <c r="DO98" s="187"/>
      <c r="DP98" s="187"/>
      <c r="DQ98" s="187"/>
      <c r="DR98" s="187"/>
      <c r="DS98" s="187"/>
      <c r="DT98" s="187"/>
      <c r="DU98" s="187"/>
      <c r="DV98" s="187"/>
      <c r="DW98" s="187"/>
      <c r="DX98" s="187"/>
      <c r="DY98" s="187"/>
      <c r="DZ98" s="187"/>
      <c r="EA98" s="187"/>
      <c r="EB98" s="187"/>
      <c r="EC98" s="187"/>
      <c r="ED98" s="187"/>
      <c r="EE98" s="187"/>
      <c r="EF98" s="187"/>
      <c r="EG98" s="187"/>
      <c r="EH98" s="187"/>
      <c r="EI98" s="187"/>
      <c r="EJ98" s="187"/>
      <c r="EK98" s="187"/>
      <c r="EL98" s="187"/>
      <c r="EM98" s="187"/>
      <c r="EN98" s="187"/>
      <c r="EO98" s="187"/>
      <c r="EP98" s="187"/>
      <c r="EQ98" s="187"/>
      <c r="ER98" s="187"/>
      <c r="ES98" s="187"/>
      <c r="ET98" s="187"/>
      <c r="EU98" s="187"/>
      <c r="EV98" s="187"/>
      <c r="EW98" s="187"/>
      <c r="EX98" s="187"/>
      <c r="EY98" s="187"/>
      <c r="EZ98" s="187"/>
      <c r="FA98" s="194"/>
      <c r="FB98" s="404"/>
      <c r="FC98" s="194"/>
      <c r="FD98" s="194"/>
      <c r="FE98" s="80"/>
      <c r="FF98" s="80"/>
      <c r="FG98" s="80"/>
      <c r="FH98" s="111"/>
      <c r="FI98" s="194"/>
      <c r="FJ98" s="194"/>
      <c r="FK98" s="194"/>
      <c r="FL98" s="194"/>
      <c r="FM98" s="194"/>
      <c r="FN98" s="194"/>
      <c r="FO98" s="194"/>
      <c r="FP98" s="194"/>
      <c r="FQ98" s="194"/>
      <c r="FR98" s="194"/>
      <c r="FS98" s="194"/>
      <c r="FT98" s="194"/>
      <c r="FU98" s="194"/>
      <c r="FV98" s="259"/>
      <c r="FW98" s="259"/>
      <c r="GB98" s="259"/>
      <c r="GC98" s="259"/>
      <c r="GD98" s="259"/>
      <c r="GE98" s="259"/>
      <c r="GF98" s="259"/>
      <c r="GG98" s="259"/>
      <c r="GH98" s="259"/>
      <c r="GI98" s="259"/>
      <c r="GJ98" s="259"/>
      <c r="GK98" s="259"/>
      <c r="GL98" s="259"/>
      <c r="GM98" s="259"/>
      <c r="GN98" s="259"/>
      <c r="GO98" s="259"/>
      <c r="GP98" s="259"/>
      <c r="GQ98" s="259"/>
      <c r="GR98" s="259"/>
      <c r="GS98" s="259"/>
      <c r="GT98" s="259"/>
      <c r="GU98" s="259"/>
      <c r="GV98" s="259"/>
      <c r="GW98" s="259"/>
      <c r="GX98" s="259"/>
      <c r="GY98" s="259"/>
      <c r="GZ98" s="259"/>
      <c r="HA98" s="259"/>
      <c r="HB98" s="259"/>
      <c r="HC98" s="259"/>
      <c r="HD98" s="259"/>
      <c r="HE98" s="259"/>
      <c r="HF98" s="259"/>
      <c r="HG98" s="259"/>
      <c r="HH98" s="259"/>
      <c r="HI98" s="259"/>
      <c r="HJ98" s="259"/>
      <c r="HK98" s="259"/>
      <c r="HL98" s="259"/>
      <c r="HM98" s="259"/>
      <c r="HN98" s="259"/>
      <c r="HO98" s="259"/>
      <c r="HP98" s="259"/>
      <c r="HQ98" s="259"/>
      <c r="HR98" s="259"/>
      <c r="HS98" s="259"/>
      <c r="HT98" s="259"/>
      <c r="HU98" s="259"/>
      <c r="HV98" s="259"/>
      <c r="HW98" s="259"/>
      <c r="HX98" s="259"/>
      <c r="HY98" s="259"/>
      <c r="HZ98" s="259"/>
      <c r="IA98" s="259"/>
      <c r="IB98" s="259"/>
      <c r="IC98" s="259"/>
      <c r="ID98" s="259"/>
      <c r="IE98" s="259"/>
      <c r="IF98" s="259"/>
      <c r="IG98" s="259"/>
      <c r="IH98" s="259"/>
      <c r="II98" s="259"/>
      <c r="IJ98" s="259"/>
      <c r="IK98" s="259"/>
      <c r="IL98" s="259"/>
      <c r="IM98" s="259"/>
      <c r="IN98" s="259"/>
      <c r="IO98" s="259"/>
      <c r="IP98" s="259"/>
      <c r="IQ98" s="259"/>
      <c r="IR98" s="259"/>
      <c r="IS98" s="259"/>
      <c r="IT98" s="259"/>
      <c r="IU98" s="259"/>
      <c r="IV98" s="259"/>
      <c r="IW98" s="259"/>
      <c r="IX98" s="259"/>
      <c r="IY98" s="259"/>
      <c r="IZ98" s="259"/>
      <c r="JA98" s="259"/>
      <c r="JB98" s="259"/>
      <c r="JC98" s="259"/>
      <c r="JD98" s="259"/>
      <c r="JE98" s="259"/>
      <c r="JF98" s="259"/>
      <c r="JG98" s="259"/>
      <c r="JH98" s="259"/>
      <c r="JI98" s="259"/>
      <c r="JJ98" s="259"/>
      <c r="JK98" s="259"/>
      <c r="JL98" s="259"/>
      <c r="JM98" s="259"/>
      <c r="JN98" s="259"/>
      <c r="JO98" s="259"/>
      <c r="JP98" s="259"/>
      <c r="JQ98" s="259"/>
      <c r="JR98" s="259"/>
      <c r="JS98" s="259"/>
      <c r="JT98" s="259"/>
      <c r="JU98" s="259"/>
      <c r="JV98" s="259"/>
      <c r="JW98" s="259"/>
      <c r="JX98" s="259"/>
      <c r="JY98" s="259"/>
      <c r="JZ98" s="259"/>
      <c r="KA98" s="259"/>
      <c r="KB98" s="259"/>
      <c r="KC98" s="259"/>
      <c r="KD98" s="259"/>
      <c r="KE98" s="259"/>
      <c r="KF98" s="259"/>
      <c r="KG98" s="259"/>
      <c r="KH98" s="259"/>
      <c r="KI98" s="259"/>
      <c r="KJ98" s="259"/>
      <c r="KK98" s="259"/>
      <c r="KL98" s="259"/>
      <c r="KM98" s="259"/>
      <c r="KN98" s="259"/>
      <c r="KO98" s="259"/>
      <c r="KP98" s="259"/>
      <c r="KQ98" s="259"/>
      <c r="KR98" s="259"/>
      <c r="KS98" s="259"/>
      <c r="KT98" s="259"/>
      <c r="KU98" s="259"/>
      <c r="KV98" s="259"/>
      <c r="KW98" s="259"/>
      <c r="KX98" s="259"/>
      <c r="KY98" s="259"/>
      <c r="KZ98" s="259"/>
      <c r="LA98" s="259"/>
      <c r="LB98" s="259"/>
      <c r="LC98" s="259"/>
      <c r="LD98" s="259"/>
      <c r="LE98" s="259"/>
      <c r="LF98" s="259"/>
      <c r="LG98" s="259"/>
      <c r="LH98" s="259"/>
      <c r="LI98" s="259"/>
      <c r="LJ98" s="259"/>
      <c r="LK98" s="259"/>
      <c r="LL98" s="259"/>
      <c r="LM98" s="259"/>
      <c r="LN98" s="259"/>
      <c r="LO98" s="259"/>
      <c r="LP98" s="259"/>
      <c r="LQ98" s="259"/>
      <c r="LR98" s="259"/>
      <c r="LS98" s="259"/>
      <c r="LT98" s="259"/>
      <c r="LU98" s="259"/>
      <c r="LV98" s="259"/>
      <c r="LW98" s="259"/>
      <c r="LX98" s="259"/>
      <c r="LY98" s="259"/>
      <c r="LZ98" s="259"/>
      <c r="MA98" s="259"/>
      <c r="MB98" s="259"/>
      <c r="MC98" s="259"/>
      <c r="MD98" s="259"/>
      <c r="ME98" s="259"/>
      <c r="MF98" s="259"/>
      <c r="MG98" s="259"/>
      <c r="MH98" s="259"/>
      <c r="MI98" s="259"/>
      <c r="MJ98" s="259"/>
      <c r="MK98" s="259"/>
      <c r="ML98" s="259"/>
      <c r="MM98" s="259"/>
      <c r="MN98" s="259"/>
      <c r="MO98" s="259"/>
      <c r="MP98" s="259"/>
      <c r="MQ98" s="259"/>
      <c r="MR98" s="259"/>
      <c r="MS98" s="259"/>
      <c r="MT98" s="259"/>
      <c r="MU98" s="259"/>
      <c r="MV98" s="259"/>
      <c r="MW98" s="259"/>
      <c r="MX98" s="259"/>
      <c r="MY98" s="259"/>
      <c r="MZ98" s="259"/>
      <c r="NA98" s="259"/>
      <c r="NB98" s="259"/>
      <c r="NC98" s="259"/>
      <c r="ND98" s="259"/>
      <c r="NE98" s="259"/>
      <c r="NF98" s="259"/>
      <c r="NG98" s="259"/>
      <c r="NH98" s="259"/>
      <c r="NI98" s="259"/>
      <c r="NJ98" s="259"/>
      <c r="NK98" s="259"/>
      <c r="NL98" s="259"/>
      <c r="NM98" s="259"/>
      <c r="NN98" s="259"/>
      <c r="NO98" s="259"/>
      <c r="NP98" s="259"/>
      <c r="NQ98" s="259"/>
      <c r="NR98" s="259"/>
      <c r="NS98" s="259"/>
      <c r="NT98" s="259"/>
      <c r="NU98" s="259"/>
      <c r="NV98" s="259"/>
      <c r="NW98" s="259"/>
      <c r="NX98" s="259"/>
      <c r="NY98" s="259"/>
      <c r="NZ98" s="259"/>
      <c r="OA98" s="259"/>
      <c r="OB98" s="259"/>
      <c r="OC98" s="259"/>
      <c r="OD98" s="259"/>
      <c r="OE98" s="259"/>
      <c r="OF98" s="259"/>
      <c r="OG98" s="259"/>
      <c r="OH98" s="259"/>
      <c r="OI98" s="259"/>
      <c r="OJ98" s="259"/>
      <c r="OK98" s="259"/>
      <c r="OL98" s="259"/>
      <c r="OM98" s="259"/>
      <c r="ON98" s="259"/>
      <c r="OO98" s="259"/>
      <c r="OP98" s="259"/>
      <c r="OQ98" s="259"/>
      <c r="OR98" s="259"/>
      <c r="OS98" s="259"/>
      <c r="OT98" s="259"/>
      <c r="OU98" s="259"/>
      <c r="OV98" s="259"/>
      <c r="OW98" s="259"/>
      <c r="OX98" s="259"/>
      <c r="OY98" s="259"/>
      <c r="OZ98" s="259"/>
      <c r="PA98" s="259"/>
      <c r="PB98" s="259"/>
      <c r="PC98" s="259"/>
      <c r="PD98" s="259"/>
      <c r="PE98" s="259"/>
      <c r="PF98" s="259"/>
      <c r="PG98" s="259"/>
      <c r="PH98" s="259"/>
      <c r="PI98" s="259"/>
      <c r="PJ98" s="259"/>
      <c r="PK98" s="259"/>
      <c r="PL98" s="259"/>
      <c r="PM98" s="259"/>
      <c r="PN98" s="259"/>
      <c r="PO98" s="259"/>
      <c r="PP98" s="259"/>
      <c r="PQ98" s="259"/>
      <c r="PR98" s="259"/>
      <c r="PS98" s="259"/>
      <c r="PT98" s="259"/>
      <c r="PU98" s="259"/>
      <c r="PV98" s="259"/>
      <c r="PW98" s="259"/>
      <c r="PX98" s="259"/>
      <c r="PY98" s="259"/>
      <c r="PZ98" s="259"/>
      <c r="QA98" s="259"/>
      <c r="QB98" s="259"/>
      <c r="QC98" s="259"/>
      <c r="QD98" s="259"/>
      <c r="QE98" s="259"/>
      <c r="QF98" s="259"/>
      <c r="QG98" s="259"/>
      <c r="QH98" s="259"/>
      <c r="QI98" s="259"/>
      <c r="QJ98" s="259"/>
      <c r="QK98" s="259"/>
      <c r="QL98" s="259"/>
      <c r="QM98" s="259"/>
      <c r="QN98" s="259"/>
      <c r="QO98" s="259"/>
      <c r="QP98" s="259"/>
      <c r="QQ98" s="259"/>
      <c r="QR98" s="259"/>
      <c r="QS98" s="259"/>
      <c r="QT98" s="259"/>
      <c r="QU98" s="259"/>
      <c r="QV98" s="259"/>
      <c r="QW98" s="259"/>
      <c r="QX98" s="259"/>
      <c r="QY98" s="259"/>
      <c r="QZ98" s="385" t="s">
        <v>15</v>
      </c>
      <c r="RA98" s="385">
        <f>IF(I30=24,RE25,RA47)</f>
        <v>15</v>
      </c>
      <c r="RB98" s="385">
        <f>IF(I30=24,RE23,RA47)</f>
        <v>15</v>
      </c>
      <c r="RC98" s="385"/>
      <c r="RD98" s="385">
        <f>RB98</f>
        <v>15</v>
      </c>
      <c r="RE98" s="385">
        <f>RD98</f>
        <v>15</v>
      </c>
      <c r="RF98" s="385"/>
      <c r="RG98" s="385">
        <f>RA98</f>
        <v>15</v>
      </c>
      <c r="RH98" s="385">
        <f>RG98</f>
        <v>15</v>
      </c>
      <c r="RI98" s="385"/>
      <c r="RJ98" s="385">
        <v>0</v>
      </c>
      <c r="RK98" s="385"/>
      <c r="RL98" s="385"/>
      <c r="RM98" s="385"/>
      <c r="RN98" s="128"/>
      <c r="SF98" s="259"/>
      <c r="SG98" s="259"/>
      <c r="SH98" s="259"/>
      <c r="SI98" s="259"/>
      <c r="SJ98" s="259"/>
    </row>
    <row r="99" spans="1:504" ht="14.1" customHeight="1" x14ac:dyDescent="0.2">
      <c r="A99" s="187"/>
      <c r="B99" s="187"/>
      <c r="C99" s="205"/>
      <c r="D99" s="205"/>
      <c r="E99" s="187"/>
      <c r="F99" s="187"/>
      <c r="G99" s="187"/>
      <c r="H99" s="187"/>
      <c r="I99" s="187"/>
      <c r="J99" s="187"/>
      <c r="K99" s="187"/>
      <c r="L99" s="187"/>
      <c r="M99" s="187"/>
      <c r="N99" s="187"/>
      <c r="O99" s="187"/>
      <c r="P99" s="187"/>
      <c r="Q99" s="187"/>
      <c r="R99" s="187"/>
      <c r="S99" s="187"/>
      <c r="T99" s="187"/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87"/>
      <c r="AZ99" s="187"/>
      <c r="BA99" s="187"/>
      <c r="BB99" s="187"/>
      <c r="BC99" s="187"/>
      <c r="BD99" s="187"/>
      <c r="BE99" s="187"/>
      <c r="BF99" s="187"/>
      <c r="BG99" s="187"/>
      <c r="BH99" s="187"/>
      <c r="BI99" s="187"/>
      <c r="BJ99" s="187"/>
      <c r="BK99" s="187"/>
      <c r="BL99" s="187"/>
      <c r="BM99" s="187"/>
      <c r="BN99" s="187"/>
      <c r="BO99" s="187"/>
      <c r="BP99" s="187"/>
      <c r="BQ99" s="187"/>
      <c r="BR99" s="187"/>
      <c r="BS99" s="187"/>
      <c r="BT99" s="187"/>
      <c r="BU99" s="187"/>
      <c r="BV99" s="187"/>
      <c r="BW99" s="187"/>
      <c r="BX99" s="187"/>
      <c r="BY99" s="187"/>
      <c r="BZ99" s="187"/>
      <c r="CA99" s="187"/>
      <c r="CB99" s="187"/>
      <c r="CC99" s="187"/>
      <c r="CD99" s="187"/>
      <c r="CE99" s="187"/>
      <c r="CF99" s="187"/>
      <c r="CG99" s="187"/>
      <c r="CH99" s="187"/>
      <c r="CI99" s="187"/>
      <c r="CJ99" s="187"/>
      <c r="CK99" s="187"/>
      <c r="CL99" s="187"/>
      <c r="CM99" s="187"/>
      <c r="CN99" s="187"/>
      <c r="CO99" s="187"/>
      <c r="CP99" s="187"/>
      <c r="CQ99" s="187"/>
      <c r="CR99" s="187"/>
      <c r="CS99" s="187"/>
      <c r="CT99" s="187"/>
      <c r="CU99" s="187"/>
      <c r="CV99" s="187"/>
      <c r="CW99" s="187"/>
      <c r="CX99" s="187"/>
      <c r="CY99" s="187"/>
      <c r="CZ99" s="187"/>
      <c r="DA99" s="187"/>
      <c r="DB99" s="187"/>
      <c r="DC99" s="187"/>
      <c r="DD99" s="187"/>
      <c r="DE99" s="187"/>
      <c r="DF99" s="187"/>
      <c r="DG99" s="187"/>
      <c r="DH99" s="187"/>
      <c r="DI99" s="187"/>
      <c r="DJ99" s="187"/>
      <c r="DK99" s="187"/>
      <c r="DL99" s="187"/>
      <c r="DM99" s="187"/>
      <c r="DN99" s="187"/>
      <c r="DO99" s="187"/>
      <c r="DP99" s="187"/>
      <c r="DQ99" s="187"/>
      <c r="DR99" s="187"/>
      <c r="DS99" s="187"/>
      <c r="DT99" s="187"/>
      <c r="DU99" s="187"/>
      <c r="DV99" s="187"/>
      <c r="DW99" s="187"/>
      <c r="DX99" s="187"/>
      <c r="DY99" s="187"/>
      <c r="DZ99" s="187"/>
      <c r="EA99" s="187"/>
      <c r="EB99" s="187"/>
      <c r="EC99" s="187"/>
      <c r="ED99" s="187"/>
      <c r="EE99" s="187"/>
      <c r="EF99" s="187"/>
      <c r="EG99" s="187"/>
      <c r="EH99" s="187"/>
      <c r="EI99" s="187"/>
      <c r="EJ99" s="187"/>
      <c r="EK99" s="187"/>
      <c r="EL99" s="187"/>
      <c r="EM99" s="187"/>
      <c r="EN99" s="187"/>
      <c r="EO99" s="187"/>
      <c r="EP99" s="187"/>
      <c r="EQ99" s="187"/>
      <c r="ER99" s="187"/>
      <c r="ES99" s="187"/>
      <c r="ET99" s="187"/>
      <c r="EU99" s="187"/>
      <c r="EV99" s="187"/>
      <c r="EW99" s="187"/>
      <c r="EX99" s="187"/>
      <c r="EY99" s="187"/>
      <c r="EZ99" s="187"/>
      <c r="FA99" s="187"/>
      <c r="FB99" s="187"/>
      <c r="FC99" s="187"/>
      <c r="FD99" s="187"/>
      <c r="FE99" s="187"/>
      <c r="FF99" s="187"/>
      <c r="FG99" s="187"/>
      <c r="FH99" s="187"/>
      <c r="FI99" s="187"/>
      <c r="FJ99" s="187"/>
      <c r="FK99" s="187"/>
      <c r="FL99" s="187"/>
      <c r="FM99" s="187"/>
      <c r="FN99" s="187"/>
      <c r="FO99" s="187"/>
      <c r="FP99" s="187"/>
      <c r="FQ99" s="194"/>
      <c r="FR99" s="187"/>
      <c r="FS99" s="187"/>
      <c r="FT99" s="187"/>
      <c r="FU99" s="194"/>
      <c r="GB99" s="259"/>
      <c r="GC99" s="259"/>
      <c r="GD99" s="259"/>
      <c r="GE99" s="259"/>
      <c r="GF99" s="259"/>
      <c r="GG99" s="259"/>
      <c r="GH99" s="259"/>
      <c r="GI99" s="259"/>
      <c r="GJ99" s="259"/>
      <c r="GK99" s="259"/>
      <c r="GL99" s="259"/>
      <c r="GM99" s="259"/>
      <c r="GN99" s="259"/>
      <c r="GO99" s="259"/>
      <c r="GP99" s="259"/>
      <c r="GQ99" s="259"/>
      <c r="GR99" s="259"/>
      <c r="GS99" s="259"/>
      <c r="GT99" s="259"/>
      <c r="GU99" s="259"/>
      <c r="GV99" s="259"/>
      <c r="GW99" s="259"/>
      <c r="GX99" s="259"/>
      <c r="GY99" s="259"/>
      <c r="GZ99" s="259"/>
      <c r="HA99" s="259"/>
      <c r="HB99" s="259"/>
      <c r="HC99" s="259"/>
      <c r="HD99" s="259"/>
      <c r="HE99" s="259"/>
      <c r="HF99" s="259"/>
      <c r="HG99" s="259"/>
      <c r="HH99" s="259"/>
      <c r="HI99" s="259"/>
      <c r="HJ99" s="259"/>
      <c r="HK99" s="259"/>
      <c r="HL99" s="259"/>
      <c r="HM99" s="259"/>
      <c r="HN99" s="259"/>
      <c r="HO99" s="259"/>
      <c r="HP99" s="259"/>
      <c r="HQ99" s="259"/>
      <c r="HR99" s="259"/>
      <c r="HS99" s="259"/>
      <c r="HT99" s="259"/>
      <c r="HU99" s="259"/>
      <c r="HV99" s="259"/>
      <c r="HW99" s="259"/>
      <c r="HX99" s="259"/>
      <c r="HY99" s="259"/>
      <c r="HZ99" s="259"/>
      <c r="IA99" s="259"/>
      <c r="IB99" s="259"/>
      <c r="IC99" s="259"/>
      <c r="ID99" s="259"/>
      <c r="IE99" s="259"/>
      <c r="IF99" s="259"/>
      <c r="IG99" s="259"/>
      <c r="IH99" s="259"/>
      <c r="II99" s="259"/>
      <c r="IJ99" s="259"/>
      <c r="IK99" s="259"/>
      <c r="IL99" s="259"/>
      <c r="IM99" s="259"/>
      <c r="IN99" s="259"/>
      <c r="IO99" s="259"/>
      <c r="IP99" s="259"/>
      <c r="IQ99" s="259"/>
      <c r="IR99" s="259"/>
      <c r="IS99" s="259"/>
      <c r="IT99" s="259"/>
      <c r="IU99" s="259"/>
      <c r="IV99" s="259"/>
      <c r="IW99" s="259"/>
      <c r="IX99" s="259"/>
      <c r="IY99" s="259"/>
      <c r="IZ99" s="259"/>
      <c r="JA99" s="259"/>
      <c r="JB99" s="259"/>
      <c r="JC99" s="259"/>
      <c r="JD99" s="259"/>
      <c r="JE99" s="259"/>
      <c r="JF99" s="259"/>
      <c r="JG99" s="259"/>
      <c r="JH99" s="259"/>
      <c r="JI99" s="259"/>
      <c r="JJ99" s="259"/>
      <c r="JK99" s="259"/>
      <c r="JL99" s="259"/>
      <c r="JM99" s="259"/>
      <c r="JN99" s="259"/>
      <c r="JO99" s="259"/>
      <c r="JP99" s="259"/>
      <c r="JQ99" s="259"/>
      <c r="JR99" s="259"/>
      <c r="JS99" s="259"/>
      <c r="JT99" s="259"/>
      <c r="JU99" s="259"/>
      <c r="JV99" s="259"/>
      <c r="JW99" s="259"/>
      <c r="JX99" s="259"/>
      <c r="JY99" s="259"/>
      <c r="JZ99" s="259"/>
      <c r="KA99" s="259"/>
      <c r="KB99" s="259"/>
      <c r="KC99" s="259"/>
      <c r="KD99" s="259"/>
      <c r="KE99" s="259"/>
      <c r="KF99" s="259"/>
      <c r="KG99" s="259"/>
      <c r="KH99" s="259"/>
      <c r="KI99" s="259"/>
      <c r="KJ99" s="259"/>
      <c r="KK99" s="259"/>
      <c r="KL99" s="259"/>
      <c r="KM99" s="259"/>
      <c r="KN99" s="259"/>
      <c r="KO99" s="259"/>
      <c r="KP99" s="259"/>
      <c r="KQ99" s="259"/>
      <c r="KR99" s="259"/>
      <c r="KS99" s="259"/>
      <c r="KT99" s="259"/>
      <c r="KU99" s="259"/>
      <c r="KV99" s="259"/>
      <c r="KW99" s="259"/>
      <c r="KX99" s="259"/>
      <c r="KY99" s="259"/>
      <c r="KZ99" s="259"/>
      <c r="LA99" s="259"/>
      <c r="LB99" s="259"/>
      <c r="LC99" s="259"/>
      <c r="LD99" s="259"/>
      <c r="LE99" s="259"/>
      <c r="LF99" s="259"/>
      <c r="LG99" s="259"/>
      <c r="LH99" s="259"/>
      <c r="LI99" s="259"/>
      <c r="LJ99" s="259"/>
      <c r="LK99" s="259"/>
      <c r="LL99" s="259"/>
      <c r="LM99" s="259"/>
      <c r="LN99" s="259"/>
      <c r="LO99" s="259"/>
      <c r="LP99" s="259"/>
      <c r="LQ99" s="259"/>
      <c r="LR99" s="259"/>
      <c r="LS99" s="259"/>
      <c r="LT99" s="259"/>
      <c r="LU99" s="259"/>
      <c r="LV99" s="259"/>
      <c r="LW99" s="259"/>
      <c r="LX99" s="259"/>
      <c r="LY99" s="259"/>
      <c r="LZ99" s="259"/>
      <c r="MA99" s="259"/>
      <c r="MB99" s="259"/>
      <c r="MC99" s="259"/>
      <c r="MD99" s="259"/>
      <c r="ME99" s="259"/>
      <c r="MF99" s="259"/>
      <c r="MG99" s="259"/>
      <c r="MH99" s="259"/>
      <c r="MI99" s="259"/>
      <c r="MJ99" s="259"/>
      <c r="MK99" s="259"/>
      <c r="ML99" s="259"/>
      <c r="MM99" s="259"/>
      <c r="MN99" s="259"/>
      <c r="MO99" s="259"/>
      <c r="MP99" s="259"/>
      <c r="MQ99" s="259"/>
      <c r="MR99" s="259"/>
      <c r="MS99" s="259"/>
      <c r="MT99" s="259"/>
      <c r="MU99" s="259"/>
      <c r="MV99" s="259"/>
      <c r="MW99" s="259"/>
      <c r="MX99" s="259"/>
      <c r="MY99" s="259"/>
      <c r="MZ99" s="259"/>
      <c r="NA99" s="259"/>
      <c r="NB99" s="259"/>
      <c r="NC99" s="259"/>
      <c r="ND99" s="259"/>
      <c r="NE99" s="259"/>
      <c r="NF99" s="259"/>
      <c r="NG99" s="259"/>
      <c r="NH99" s="259"/>
      <c r="NI99" s="259"/>
      <c r="NJ99" s="259"/>
      <c r="NK99" s="259"/>
      <c r="NL99" s="259"/>
      <c r="NM99" s="259"/>
      <c r="NN99" s="259"/>
      <c r="NO99" s="259"/>
      <c r="NP99" s="259"/>
      <c r="NQ99" s="259"/>
      <c r="NR99" s="259"/>
      <c r="NS99" s="259"/>
      <c r="NT99" s="259"/>
      <c r="NU99" s="259"/>
      <c r="NV99" s="259"/>
      <c r="NW99" s="259"/>
      <c r="NX99" s="259"/>
      <c r="NY99" s="259"/>
      <c r="NZ99" s="259"/>
      <c r="OA99" s="259"/>
      <c r="OB99" s="259"/>
      <c r="OC99" s="259"/>
      <c r="OD99" s="259"/>
      <c r="OE99" s="259"/>
      <c r="OF99" s="259"/>
      <c r="OG99" s="259"/>
      <c r="OH99" s="259"/>
      <c r="OI99" s="259"/>
      <c r="OJ99" s="259"/>
      <c r="OK99" s="259"/>
      <c r="OL99" s="259"/>
      <c r="OM99" s="259"/>
      <c r="ON99" s="259"/>
      <c r="OO99" s="259"/>
      <c r="OP99" s="259"/>
      <c r="OQ99" s="259"/>
      <c r="OR99" s="259"/>
      <c r="OS99" s="259"/>
      <c r="OT99" s="259"/>
      <c r="OU99" s="259"/>
      <c r="OV99" s="259"/>
      <c r="OW99" s="259"/>
      <c r="OX99" s="259"/>
      <c r="OY99" s="259"/>
      <c r="OZ99" s="259"/>
      <c r="PA99" s="259"/>
      <c r="PB99" s="259"/>
      <c r="PC99" s="259"/>
      <c r="PD99" s="259"/>
      <c r="PE99" s="259"/>
      <c r="PF99" s="259"/>
      <c r="PG99" s="259"/>
      <c r="PH99" s="259"/>
      <c r="PI99" s="259"/>
      <c r="PJ99" s="259"/>
      <c r="PK99" s="259"/>
      <c r="PL99" s="259"/>
      <c r="PM99" s="259"/>
      <c r="PN99" s="259"/>
      <c r="PO99" s="259"/>
      <c r="PP99" s="259"/>
      <c r="PQ99" s="259"/>
      <c r="PR99" s="259"/>
      <c r="PS99" s="259"/>
      <c r="PT99" s="259"/>
      <c r="PU99" s="259"/>
      <c r="PV99" s="259"/>
      <c r="PW99" s="259"/>
      <c r="PX99" s="259"/>
      <c r="PY99" s="259"/>
      <c r="PZ99" s="259"/>
      <c r="QA99" s="259"/>
      <c r="QB99" s="259"/>
      <c r="QC99" s="259"/>
      <c r="QD99" s="259"/>
      <c r="QE99" s="259"/>
      <c r="QF99" s="259"/>
      <c r="QG99" s="259"/>
      <c r="QH99" s="259"/>
      <c r="QI99" s="259"/>
      <c r="QJ99" s="259"/>
      <c r="QK99" s="259"/>
      <c r="QL99" s="259"/>
      <c r="QM99" s="259"/>
      <c r="QN99" s="259"/>
      <c r="QO99" s="259"/>
      <c r="QP99" s="259"/>
      <c r="QQ99" s="259"/>
      <c r="QR99" s="259"/>
      <c r="QS99" s="259"/>
      <c r="QT99" s="259"/>
      <c r="QU99" s="259"/>
      <c r="QV99" s="259"/>
      <c r="QW99" s="259"/>
      <c r="QX99" s="259"/>
      <c r="QY99" s="259"/>
      <c r="QZ99" s="259"/>
      <c r="RA99" s="259"/>
      <c r="RB99" s="259"/>
      <c r="RC99" s="259"/>
      <c r="RD99" s="259"/>
      <c r="RE99" s="259"/>
      <c r="RF99" s="259"/>
      <c r="RG99" s="259"/>
      <c r="RH99" s="259"/>
      <c r="RI99" s="259"/>
      <c r="RJ99" s="259"/>
      <c r="RK99" s="259"/>
      <c r="RL99" s="259"/>
      <c r="RM99" s="259"/>
      <c r="RN99" s="259"/>
      <c r="RO99" s="259"/>
      <c r="RP99" s="259"/>
      <c r="RQ99" s="259"/>
      <c r="RR99" s="259"/>
      <c r="RS99" s="259"/>
      <c r="RT99" s="259"/>
      <c r="RU99" s="259"/>
      <c r="RV99" s="259"/>
      <c r="RW99" s="259"/>
      <c r="RX99" s="259"/>
      <c r="RY99" s="259"/>
      <c r="RZ99" s="259"/>
      <c r="SA99" s="259"/>
      <c r="SB99" s="259"/>
      <c r="SC99" s="259"/>
      <c r="SD99" s="259"/>
      <c r="SE99" s="259"/>
      <c r="SF99" s="259"/>
      <c r="SG99" s="259"/>
      <c r="SH99" s="259"/>
      <c r="SI99" s="259"/>
      <c r="SJ99" s="259"/>
    </row>
    <row r="100" spans="1:504" ht="14.1" customHeight="1" x14ac:dyDescent="0.2">
      <c r="A100" s="187"/>
      <c r="B100" s="187"/>
      <c r="C100" s="205"/>
      <c r="D100" s="205"/>
      <c r="E100" s="187"/>
      <c r="F100" s="187"/>
      <c r="G100" s="187"/>
      <c r="H100" s="187"/>
      <c r="I100" s="187"/>
      <c r="J100" s="187"/>
      <c r="K100" s="187"/>
      <c r="L100" s="187"/>
      <c r="M100" s="187"/>
      <c r="N100" s="187"/>
      <c r="O100" s="187"/>
      <c r="P100" s="187"/>
      <c r="Q100" s="187"/>
      <c r="R100" s="187"/>
      <c r="S100" s="187"/>
      <c r="T100" s="187"/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187"/>
      <c r="BE100" s="187"/>
      <c r="BF100" s="187"/>
      <c r="BG100" s="187"/>
      <c r="BH100" s="187"/>
      <c r="BI100" s="187"/>
      <c r="BJ100" s="187"/>
      <c r="BK100" s="187"/>
      <c r="BL100" s="187"/>
      <c r="BM100" s="187"/>
      <c r="BN100" s="187"/>
      <c r="BO100" s="187"/>
      <c r="BP100" s="187"/>
      <c r="BQ100" s="187"/>
      <c r="BR100" s="187"/>
      <c r="BS100" s="187"/>
      <c r="BT100" s="187"/>
      <c r="BU100" s="187"/>
      <c r="BV100" s="187"/>
      <c r="BW100" s="187"/>
      <c r="BX100" s="187"/>
      <c r="BY100" s="187"/>
      <c r="BZ100" s="187"/>
      <c r="CA100" s="187"/>
      <c r="CB100" s="187"/>
      <c r="CC100" s="187"/>
      <c r="CD100" s="187"/>
      <c r="CE100" s="187"/>
      <c r="CF100" s="187"/>
      <c r="CG100" s="187"/>
      <c r="CH100" s="187"/>
      <c r="CI100" s="187"/>
      <c r="CJ100" s="187"/>
      <c r="CK100" s="187"/>
      <c r="CL100" s="187"/>
      <c r="CM100" s="187"/>
      <c r="CN100" s="187"/>
      <c r="CO100" s="187"/>
      <c r="CP100" s="187"/>
      <c r="CQ100" s="187"/>
      <c r="CR100" s="187"/>
      <c r="CS100" s="187"/>
      <c r="CT100" s="187"/>
      <c r="CU100" s="187"/>
      <c r="CV100" s="187"/>
      <c r="CW100" s="187"/>
      <c r="CX100" s="187"/>
      <c r="CY100" s="187"/>
      <c r="CZ100" s="187"/>
      <c r="DA100" s="187"/>
      <c r="DB100" s="187"/>
      <c r="DC100" s="187"/>
      <c r="DD100" s="187"/>
      <c r="DE100" s="187"/>
      <c r="DF100" s="187"/>
      <c r="DG100" s="187"/>
      <c r="DH100" s="187"/>
      <c r="DI100" s="187"/>
      <c r="DJ100" s="187"/>
      <c r="DK100" s="187"/>
      <c r="DL100" s="187"/>
      <c r="DM100" s="187"/>
      <c r="DN100" s="187"/>
      <c r="DO100" s="187"/>
      <c r="DP100" s="187"/>
      <c r="DQ100" s="187"/>
      <c r="DR100" s="187"/>
      <c r="DS100" s="187"/>
      <c r="DT100" s="187"/>
      <c r="DU100" s="187"/>
      <c r="DV100" s="187"/>
      <c r="DW100" s="187"/>
      <c r="DX100" s="187"/>
      <c r="DY100" s="187"/>
      <c r="DZ100" s="187"/>
      <c r="EA100" s="187"/>
      <c r="EB100" s="187"/>
      <c r="EC100" s="187"/>
      <c r="ED100" s="187"/>
      <c r="EE100" s="187"/>
      <c r="EF100" s="187"/>
      <c r="EG100" s="187"/>
      <c r="EH100" s="187"/>
      <c r="EI100" s="187"/>
      <c r="EJ100" s="187"/>
      <c r="EK100" s="187"/>
      <c r="EL100" s="187"/>
      <c r="EM100" s="187"/>
      <c r="EN100" s="187"/>
      <c r="EO100" s="187"/>
      <c r="EP100" s="187"/>
      <c r="EQ100" s="187"/>
      <c r="ER100" s="187"/>
      <c r="ES100" s="187"/>
      <c r="ET100" s="187"/>
      <c r="EU100" s="187"/>
      <c r="EV100" s="187"/>
      <c r="EW100" s="187"/>
      <c r="EX100" s="187"/>
      <c r="EY100" s="187"/>
      <c r="EZ100" s="187"/>
      <c r="FA100" s="187"/>
      <c r="FB100" s="187"/>
      <c r="FC100" s="187"/>
      <c r="FD100" s="187"/>
      <c r="FE100" s="187"/>
      <c r="FF100" s="187"/>
      <c r="FG100" s="187"/>
      <c r="FH100" s="187"/>
      <c r="FI100" s="187"/>
      <c r="FJ100" s="187"/>
      <c r="FK100" s="187"/>
      <c r="FL100" s="187"/>
      <c r="FM100" s="187"/>
      <c r="FN100" s="187"/>
      <c r="FO100" s="187"/>
      <c r="FP100" s="187"/>
      <c r="FQ100" s="194"/>
      <c r="FR100" s="187"/>
      <c r="FS100" s="187"/>
      <c r="FT100" s="187"/>
      <c r="FU100" s="194"/>
      <c r="GB100" s="259"/>
      <c r="GC100" s="259"/>
      <c r="GD100" s="259"/>
      <c r="GE100" s="259"/>
      <c r="GF100" s="259"/>
      <c r="GG100" s="259"/>
      <c r="GH100" s="259"/>
      <c r="GI100" s="259"/>
      <c r="GJ100" s="259"/>
      <c r="GK100" s="259"/>
      <c r="GL100" s="259"/>
      <c r="GM100" s="259"/>
      <c r="GN100" s="259"/>
      <c r="GO100" s="259"/>
      <c r="GP100" s="259"/>
      <c r="GQ100" s="259"/>
      <c r="GR100" s="259"/>
      <c r="GS100" s="259"/>
      <c r="GT100" s="259"/>
      <c r="GU100" s="259"/>
      <c r="GV100" s="259"/>
      <c r="GW100" s="259"/>
      <c r="GX100" s="259"/>
      <c r="GY100" s="259"/>
      <c r="GZ100" s="259"/>
      <c r="HA100" s="259"/>
      <c r="HB100" s="259"/>
      <c r="HC100" s="259"/>
      <c r="HD100" s="259"/>
      <c r="HE100" s="259"/>
      <c r="HF100" s="259"/>
      <c r="HG100" s="259"/>
      <c r="HH100" s="259"/>
      <c r="HI100" s="259"/>
      <c r="HJ100" s="259"/>
      <c r="HK100" s="259"/>
      <c r="HL100" s="259"/>
      <c r="HM100" s="259"/>
      <c r="HN100" s="259"/>
      <c r="HO100" s="259"/>
      <c r="HP100" s="259"/>
      <c r="HQ100" s="259"/>
      <c r="HR100" s="259"/>
      <c r="HS100" s="259"/>
      <c r="HT100" s="259"/>
      <c r="HU100" s="259"/>
      <c r="HV100" s="259"/>
      <c r="HW100" s="259"/>
      <c r="HX100" s="259"/>
      <c r="HY100" s="259"/>
      <c r="HZ100" s="259"/>
      <c r="IA100" s="259"/>
      <c r="IB100" s="259"/>
      <c r="IC100" s="259"/>
      <c r="ID100" s="259"/>
      <c r="IE100" s="259"/>
      <c r="IF100" s="259"/>
      <c r="IG100" s="259"/>
      <c r="IH100" s="259"/>
      <c r="II100" s="259"/>
      <c r="IJ100" s="259"/>
      <c r="IK100" s="259"/>
      <c r="IL100" s="259"/>
      <c r="IM100" s="259"/>
      <c r="IN100" s="259"/>
      <c r="IO100" s="259"/>
      <c r="IP100" s="259"/>
      <c r="IQ100" s="259"/>
      <c r="IR100" s="259"/>
      <c r="IS100" s="259"/>
      <c r="IT100" s="259"/>
      <c r="IU100" s="259"/>
      <c r="IV100" s="259"/>
      <c r="IW100" s="259"/>
      <c r="IX100" s="259"/>
      <c r="IY100" s="259"/>
      <c r="IZ100" s="259"/>
      <c r="JA100" s="259"/>
      <c r="JB100" s="259"/>
      <c r="JC100" s="259"/>
      <c r="JD100" s="259"/>
      <c r="JE100" s="259"/>
      <c r="JF100" s="259"/>
      <c r="JG100" s="259"/>
      <c r="JH100" s="259"/>
      <c r="JI100" s="259"/>
      <c r="JJ100" s="259"/>
      <c r="JK100" s="259"/>
      <c r="JL100" s="259"/>
      <c r="JM100" s="259"/>
      <c r="JN100" s="259"/>
      <c r="JO100" s="259"/>
      <c r="JP100" s="259"/>
      <c r="JQ100" s="259"/>
      <c r="JR100" s="259"/>
      <c r="JS100" s="259"/>
      <c r="JT100" s="259"/>
      <c r="JU100" s="259"/>
      <c r="JV100" s="259"/>
      <c r="JW100" s="259"/>
      <c r="JX100" s="259"/>
      <c r="JY100" s="259"/>
      <c r="JZ100" s="259"/>
      <c r="KA100" s="259"/>
      <c r="KB100" s="259"/>
      <c r="KC100" s="259"/>
      <c r="KD100" s="259"/>
      <c r="KE100" s="259"/>
      <c r="KF100" s="259"/>
      <c r="KG100" s="259"/>
      <c r="KH100" s="259"/>
      <c r="KI100" s="259"/>
      <c r="KJ100" s="259"/>
      <c r="KK100" s="259"/>
      <c r="KL100" s="259"/>
      <c r="KM100" s="259"/>
      <c r="KN100" s="259"/>
      <c r="KO100" s="259"/>
      <c r="KP100" s="259"/>
      <c r="KQ100" s="259"/>
      <c r="KR100" s="259"/>
      <c r="KS100" s="259"/>
      <c r="KT100" s="259"/>
      <c r="KU100" s="259"/>
      <c r="KV100" s="259"/>
      <c r="KW100" s="259"/>
      <c r="KX100" s="259"/>
      <c r="KY100" s="259"/>
      <c r="KZ100" s="259"/>
      <c r="LA100" s="259"/>
      <c r="LB100" s="259"/>
      <c r="LC100" s="259"/>
      <c r="LD100" s="259"/>
      <c r="LE100" s="259"/>
      <c r="LF100" s="259"/>
      <c r="LG100" s="259"/>
      <c r="LH100" s="259"/>
      <c r="LI100" s="259"/>
      <c r="LJ100" s="259"/>
      <c r="LK100" s="259"/>
      <c r="LL100" s="259"/>
      <c r="LM100" s="259"/>
      <c r="LN100" s="259"/>
      <c r="LO100" s="259"/>
      <c r="LP100" s="259"/>
      <c r="LQ100" s="259"/>
      <c r="LR100" s="259"/>
      <c r="LS100" s="259"/>
      <c r="LT100" s="259"/>
      <c r="LU100" s="259"/>
      <c r="LV100" s="259"/>
      <c r="LW100" s="259"/>
      <c r="LX100" s="259"/>
      <c r="LY100" s="259"/>
      <c r="LZ100" s="259"/>
      <c r="MA100" s="259"/>
      <c r="MB100" s="259"/>
      <c r="MC100" s="259"/>
      <c r="MD100" s="259"/>
      <c r="ME100" s="259"/>
      <c r="MF100" s="259"/>
      <c r="MG100" s="259"/>
      <c r="MH100" s="259"/>
      <c r="MI100" s="259"/>
      <c r="MJ100" s="259"/>
      <c r="MK100" s="259"/>
      <c r="ML100" s="259"/>
      <c r="MM100" s="259"/>
      <c r="MN100" s="259"/>
      <c r="MO100" s="259"/>
      <c r="MP100" s="259"/>
      <c r="MQ100" s="259"/>
      <c r="MR100" s="259"/>
      <c r="MS100" s="259"/>
      <c r="MT100" s="259"/>
      <c r="MU100" s="259"/>
      <c r="MV100" s="259"/>
      <c r="MW100" s="259"/>
      <c r="MX100" s="259"/>
      <c r="MY100" s="259"/>
      <c r="MZ100" s="259"/>
      <c r="NA100" s="259"/>
      <c r="NB100" s="259"/>
      <c r="NC100" s="259"/>
      <c r="ND100" s="259"/>
      <c r="NE100" s="259"/>
      <c r="NF100" s="259"/>
      <c r="NG100" s="259"/>
      <c r="NH100" s="259"/>
      <c r="NI100" s="259"/>
      <c r="NJ100" s="259"/>
      <c r="NK100" s="259"/>
      <c r="NL100" s="259"/>
      <c r="NM100" s="259"/>
      <c r="NN100" s="259"/>
      <c r="NO100" s="259"/>
      <c r="NP100" s="259"/>
      <c r="NQ100" s="259"/>
      <c r="NR100" s="259"/>
      <c r="NS100" s="259"/>
      <c r="NT100" s="259"/>
      <c r="NU100" s="259"/>
      <c r="NV100" s="259"/>
      <c r="NW100" s="259"/>
      <c r="NX100" s="259"/>
      <c r="NY100" s="259"/>
      <c r="NZ100" s="259"/>
      <c r="OA100" s="259"/>
      <c r="OB100" s="259"/>
      <c r="OC100" s="259"/>
      <c r="OD100" s="259"/>
      <c r="OE100" s="259"/>
      <c r="OF100" s="259"/>
      <c r="OG100" s="259"/>
      <c r="OH100" s="259"/>
      <c r="OI100" s="259"/>
      <c r="OJ100" s="259"/>
      <c r="OK100" s="259"/>
      <c r="OL100" s="259"/>
      <c r="OM100" s="259"/>
      <c r="ON100" s="259"/>
      <c r="OO100" s="259"/>
      <c r="OP100" s="259"/>
      <c r="OQ100" s="259"/>
      <c r="OR100" s="259"/>
      <c r="OS100" s="259"/>
      <c r="OT100" s="259"/>
      <c r="OU100" s="259"/>
      <c r="OV100" s="259"/>
      <c r="OW100" s="259"/>
      <c r="OX100" s="259"/>
      <c r="OY100" s="259"/>
      <c r="OZ100" s="259"/>
      <c r="PA100" s="259"/>
      <c r="PB100" s="259"/>
      <c r="PC100" s="259"/>
      <c r="PD100" s="259"/>
      <c r="PE100" s="259"/>
      <c r="PF100" s="259"/>
      <c r="PG100" s="259"/>
      <c r="PH100" s="259"/>
      <c r="PI100" s="259"/>
      <c r="PJ100" s="259"/>
      <c r="PK100" s="259"/>
      <c r="PL100" s="259"/>
      <c r="PM100" s="259"/>
      <c r="PN100" s="259"/>
      <c r="PO100" s="259"/>
      <c r="PP100" s="259"/>
      <c r="PQ100" s="259"/>
      <c r="PR100" s="259"/>
      <c r="PS100" s="259"/>
      <c r="PT100" s="259"/>
      <c r="PU100" s="259"/>
      <c r="PV100" s="259"/>
      <c r="PW100" s="259"/>
      <c r="PX100" s="259"/>
      <c r="PY100" s="259"/>
      <c r="PZ100" s="259"/>
      <c r="QA100" s="259"/>
      <c r="QB100" s="259"/>
      <c r="QC100" s="259"/>
      <c r="QD100" s="259"/>
      <c r="QE100" s="259"/>
      <c r="QF100" s="259"/>
      <c r="QG100" s="259"/>
      <c r="QH100" s="259"/>
      <c r="QI100" s="259"/>
      <c r="QJ100" s="259"/>
      <c r="QK100" s="259"/>
      <c r="QL100" s="259"/>
      <c r="QM100" s="259"/>
      <c r="QN100" s="259"/>
      <c r="QO100" s="259"/>
      <c r="QP100" s="259"/>
      <c r="QQ100" s="259"/>
      <c r="QR100" s="259"/>
      <c r="QS100" s="259"/>
      <c r="QT100" s="259"/>
      <c r="QU100" s="259"/>
      <c r="QV100" s="259"/>
      <c r="QW100" s="259"/>
      <c r="QX100" s="259"/>
      <c r="QY100" s="259"/>
      <c r="QZ100" s="21" t="s">
        <v>14</v>
      </c>
      <c r="RA100" s="21">
        <v>0</v>
      </c>
      <c r="RB100" s="21">
        <f>RA100</f>
        <v>0</v>
      </c>
      <c r="RC100" s="21"/>
      <c r="RD100" s="21">
        <f>RA100+20</f>
        <v>20</v>
      </c>
      <c r="RE100" s="21">
        <f>RD100</f>
        <v>20</v>
      </c>
      <c r="RF100" s="21">
        <f>RD100</f>
        <v>20</v>
      </c>
      <c r="RG100" s="259"/>
      <c r="RH100" s="259"/>
      <c r="RI100" s="259"/>
      <c r="RJ100" s="259"/>
      <c r="RK100" s="259"/>
      <c r="RL100" s="259"/>
      <c r="RM100" s="259"/>
      <c r="RN100" s="259"/>
      <c r="RO100" s="259"/>
      <c r="RP100" s="259"/>
      <c r="RQ100" s="259"/>
      <c r="RR100" s="259"/>
      <c r="RS100" s="259"/>
      <c r="RT100" s="259"/>
      <c r="RU100" s="259"/>
      <c r="RV100" s="259"/>
      <c r="RW100" s="259"/>
      <c r="RX100" s="259"/>
      <c r="RY100" s="259"/>
      <c r="RZ100" s="259"/>
      <c r="SA100" s="259"/>
      <c r="SB100" s="259"/>
      <c r="SC100" s="259"/>
      <c r="SD100" s="259"/>
      <c r="SE100" s="259"/>
      <c r="SF100" s="259"/>
      <c r="SG100" s="259"/>
      <c r="SH100" s="259"/>
      <c r="SI100" s="259"/>
      <c r="SJ100" s="259"/>
    </row>
    <row r="101" spans="1:504" ht="14.1" customHeight="1" x14ac:dyDescent="0.2">
      <c r="A101" s="187"/>
      <c r="B101" s="187"/>
      <c r="C101" s="205"/>
      <c r="D101" s="205"/>
      <c r="E101" s="187"/>
      <c r="F101" s="187"/>
      <c r="G101" s="187"/>
      <c r="H101" s="187"/>
      <c r="I101" s="187"/>
      <c r="J101" s="187"/>
      <c r="K101" s="187"/>
      <c r="L101" s="187"/>
      <c r="M101" s="187"/>
      <c r="N101" s="187"/>
      <c r="O101" s="187"/>
      <c r="P101" s="187"/>
      <c r="Q101" s="187"/>
      <c r="R101" s="187"/>
      <c r="S101" s="187"/>
      <c r="T101" s="187"/>
      <c r="U101" s="187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7"/>
      <c r="AZ101" s="187"/>
      <c r="BA101" s="187"/>
      <c r="BB101" s="187"/>
      <c r="BC101" s="187"/>
      <c r="BD101" s="187"/>
      <c r="BE101" s="187"/>
      <c r="BF101" s="187"/>
      <c r="BG101" s="187"/>
      <c r="BH101" s="187"/>
      <c r="BI101" s="187"/>
      <c r="BJ101" s="187"/>
      <c r="BK101" s="187"/>
      <c r="BL101" s="187"/>
      <c r="BM101" s="187"/>
      <c r="BN101" s="187"/>
      <c r="BO101" s="187"/>
      <c r="BP101" s="187"/>
      <c r="BQ101" s="187"/>
      <c r="BR101" s="187"/>
      <c r="BS101" s="187"/>
      <c r="BT101" s="187"/>
      <c r="BU101" s="187"/>
      <c r="BV101" s="187"/>
      <c r="BW101" s="187"/>
      <c r="BX101" s="187"/>
      <c r="BY101" s="187"/>
      <c r="BZ101" s="187"/>
      <c r="CA101" s="187"/>
      <c r="CB101" s="187"/>
      <c r="CC101" s="187"/>
      <c r="CD101" s="187"/>
      <c r="CE101" s="187"/>
      <c r="CF101" s="187"/>
      <c r="CG101" s="187"/>
      <c r="CH101" s="187"/>
      <c r="CI101" s="187"/>
      <c r="CJ101" s="187"/>
      <c r="CK101" s="187"/>
      <c r="CL101" s="187"/>
      <c r="CM101" s="187"/>
      <c r="CN101" s="187"/>
      <c r="CO101" s="187"/>
      <c r="CP101" s="187"/>
      <c r="CQ101" s="187"/>
      <c r="CR101" s="187"/>
      <c r="CS101" s="187"/>
      <c r="CT101" s="187"/>
      <c r="CU101" s="187"/>
      <c r="CV101" s="187"/>
      <c r="CW101" s="187"/>
      <c r="CX101" s="187"/>
      <c r="CY101" s="187"/>
      <c r="CZ101" s="187"/>
      <c r="DA101" s="187"/>
      <c r="DB101" s="187"/>
      <c r="DC101" s="187"/>
      <c r="DD101" s="187"/>
      <c r="DE101" s="187"/>
      <c r="DF101" s="187"/>
      <c r="DG101" s="187"/>
      <c r="DH101" s="187"/>
      <c r="DI101" s="187"/>
      <c r="DJ101" s="187"/>
      <c r="DK101" s="187"/>
      <c r="DL101" s="187"/>
      <c r="DM101" s="187"/>
      <c r="DN101" s="187"/>
      <c r="DO101" s="187"/>
      <c r="DP101" s="187"/>
      <c r="DQ101" s="187"/>
      <c r="DR101" s="187"/>
      <c r="DS101" s="187"/>
      <c r="DT101" s="187"/>
      <c r="DU101" s="187"/>
      <c r="DV101" s="187"/>
      <c r="DW101" s="187"/>
      <c r="DX101" s="187"/>
      <c r="DY101" s="187"/>
      <c r="DZ101" s="187"/>
      <c r="EA101" s="187"/>
      <c r="EB101" s="187"/>
      <c r="EC101" s="187"/>
      <c r="ED101" s="187"/>
      <c r="EE101" s="187"/>
      <c r="EF101" s="187"/>
      <c r="EG101" s="187"/>
      <c r="EH101" s="187"/>
      <c r="EI101" s="187"/>
      <c r="EJ101" s="187"/>
      <c r="EK101" s="187"/>
      <c r="EL101" s="187"/>
      <c r="EM101" s="187"/>
      <c r="EN101" s="187"/>
      <c r="EO101" s="187"/>
      <c r="EP101" s="187"/>
      <c r="EQ101" s="187"/>
      <c r="ER101" s="187"/>
      <c r="ES101" s="187"/>
      <c r="ET101" s="187"/>
      <c r="EU101" s="187"/>
      <c r="EV101" s="187"/>
      <c r="EW101" s="187"/>
      <c r="EX101" s="187"/>
      <c r="EY101" s="187"/>
      <c r="EZ101" s="187"/>
      <c r="FA101" s="187"/>
      <c r="FB101" s="187"/>
      <c r="FC101" s="187"/>
      <c r="FD101" s="187"/>
      <c r="FE101" s="187"/>
      <c r="FF101" s="187"/>
      <c r="FG101" s="187"/>
      <c r="FH101" s="187"/>
      <c r="FI101" s="187"/>
      <c r="FJ101" s="187"/>
      <c r="FK101" s="187"/>
      <c r="FL101" s="187"/>
      <c r="FM101" s="187"/>
      <c r="FN101" s="187"/>
      <c r="FO101" s="187"/>
      <c r="FP101" s="187"/>
      <c r="FQ101" s="194"/>
      <c r="FR101" s="187"/>
      <c r="FS101" s="187"/>
      <c r="FT101" s="187"/>
      <c r="FU101" s="194"/>
      <c r="GB101" s="259"/>
      <c r="GC101" s="259"/>
      <c r="GD101" s="259"/>
      <c r="GE101" s="259"/>
      <c r="GF101" s="259"/>
      <c r="GG101" s="259"/>
      <c r="GH101" s="259"/>
      <c r="GI101" s="259"/>
      <c r="GJ101" s="259"/>
      <c r="GK101" s="259"/>
      <c r="GL101" s="259"/>
      <c r="GM101" s="259"/>
      <c r="GN101" s="259"/>
      <c r="GO101" s="259"/>
      <c r="GP101" s="259"/>
      <c r="GQ101" s="259"/>
      <c r="GR101" s="259"/>
      <c r="GS101" s="259"/>
      <c r="GT101" s="259"/>
      <c r="GU101" s="259"/>
      <c r="GV101" s="259"/>
      <c r="GW101" s="259"/>
      <c r="GX101" s="259"/>
      <c r="GY101" s="259"/>
      <c r="GZ101" s="259"/>
      <c r="HA101" s="259"/>
      <c r="HB101" s="259"/>
      <c r="HC101" s="259"/>
      <c r="HD101" s="259"/>
      <c r="HE101" s="259"/>
      <c r="HF101" s="259"/>
      <c r="HG101" s="259"/>
      <c r="HH101" s="259"/>
      <c r="HI101" s="259"/>
      <c r="HJ101" s="259"/>
      <c r="HK101" s="259"/>
      <c r="HL101" s="259"/>
      <c r="HM101" s="259"/>
      <c r="HN101" s="259"/>
      <c r="HO101" s="259"/>
      <c r="HP101" s="259"/>
      <c r="HQ101" s="259"/>
      <c r="HR101" s="259"/>
      <c r="HS101" s="259"/>
      <c r="HT101" s="259"/>
      <c r="HU101" s="259"/>
      <c r="HV101" s="259"/>
      <c r="HW101" s="259"/>
      <c r="HX101" s="259"/>
      <c r="HY101" s="259"/>
      <c r="HZ101" s="259"/>
      <c r="IA101" s="259"/>
      <c r="IB101" s="259"/>
      <c r="IC101" s="259"/>
      <c r="ID101" s="259"/>
      <c r="IE101" s="259"/>
      <c r="IF101" s="259"/>
      <c r="IG101" s="259"/>
      <c r="IH101" s="259"/>
      <c r="II101" s="259"/>
      <c r="IJ101" s="259"/>
      <c r="IK101" s="259"/>
      <c r="IL101" s="259"/>
      <c r="IM101" s="259"/>
      <c r="IN101" s="259"/>
      <c r="IO101" s="259"/>
      <c r="IP101" s="259"/>
      <c r="IQ101" s="259"/>
      <c r="IR101" s="259"/>
      <c r="IS101" s="259"/>
      <c r="IT101" s="259"/>
      <c r="IU101" s="259"/>
      <c r="IV101" s="259"/>
      <c r="IW101" s="259"/>
      <c r="IX101" s="259"/>
      <c r="IY101" s="259"/>
      <c r="IZ101" s="259"/>
      <c r="JA101" s="259"/>
      <c r="JB101" s="259"/>
      <c r="JC101" s="259"/>
      <c r="JD101" s="259"/>
      <c r="JE101" s="259"/>
      <c r="JF101" s="259"/>
      <c r="JG101" s="259"/>
      <c r="JH101" s="259"/>
      <c r="JI101" s="259"/>
      <c r="JJ101" s="259"/>
      <c r="JK101" s="259"/>
      <c r="JL101" s="259"/>
      <c r="JM101" s="259"/>
      <c r="JN101" s="259"/>
      <c r="JO101" s="259"/>
      <c r="JP101" s="259"/>
      <c r="JQ101" s="259"/>
      <c r="JR101" s="259"/>
      <c r="JS101" s="259"/>
      <c r="JT101" s="259"/>
      <c r="JU101" s="259"/>
      <c r="JV101" s="259"/>
      <c r="JW101" s="259"/>
      <c r="JX101" s="259"/>
      <c r="JY101" s="259"/>
      <c r="JZ101" s="259"/>
      <c r="KA101" s="259"/>
      <c r="KB101" s="259"/>
      <c r="KC101" s="259"/>
      <c r="KD101" s="259"/>
      <c r="KE101" s="259"/>
      <c r="KF101" s="259"/>
      <c r="KG101" s="259"/>
      <c r="KH101" s="259"/>
      <c r="KI101" s="259"/>
      <c r="KJ101" s="259"/>
      <c r="KK101" s="259"/>
      <c r="KL101" s="259"/>
      <c r="KM101" s="259"/>
      <c r="KN101" s="259"/>
      <c r="KO101" s="259"/>
      <c r="KP101" s="259"/>
      <c r="KQ101" s="259"/>
      <c r="KR101" s="259"/>
      <c r="KS101" s="259"/>
      <c r="KT101" s="259"/>
      <c r="KU101" s="259"/>
      <c r="KV101" s="259"/>
      <c r="KW101" s="259"/>
      <c r="KX101" s="259"/>
      <c r="KY101" s="259"/>
      <c r="KZ101" s="259"/>
      <c r="LA101" s="259"/>
      <c r="LB101" s="259"/>
      <c r="LC101" s="259"/>
      <c r="LD101" s="259"/>
      <c r="LE101" s="259"/>
      <c r="LF101" s="259"/>
      <c r="LG101" s="259"/>
      <c r="LH101" s="259"/>
      <c r="LI101" s="259"/>
      <c r="LJ101" s="259"/>
      <c r="LK101" s="259"/>
      <c r="LL101" s="259"/>
      <c r="LM101" s="259"/>
      <c r="LN101" s="259"/>
      <c r="LO101" s="259"/>
      <c r="LP101" s="259"/>
      <c r="LQ101" s="259"/>
      <c r="LR101" s="259"/>
      <c r="LS101" s="259"/>
      <c r="LT101" s="259"/>
      <c r="LU101" s="259"/>
      <c r="LV101" s="259"/>
      <c r="LW101" s="259"/>
      <c r="LX101" s="259"/>
      <c r="LY101" s="259"/>
      <c r="LZ101" s="259"/>
      <c r="MA101" s="259"/>
      <c r="MB101" s="259"/>
      <c r="MC101" s="259"/>
      <c r="MD101" s="259"/>
      <c r="ME101" s="259"/>
      <c r="MF101" s="259"/>
      <c r="MG101" s="259"/>
      <c r="MH101" s="259"/>
      <c r="MI101" s="259"/>
      <c r="MJ101" s="259"/>
      <c r="MK101" s="259"/>
      <c r="ML101" s="259"/>
      <c r="MM101" s="259"/>
      <c r="MN101" s="259"/>
      <c r="MO101" s="259"/>
      <c r="MP101" s="259"/>
      <c r="MQ101" s="259"/>
      <c r="MR101" s="259"/>
      <c r="MS101" s="259"/>
      <c r="MT101" s="259"/>
      <c r="MU101" s="259"/>
      <c r="MV101" s="259"/>
      <c r="MW101" s="259"/>
      <c r="MX101" s="259"/>
      <c r="MY101" s="259"/>
      <c r="MZ101" s="259"/>
      <c r="NA101" s="259"/>
      <c r="NB101" s="259"/>
      <c r="NC101" s="259"/>
      <c r="ND101" s="259"/>
      <c r="NE101" s="259"/>
      <c r="NF101" s="259"/>
      <c r="NG101" s="259"/>
      <c r="NH101" s="259"/>
      <c r="NI101" s="259"/>
      <c r="NJ101" s="259"/>
      <c r="NK101" s="259"/>
      <c r="NL101" s="259"/>
      <c r="NM101" s="259"/>
      <c r="NN101" s="259"/>
      <c r="NO101" s="259"/>
      <c r="NP101" s="259"/>
      <c r="NQ101" s="259"/>
      <c r="NR101" s="259"/>
      <c r="NS101" s="259"/>
      <c r="NT101" s="259"/>
      <c r="NU101" s="259"/>
      <c r="NV101" s="259"/>
      <c r="NW101" s="259"/>
      <c r="NX101" s="259"/>
      <c r="NY101" s="259"/>
      <c r="NZ101" s="259"/>
      <c r="OA101" s="259"/>
      <c r="OB101" s="259"/>
      <c r="OC101" s="259"/>
      <c r="OD101" s="259"/>
      <c r="OE101" s="259"/>
      <c r="OF101" s="259"/>
      <c r="OG101" s="259"/>
      <c r="OH101" s="259"/>
      <c r="OI101" s="259"/>
      <c r="OJ101" s="259"/>
      <c r="OK101" s="259"/>
      <c r="OL101" s="259"/>
      <c r="OM101" s="259"/>
      <c r="ON101" s="259"/>
      <c r="OO101" s="259"/>
      <c r="OP101" s="259"/>
      <c r="OQ101" s="259"/>
      <c r="OR101" s="259"/>
      <c r="OS101" s="259"/>
      <c r="OT101" s="259"/>
      <c r="OU101" s="259"/>
      <c r="OV101" s="259"/>
      <c r="OW101" s="259"/>
      <c r="OX101" s="259"/>
      <c r="OY101" s="259"/>
      <c r="OZ101" s="259"/>
      <c r="PA101" s="259"/>
      <c r="PB101" s="259"/>
      <c r="PC101" s="259"/>
      <c r="PD101" s="259"/>
      <c r="PE101" s="259"/>
      <c r="PF101" s="259"/>
      <c r="PG101" s="259"/>
      <c r="PH101" s="259"/>
      <c r="PI101" s="259"/>
      <c r="PJ101" s="259"/>
      <c r="PK101" s="259"/>
      <c r="PL101" s="259"/>
      <c r="PM101" s="259"/>
      <c r="PN101" s="259"/>
      <c r="PO101" s="259"/>
      <c r="PP101" s="259"/>
      <c r="PQ101" s="259"/>
      <c r="PR101" s="259"/>
      <c r="PS101" s="259"/>
      <c r="PT101" s="259"/>
      <c r="PU101" s="259"/>
      <c r="PV101" s="259"/>
      <c r="PW101" s="259"/>
      <c r="PX101" s="259"/>
      <c r="PY101" s="259"/>
      <c r="PZ101" s="259"/>
      <c r="QA101" s="259"/>
      <c r="QB101" s="259"/>
      <c r="QC101" s="259"/>
      <c r="QD101" s="259"/>
      <c r="QE101" s="259"/>
      <c r="QF101" s="259"/>
      <c r="QG101" s="259"/>
      <c r="QH101" s="259"/>
      <c r="QI101" s="259"/>
      <c r="QJ101" s="259"/>
      <c r="QK101" s="259"/>
      <c r="QL101" s="259"/>
      <c r="QM101" s="259"/>
      <c r="QN101" s="259"/>
      <c r="QO101" s="259"/>
      <c r="QP101" s="259"/>
      <c r="QQ101" s="259"/>
      <c r="QR101" s="259"/>
      <c r="QS101" s="259"/>
      <c r="QT101" s="259"/>
      <c r="QU101" s="259"/>
      <c r="QV101" s="259"/>
      <c r="QW101" s="259"/>
      <c r="QX101" s="259"/>
      <c r="QY101" s="259"/>
      <c r="QZ101" s="21" t="s">
        <v>15</v>
      </c>
      <c r="RA101" s="21">
        <f>'Tied Column'!RB6-20</f>
        <v>-35</v>
      </c>
      <c r="RB101" s="21">
        <f>RA101-8</f>
        <v>-43</v>
      </c>
      <c r="RC101" s="21"/>
      <c r="RD101" s="21">
        <f>RA101</f>
        <v>-35</v>
      </c>
      <c r="RE101" s="21">
        <f>RB101</f>
        <v>-43</v>
      </c>
      <c r="RF101" s="21">
        <f>RE101-5</f>
        <v>-48</v>
      </c>
      <c r="RG101" s="259"/>
      <c r="RH101" s="259"/>
      <c r="RI101" s="259"/>
      <c r="RJ101" s="259"/>
      <c r="RK101" s="259"/>
      <c r="RL101" s="259"/>
      <c r="RM101" s="259"/>
      <c r="RN101" s="259"/>
      <c r="RO101" s="259"/>
      <c r="RP101" s="259"/>
      <c r="RQ101" s="259"/>
      <c r="RR101" s="259"/>
      <c r="RS101" s="259"/>
      <c r="RT101" s="259"/>
      <c r="RU101" s="259"/>
      <c r="RV101" s="259"/>
      <c r="RW101" s="259"/>
      <c r="RX101" s="259"/>
      <c r="RY101" s="259"/>
      <c r="RZ101" s="259"/>
      <c r="SA101" s="259"/>
      <c r="SB101" s="259"/>
      <c r="SC101" s="259"/>
      <c r="SD101" s="259"/>
      <c r="SE101" s="259"/>
      <c r="SF101" s="259"/>
      <c r="SG101" s="259"/>
      <c r="SH101" s="259"/>
      <c r="SI101" s="259"/>
      <c r="SJ101" s="259"/>
    </row>
    <row r="102" spans="1:504" ht="14.1" customHeight="1" x14ac:dyDescent="0.2">
      <c r="A102" s="187"/>
      <c r="B102" s="187"/>
      <c r="C102" s="187"/>
      <c r="D102" s="187"/>
      <c r="E102" s="187"/>
      <c r="F102" s="187"/>
      <c r="G102" s="187"/>
      <c r="H102" s="187"/>
      <c r="I102" s="187"/>
      <c r="J102" s="187"/>
      <c r="K102" s="187"/>
      <c r="L102" s="187"/>
      <c r="M102" s="187"/>
      <c r="N102" s="187"/>
      <c r="O102" s="187"/>
      <c r="P102" s="187"/>
      <c r="Q102" s="187"/>
      <c r="R102" s="187"/>
      <c r="S102" s="187"/>
      <c r="T102" s="187"/>
      <c r="U102" s="187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91"/>
      <c r="AL102" s="191"/>
      <c r="AM102" s="191"/>
      <c r="AN102" s="191"/>
      <c r="AO102" s="191"/>
      <c r="AP102" s="191"/>
      <c r="AQ102" s="191"/>
      <c r="AR102" s="191"/>
      <c r="AS102" s="191"/>
      <c r="AT102" s="191"/>
      <c r="AU102" s="191"/>
      <c r="AV102" s="191"/>
      <c r="AW102" s="191"/>
      <c r="AX102" s="191"/>
      <c r="AY102" s="191"/>
      <c r="AZ102" s="191"/>
      <c r="BA102" s="191"/>
      <c r="BB102" s="191"/>
      <c r="BC102" s="191"/>
      <c r="BD102" s="191"/>
      <c r="BE102" s="191"/>
      <c r="BF102" s="191"/>
      <c r="BG102" s="191"/>
      <c r="BH102" s="191"/>
      <c r="BI102" s="191"/>
      <c r="BJ102" s="191"/>
      <c r="BK102" s="191"/>
      <c r="BL102" s="191"/>
      <c r="BM102" s="191"/>
      <c r="BN102" s="191"/>
      <c r="BO102" s="191"/>
      <c r="BP102" s="191"/>
      <c r="BQ102" s="191"/>
      <c r="BR102" s="191"/>
      <c r="BS102" s="191"/>
      <c r="BT102" s="191"/>
      <c r="BU102" s="191"/>
      <c r="BV102" s="191"/>
      <c r="BW102" s="191"/>
      <c r="BX102" s="191"/>
      <c r="BY102" s="191"/>
      <c r="BZ102" s="191"/>
      <c r="CA102" s="191"/>
      <c r="CB102" s="191"/>
      <c r="CC102" s="191"/>
      <c r="CD102" s="191"/>
      <c r="CE102" s="191"/>
      <c r="CF102" s="191"/>
      <c r="CG102" s="191"/>
      <c r="CH102" s="191"/>
      <c r="CI102" s="191"/>
      <c r="CJ102" s="191"/>
      <c r="CK102" s="191"/>
      <c r="CL102" s="191"/>
      <c r="CM102" s="191"/>
      <c r="CN102" s="191"/>
      <c r="CO102" s="191"/>
      <c r="CP102" s="191"/>
      <c r="CQ102" s="191"/>
      <c r="CR102" s="191"/>
      <c r="CS102" s="191"/>
      <c r="CT102" s="191"/>
      <c r="CU102" s="191"/>
      <c r="CV102" s="191"/>
      <c r="CW102" s="191"/>
      <c r="CX102" s="191"/>
      <c r="CY102" s="191"/>
      <c r="CZ102" s="191"/>
      <c r="DA102" s="191"/>
      <c r="DB102" s="191"/>
      <c r="DC102" s="191"/>
      <c r="DD102" s="191"/>
      <c r="DE102" s="191"/>
      <c r="DF102" s="191"/>
      <c r="DG102" s="191"/>
      <c r="DH102" s="191"/>
      <c r="DI102" s="191"/>
      <c r="DJ102" s="191"/>
      <c r="DK102" s="191"/>
      <c r="DL102" s="191"/>
      <c r="DM102" s="191"/>
      <c r="DN102" s="191"/>
      <c r="DO102" s="191"/>
      <c r="DP102" s="191"/>
      <c r="DQ102" s="191"/>
      <c r="DR102" s="191"/>
      <c r="DS102" s="191"/>
      <c r="DT102" s="191"/>
      <c r="DU102" s="191"/>
      <c r="DV102" s="191"/>
      <c r="DW102" s="191"/>
      <c r="DX102" s="191"/>
      <c r="DY102" s="191"/>
      <c r="DZ102" s="191"/>
      <c r="EA102" s="191"/>
      <c r="EB102" s="191"/>
      <c r="EC102" s="191"/>
      <c r="ED102" s="191"/>
      <c r="EE102" s="191"/>
      <c r="EF102" s="191"/>
      <c r="EG102" s="191"/>
      <c r="EH102" s="191"/>
      <c r="EI102" s="191"/>
      <c r="EJ102" s="191"/>
      <c r="EK102" s="191"/>
      <c r="EL102" s="191"/>
      <c r="EM102" s="191"/>
      <c r="EN102" s="191"/>
      <c r="EO102" s="191"/>
      <c r="EP102" s="191"/>
      <c r="EQ102" s="191"/>
      <c r="ER102" s="191"/>
      <c r="ES102" s="191"/>
      <c r="ET102" s="191"/>
      <c r="EU102" s="187"/>
      <c r="EV102" s="187"/>
      <c r="EW102" s="187"/>
      <c r="EX102" s="187"/>
      <c r="EY102" s="187"/>
      <c r="EZ102" s="187"/>
      <c r="FA102" s="187"/>
      <c r="FB102" s="187"/>
      <c r="FC102" s="187"/>
      <c r="FD102" s="187"/>
      <c r="FE102" s="187"/>
      <c r="FF102" s="187"/>
      <c r="FG102" s="187"/>
      <c r="FH102" s="187"/>
      <c r="FI102" s="187"/>
      <c r="FJ102" s="187"/>
      <c r="FK102" s="187"/>
      <c r="FL102" s="187"/>
      <c r="FM102" s="187"/>
      <c r="FN102" s="187"/>
      <c r="FO102" s="187"/>
      <c r="FP102" s="187"/>
      <c r="FQ102" s="194"/>
      <c r="FR102" s="187"/>
      <c r="FS102" s="187"/>
      <c r="FT102" s="187"/>
      <c r="FU102" s="194"/>
    </row>
    <row r="103" spans="1:504" ht="14.1" customHeight="1" x14ac:dyDescent="0.2">
      <c r="A103" s="187"/>
      <c r="B103" s="187"/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187"/>
      <c r="O103" s="187"/>
      <c r="P103" s="187"/>
      <c r="Q103" s="187"/>
      <c r="R103" s="187"/>
      <c r="S103" s="187"/>
      <c r="T103" s="187"/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91"/>
      <c r="AL103" s="191"/>
      <c r="AM103" s="191"/>
      <c r="AN103" s="191"/>
      <c r="AO103" s="191"/>
      <c r="AP103" s="191"/>
      <c r="AQ103" s="191"/>
      <c r="AR103" s="191"/>
      <c r="AS103" s="191"/>
      <c r="AT103" s="191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91"/>
      <c r="BF103" s="191"/>
      <c r="BG103" s="191"/>
      <c r="BH103" s="191"/>
      <c r="BI103" s="191"/>
      <c r="BJ103" s="191"/>
      <c r="BK103" s="191"/>
      <c r="BL103" s="191"/>
      <c r="BM103" s="191"/>
      <c r="BN103" s="191"/>
      <c r="BO103" s="191"/>
      <c r="BP103" s="191"/>
      <c r="BQ103" s="191"/>
      <c r="BR103" s="191"/>
      <c r="BS103" s="191"/>
      <c r="BT103" s="191"/>
      <c r="BU103" s="191"/>
      <c r="BV103" s="191"/>
      <c r="BW103" s="191"/>
      <c r="BX103" s="191"/>
      <c r="BY103" s="191"/>
      <c r="BZ103" s="191"/>
      <c r="CA103" s="191"/>
      <c r="CB103" s="191"/>
      <c r="CC103" s="191"/>
      <c r="CD103" s="191"/>
      <c r="CE103" s="191"/>
      <c r="CF103" s="191"/>
      <c r="CG103" s="191"/>
      <c r="CH103" s="191"/>
      <c r="CI103" s="191"/>
      <c r="CJ103" s="191"/>
      <c r="CK103" s="191"/>
      <c r="CL103" s="191"/>
      <c r="CM103" s="191"/>
      <c r="CN103" s="191"/>
      <c r="CO103" s="191"/>
      <c r="CP103" s="191"/>
      <c r="CQ103" s="191"/>
      <c r="CR103" s="191"/>
      <c r="CS103" s="191"/>
      <c r="CT103" s="191"/>
      <c r="CU103" s="191"/>
      <c r="CV103" s="191"/>
      <c r="CW103" s="191"/>
      <c r="CX103" s="191"/>
      <c r="CY103" s="191"/>
      <c r="CZ103" s="191"/>
      <c r="DA103" s="191"/>
      <c r="DB103" s="191"/>
      <c r="DC103" s="191"/>
      <c r="DD103" s="191"/>
      <c r="DE103" s="191"/>
      <c r="DF103" s="191"/>
      <c r="DG103" s="191"/>
      <c r="DH103" s="191"/>
      <c r="DI103" s="191"/>
      <c r="DJ103" s="191"/>
      <c r="DK103" s="191"/>
      <c r="DL103" s="191"/>
      <c r="DM103" s="191"/>
      <c r="DN103" s="191"/>
      <c r="DO103" s="191"/>
      <c r="DP103" s="191"/>
      <c r="DQ103" s="191"/>
      <c r="DR103" s="191"/>
      <c r="DS103" s="191"/>
      <c r="DT103" s="191"/>
      <c r="DU103" s="191"/>
      <c r="DV103" s="191"/>
      <c r="DW103" s="191"/>
      <c r="DX103" s="191"/>
      <c r="DY103" s="191"/>
      <c r="DZ103" s="191"/>
      <c r="EA103" s="191"/>
      <c r="EB103" s="191"/>
      <c r="EC103" s="191"/>
      <c r="ED103" s="191"/>
      <c r="EE103" s="191"/>
      <c r="EF103" s="191"/>
      <c r="EG103" s="191"/>
      <c r="EH103" s="191"/>
      <c r="EI103" s="191"/>
      <c r="EJ103" s="191"/>
      <c r="EK103" s="191"/>
      <c r="EL103" s="191"/>
      <c r="EM103" s="191"/>
      <c r="EN103" s="191"/>
      <c r="EO103" s="191"/>
      <c r="EP103" s="191"/>
      <c r="EQ103" s="191"/>
      <c r="ER103" s="191"/>
      <c r="ES103" s="191"/>
      <c r="ET103" s="191"/>
      <c r="EU103" s="202"/>
      <c r="EV103" s="202"/>
      <c r="EW103" s="187"/>
      <c r="EX103" s="187"/>
      <c r="EY103" s="187"/>
      <c r="EZ103" s="187"/>
      <c r="FA103" s="187"/>
      <c r="FB103" s="187"/>
      <c r="FC103" s="187"/>
      <c r="FD103" s="187"/>
      <c r="FE103" s="187"/>
      <c r="FF103" s="187"/>
      <c r="FG103" s="187"/>
      <c r="FH103" s="187"/>
      <c r="FI103" s="187"/>
      <c r="FJ103" s="187"/>
      <c r="FK103" s="187"/>
      <c r="FL103" s="187"/>
      <c r="FM103" s="187"/>
      <c r="FN103" s="187"/>
      <c r="FO103" s="187"/>
      <c r="FP103" s="187"/>
      <c r="FQ103" s="194"/>
      <c r="FR103" s="187"/>
      <c r="FS103" s="187"/>
      <c r="FT103" s="187"/>
      <c r="FU103" s="194"/>
    </row>
    <row r="104" spans="1:504" ht="14.1" customHeight="1" x14ac:dyDescent="0.15">
      <c r="A104" s="187"/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  <c r="Q104" s="187"/>
      <c r="R104" s="187"/>
      <c r="S104" s="187"/>
      <c r="T104" s="187"/>
      <c r="U104" s="187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187"/>
      <c r="AH104" s="187"/>
      <c r="AI104" s="187"/>
      <c r="AJ104" s="187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  <c r="BI104" s="206"/>
      <c r="BJ104" s="206"/>
      <c r="BK104" s="206"/>
      <c r="BL104" s="206"/>
      <c r="BM104" s="206"/>
      <c r="BN104" s="206"/>
      <c r="BO104" s="206"/>
      <c r="BP104" s="206"/>
      <c r="BQ104" s="206"/>
      <c r="BR104" s="206"/>
      <c r="BS104" s="206"/>
      <c r="BT104" s="206"/>
      <c r="BU104" s="206"/>
      <c r="BV104" s="206"/>
      <c r="BW104" s="206"/>
      <c r="BX104" s="206"/>
      <c r="BY104" s="206"/>
      <c r="BZ104" s="206"/>
      <c r="CA104" s="206"/>
      <c r="CB104" s="206"/>
      <c r="CC104" s="206"/>
      <c r="CD104" s="206"/>
      <c r="CE104" s="206"/>
      <c r="CF104" s="206"/>
      <c r="CG104" s="206"/>
      <c r="CH104" s="206"/>
      <c r="CI104" s="206"/>
      <c r="CJ104" s="206"/>
      <c r="CK104" s="206"/>
      <c r="CL104" s="206"/>
      <c r="CM104" s="206"/>
      <c r="CN104" s="206"/>
      <c r="CO104" s="206"/>
      <c r="CP104" s="206"/>
      <c r="CQ104" s="206"/>
      <c r="CR104" s="206"/>
      <c r="CS104" s="206"/>
      <c r="CT104" s="206"/>
      <c r="CU104" s="206"/>
      <c r="CV104" s="206"/>
      <c r="CW104" s="206"/>
      <c r="CX104" s="206"/>
      <c r="CY104" s="206"/>
      <c r="CZ104" s="206"/>
      <c r="DA104" s="206"/>
      <c r="DB104" s="206"/>
      <c r="DC104" s="206"/>
      <c r="DD104" s="206"/>
      <c r="DE104" s="206"/>
      <c r="DF104" s="206"/>
      <c r="DG104" s="206"/>
      <c r="DH104" s="206"/>
      <c r="DI104" s="206"/>
      <c r="DJ104" s="206"/>
      <c r="DK104" s="206"/>
      <c r="DL104" s="206"/>
      <c r="DM104" s="206"/>
      <c r="DN104" s="206"/>
      <c r="DO104" s="206"/>
      <c r="DP104" s="206"/>
      <c r="DQ104" s="206"/>
      <c r="DR104" s="206"/>
      <c r="DS104" s="206"/>
      <c r="DT104" s="206"/>
      <c r="DU104" s="206"/>
      <c r="DV104" s="206"/>
      <c r="DW104" s="206"/>
      <c r="DX104" s="206"/>
      <c r="DY104" s="206"/>
      <c r="DZ104" s="206"/>
      <c r="EA104" s="206"/>
      <c r="EB104" s="206"/>
      <c r="EC104" s="206"/>
      <c r="ED104" s="206"/>
      <c r="EE104" s="206"/>
      <c r="EF104" s="206"/>
      <c r="EG104" s="206"/>
      <c r="EH104" s="206"/>
      <c r="EI104" s="206"/>
      <c r="EJ104" s="206"/>
      <c r="EK104" s="206"/>
      <c r="EL104" s="206"/>
      <c r="EM104" s="206"/>
      <c r="EN104" s="206"/>
      <c r="EO104" s="206"/>
      <c r="EP104" s="206"/>
      <c r="EQ104" s="206"/>
      <c r="ER104" s="206"/>
      <c r="ES104" s="206"/>
      <c r="ET104" s="206"/>
      <c r="EU104" s="207"/>
      <c r="EV104" s="207"/>
      <c r="EW104" s="187"/>
      <c r="EX104" s="187"/>
      <c r="EY104" s="187"/>
      <c r="EZ104" s="187"/>
      <c r="FA104" s="187"/>
      <c r="FB104" s="187"/>
      <c r="FC104" s="187"/>
      <c r="FD104" s="187"/>
      <c r="FE104" s="187"/>
      <c r="FF104" s="187"/>
      <c r="FG104" s="187"/>
      <c r="FH104" s="187"/>
      <c r="FI104" s="187"/>
      <c r="FJ104" s="187"/>
      <c r="FK104" s="187"/>
      <c r="FL104" s="187"/>
      <c r="FM104" s="187"/>
      <c r="FN104" s="187"/>
      <c r="FO104" s="187"/>
      <c r="FP104" s="187"/>
      <c r="FQ104" s="194"/>
      <c r="FR104" s="187"/>
      <c r="FS104" s="187"/>
      <c r="FT104" s="187"/>
      <c r="FU104" s="194"/>
    </row>
    <row r="105" spans="1:504" ht="14.1" customHeight="1" x14ac:dyDescent="0.15">
      <c r="A105" s="187"/>
      <c r="B105" s="187"/>
      <c r="C105" s="187"/>
      <c r="D105" s="187"/>
      <c r="E105" s="187"/>
      <c r="F105" s="187"/>
      <c r="G105" s="187"/>
      <c r="H105" s="187"/>
      <c r="I105" s="187"/>
      <c r="J105" s="187"/>
      <c r="K105" s="187"/>
      <c r="L105" s="187"/>
      <c r="M105" s="187"/>
      <c r="N105" s="187"/>
      <c r="O105" s="187"/>
      <c r="P105" s="187"/>
      <c r="Q105" s="187"/>
      <c r="R105" s="187"/>
      <c r="S105" s="187"/>
      <c r="T105" s="187"/>
      <c r="U105" s="187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  <c r="AF105" s="187"/>
      <c r="AG105" s="187"/>
      <c r="AH105" s="187"/>
      <c r="AI105" s="187"/>
      <c r="AJ105" s="187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  <c r="BI105" s="206"/>
      <c r="BJ105" s="206"/>
      <c r="BK105" s="206"/>
      <c r="BL105" s="206"/>
      <c r="BM105" s="206"/>
      <c r="BN105" s="206"/>
      <c r="BO105" s="206"/>
      <c r="BP105" s="206"/>
      <c r="BQ105" s="206"/>
      <c r="BR105" s="206"/>
      <c r="BS105" s="206"/>
      <c r="BT105" s="206"/>
      <c r="BU105" s="206"/>
      <c r="BV105" s="206"/>
      <c r="BW105" s="206"/>
      <c r="BX105" s="206"/>
      <c r="BY105" s="206"/>
      <c r="BZ105" s="206"/>
      <c r="CA105" s="206"/>
      <c r="CB105" s="206"/>
      <c r="CC105" s="206"/>
      <c r="CD105" s="206"/>
      <c r="CE105" s="206"/>
      <c r="CF105" s="206"/>
      <c r="CG105" s="206"/>
      <c r="CH105" s="206"/>
      <c r="CI105" s="206"/>
      <c r="CJ105" s="206"/>
      <c r="CK105" s="206"/>
      <c r="CL105" s="206"/>
      <c r="CM105" s="206"/>
      <c r="CN105" s="206"/>
      <c r="CO105" s="206"/>
      <c r="CP105" s="206"/>
      <c r="CQ105" s="206"/>
      <c r="CR105" s="206"/>
      <c r="CS105" s="206"/>
      <c r="CT105" s="206"/>
      <c r="CU105" s="206"/>
      <c r="CV105" s="206"/>
      <c r="CW105" s="206"/>
      <c r="CX105" s="206"/>
      <c r="CY105" s="206"/>
      <c r="CZ105" s="206"/>
      <c r="DA105" s="206"/>
      <c r="DB105" s="206"/>
      <c r="DC105" s="206"/>
      <c r="DD105" s="206"/>
      <c r="DE105" s="206"/>
      <c r="DF105" s="206"/>
      <c r="DG105" s="206"/>
      <c r="DH105" s="206"/>
      <c r="DI105" s="206"/>
      <c r="DJ105" s="206"/>
      <c r="DK105" s="206"/>
      <c r="DL105" s="206"/>
      <c r="DM105" s="206"/>
      <c r="DN105" s="206"/>
      <c r="DO105" s="206"/>
      <c r="DP105" s="206"/>
      <c r="DQ105" s="206"/>
      <c r="DR105" s="206"/>
      <c r="DS105" s="206"/>
      <c r="DT105" s="206"/>
      <c r="DU105" s="206"/>
      <c r="DV105" s="206"/>
      <c r="DW105" s="206"/>
      <c r="DX105" s="206"/>
      <c r="DY105" s="206"/>
      <c r="DZ105" s="206"/>
      <c r="EA105" s="206"/>
      <c r="EB105" s="206"/>
      <c r="EC105" s="206"/>
      <c r="ED105" s="206"/>
      <c r="EE105" s="206"/>
      <c r="EF105" s="206"/>
      <c r="EG105" s="206"/>
      <c r="EH105" s="206"/>
      <c r="EI105" s="206"/>
      <c r="EJ105" s="206"/>
      <c r="EK105" s="206"/>
      <c r="EL105" s="206"/>
      <c r="EM105" s="206"/>
      <c r="EN105" s="206"/>
      <c r="EO105" s="206"/>
      <c r="EP105" s="206"/>
      <c r="EQ105" s="206"/>
      <c r="ER105" s="206"/>
      <c r="ES105" s="206"/>
      <c r="ET105" s="206"/>
      <c r="EU105" s="207"/>
      <c r="EV105" s="207"/>
      <c r="EW105" s="187"/>
      <c r="EX105" s="187"/>
      <c r="EY105" s="187"/>
      <c r="EZ105" s="187"/>
      <c r="FA105" s="187"/>
      <c r="FB105" s="187"/>
      <c r="FC105" s="187"/>
      <c r="FD105" s="187"/>
      <c r="FE105" s="187"/>
      <c r="FF105" s="187"/>
      <c r="FG105" s="187"/>
      <c r="FH105" s="187"/>
      <c r="FI105" s="187"/>
      <c r="FJ105" s="187"/>
      <c r="FK105" s="187"/>
      <c r="FL105" s="187"/>
      <c r="FM105" s="187"/>
      <c r="FN105" s="187"/>
      <c r="FO105" s="187"/>
      <c r="FP105" s="187"/>
      <c r="FQ105" s="194"/>
      <c r="FR105" s="187"/>
      <c r="FS105" s="187"/>
      <c r="FT105" s="187"/>
      <c r="FU105" s="194"/>
    </row>
    <row r="106" spans="1:504" ht="14.1" customHeight="1" x14ac:dyDescent="0.15">
      <c r="A106" s="187"/>
      <c r="B106" s="187"/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187"/>
      <c r="N106" s="187"/>
      <c r="O106" s="187"/>
      <c r="P106" s="187"/>
      <c r="Q106" s="187"/>
      <c r="R106" s="187"/>
      <c r="S106" s="187"/>
      <c r="T106" s="187"/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  <c r="AF106" s="187"/>
      <c r="AG106" s="187"/>
      <c r="AH106" s="187"/>
      <c r="AI106" s="187"/>
      <c r="AJ106" s="187"/>
      <c r="AK106" s="191"/>
      <c r="AL106" s="191"/>
      <c r="AM106" s="191"/>
      <c r="AN106" s="191"/>
      <c r="AO106" s="191"/>
      <c r="AP106" s="191"/>
      <c r="AQ106" s="191"/>
      <c r="AR106" s="191"/>
      <c r="AS106" s="191"/>
      <c r="AT106" s="191"/>
      <c r="AU106" s="191"/>
      <c r="AV106" s="191"/>
      <c r="AW106" s="191"/>
      <c r="AX106" s="191"/>
      <c r="AY106" s="191"/>
      <c r="AZ106" s="191"/>
      <c r="BA106" s="191"/>
      <c r="BB106" s="191"/>
      <c r="BC106" s="191"/>
      <c r="BD106" s="191"/>
      <c r="BE106" s="191"/>
      <c r="BF106" s="191"/>
      <c r="BG106" s="191"/>
      <c r="BH106" s="191"/>
      <c r="BI106" s="191"/>
      <c r="BJ106" s="191"/>
      <c r="BK106" s="191"/>
      <c r="BL106" s="191"/>
      <c r="BM106" s="191"/>
      <c r="BN106" s="191"/>
      <c r="BO106" s="191"/>
      <c r="BP106" s="191"/>
      <c r="BQ106" s="191"/>
      <c r="BR106" s="191"/>
      <c r="BS106" s="191"/>
      <c r="BT106" s="191"/>
      <c r="BU106" s="191"/>
      <c r="BV106" s="191"/>
      <c r="BW106" s="191"/>
      <c r="BX106" s="191"/>
      <c r="BY106" s="191"/>
      <c r="BZ106" s="191"/>
      <c r="CA106" s="191"/>
      <c r="CB106" s="191"/>
      <c r="CC106" s="191"/>
      <c r="CD106" s="191"/>
      <c r="CE106" s="191"/>
      <c r="CF106" s="191"/>
      <c r="CG106" s="191"/>
      <c r="CH106" s="191"/>
      <c r="CI106" s="191"/>
      <c r="CJ106" s="191"/>
      <c r="CK106" s="191"/>
      <c r="CL106" s="191"/>
      <c r="CM106" s="191"/>
      <c r="CN106" s="191"/>
      <c r="CO106" s="191"/>
      <c r="CP106" s="191"/>
      <c r="CQ106" s="191"/>
      <c r="CR106" s="191"/>
      <c r="CS106" s="191"/>
      <c r="CT106" s="191"/>
      <c r="CU106" s="191"/>
      <c r="CV106" s="191"/>
      <c r="CW106" s="191"/>
      <c r="CX106" s="191"/>
      <c r="CY106" s="191"/>
      <c r="CZ106" s="191"/>
      <c r="DA106" s="191"/>
      <c r="DB106" s="191"/>
      <c r="DC106" s="191"/>
      <c r="DD106" s="191"/>
      <c r="DE106" s="191"/>
      <c r="DF106" s="191"/>
      <c r="DG106" s="191"/>
      <c r="DH106" s="191"/>
      <c r="DI106" s="191"/>
      <c r="DJ106" s="191"/>
      <c r="DK106" s="191"/>
      <c r="DL106" s="191"/>
      <c r="DM106" s="191"/>
      <c r="DN106" s="191"/>
      <c r="DO106" s="191"/>
      <c r="DP106" s="191"/>
      <c r="DQ106" s="191"/>
      <c r="DR106" s="191"/>
      <c r="DS106" s="191"/>
      <c r="DT106" s="191"/>
      <c r="DU106" s="191"/>
      <c r="DV106" s="191"/>
      <c r="DW106" s="191"/>
      <c r="DX106" s="191"/>
      <c r="DY106" s="191"/>
      <c r="DZ106" s="191"/>
      <c r="EA106" s="191"/>
      <c r="EB106" s="191"/>
      <c r="EC106" s="191"/>
      <c r="ED106" s="191"/>
      <c r="EE106" s="191"/>
      <c r="EF106" s="191"/>
      <c r="EG106" s="191"/>
      <c r="EH106" s="191"/>
      <c r="EI106" s="191"/>
      <c r="EJ106" s="191"/>
      <c r="EK106" s="191"/>
      <c r="EL106" s="191"/>
      <c r="EM106" s="191"/>
      <c r="EN106" s="191"/>
      <c r="EO106" s="191"/>
      <c r="EP106" s="191"/>
      <c r="EQ106" s="191"/>
      <c r="ER106" s="191"/>
      <c r="ES106" s="191"/>
      <c r="ET106" s="191"/>
      <c r="EU106" s="207"/>
      <c r="EV106" s="207"/>
      <c r="EW106" s="194"/>
      <c r="EX106" s="187"/>
      <c r="EY106" s="187"/>
      <c r="EZ106" s="187"/>
      <c r="FA106" s="187"/>
      <c r="FB106" s="187"/>
      <c r="FC106" s="187"/>
      <c r="FD106" s="187"/>
      <c r="FE106" s="187"/>
      <c r="FF106" s="187"/>
      <c r="FG106" s="187"/>
      <c r="FH106" s="187"/>
      <c r="FI106" s="187"/>
      <c r="FJ106" s="187"/>
      <c r="FK106" s="187"/>
      <c r="FL106" s="187"/>
      <c r="FM106" s="187"/>
      <c r="FN106" s="187"/>
      <c r="FO106" s="187"/>
      <c r="FP106" s="187"/>
      <c r="FQ106" s="194"/>
      <c r="FR106" s="187"/>
      <c r="FS106" s="187"/>
      <c r="FT106" s="187"/>
      <c r="FU106" s="194"/>
    </row>
    <row r="107" spans="1:504" ht="14.1" customHeight="1" x14ac:dyDescent="0.2">
      <c r="A107" s="187"/>
      <c r="B107" s="187"/>
      <c r="C107" s="187"/>
      <c r="D107" s="187"/>
      <c r="E107" s="187"/>
      <c r="F107" s="187"/>
      <c r="G107" s="187"/>
      <c r="H107" s="187"/>
      <c r="I107" s="187"/>
      <c r="J107" s="187"/>
      <c r="K107" s="187"/>
      <c r="L107" s="187"/>
      <c r="M107" s="187"/>
      <c r="N107" s="187"/>
      <c r="O107" s="187"/>
      <c r="P107" s="187"/>
      <c r="Q107" s="187"/>
      <c r="R107" s="187"/>
      <c r="S107" s="187"/>
      <c r="T107" s="187"/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  <c r="AF107" s="187"/>
      <c r="AG107" s="187"/>
      <c r="AH107" s="187"/>
      <c r="AI107" s="187"/>
      <c r="AJ107" s="187"/>
      <c r="AK107" s="191"/>
      <c r="AL107" s="191"/>
      <c r="AM107" s="191"/>
      <c r="AN107" s="191"/>
      <c r="AO107" s="191"/>
      <c r="AP107" s="191"/>
      <c r="AQ107" s="191"/>
      <c r="AR107" s="191"/>
      <c r="AS107" s="191"/>
      <c r="AT107" s="191"/>
      <c r="AU107" s="191"/>
      <c r="AV107" s="191"/>
      <c r="AW107" s="191"/>
      <c r="AX107" s="191"/>
      <c r="AY107" s="191"/>
      <c r="AZ107" s="191"/>
      <c r="BA107" s="191"/>
      <c r="BB107" s="191"/>
      <c r="BC107" s="191"/>
      <c r="BD107" s="191"/>
      <c r="BE107" s="191"/>
      <c r="BF107" s="191"/>
      <c r="BG107" s="191"/>
      <c r="BH107" s="191"/>
      <c r="BI107" s="191"/>
      <c r="BJ107" s="191"/>
      <c r="BK107" s="191"/>
      <c r="BL107" s="191"/>
      <c r="BM107" s="191"/>
      <c r="BN107" s="191"/>
      <c r="BO107" s="191"/>
      <c r="BP107" s="191"/>
      <c r="BQ107" s="191"/>
      <c r="BR107" s="191"/>
      <c r="BS107" s="191"/>
      <c r="BT107" s="191"/>
      <c r="BU107" s="191"/>
      <c r="BV107" s="191"/>
      <c r="BW107" s="191"/>
      <c r="BX107" s="191"/>
      <c r="BY107" s="191"/>
      <c r="BZ107" s="191"/>
      <c r="CA107" s="191"/>
      <c r="CB107" s="191"/>
      <c r="CC107" s="191"/>
      <c r="CD107" s="191"/>
      <c r="CE107" s="191"/>
      <c r="CF107" s="191"/>
      <c r="CG107" s="191"/>
      <c r="CH107" s="191"/>
      <c r="CI107" s="191"/>
      <c r="CJ107" s="191"/>
      <c r="CK107" s="191"/>
      <c r="CL107" s="191"/>
      <c r="CM107" s="191"/>
      <c r="CN107" s="191"/>
      <c r="CO107" s="191"/>
      <c r="CP107" s="191"/>
      <c r="CQ107" s="191"/>
      <c r="CR107" s="191"/>
      <c r="CS107" s="191"/>
      <c r="CT107" s="191"/>
      <c r="CU107" s="191"/>
      <c r="CV107" s="191"/>
      <c r="CW107" s="191"/>
      <c r="CX107" s="191"/>
      <c r="CY107" s="191"/>
      <c r="CZ107" s="191"/>
      <c r="DA107" s="191"/>
      <c r="DB107" s="191"/>
      <c r="DC107" s="191"/>
      <c r="DD107" s="191"/>
      <c r="DE107" s="191"/>
      <c r="DF107" s="191"/>
      <c r="DG107" s="191"/>
      <c r="DH107" s="191"/>
      <c r="DI107" s="191"/>
      <c r="DJ107" s="191"/>
      <c r="DK107" s="191"/>
      <c r="DL107" s="191"/>
      <c r="DM107" s="191"/>
      <c r="DN107" s="191"/>
      <c r="DO107" s="191"/>
      <c r="DP107" s="191"/>
      <c r="DQ107" s="191"/>
      <c r="DR107" s="191"/>
      <c r="DS107" s="191"/>
      <c r="DT107" s="191"/>
      <c r="DU107" s="191"/>
      <c r="DV107" s="191"/>
      <c r="DW107" s="191"/>
      <c r="DX107" s="191"/>
      <c r="DY107" s="191"/>
      <c r="DZ107" s="191"/>
      <c r="EA107" s="191"/>
      <c r="EB107" s="191"/>
      <c r="EC107" s="191"/>
      <c r="ED107" s="191"/>
      <c r="EE107" s="191"/>
      <c r="EF107" s="191"/>
      <c r="EG107" s="191"/>
      <c r="EH107" s="191"/>
      <c r="EI107" s="191"/>
      <c r="EJ107" s="191"/>
      <c r="EK107" s="191"/>
      <c r="EL107" s="191"/>
      <c r="EM107" s="191"/>
      <c r="EN107" s="191"/>
      <c r="EO107" s="191"/>
      <c r="EP107" s="191"/>
      <c r="EQ107" s="191"/>
      <c r="ER107" s="191"/>
      <c r="ES107" s="191"/>
      <c r="ET107" s="191"/>
      <c r="EU107" s="187"/>
      <c r="EV107" s="187"/>
      <c r="EW107" s="194"/>
      <c r="EX107" s="187"/>
      <c r="EY107" s="187"/>
      <c r="EZ107" s="187"/>
      <c r="FA107" s="187"/>
      <c r="FB107" s="187"/>
      <c r="FC107" s="187"/>
      <c r="FD107" s="187"/>
      <c r="FE107" s="187"/>
      <c r="FF107" s="187"/>
      <c r="FG107" s="187"/>
      <c r="FH107" s="187"/>
      <c r="FI107" s="187"/>
      <c r="FJ107" s="187"/>
      <c r="FK107" s="187"/>
      <c r="FL107" s="187"/>
      <c r="FM107" s="187"/>
      <c r="FN107" s="187"/>
      <c r="FO107" s="187"/>
      <c r="FP107" s="187"/>
      <c r="FQ107" s="194"/>
      <c r="FR107" s="187"/>
      <c r="FS107" s="187"/>
      <c r="FT107" s="187"/>
      <c r="FU107" s="194"/>
    </row>
    <row r="108" spans="1:504" ht="14.1" customHeight="1" x14ac:dyDescent="0.2">
      <c r="A108" s="187"/>
      <c r="B108" s="187"/>
      <c r="C108" s="187"/>
      <c r="D108" s="187"/>
      <c r="E108" s="187"/>
      <c r="F108" s="187"/>
      <c r="G108" s="187"/>
      <c r="H108" s="187"/>
      <c r="I108" s="187"/>
      <c r="J108" s="187"/>
      <c r="K108" s="187"/>
      <c r="L108" s="187"/>
      <c r="M108" s="187"/>
      <c r="N108" s="187"/>
      <c r="O108" s="187"/>
      <c r="P108" s="187"/>
      <c r="Q108" s="187"/>
      <c r="R108" s="187"/>
      <c r="S108" s="187"/>
      <c r="T108" s="187"/>
      <c r="U108" s="187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/>
      <c r="AF108" s="187"/>
      <c r="AG108" s="187"/>
      <c r="AH108" s="187"/>
      <c r="AI108" s="187"/>
      <c r="AJ108" s="187"/>
      <c r="AK108" s="191"/>
      <c r="AL108" s="191"/>
      <c r="AM108" s="191"/>
      <c r="AN108" s="191"/>
      <c r="AO108" s="191"/>
      <c r="AP108" s="191"/>
      <c r="AQ108" s="191"/>
      <c r="AR108" s="191"/>
      <c r="AS108" s="191"/>
      <c r="AT108" s="191"/>
      <c r="AU108" s="191"/>
      <c r="AV108" s="191"/>
      <c r="AW108" s="191"/>
      <c r="AX108" s="191"/>
      <c r="AY108" s="191"/>
      <c r="AZ108" s="191"/>
      <c r="BA108" s="191"/>
      <c r="BB108" s="191"/>
      <c r="BC108" s="191"/>
      <c r="BD108" s="191"/>
      <c r="BE108" s="191"/>
      <c r="BF108" s="191"/>
      <c r="BG108" s="191"/>
      <c r="BH108" s="191"/>
      <c r="BI108" s="191"/>
      <c r="BJ108" s="191"/>
      <c r="BK108" s="191"/>
      <c r="BL108" s="191"/>
      <c r="BM108" s="191"/>
      <c r="BN108" s="191"/>
      <c r="BO108" s="191"/>
      <c r="BP108" s="191"/>
      <c r="BQ108" s="191"/>
      <c r="BR108" s="191"/>
      <c r="BS108" s="191"/>
      <c r="BT108" s="191"/>
      <c r="BU108" s="191"/>
      <c r="BV108" s="191"/>
      <c r="BW108" s="191"/>
      <c r="BX108" s="191"/>
      <c r="BY108" s="191"/>
      <c r="BZ108" s="191"/>
      <c r="CA108" s="191"/>
      <c r="CB108" s="191"/>
      <c r="CC108" s="191"/>
      <c r="CD108" s="191"/>
      <c r="CE108" s="191"/>
      <c r="CF108" s="191"/>
      <c r="CG108" s="191"/>
      <c r="CH108" s="191"/>
      <c r="CI108" s="191"/>
      <c r="CJ108" s="191"/>
      <c r="CK108" s="191"/>
      <c r="CL108" s="191"/>
      <c r="CM108" s="191"/>
      <c r="CN108" s="191"/>
      <c r="CO108" s="191"/>
      <c r="CP108" s="191"/>
      <c r="CQ108" s="191"/>
      <c r="CR108" s="191"/>
      <c r="CS108" s="191"/>
      <c r="CT108" s="191"/>
      <c r="CU108" s="191"/>
      <c r="CV108" s="191"/>
      <c r="CW108" s="191"/>
      <c r="CX108" s="191"/>
      <c r="CY108" s="191"/>
      <c r="CZ108" s="191"/>
      <c r="DA108" s="191"/>
      <c r="DB108" s="191"/>
      <c r="DC108" s="191"/>
      <c r="DD108" s="191"/>
      <c r="DE108" s="191"/>
      <c r="DF108" s="191"/>
      <c r="DG108" s="191"/>
      <c r="DH108" s="191"/>
      <c r="DI108" s="191"/>
      <c r="DJ108" s="191"/>
      <c r="DK108" s="191"/>
      <c r="DL108" s="191"/>
      <c r="DM108" s="191"/>
      <c r="DN108" s="191"/>
      <c r="DO108" s="191"/>
      <c r="DP108" s="191"/>
      <c r="DQ108" s="191"/>
      <c r="DR108" s="191"/>
      <c r="DS108" s="191"/>
      <c r="DT108" s="191"/>
      <c r="DU108" s="191"/>
      <c r="DV108" s="191"/>
      <c r="DW108" s="191"/>
      <c r="DX108" s="191"/>
      <c r="DY108" s="191"/>
      <c r="DZ108" s="191"/>
      <c r="EA108" s="191"/>
      <c r="EB108" s="191"/>
      <c r="EC108" s="191"/>
      <c r="ED108" s="191"/>
      <c r="EE108" s="191"/>
      <c r="EF108" s="191"/>
      <c r="EG108" s="191"/>
      <c r="EH108" s="191"/>
      <c r="EI108" s="191"/>
      <c r="EJ108" s="191"/>
      <c r="EK108" s="191"/>
      <c r="EL108" s="191"/>
      <c r="EM108" s="191"/>
      <c r="EN108" s="191"/>
      <c r="EO108" s="191"/>
      <c r="EP108" s="191"/>
      <c r="EQ108" s="191"/>
      <c r="ER108" s="191"/>
      <c r="ES108" s="191"/>
      <c r="ET108" s="191"/>
      <c r="EU108" s="187"/>
      <c r="EV108" s="187"/>
      <c r="EW108" s="194"/>
      <c r="EX108" s="187"/>
      <c r="EY108" s="187"/>
      <c r="EZ108" s="187"/>
      <c r="FA108" s="187"/>
      <c r="FB108" s="187"/>
      <c r="FC108" s="187"/>
      <c r="FD108" s="187"/>
      <c r="FE108" s="187"/>
      <c r="FF108" s="187"/>
      <c r="FG108" s="187"/>
      <c r="FH108" s="187"/>
      <c r="FI108" s="187"/>
      <c r="FJ108" s="187"/>
      <c r="FK108" s="187"/>
      <c r="FL108" s="187"/>
      <c r="FM108" s="187"/>
      <c r="FN108" s="187"/>
      <c r="FO108" s="187"/>
      <c r="FP108" s="187"/>
      <c r="FQ108" s="194"/>
      <c r="FR108" s="187"/>
      <c r="FS108" s="187"/>
      <c r="FT108" s="187"/>
      <c r="FU108" s="194"/>
    </row>
    <row r="109" spans="1:504" ht="14.1" customHeight="1" x14ac:dyDescent="0.2">
      <c r="A109" s="187"/>
      <c r="B109" s="187"/>
      <c r="C109" s="187"/>
      <c r="D109" s="187"/>
      <c r="E109" s="187"/>
      <c r="F109" s="187"/>
      <c r="G109" s="187"/>
      <c r="H109" s="187"/>
      <c r="I109" s="187"/>
      <c r="J109" s="187"/>
      <c r="K109" s="187"/>
      <c r="L109" s="187"/>
      <c r="M109" s="187"/>
      <c r="N109" s="187"/>
      <c r="O109" s="187"/>
      <c r="P109" s="187"/>
      <c r="Q109" s="187"/>
      <c r="R109" s="187"/>
      <c r="S109" s="187"/>
      <c r="T109" s="187"/>
      <c r="U109" s="187"/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/>
      <c r="AF109" s="187"/>
      <c r="AG109" s="187"/>
      <c r="AH109" s="187"/>
      <c r="AI109" s="187"/>
      <c r="AJ109" s="187"/>
      <c r="AK109" s="191"/>
      <c r="AL109" s="191"/>
      <c r="AM109" s="191"/>
      <c r="AN109" s="191"/>
      <c r="AO109" s="191"/>
      <c r="AP109" s="191"/>
      <c r="AQ109" s="191"/>
      <c r="AR109" s="191"/>
      <c r="AS109" s="191"/>
      <c r="AT109" s="191"/>
      <c r="AU109" s="191"/>
      <c r="AV109" s="191"/>
      <c r="AW109" s="191"/>
      <c r="AX109" s="191"/>
      <c r="AY109" s="191"/>
      <c r="AZ109" s="191"/>
      <c r="BA109" s="191"/>
      <c r="BB109" s="191"/>
      <c r="BC109" s="191"/>
      <c r="BD109" s="191"/>
      <c r="BE109" s="191"/>
      <c r="BF109" s="191"/>
      <c r="BG109" s="191"/>
      <c r="BH109" s="191"/>
      <c r="BI109" s="191"/>
      <c r="BJ109" s="191"/>
      <c r="BK109" s="191"/>
      <c r="BL109" s="191"/>
      <c r="BM109" s="191"/>
      <c r="BN109" s="191"/>
      <c r="BO109" s="191"/>
      <c r="BP109" s="191"/>
      <c r="BQ109" s="191"/>
      <c r="BR109" s="191"/>
      <c r="BS109" s="191"/>
      <c r="BT109" s="191"/>
      <c r="BU109" s="191"/>
      <c r="BV109" s="191"/>
      <c r="BW109" s="191"/>
      <c r="BX109" s="191"/>
      <c r="BY109" s="191"/>
      <c r="BZ109" s="191"/>
      <c r="CA109" s="191"/>
      <c r="CB109" s="191"/>
      <c r="CC109" s="191"/>
      <c r="CD109" s="191"/>
      <c r="CE109" s="191"/>
      <c r="CF109" s="191"/>
      <c r="CG109" s="191"/>
      <c r="CH109" s="191"/>
      <c r="CI109" s="191"/>
      <c r="CJ109" s="191"/>
      <c r="CK109" s="191"/>
      <c r="CL109" s="191"/>
      <c r="CM109" s="191"/>
      <c r="CN109" s="191"/>
      <c r="CO109" s="191"/>
      <c r="CP109" s="191"/>
      <c r="CQ109" s="191"/>
      <c r="CR109" s="191"/>
      <c r="CS109" s="191"/>
      <c r="CT109" s="191"/>
      <c r="CU109" s="191"/>
      <c r="CV109" s="191"/>
      <c r="CW109" s="191"/>
      <c r="CX109" s="191"/>
      <c r="CY109" s="191"/>
      <c r="CZ109" s="191"/>
      <c r="DA109" s="191"/>
      <c r="DB109" s="191"/>
      <c r="DC109" s="191"/>
      <c r="DD109" s="191"/>
      <c r="DE109" s="191"/>
      <c r="DF109" s="191"/>
      <c r="DG109" s="191"/>
      <c r="DH109" s="191"/>
      <c r="DI109" s="191"/>
      <c r="DJ109" s="191"/>
      <c r="DK109" s="191"/>
      <c r="DL109" s="191"/>
      <c r="DM109" s="191"/>
      <c r="DN109" s="191"/>
      <c r="DO109" s="191"/>
      <c r="DP109" s="191"/>
      <c r="DQ109" s="191"/>
      <c r="DR109" s="191"/>
      <c r="DS109" s="191"/>
      <c r="DT109" s="191"/>
      <c r="DU109" s="191"/>
      <c r="DV109" s="191"/>
      <c r="DW109" s="191"/>
      <c r="DX109" s="191"/>
      <c r="DY109" s="191"/>
      <c r="DZ109" s="191"/>
      <c r="EA109" s="191"/>
      <c r="EB109" s="191"/>
      <c r="EC109" s="191"/>
      <c r="ED109" s="191"/>
      <c r="EE109" s="191"/>
      <c r="EF109" s="191"/>
      <c r="EG109" s="191"/>
      <c r="EH109" s="191"/>
      <c r="EI109" s="191"/>
      <c r="EJ109" s="191"/>
      <c r="EK109" s="191"/>
      <c r="EL109" s="191"/>
      <c r="EM109" s="191"/>
      <c r="EN109" s="191"/>
      <c r="EO109" s="191"/>
      <c r="EP109" s="191"/>
      <c r="EQ109" s="191"/>
      <c r="ER109" s="191"/>
      <c r="ES109" s="191"/>
      <c r="ET109" s="191"/>
      <c r="EU109" s="187"/>
      <c r="EV109" s="187"/>
      <c r="EW109" s="194"/>
      <c r="EX109" s="187"/>
      <c r="EY109" s="187"/>
      <c r="EZ109" s="187"/>
      <c r="FA109" s="187"/>
      <c r="FB109" s="187"/>
      <c r="FC109" s="187"/>
      <c r="FD109" s="187"/>
      <c r="FE109" s="187"/>
      <c r="FF109" s="187"/>
      <c r="FG109" s="187"/>
      <c r="FH109" s="187"/>
      <c r="FI109" s="187"/>
      <c r="FJ109" s="187"/>
      <c r="FK109" s="187"/>
      <c r="FL109" s="187"/>
      <c r="FM109" s="187"/>
      <c r="FN109" s="187"/>
      <c r="FO109" s="187"/>
      <c r="FP109" s="187"/>
      <c r="FQ109" s="194"/>
      <c r="FR109" s="187"/>
      <c r="FS109" s="187"/>
      <c r="FT109" s="187"/>
      <c r="FU109" s="194"/>
    </row>
    <row r="110" spans="1:504" ht="14.1" customHeight="1" x14ac:dyDescent="0.15">
      <c r="A110" s="187"/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187"/>
      <c r="O110" s="187"/>
      <c r="P110" s="187"/>
      <c r="Q110" s="187"/>
      <c r="R110" s="187"/>
      <c r="S110" s="187"/>
      <c r="T110" s="187"/>
      <c r="U110" s="187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/>
      <c r="AF110" s="187"/>
      <c r="AG110" s="187"/>
      <c r="AH110" s="187"/>
      <c r="AI110" s="187"/>
      <c r="AJ110" s="187"/>
      <c r="AK110" s="192"/>
      <c r="AL110" s="192"/>
      <c r="AM110" s="192"/>
      <c r="AN110" s="192"/>
      <c r="AO110" s="192"/>
      <c r="AP110" s="192"/>
      <c r="AQ110" s="192"/>
      <c r="AR110" s="192"/>
      <c r="AS110" s="192"/>
      <c r="AT110" s="192"/>
      <c r="AU110" s="192"/>
      <c r="AV110" s="192"/>
      <c r="AW110" s="192"/>
      <c r="AX110" s="192"/>
      <c r="AY110" s="192"/>
      <c r="AZ110" s="192"/>
      <c r="BA110" s="192"/>
      <c r="BB110" s="192"/>
      <c r="BC110" s="192"/>
      <c r="BD110" s="192"/>
      <c r="BE110" s="192"/>
      <c r="BF110" s="192"/>
      <c r="BG110" s="192"/>
      <c r="BH110" s="192"/>
      <c r="BI110" s="192"/>
      <c r="BJ110" s="192"/>
      <c r="BK110" s="192"/>
      <c r="BL110" s="192"/>
      <c r="BM110" s="192"/>
      <c r="BN110" s="192"/>
      <c r="BO110" s="192"/>
      <c r="BP110" s="192"/>
      <c r="BQ110" s="192"/>
      <c r="BR110" s="192"/>
      <c r="BS110" s="192"/>
      <c r="BT110" s="192"/>
      <c r="BU110" s="192"/>
      <c r="BV110" s="192"/>
      <c r="BW110" s="192"/>
      <c r="BX110" s="192"/>
      <c r="BY110" s="192"/>
      <c r="BZ110" s="192"/>
      <c r="CA110" s="192"/>
      <c r="CB110" s="192"/>
      <c r="CC110" s="192"/>
      <c r="CD110" s="192"/>
      <c r="CE110" s="192"/>
      <c r="CF110" s="192"/>
      <c r="CG110" s="192"/>
      <c r="CH110" s="192"/>
      <c r="CI110" s="192"/>
      <c r="CJ110" s="192"/>
      <c r="CK110" s="192"/>
      <c r="CL110" s="192"/>
      <c r="CM110" s="192"/>
      <c r="CN110" s="192"/>
      <c r="CO110" s="192"/>
      <c r="CP110" s="192"/>
      <c r="CQ110" s="192"/>
      <c r="CR110" s="192"/>
      <c r="CS110" s="192"/>
      <c r="CT110" s="192"/>
      <c r="CU110" s="192"/>
      <c r="CV110" s="192"/>
      <c r="CW110" s="192"/>
      <c r="CX110" s="192"/>
      <c r="CY110" s="192"/>
      <c r="CZ110" s="192"/>
      <c r="DA110" s="192"/>
      <c r="DB110" s="192"/>
      <c r="DC110" s="192"/>
      <c r="DD110" s="192"/>
      <c r="DE110" s="192"/>
      <c r="DF110" s="192"/>
      <c r="DG110" s="192"/>
      <c r="DH110" s="192"/>
      <c r="DI110" s="192"/>
      <c r="DJ110" s="192"/>
      <c r="DK110" s="192"/>
      <c r="DL110" s="192"/>
      <c r="DM110" s="192"/>
      <c r="DN110" s="192"/>
      <c r="DO110" s="192"/>
      <c r="DP110" s="192"/>
      <c r="DQ110" s="192"/>
      <c r="DR110" s="192"/>
      <c r="DS110" s="192"/>
      <c r="DT110" s="192"/>
      <c r="DU110" s="192"/>
      <c r="DV110" s="192"/>
      <c r="DW110" s="192"/>
      <c r="DX110" s="192"/>
      <c r="DY110" s="192"/>
      <c r="DZ110" s="192"/>
      <c r="EA110" s="192"/>
      <c r="EB110" s="192"/>
      <c r="EC110" s="192"/>
      <c r="ED110" s="192"/>
      <c r="EE110" s="192"/>
      <c r="EF110" s="192"/>
      <c r="EG110" s="192"/>
      <c r="EH110" s="192"/>
      <c r="EI110" s="192"/>
      <c r="EJ110" s="192"/>
      <c r="EK110" s="192"/>
      <c r="EL110" s="192"/>
      <c r="EM110" s="192"/>
      <c r="EN110" s="192"/>
      <c r="EO110" s="192"/>
      <c r="EP110" s="192"/>
      <c r="EQ110" s="192"/>
      <c r="ER110" s="192"/>
      <c r="ES110" s="192"/>
      <c r="ET110" s="192"/>
      <c r="EU110" s="207"/>
      <c r="EV110" s="207"/>
      <c r="EW110" s="194"/>
      <c r="EX110" s="187"/>
      <c r="EY110" s="187"/>
      <c r="EZ110" s="187"/>
      <c r="FA110" s="187"/>
      <c r="FB110" s="187"/>
      <c r="FC110" s="187"/>
      <c r="FD110" s="187"/>
      <c r="FE110" s="187"/>
      <c r="FF110" s="187"/>
      <c r="FG110" s="187"/>
      <c r="FH110" s="187"/>
      <c r="FI110" s="187"/>
      <c r="FJ110" s="187"/>
      <c r="FK110" s="187"/>
      <c r="FL110" s="187"/>
      <c r="FM110" s="187"/>
      <c r="FN110" s="187"/>
      <c r="FO110" s="187"/>
      <c r="FP110" s="187"/>
      <c r="FQ110" s="194"/>
      <c r="FR110" s="187"/>
      <c r="FS110" s="187"/>
      <c r="FT110" s="187"/>
      <c r="FU110" s="194"/>
    </row>
    <row r="111" spans="1:504" ht="14.1" customHeight="1" x14ac:dyDescent="0.15">
      <c r="A111" s="187"/>
      <c r="B111" s="187"/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187"/>
      <c r="O111" s="187"/>
      <c r="P111" s="187"/>
      <c r="Q111" s="187"/>
      <c r="R111" s="187"/>
      <c r="S111" s="187"/>
      <c r="T111" s="187"/>
      <c r="U111" s="187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/>
      <c r="AF111" s="187"/>
      <c r="AG111" s="187"/>
      <c r="AH111" s="187"/>
      <c r="AI111" s="187"/>
      <c r="AJ111" s="187"/>
      <c r="AK111" s="191"/>
      <c r="AL111" s="191"/>
      <c r="AM111" s="191"/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91"/>
      <c r="BF111" s="191"/>
      <c r="BG111" s="191"/>
      <c r="BH111" s="191"/>
      <c r="BI111" s="191"/>
      <c r="BJ111" s="191"/>
      <c r="BK111" s="191"/>
      <c r="BL111" s="191"/>
      <c r="BM111" s="191"/>
      <c r="BN111" s="191"/>
      <c r="BO111" s="191"/>
      <c r="BP111" s="191"/>
      <c r="BQ111" s="191"/>
      <c r="BR111" s="191"/>
      <c r="BS111" s="191"/>
      <c r="BT111" s="191"/>
      <c r="BU111" s="191"/>
      <c r="BV111" s="191"/>
      <c r="BW111" s="191"/>
      <c r="BX111" s="191"/>
      <c r="BY111" s="191"/>
      <c r="BZ111" s="191"/>
      <c r="CA111" s="191"/>
      <c r="CB111" s="191"/>
      <c r="CC111" s="191"/>
      <c r="CD111" s="191"/>
      <c r="CE111" s="191"/>
      <c r="CF111" s="191"/>
      <c r="CG111" s="191"/>
      <c r="CH111" s="191"/>
      <c r="CI111" s="191"/>
      <c r="CJ111" s="191"/>
      <c r="CK111" s="191"/>
      <c r="CL111" s="191"/>
      <c r="CM111" s="191"/>
      <c r="CN111" s="191"/>
      <c r="CO111" s="191"/>
      <c r="CP111" s="191"/>
      <c r="CQ111" s="191"/>
      <c r="CR111" s="191"/>
      <c r="CS111" s="191"/>
      <c r="CT111" s="191"/>
      <c r="CU111" s="191"/>
      <c r="CV111" s="191"/>
      <c r="CW111" s="191"/>
      <c r="CX111" s="191"/>
      <c r="CY111" s="191"/>
      <c r="CZ111" s="191"/>
      <c r="DA111" s="191"/>
      <c r="DB111" s="191"/>
      <c r="DC111" s="191"/>
      <c r="DD111" s="191"/>
      <c r="DE111" s="191"/>
      <c r="DF111" s="191"/>
      <c r="DG111" s="191"/>
      <c r="DH111" s="191"/>
      <c r="DI111" s="191"/>
      <c r="DJ111" s="191"/>
      <c r="DK111" s="191"/>
      <c r="DL111" s="191"/>
      <c r="DM111" s="191"/>
      <c r="DN111" s="191"/>
      <c r="DO111" s="191"/>
      <c r="DP111" s="191"/>
      <c r="DQ111" s="191"/>
      <c r="DR111" s="191"/>
      <c r="DS111" s="191"/>
      <c r="DT111" s="191"/>
      <c r="DU111" s="191"/>
      <c r="DV111" s="191"/>
      <c r="DW111" s="191"/>
      <c r="DX111" s="191"/>
      <c r="DY111" s="191"/>
      <c r="DZ111" s="191"/>
      <c r="EA111" s="191"/>
      <c r="EB111" s="191"/>
      <c r="EC111" s="191"/>
      <c r="ED111" s="191"/>
      <c r="EE111" s="191"/>
      <c r="EF111" s="191"/>
      <c r="EG111" s="191"/>
      <c r="EH111" s="191"/>
      <c r="EI111" s="191"/>
      <c r="EJ111" s="191"/>
      <c r="EK111" s="191"/>
      <c r="EL111" s="191"/>
      <c r="EM111" s="191"/>
      <c r="EN111" s="191"/>
      <c r="EO111" s="191"/>
      <c r="EP111" s="191"/>
      <c r="EQ111" s="191"/>
      <c r="ER111" s="191"/>
      <c r="ES111" s="191"/>
      <c r="ET111" s="191"/>
      <c r="EU111" s="207"/>
      <c r="EV111" s="207"/>
      <c r="EW111" s="194"/>
      <c r="EX111" s="187"/>
      <c r="EY111" s="187"/>
      <c r="EZ111" s="187"/>
      <c r="FA111" s="187"/>
      <c r="FB111" s="187"/>
      <c r="FC111" s="187"/>
      <c r="FD111" s="187"/>
      <c r="FE111" s="187"/>
      <c r="FF111" s="187"/>
      <c r="FG111" s="187"/>
      <c r="FH111" s="187"/>
      <c r="FI111" s="187"/>
      <c r="FJ111" s="187"/>
      <c r="FK111" s="187"/>
      <c r="FL111" s="187"/>
      <c r="FM111" s="187"/>
      <c r="FN111" s="187"/>
      <c r="FO111" s="187"/>
      <c r="FP111" s="187"/>
      <c r="FQ111" s="194"/>
      <c r="FR111" s="187"/>
      <c r="FS111" s="187"/>
      <c r="FT111" s="187"/>
      <c r="FU111" s="194"/>
    </row>
    <row r="112" spans="1:504" ht="14.1" customHeight="1" x14ac:dyDescent="0.2">
      <c r="A112" s="187"/>
      <c r="B112" s="187"/>
      <c r="C112" s="187"/>
      <c r="D112" s="187"/>
      <c r="E112" s="187"/>
      <c r="F112" s="187"/>
      <c r="G112" s="187"/>
      <c r="H112" s="187"/>
      <c r="I112" s="187"/>
      <c r="J112" s="187"/>
      <c r="K112" s="187"/>
      <c r="L112" s="187"/>
      <c r="M112" s="187"/>
      <c r="N112" s="187"/>
      <c r="O112" s="187"/>
      <c r="P112" s="187"/>
      <c r="Q112" s="187"/>
      <c r="R112" s="187"/>
      <c r="S112" s="187"/>
      <c r="T112" s="187"/>
      <c r="U112" s="187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/>
      <c r="AF112" s="187"/>
      <c r="AG112" s="187"/>
      <c r="AH112" s="187"/>
      <c r="AI112" s="187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187"/>
      <c r="BF112" s="187"/>
      <c r="BG112" s="187"/>
      <c r="BH112" s="187"/>
      <c r="BI112" s="187"/>
      <c r="BJ112" s="187"/>
      <c r="BK112" s="187"/>
      <c r="BL112" s="187"/>
      <c r="BM112" s="187"/>
      <c r="BN112" s="187"/>
      <c r="BO112" s="187"/>
      <c r="BP112" s="187"/>
      <c r="BQ112" s="187"/>
      <c r="BR112" s="187"/>
      <c r="BS112" s="187"/>
      <c r="BT112" s="187"/>
      <c r="BU112" s="187"/>
      <c r="BV112" s="187"/>
      <c r="BW112" s="187"/>
      <c r="BX112" s="187"/>
      <c r="BY112" s="187"/>
      <c r="BZ112" s="187"/>
      <c r="CA112" s="187"/>
      <c r="CB112" s="187"/>
      <c r="CC112" s="187"/>
      <c r="CD112" s="187"/>
      <c r="CE112" s="187"/>
      <c r="CF112" s="187"/>
      <c r="CG112" s="187"/>
      <c r="CH112" s="187"/>
      <c r="CI112" s="187"/>
      <c r="CJ112" s="187"/>
      <c r="CK112" s="187"/>
      <c r="CL112" s="187"/>
      <c r="CM112" s="187"/>
      <c r="CN112" s="187"/>
      <c r="CO112" s="187"/>
      <c r="CP112" s="187"/>
      <c r="CQ112" s="187"/>
      <c r="CR112" s="187"/>
      <c r="CS112" s="187"/>
      <c r="CT112" s="187"/>
      <c r="CU112" s="187"/>
      <c r="CV112" s="187"/>
      <c r="CW112" s="187"/>
      <c r="CX112" s="187"/>
      <c r="CY112" s="187"/>
      <c r="CZ112" s="187"/>
      <c r="DA112" s="187"/>
      <c r="DB112" s="187"/>
      <c r="DC112" s="187"/>
      <c r="DD112" s="187"/>
      <c r="DE112" s="187"/>
      <c r="DF112" s="187"/>
      <c r="DG112" s="187"/>
      <c r="DH112" s="187"/>
      <c r="DI112" s="187"/>
      <c r="DJ112" s="187"/>
      <c r="DK112" s="187"/>
      <c r="DL112" s="187"/>
      <c r="DM112" s="187"/>
      <c r="DN112" s="187"/>
      <c r="DO112" s="187"/>
      <c r="DP112" s="187"/>
      <c r="DQ112" s="187"/>
      <c r="DR112" s="187"/>
      <c r="DS112" s="187"/>
      <c r="DT112" s="187"/>
      <c r="DU112" s="187"/>
      <c r="DV112" s="187"/>
      <c r="DW112" s="187"/>
      <c r="DX112" s="187"/>
      <c r="DY112" s="187"/>
      <c r="DZ112" s="187"/>
      <c r="EA112" s="187"/>
      <c r="EB112" s="187"/>
      <c r="EC112" s="187"/>
      <c r="ED112" s="187"/>
      <c r="EE112" s="187"/>
      <c r="EF112" s="187"/>
      <c r="EG112" s="187"/>
      <c r="EH112" s="187"/>
      <c r="EI112" s="187"/>
      <c r="EJ112" s="187"/>
      <c r="EK112" s="187"/>
      <c r="EL112" s="187"/>
      <c r="EM112" s="187"/>
      <c r="EN112" s="187"/>
      <c r="EO112" s="187"/>
      <c r="EP112" s="187"/>
      <c r="EQ112" s="187"/>
      <c r="ER112" s="187"/>
      <c r="ES112" s="187"/>
      <c r="ET112" s="187"/>
      <c r="EU112" s="187"/>
      <c r="EV112" s="187"/>
      <c r="EW112" s="194"/>
      <c r="EX112" s="187"/>
      <c r="EY112" s="187"/>
      <c r="EZ112" s="187"/>
      <c r="FA112" s="187"/>
      <c r="FB112" s="187"/>
      <c r="FC112" s="187"/>
      <c r="FD112" s="187"/>
      <c r="FE112" s="187"/>
      <c r="FF112" s="187"/>
      <c r="FG112" s="187"/>
      <c r="FH112" s="187"/>
      <c r="FI112" s="187"/>
      <c r="FJ112" s="187"/>
      <c r="FK112" s="187"/>
      <c r="FL112" s="187"/>
      <c r="FM112" s="187"/>
      <c r="FN112" s="187"/>
      <c r="FO112" s="187"/>
      <c r="FP112" s="187"/>
      <c r="FQ112" s="194"/>
      <c r="FR112" s="187"/>
      <c r="FS112" s="187"/>
      <c r="FT112" s="187"/>
      <c r="FU112" s="194"/>
    </row>
    <row r="113" spans="1:177" ht="14.1" customHeight="1" x14ac:dyDescent="0.2">
      <c r="A113" s="187"/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187"/>
      <c r="R113" s="187"/>
      <c r="S113" s="187"/>
      <c r="T113" s="187"/>
      <c r="U113" s="187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/>
      <c r="AF113" s="187"/>
      <c r="AG113" s="187"/>
      <c r="AH113" s="187"/>
      <c r="AI113" s="187"/>
      <c r="AJ113" s="187"/>
      <c r="AK113" s="194"/>
      <c r="AL113" s="194"/>
      <c r="AM113" s="194"/>
      <c r="AN113" s="194"/>
      <c r="AO113" s="194"/>
      <c r="AP113" s="194"/>
      <c r="AQ113" s="194"/>
      <c r="AR113" s="194"/>
      <c r="AS113" s="194"/>
      <c r="AT113" s="194"/>
      <c r="AU113" s="194"/>
      <c r="AV113" s="194"/>
      <c r="AW113" s="194"/>
      <c r="AX113" s="194"/>
      <c r="AY113" s="194"/>
      <c r="AZ113" s="194"/>
      <c r="BA113" s="194"/>
      <c r="BB113" s="194"/>
      <c r="BC113" s="194"/>
      <c r="BD113" s="194"/>
      <c r="BE113" s="194"/>
      <c r="BF113" s="194"/>
      <c r="BG113" s="194"/>
      <c r="BH113" s="194"/>
      <c r="BI113" s="194"/>
      <c r="BJ113" s="194"/>
      <c r="BK113" s="194"/>
      <c r="BL113" s="194"/>
      <c r="BM113" s="194"/>
      <c r="BN113" s="194"/>
      <c r="BO113" s="194"/>
      <c r="BP113" s="194"/>
      <c r="BQ113" s="194"/>
      <c r="BR113" s="194"/>
      <c r="BS113" s="194"/>
      <c r="BT113" s="194"/>
      <c r="BU113" s="194"/>
      <c r="BV113" s="194"/>
      <c r="BW113" s="194"/>
      <c r="BX113" s="194"/>
      <c r="BY113" s="194"/>
      <c r="BZ113" s="194"/>
      <c r="CA113" s="194"/>
      <c r="CB113" s="194"/>
      <c r="CC113" s="194"/>
      <c r="CD113" s="194"/>
      <c r="CE113" s="194"/>
      <c r="CF113" s="194"/>
      <c r="CG113" s="194"/>
      <c r="CH113" s="194"/>
      <c r="CI113" s="194"/>
      <c r="CJ113" s="194"/>
      <c r="CK113" s="194"/>
      <c r="CL113" s="194"/>
      <c r="CM113" s="194"/>
      <c r="CN113" s="194"/>
      <c r="CO113" s="194"/>
      <c r="CP113" s="194"/>
      <c r="CQ113" s="194"/>
      <c r="CR113" s="194"/>
      <c r="CS113" s="194"/>
      <c r="CT113" s="194"/>
      <c r="CU113" s="194"/>
      <c r="CV113" s="194"/>
      <c r="CW113" s="194"/>
      <c r="CX113" s="194"/>
      <c r="CY113" s="194"/>
      <c r="CZ113" s="194"/>
      <c r="DA113" s="194"/>
      <c r="DB113" s="194"/>
      <c r="DC113" s="194"/>
      <c r="DD113" s="194"/>
      <c r="DE113" s="194"/>
      <c r="DF113" s="194"/>
      <c r="DG113" s="194"/>
      <c r="DH113" s="194"/>
      <c r="DI113" s="194"/>
      <c r="DJ113" s="194"/>
      <c r="DK113" s="194"/>
      <c r="DL113" s="194"/>
      <c r="DM113" s="194"/>
      <c r="DN113" s="194"/>
      <c r="DO113" s="194"/>
      <c r="DP113" s="194"/>
      <c r="DQ113" s="194"/>
      <c r="DR113" s="194"/>
      <c r="DS113" s="194"/>
      <c r="DT113" s="194"/>
      <c r="DU113" s="194"/>
      <c r="DV113" s="194"/>
      <c r="DW113" s="194"/>
      <c r="DX113" s="194"/>
      <c r="DY113" s="194"/>
      <c r="DZ113" s="194"/>
      <c r="EA113" s="194"/>
      <c r="EB113" s="194"/>
      <c r="EC113" s="194"/>
      <c r="ED113" s="194"/>
      <c r="EE113" s="194"/>
      <c r="EF113" s="194"/>
      <c r="EG113" s="194"/>
      <c r="EH113" s="194"/>
      <c r="EI113" s="194"/>
      <c r="EJ113" s="194"/>
      <c r="EK113" s="194"/>
      <c r="EL113" s="194"/>
      <c r="EM113" s="194"/>
      <c r="EN113" s="194"/>
      <c r="EO113" s="194"/>
      <c r="EP113" s="194"/>
      <c r="EQ113" s="194"/>
      <c r="ER113" s="194"/>
      <c r="ES113" s="194"/>
      <c r="ET113" s="194"/>
      <c r="EU113" s="194"/>
      <c r="EV113" s="194"/>
      <c r="EW113" s="194"/>
      <c r="EX113" s="187"/>
      <c r="EY113" s="187"/>
      <c r="EZ113" s="187"/>
      <c r="FA113" s="187"/>
      <c r="FB113" s="187"/>
      <c r="FC113" s="187"/>
      <c r="FD113" s="187"/>
      <c r="FE113" s="187"/>
      <c r="FF113" s="187"/>
      <c r="FG113" s="187"/>
      <c r="FH113" s="187"/>
      <c r="FI113" s="187"/>
      <c r="FJ113" s="187"/>
      <c r="FK113" s="187"/>
      <c r="FL113" s="187"/>
      <c r="FM113" s="187"/>
      <c r="FN113" s="187"/>
      <c r="FO113" s="187"/>
      <c r="FP113" s="187"/>
      <c r="FQ113" s="194"/>
      <c r="FR113" s="187"/>
      <c r="FS113" s="187"/>
      <c r="FT113" s="187"/>
      <c r="FU113" s="194"/>
    </row>
    <row r="114" spans="1:177" ht="14.1" customHeight="1" x14ac:dyDescent="0.2">
      <c r="A114" s="187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187"/>
      <c r="O114" s="187"/>
      <c r="P114" s="187"/>
      <c r="Q114" s="187"/>
      <c r="R114" s="187"/>
      <c r="S114" s="187"/>
      <c r="T114" s="187"/>
      <c r="U114" s="187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/>
      <c r="AF114" s="187"/>
      <c r="AG114" s="187"/>
      <c r="AH114" s="187"/>
      <c r="AI114" s="187"/>
      <c r="AJ114" s="187"/>
      <c r="AK114" s="194"/>
      <c r="AL114" s="194"/>
      <c r="AM114" s="194"/>
      <c r="AN114" s="194"/>
      <c r="AO114" s="194"/>
      <c r="AP114" s="194"/>
      <c r="AQ114" s="194"/>
      <c r="AR114" s="194"/>
      <c r="AS114" s="194"/>
      <c r="AT114" s="194"/>
      <c r="AU114" s="194"/>
      <c r="AV114" s="194"/>
      <c r="AW114" s="194"/>
      <c r="AX114" s="194"/>
      <c r="AY114" s="194"/>
      <c r="AZ114" s="194"/>
      <c r="BA114" s="194"/>
      <c r="BB114" s="194"/>
      <c r="BC114" s="194"/>
      <c r="BD114" s="194"/>
      <c r="BE114" s="194"/>
      <c r="BF114" s="194"/>
      <c r="BG114" s="194"/>
      <c r="BH114" s="194"/>
      <c r="BI114" s="194"/>
      <c r="BJ114" s="194"/>
      <c r="BK114" s="194"/>
      <c r="BL114" s="194"/>
      <c r="BM114" s="194"/>
      <c r="BN114" s="194"/>
      <c r="BO114" s="194"/>
      <c r="BP114" s="194"/>
      <c r="BQ114" s="194"/>
      <c r="BR114" s="194"/>
      <c r="BS114" s="194"/>
      <c r="BT114" s="194"/>
      <c r="BU114" s="194"/>
      <c r="BV114" s="194"/>
      <c r="BW114" s="194"/>
      <c r="BX114" s="194"/>
      <c r="BY114" s="194"/>
      <c r="BZ114" s="194"/>
      <c r="CA114" s="194"/>
      <c r="CB114" s="194"/>
      <c r="CC114" s="194"/>
      <c r="CD114" s="194"/>
      <c r="CE114" s="194"/>
      <c r="CF114" s="194"/>
      <c r="CG114" s="194"/>
      <c r="CH114" s="194"/>
      <c r="CI114" s="194"/>
      <c r="CJ114" s="194"/>
      <c r="CK114" s="194"/>
      <c r="CL114" s="194"/>
      <c r="CM114" s="194"/>
      <c r="CN114" s="194"/>
      <c r="CO114" s="194"/>
      <c r="CP114" s="194"/>
      <c r="CQ114" s="194"/>
      <c r="CR114" s="194"/>
      <c r="CS114" s="194"/>
      <c r="CT114" s="194"/>
      <c r="CU114" s="194"/>
      <c r="CV114" s="194"/>
      <c r="CW114" s="194"/>
      <c r="CX114" s="194"/>
      <c r="CY114" s="194"/>
      <c r="CZ114" s="194"/>
      <c r="DA114" s="194"/>
      <c r="DB114" s="194"/>
      <c r="DC114" s="194"/>
      <c r="DD114" s="194"/>
      <c r="DE114" s="194"/>
      <c r="DF114" s="194"/>
      <c r="DG114" s="194"/>
      <c r="DH114" s="194"/>
      <c r="DI114" s="194"/>
      <c r="DJ114" s="194"/>
      <c r="DK114" s="194"/>
      <c r="DL114" s="194"/>
      <c r="DM114" s="194"/>
      <c r="DN114" s="194"/>
      <c r="DO114" s="194"/>
      <c r="DP114" s="194"/>
      <c r="DQ114" s="194"/>
      <c r="DR114" s="194"/>
      <c r="DS114" s="194"/>
      <c r="DT114" s="194"/>
      <c r="DU114" s="194"/>
      <c r="DV114" s="194"/>
      <c r="DW114" s="194"/>
      <c r="DX114" s="194"/>
      <c r="DY114" s="194"/>
      <c r="DZ114" s="194"/>
      <c r="EA114" s="194"/>
      <c r="EB114" s="194"/>
      <c r="EC114" s="194"/>
      <c r="ED114" s="194"/>
      <c r="EE114" s="194"/>
      <c r="EF114" s="194"/>
      <c r="EG114" s="194"/>
      <c r="EH114" s="194"/>
      <c r="EI114" s="194"/>
      <c r="EJ114" s="194"/>
      <c r="EK114" s="194"/>
      <c r="EL114" s="194"/>
      <c r="EM114" s="194"/>
      <c r="EN114" s="194"/>
      <c r="EO114" s="194"/>
      <c r="EP114" s="194"/>
      <c r="EQ114" s="194"/>
      <c r="ER114" s="194"/>
      <c r="ES114" s="194"/>
      <c r="ET114" s="194"/>
      <c r="EU114" s="194"/>
      <c r="EV114" s="194"/>
      <c r="EW114" s="194"/>
      <c r="EX114" s="187"/>
      <c r="EY114" s="187"/>
      <c r="EZ114" s="187"/>
      <c r="FA114" s="187"/>
      <c r="FB114" s="187"/>
      <c r="FC114" s="187"/>
      <c r="FD114" s="187"/>
      <c r="FE114" s="187"/>
      <c r="FF114" s="187"/>
      <c r="FG114" s="187"/>
      <c r="FH114" s="187"/>
      <c r="FI114" s="187"/>
      <c r="FJ114" s="187"/>
      <c r="FK114" s="187"/>
      <c r="FL114" s="187"/>
      <c r="FM114" s="187"/>
      <c r="FN114" s="187"/>
      <c r="FO114" s="187"/>
      <c r="FP114" s="187"/>
      <c r="FQ114" s="194"/>
      <c r="FR114" s="187"/>
      <c r="FS114" s="187"/>
      <c r="FT114" s="187"/>
      <c r="FU114" s="194"/>
    </row>
    <row r="115" spans="1:177" ht="14.1" customHeight="1" x14ac:dyDescent="0.2">
      <c r="A115" s="187"/>
      <c r="B115" s="187"/>
      <c r="C115" s="187"/>
      <c r="D115" s="188"/>
      <c r="E115" s="187"/>
      <c r="F115" s="187"/>
      <c r="G115" s="187"/>
      <c r="H115" s="187"/>
      <c r="I115" s="187"/>
      <c r="J115" s="187"/>
      <c r="K115" s="187"/>
      <c r="L115" s="187"/>
      <c r="M115" s="187"/>
      <c r="N115" s="187"/>
      <c r="O115" s="187"/>
      <c r="P115" s="187"/>
      <c r="Q115" s="187"/>
      <c r="R115" s="187"/>
      <c r="S115" s="187"/>
      <c r="T115" s="187"/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  <c r="AF115" s="187"/>
      <c r="AG115" s="187"/>
      <c r="AH115" s="187"/>
      <c r="AI115" s="187"/>
      <c r="AJ115" s="187"/>
      <c r="AK115" s="194"/>
      <c r="AL115" s="194"/>
      <c r="AM115" s="194"/>
      <c r="AN115" s="194"/>
      <c r="AO115" s="194"/>
      <c r="AP115" s="194"/>
      <c r="AQ115" s="194"/>
      <c r="AR115" s="194"/>
      <c r="AS115" s="194"/>
      <c r="AT115" s="194"/>
      <c r="AU115" s="194"/>
      <c r="AV115" s="194"/>
      <c r="AW115" s="194"/>
      <c r="AX115" s="194"/>
      <c r="AY115" s="194"/>
      <c r="AZ115" s="194"/>
      <c r="BA115" s="194"/>
      <c r="BB115" s="194"/>
      <c r="BC115" s="194"/>
      <c r="BD115" s="194"/>
      <c r="BE115" s="194"/>
      <c r="BF115" s="194"/>
      <c r="BG115" s="194"/>
      <c r="BH115" s="194"/>
      <c r="BI115" s="194"/>
      <c r="BJ115" s="194"/>
      <c r="BK115" s="194"/>
      <c r="BL115" s="194"/>
      <c r="BM115" s="194"/>
      <c r="BN115" s="194"/>
      <c r="BO115" s="194"/>
      <c r="BP115" s="194"/>
      <c r="BQ115" s="194"/>
      <c r="BR115" s="194"/>
      <c r="BS115" s="194"/>
      <c r="BT115" s="194"/>
      <c r="BU115" s="194"/>
      <c r="BV115" s="194"/>
      <c r="BW115" s="194"/>
      <c r="BX115" s="194"/>
      <c r="BY115" s="194"/>
      <c r="BZ115" s="194"/>
      <c r="CA115" s="194"/>
      <c r="CB115" s="194"/>
      <c r="CC115" s="194"/>
      <c r="CD115" s="194"/>
      <c r="CE115" s="194"/>
      <c r="CF115" s="194"/>
      <c r="CG115" s="194"/>
      <c r="CH115" s="194"/>
      <c r="CI115" s="194"/>
      <c r="CJ115" s="194"/>
      <c r="CK115" s="194"/>
      <c r="CL115" s="194"/>
      <c r="CM115" s="194"/>
      <c r="CN115" s="194"/>
      <c r="CO115" s="194"/>
      <c r="CP115" s="194"/>
      <c r="CQ115" s="194"/>
      <c r="CR115" s="194"/>
      <c r="CS115" s="194"/>
      <c r="CT115" s="194"/>
      <c r="CU115" s="194"/>
      <c r="CV115" s="194"/>
      <c r="CW115" s="194"/>
      <c r="CX115" s="194"/>
      <c r="CY115" s="194"/>
      <c r="CZ115" s="194"/>
      <c r="DA115" s="194"/>
      <c r="DB115" s="194"/>
      <c r="DC115" s="194"/>
      <c r="DD115" s="194"/>
      <c r="DE115" s="194"/>
      <c r="DF115" s="194"/>
      <c r="DG115" s="194"/>
      <c r="DH115" s="194"/>
      <c r="DI115" s="194"/>
      <c r="DJ115" s="194"/>
      <c r="DK115" s="194"/>
      <c r="DL115" s="194"/>
      <c r="DM115" s="194"/>
      <c r="DN115" s="194"/>
      <c r="DO115" s="194"/>
      <c r="DP115" s="194"/>
      <c r="DQ115" s="194"/>
      <c r="DR115" s="194"/>
      <c r="DS115" s="194"/>
      <c r="DT115" s="194"/>
      <c r="DU115" s="194"/>
      <c r="DV115" s="194"/>
      <c r="DW115" s="194"/>
      <c r="DX115" s="194"/>
      <c r="DY115" s="194"/>
      <c r="DZ115" s="194"/>
      <c r="EA115" s="194"/>
      <c r="EB115" s="194"/>
      <c r="EC115" s="194"/>
      <c r="ED115" s="194"/>
      <c r="EE115" s="194"/>
      <c r="EF115" s="194"/>
      <c r="EG115" s="194"/>
      <c r="EH115" s="194"/>
      <c r="EI115" s="194"/>
      <c r="EJ115" s="194"/>
      <c r="EK115" s="194"/>
      <c r="EL115" s="194"/>
      <c r="EM115" s="194"/>
      <c r="EN115" s="194"/>
      <c r="EO115" s="194"/>
      <c r="EP115" s="194"/>
      <c r="EQ115" s="194"/>
      <c r="ER115" s="194"/>
      <c r="ES115" s="194"/>
      <c r="ET115" s="194"/>
      <c r="EU115" s="194"/>
      <c r="EV115" s="194"/>
      <c r="EW115" s="194"/>
      <c r="EX115" s="187"/>
      <c r="EY115" s="187"/>
      <c r="EZ115" s="187"/>
      <c r="FA115" s="187"/>
      <c r="FB115" s="187"/>
      <c r="FC115" s="187"/>
      <c r="FD115" s="187"/>
      <c r="FE115" s="187"/>
      <c r="FF115" s="187"/>
      <c r="FG115" s="187"/>
      <c r="FH115" s="187"/>
      <c r="FI115" s="187"/>
      <c r="FJ115" s="187"/>
      <c r="FK115" s="187"/>
      <c r="FL115" s="187"/>
      <c r="FM115" s="187"/>
      <c r="FN115" s="187"/>
      <c r="FO115" s="187"/>
      <c r="FP115" s="187"/>
      <c r="FQ115" s="194"/>
      <c r="FR115" s="187"/>
      <c r="FS115" s="187"/>
      <c r="FT115" s="187"/>
      <c r="FU115" s="194"/>
    </row>
    <row r="116" spans="1:177" ht="14.1" customHeight="1" x14ac:dyDescent="0.2">
      <c r="A116" s="187"/>
      <c r="B116" s="187"/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/>
      <c r="AF116" s="187"/>
      <c r="AG116" s="187"/>
      <c r="AH116" s="187"/>
      <c r="AI116" s="187"/>
      <c r="AJ116" s="187"/>
      <c r="AK116" s="194"/>
      <c r="AL116" s="194"/>
      <c r="AM116" s="194"/>
      <c r="AN116" s="194"/>
      <c r="AO116" s="194"/>
      <c r="AP116" s="194"/>
      <c r="AQ116" s="194"/>
      <c r="AR116" s="194"/>
      <c r="AS116" s="194"/>
      <c r="AT116" s="194"/>
      <c r="AU116" s="194"/>
      <c r="AV116" s="194"/>
      <c r="AW116" s="194"/>
      <c r="AX116" s="194"/>
      <c r="AY116" s="194"/>
      <c r="AZ116" s="194"/>
      <c r="BA116" s="194"/>
      <c r="BB116" s="194"/>
      <c r="BC116" s="194"/>
      <c r="BD116" s="194"/>
      <c r="BE116" s="194"/>
      <c r="BF116" s="194"/>
      <c r="BG116" s="194"/>
      <c r="BH116" s="194"/>
      <c r="BI116" s="194"/>
      <c r="BJ116" s="194"/>
      <c r="BK116" s="194"/>
      <c r="BL116" s="194"/>
      <c r="BM116" s="194"/>
      <c r="BN116" s="194"/>
      <c r="BO116" s="194"/>
      <c r="BP116" s="194"/>
      <c r="BQ116" s="194"/>
      <c r="BR116" s="194"/>
      <c r="BS116" s="194"/>
      <c r="BT116" s="194"/>
      <c r="BU116" s="194"/>
      <c r="BV116" s="194"/>
      <c r="BW116" s="194"/>
      <c r="BX116" s="194"/>
      <c r="BY116" s="194"/>
      <c r="BZ116" s="194"/>
      <c r="CA116" s="194"/>
      <c r="CB116" s="194"/>
      <c r="CC116" s="194"/>
      <c r="CD116" s="194"/>
      <c r="CE116" s="194"/>
      <c r="CF116" s="194"/>
      <c r="CG116" s="194"/>
      <c r="CH116" s="194"/>
      <c r="CI116" s="194"/>
      <c r="CJ116" s="194"/>
      <c r="CK116" s="194"/>
      <c r="CL116" s="194"/>
      <c r="CM116" s="194"/>
      <c r="CN116" s="194"/>
      <c r="CO116" s="194"/>
      <c r="CP116" s="194"/>
      <c r="CQ116" s="194"/>
      <c r="CR116" s="194"/>
      <c r="CS116" s="194"/>
      <c r="CT116" s="194"/>
      <c r="CU116" s="194"/>
      <c r="CV116" s="194"/>
      <c r="CW116" s="194"/>
      <c r="CX116" s="194"/>
      <c r="CY116" s="194"/>
      <c r="CZ116" s="194"/>
      <c r="DA116" s="194"/>
      <c r="DB116" s="194"/>
      <c r="DC116" s="194"/>
      <c r="DD116" s="194"/>
      <c r="DE116" s="194"/>
      <c r="DF116" s="194"/>
      <c r="DG116" s="194"/>
      <c r="DH116" s="194"/>
      <c r="DI116" s="194"/>
      <c r="DJ116" s="194"/>
      <c r="DK116" s="194"/>
      <c r="DL116" s="194"/>
      <c r="DM116" s="194"/>
      <c r="DN116" s="194"/>
      <c r="DO116" s="194"/>
      <c r="DP116" s="194"/>
      <c r="DQ116" s="194"/>
      <c r="DR116" s="194"/>
      <c r="DS116" s="194"/>
      <c r="DT116" s="194"/>
      <c r="DU116" s="194"/>
      <c r="DV116" s="194"/>
      <c r="DW116" s="194"/>
      <c r="DX116" s="194"/>
      <c r="DY116" s="194"/>
      <c r="DZ116" s="194"/>
      <c r="EA116" s="194"/>
      <c r="EB116" s="194"/>
      <c r="EC116" s="194"/>
      <c r="ED116" s="194"/>
      <c r="EE116" s="194"/>
      <c r="EF116" s="194"/>
      <c r="EG116" s="194"/>
      <c r="EH116" s="194"/>
      <c r="EI116" s="194"/>
      <c r="EJ116" s="194"/>
      <c r="EK116" s="194"/>
      <c r="EL116" s="194"/>
      <c r="EM116" s="194"/>
      <c r="EN116" s="194"/>
      <c r="EO116" s="194"/>
      <c r="EP116" s="194"/>
      <c r="EQ116" s="194"/>
      <c r="ER116" s="194"/>
      <c r="ES116" s="194"/>
      <c r="ET116" s="194"/>
      <c r="EU116" s="194"/>
      <c r="EV116" s="194"/>
      <c r="EW116" s="194"/>
      <c r="EX116" s="187"/>
      <c r="EY116" s="187"/>
      <c r="EZ116" s="187"/>
      <c r="FA116" s="187"/>
      <c r="FB116" s="187"/>
      <c r="FC116" s="187"/>
      <c r="FD116" s="187"/>
      <c r="FE116" s="187"/>
      <c r="FF116" s="187"/>
      <c r="FG116" s="187"/>
      <c r="FH116" s="187"/>
      <c r="FI116" s="187"/>
      <c r="FJ116" s="187"/>
      <c r="FK116" s="187"/>
      <c r="FL116" s="187"/>
      <c r="FM116" s="187"/>
      <c r="FN116" s="187"/>
      <c r="FO116" s="187"/>
      <c r="FP116" s="187"/>
      <c r="FQ116" s="194"/>
      <c r="FR116" s="187"/>
      <c r="FS116" s="187"/>
      <c r="FT116" s="187"/>
      <c r="FU116" s="194"/>
    </row>
    <row r="117" spans="1:177" ht="14.1" customHeight="1" x14ac:dyDescent="0.2">
      <c r="A117" s="187"/>
      <c r="B117" s="187"/>
      <c r="C117" s="187"/>
      <c r="D117" s="409"/>
      <c r="E117" s="187"/>
      <c r="F117" s="187"/>
      <c r="G117" s="187"/>
      <c r="H117" s="187"/>
      <c r="I117" s="187"/>
      <c r="J117" s="187"/>
      <c r="K117" s="187"/>
      <c r="L117" s="187"/>
      <c r="M117" s="187"/>
      <c r="N117" s="187"/>
      <c r="O117" s="187"/>
      <c r="P117" s="187"/>
      <c r="Q117" s="187"/>
      <c r="R117" s="187"/>
      <c r="S117" s="187"/>
      <c r="T117" s="187"/>
      <c r="U117" s="187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/>
      <c r="AF117" s="187"/>
      <c r="AG117" s="187"/>
      <c r="AH117" s="187"/>
      <c r="AI117" s="187"/>
      <c r="AJ117" s="187"/>
      <c r="AK117" s="194"/>
      <c r="AL117" s="194"/>
      <c r="AM117" s="194"/>
      <c r="AN117" s="194"/>
      <c r="AO117" s="194"/>
      <c r="AP117" s="194"/>
      <c r="AQ117" s="194"/>
      <c r="AR117" s="194"/>
      <c r="AS117" s="194"/>
      <c r="AT117" s="194"/>
      <c r="AU117" s="194"/>
      <c r="AV117" s="194"/>
      <c r="AW117" s="194"/>
      <c r="AX117" s="194"/>
      <c r="AY117" s="194"/>
      <c r="AZ117" s="194"/>
      <c r="BA117" s="194"/>
      <c r="BB117" s="194"/>
      <c r="BC117" s="194"/>
      <c r="BD117" s="194"/>
      <c r="BE117" s="194"/>
      <c r="BF117" s="194"/>
      <c r="BG117" s="194"/>
      <c r="BH117" s="194"/>
      <c r="BI117" s="194"/>
      <c r="BJ117" s="194"/>
      <c r="BK117" s="194"/>
      <c r="BL117" s="194"/>
      <c r="BM117" s="194"/>
      <c r="BN117" s="194"/>
      <c r="BO117" s="194"/>
      <c r="BP117" s="194"/>
      <c r="BQ117" s="194"/>
      <c r="BR117" s="194"/>
      <c r="BS117" s="194"/>
      <c r="BT117" s="194"/>
      <c r="BU117" s="194"/>
      <c r="BV117" s="194"/>
      <c r="BW117" s="194"/>
      <c r="BX117" s="194"/>
      <c r="BY117" s="194"/>
      <c r="BZ117" s="194"/>
      <c r="CA117" s="194"/>
      <c r="CB117" s="194"/>
      <c r="CC117" s="194"/>
      <c r="CD117" s="194"/>
      <c r="CE117" s="194"/>
      <c r="CF117" s="194"/>
      <c r="CG117" s="194"/>
      <c r="CH117" s="194"/>
      <c r="CI117" s="194"/>
      <c r="CJ117" s="194"/>
      <c r="CK117" s="194"/>
      <c r="CL117" s="194"/>
      <c r="CM117" s="194"/>
      <c r="CN117" s="194"/>
      <c r="CO117" s="194"/>
      <c r="CP117" s="194"/>
      <c r="CQ117" s="194"/>
      <c r="CR117" s="194"/>
      <c r="CS117" s="194"/>
      <c r="CT117" s="194"/>
      <c r="CU117" s="194"/>
      <c r="CV117" s="194"/>
      <c r="CW117" s="194"/>
      <c r="CX117" s="194"/>
      <c r="CY117" s="194"/>
      <c r="CZ117" s="194"/>
      <c r="DA117" s="194"/>
      <c r="DB117" s="194"/>
      <c r="DC117" s="194"/>
      <c r="DD117" s="194"/>
      <c r="DE117" s="194"/>
      <c r="DF117" s="194"/>
      <c r="DG117" s="194"/>
      <c r="DH117" s="194"/>
      <c r="DI117" s="194"/>
      <c r="DJ117" s="194"/>
      <c r="DK117" s="194"/>
      <c r="DL117" s="194"/>
      <c r="DM117" s="194"/>
      <c r="DN117" s="194"/>
      <c r="DO117" s="194"/>
      <c r="DP117" s="194"/>
      <c r="DQ117" s="194"/>
      <c r="DR117" s="194"/>
      <c r="DS117" s="194"/>
      <c r="DT117" s="194"/>
      <c r="DU117" s="194"/>
      <c r="DV117" s="194"/>
      <c r="DW117" s="194"/>
      <c r="DX117" s="194"/>
      <c r="DY117" s="194"/>
      <c r="DZ117" s="194"/>
      <c r="EA117" s="194"/>
      <c r="EB117" s="194"/>
      <c r="EC117" s="194"/>
      <c r="ED117" s="194"/>
      <c r="EE117" s="194"/>
      <c r="EF117" s="194"/>
      <c r="EG117" s="194"/>
      <c r="EH117" s="194"/>
      <c r="EI117" s="194"/>
      <c r="EJ117" s="194"/>
      <c r="EK117" s="194"/>
      <c r="EL117" s="194"/>
      <c r="EM117" s="194"/>
      <c r="EN117" s="194"/>
      <c r="EO117" s="194"/>
      <c r="EP117" s="194"/>
      <c r="EQ117" s="194"/>
      <c r="ER117" s="194"/>
      <c r="ES117" s="194"/>
      <c r="ET117" s="194"/>
      <c r="EU117" s="194"/>
      <c r="EV117" s="194"/>
      <c r="EW117" s="194"/>
      <c r="EX117" s="187"/>
      <c r="EY117" s="187"/>
      <c r="EZ117" s="187"/>
      <c r="FA117" s="187"/>
      <c r="FB117" s="187"/>
      <c r="FC117" s="187"/>
      <c r="FD117" s="187"/>
      <c r="FE117" s="187"/>
      <c r="FF117" s="187"/>
      <c r="FG117" s="187"/>
      <c r="FH117" s="187"/>
      <c r="FI117" s="187"/>
      <c r="FJ117" s="187"/>
      <c r="FK117" s="187"/>
      <c r="FL117" s="187"/>
      <c r="FM117" s="187"/>
      <c r="FN117" s="187"/>
      <c r="FO117" s="187"/>
      <c r="FP117" s="187"/>
      <c r="FQ117" s="194"/>
      <c r="FR117" s="187"/>
      <c r="FS117" s="187"/>
      <c r="FT117" s="187"/>
      <c r="FU117" s="194"/>
    </row>
    <row r="118" spans="1:177" ht="14.1" customHeight="1" x14ac:dyDescent="0.2">
      <c r="A118" s="187"/>
      <c r="B118" s="187"/>
      <c r="C118" s="187"/>
      <c r="D118" s="187"/>
      <c r="E118" s="187"/>
      <c r="F118" s="187"/>
      <c r="G118" s="187"/>
      <c r="H118" s="187"/>
      <c r="I118" s="187"/>
      <c r="J118" s="187"/>
      <c r="K118" s="187"/>
      <c r="L118" s="187"/>
      <c r="M118" s="187"/>
      <c r="N118" s="187"/>
      <c r="O118" s="187"/>
      <c r="P118" s="187"/>
      <c r="Q118" s="187"/>
      <c r="R118" s="187"/>
      <c r="S118" s="187"/>
      <c r="T118" s="187"/>
      <c r="U118" s="187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/>
      <c r="AF118" s="187"/>
      <c r="AG118" s="187"/>
      <c r="AH118" s="187"/>
      <c r="AI118" s="187"/>
      <c r="AJ118" s="187"/>
      <c r="AK118" s="194"/>
      <c r="AL118" s="194"/>
      <c r="AM118" s="194"/>
      <c r="AN118" s="194"/>
      <c r="AO118" s="194"/>
      <c r="AP118" s="194"/>
      <c r="AQ118" s="194"/>
      <c r="AR118" s="194"/>
      <c r="AS118" s="194"/>
      <c r="AT118" s="194"/>
      <c r="AU118" s="194"/>
      <c r="AV118" s="194"/>
      <c r="AW118" s="194"/>
      <c r="AX118" s="194"/>
      <c r="AY118" s="194"/>
      <c r="AZ118" s="194"/>
      <c r="BA118" s="194"/>
      <c r="BB118" s="194"/>
      <c r="BC118" s="194"/>
      <c r="BD118" s="194"/>
      <c r="BE118" s="194"/>
      <c r="BF118" s="194"/>
      <c r="BG118" s="194"/>
      <c r="BH118" s="194"/>
      <c r="BI118" s="194"/>
      <c r="BJ118" s="194"/>
      <c r="BK118" s="194"/>
      <c r="BL118" s="194"/>
      <c r="BM118" s="194"/>
      <c r="BN118" s="194"/>
      <c r="BO118" s="194"/>
      <c r="BP118" s="194"/>
      <c r="BQ118" s="194"/>
      <c r="BR118" s="194"/>
      <c r="BS118" s="194"/>
      <c r="BT118" s="194"/>
      <c r="BU118" s="194"/>
      <c r="BV118" s="194"/>
      <c r="BW118" s="194"/>
      <c r="BX118" s="194"/>
      <c r="BY118" s="194"/>
      <c r="BZ118" s="194"/>
      <c r="CA118" s="194"/>
      <c r="CB118" s="194"/>
      <c r="CC118" s="194"/>
      <c r="CD118" s="194"/>
      <c r="CE118" s="194"/>
      <c r="CF118" s="194"/>
      <c r="CG118" s="194"/>
      <c r="CH118" s="194"/>
      <c r="CI118" s="194"/>
      <c r="CJ118" s="194"/>
      <c r="CK118" s="194"/>
      <c r="CL118" s="194"/>
      <c r="CM118" s="194"/>
      <c r="CN118" s="194"/>
      <c r="CO118" s="194"/>
      <c r="CP118" s="194"/>
      <c r="CQ118" s="194"/>
      <c r="CR118" s="194"/>
      <c r="CS118" s="194"/>
      <c r="CT118" s="194"/>
      <c r="CU118" s="194"/>
      <c r="CV118" s="194"/>
      <c r="CW118" s="194"/>
      <c r="CX118" s="194"/>
      <c r="CY118" s="194"/>
      <c r="CZ118" s="194"/>
      <c r="DA118" s="194"/>
      <c r="DB118" s="194"/>
      <c r="DC118" s="194"/>
      <c r="DD118" s="194"/>
      <c r="DE118" s="194"/>
      <c r="DF118" s="194"/>
      <c r="DG118" s="194"/>
      <c r="DH118" s="194"/>
      <c r="DI118" s="194"/>
      <c r="DJ118" s="194"/>
      <c r="DK118" s="194"/>
      <c r="DL118" s="194"/>
      <c r="DM118" s="194"/>
      <c r="DN118" s="194"/>
      <c r="DO118" s="194"/>
      <c r="DP118" s="194"/>
      <c r="DQ118" s="194"/>
      <c r="DR118" s="194"/>
      <c r="DS118" s="194"/>
      <c r="DT118" s="194"/>
      <c r="DU118" s="194"/>
      <c r="DV118" s="194"/>
      <c r="DW118" s="194"/>
      <c r="DX118" s="194"/>
      <c r="DY118" s="194"/>
      <c r="DZ118" s="194"/>
      <c r="EA118" s="194"/>
      <c r="EB118" s="194"/>
      <c r="EC118" s="194"/>
      <c r="ED118" s="194"/>
      <c r="EE118" s="194"/>
      <c r="EF118" s="194"/>
      <c r="EG118" s="194"/>
      <c r="EH118" s="194"/>
      <c r="EI118" s="194"/>
      <c r="EJ118" s="194"/>
      <c r="EK118" s="194"/>
      <c r="EL118" s="194"/>
      <c r="EM118" s="194"/>
      <c r="EN118" s="194"/>
      <c r="EO118" s="194"/>
      <c r="EP118" s="194"/>
      <c r="EQ118" s="194"/>
      <c r="ER118" s="194"/>
      <c r="ES118" s="194"/>
      <c r="ET118" s="194"/>
      <c r="EU118" s="194"/>
      <c r="EV118" s="194"/>
      <c r="EW118" s="194"/>
      <c r="EX118" s="187"/>
      <c r="EY118" s="187"/>
      <c r="EZ118" s="187"/>
      <c r="FA118" s="187"/>
      <c r="FB118" s="187"/>
      <c r="FC118" s="187"/>
      <c r="FD118" s="187"/>
      <c r="FE118" s="187"/>
      <c r="FF118" s="187"/>
      <c r="FG118" s="187"/>
      <c r="FH118" s="187"/>
      <c r="FI118" s="187"/>
      <c r="FJ118" s="187"/>
      <c r="FK118" s="187"/>
      <c r="FL118" s="187"/>
      <c r="FM118" s="187"/>
      <c r="FN118" s="187"/>
      <c r="FO118" s="187"/>
      <c r="FP118" s="187"/>
      <c r="FQ118" s="194"/>
      <c r="FR118" s="187"/>
      <c r="FS118" s="187"/>
      <c r="FT118" s="187"/>
      <c r="FU118" s="194"/>
    </row>
    <row r="119" spans="1:177" ht="14.1" customHeight="1" x14ac:dyDescent="0.2">
      <c r="A119" s="187"/>
      <c r="B119" s="187"/>
      <c r="C119" s="187"/>
      <c r="D119" s="187"/>
      <c r="E119" s="187"/>
      <c r="F119" s="187"/>
      <c r="G119" s="187"/>
      <c r="H119" s="187"/>
      <c r="I119" s="187"/>
      <c r="J119" s="187"/>
      <c r="K119" s="187"/>
      <c r="L119" s="187"/>
      <c r="M119" s="187"/>
      <c r="N119" s="187"/>
      <c r="O119" s="187"/>
      <c r="P119" s="187"/>
      <c r="Q119" s="187"/>
      <c r="R119" s="187"/>
      <c r="S119" s="187"/>
      <c r="T119" s="187"/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  <c r="AF119" s="187"/>
      <c r="AG119" s="187"/>
      <c r="AH119" s="187"/>
      <c r="AI119" s="187"/>
      <c r="AJ119" s="187"/>
      <c r="AK119" s="188"/>
      <c r="AL119" s="188"/>
      <c r="AM119" s="188"/>
      <c r="AN119" s="188"/>
      <c r="AO119" s="188"/>
      <c r="AP119" s="188"/>
      <c r="AQ119" s="188"/>
      <c r="AR119" s="188"/>
      <c r="AS119" s="188"/>
      <c r="AT119" s="188"/>
      <c r="AU119" s="188"/>
      <c r="AV119" s="188"/>
      <c r="AW119" s="188"/>
      <c r="AX119" s="188"/>
      <c r="AY119" s="188"/>
      <c r="AZ119" s="188"/>
      <c r="BA119" s="188"/>
      <c r="BB119" s="188"/>
      <c r="BC119" s="188"/>
      <c r="BD119" s="188"/>
      <c r="BE119" s="188"/>
      <c r="BF119" s="188"/>
      <c r="BG119" s="188"/>
      <c r="BH119" s="188"/>
      <c r="BI119" s="188"/>
      <c r="BJ119" s="188"/>
      <c r="BK119" s="188"/>
      <c r="BL119" s="188"/>
      <c r="BM119" s="188"/>
      <c r="BN119" s="188"/>
      <c r="BO119" s="188"/>
      <c r="BP119" s="188"/>
      <c r="BQ119" s="188"/>
      <c r="BR119" s="188"/>
      <c r="BS119" s="188"/>
      <c r="BT119" s="188"/>
      <c r="BU119" s="188"/>
      <c r="BV119" s="188"/>
      <c r="BW119" s="188"/>
      <c r="BX119" s="188"/>
      <c r="BY119" s="188"/>
      <c r="BZ119" s="188"/>
      <c r="CA119" s="188"/>
      <c r="CB119" s="188"/>
      <c r="CC119" s="188"/>
      <c r="CD119" s="188"/>
      <c r="CE119" s="188"/>
      <c r="CF119" s="188"/>
      <c r="CG119" s="188"/>
      <c r="CH119" s="188"/>
      <c r="CI119" s="188"/>
      <c r="CJ119" s="188"/>
      <c r="CK119" s="188"/>
      <c r="CL119" s="188"/>
      <c r="CM119" s="188"/>
      <c r="CN119" s="188"/>
      <c r="CO119" s="188"/>
      <c r="CP119" s="188"/>
      <c r="CQ119" s="188"/>
      <c r="CR119" s="188"/>
      <c r="CS119" s="188"/>
      <c r="CT119" s="188"/>
      <c r="CU119" s="188"/>
      <c r="CV119" s="188"/>
      <c r="CW119" s="188"/>
      <c r="CX119" s="188"/>
      <c r="CY119" s="188"/>
      <c r="CZ119" s="188"/>
      <c r="DA119" s="188"/>
      <c r="DB119" s="188"/>
      <c r="DC119" s="188"/>
      <c r="DD119" s="188"/>
      <c r="DE119" s="188"/>
      <c r="DF119" s="188"/>
      <c r="DG119" s="188"/>
      <c r="DH119" s="188"/>
      <c r="DI119" s="188"/>
      <c r="DJ119" s="188"/>
      <c r="DK119" s="188"/>
      <c r="DL119" s="188"/>
      <c r="DM119" s="188"/>
      <c r="DN119" s="188"/>
      <c r="DO119" s="188"/>
      <c r="DP119" s="188"/>
      <c r="DQ119" s="188"/>
      <c r="DR119" s="188"/>
      <c r="DS119" s="188"/>
      <c r="DT119" s="188"/>
      <c r="DU119" s="188"/>
      <c r="DV119" s="188"/>
      <c r="DW119" s="188"/>
      <c r="DX119" s="188"/>
      <c r="DY119" s="188"/>
      <c r="DZ119" s="188"/>
      <c r="EA119" s="188"/>
      <c r="EB119" s="188"/>
      <c r="EC119" s="188"/>
      <c r="ED119" s="188"/>
      <c r="EE119" s="188"/>
      <c r="EF119" s="188"/>
      <c r="EG119" s="188"/>
      <c r="EH119" s="188"/>
      <c r="EI119" s="188"/>
      <c r="EJ119" s="188"/>
      <c r="EK119" s="188"/>
      <c r="EL119" s="188"/>
      <c r="EM119" s="188"/>
      <c r="EN119" s="188"/>
      <c r="EO119" s="188"/>
      <c r="EP119" s="188"/>
      <c r="EQ119" s="188"/>
      <c r="ER119" s="188"/>
      <c r="ES119" s="188"/>
      <c r="ET119" s="188"/>
      <c r="EU119" s="188"/>
      <c r="EV119" s="188"/>
      <c r="EW119" s="410"/>
      <c r="EX119" s="187"/>
      <c r="EY119" s="187"/>
      <c r="EZ119" s="187"/>
      <c r="FA119" s="187"/>
      <c r="FB119" s="187"/>
      <c r="FC119" s="187"/>
      <c r="FD119" s="187"/>
      <c r="FE119" s="187"/>
      <c r="FF119" s="187"/>
      <c r="FG119" s="187"/>
      <c r="FH119" s="187"/>
      <c r="FI119" s="187"/>
      <c r="FJ119" s="187"/>
      <c r="FK119" s="187"/>
      <c r="FL119" s="187"/>
      <c r="FM119" s="187"/>
      <c r="FN119" s="187"/>
      <c r="FO119" s="187"/>
      <c r="FP119" s="187"/>
      <c r="FQ119" s="194"/>
      <c r="FR119" s="187"/>
      <c r="FS119" s="187"/>
      <c r="FT119" s="187"/>
      <c r="FU119" s="194"/>
    </row>
    <row r="120" spans="1:177" ht="14.1" customHeight="1" x14ac:dyDescent="0.2">
      <c r="A120" s="187"/>
      <c r="B120" s="187"/>
      <c r="C120" s="187"/>
      <c r="D120" s="187"/>
      <c r="E120" s="187"/>
      <c r="F120" s="187"/>
      <c r="G120" s="187"/>
      <c r="H120" s="187"/>
      <c r="I120" s="187"/>
      <c r="J120" s="187"/>
      <c r="K120" s="187"/>
      <c r="L120" s="187"/>
      <c r="M120" s="187"/>
      <c r="N120" s="187"/>
      <c r="O120" s="187"/>
      <c r="P120" s="187"/>
      <c r="Q120" s="187"/>
      <c r="R120" s="187"/>
      <c r="S120" s="187"/>
      <c r="T120" s="187"/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  <c r="AF120" s="187"/>
      <c r="AG120" s="187"/>
      <c r="AH120" s="187"/>
      <c r="AI120" s="187"/>
      <c r="AJ120" s="187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  <c r="BI120" s="188"/>
      <c r="BJ120" s="188"/>
      <c r="BK120" s="188"/>
      <c r="BL120" s="188"/>
      <c r="BM120" s="188"/>
      <c r="BN120" s="188"/>
      <c r="BO120" s="188"/>
      <c r="BP120" s="188"/>
      <c r="BQ120" s="188"/>
      <c r="BR120" s="188"/>
      <c r="BS120" s="188"/>
      <c r="BT120" s="188"/>
      <c r="BU120" s="188"/>
      <c r="BV120" s="188"/>
      <c r="BW120" s="188"/>
      <c r="BX120" s="188"/>
      <c r="BY120" s="188"/>
      <c r="BZ120" s="188"/>
      <c r="CA120" s="188"/>
      <c r="CB120" s="188"/>
      <c r="CC120" s="188"/>
      <c r="CD120" s="188"/>
      <c r="CE120" s="188"/>
      <c r="CF120" s="188"/>
      <c r="CG120" s="188"/>
      <c r="CH120" s="188"/>
      <c r="CI120" s="188"/>
      <c r="CJ120" s="188"/>
      <c r="CK120" s="188"/>
      <c r="CL120" s="188"/>
      <c r="CM120" s="188"/>
      <c r="CN120" s="188"/>
      <c r="CO120" s="188"/>
      <c r="CP120" s="188"/>
      <c r="CQ120" s="188"/>
      <c r="CR120" s="188"/>
      <c r="CS120" s="188"/>
      <c r="CT120" s="188"/>
      <c r="CU120" s="188"/>
      <c r="CV120" s="188"/>
      <c r="CW120" s="188"/>
      <c r="CX120" s="188"/>
      <c r="CY120" s="188"/>
      <c r="CZ120" s="188"/>
      <c r="DA120" s="188"/>
      <c r="DB120" s="188"/>
      <c r="DC120" s="188"/>
      <c r="DD120" s="188"/>
      <c r="DE120" s="188"/>
      <c r="DF120" s="188"/>
      <c r="DG120" s="188"/>
      <c r="DH120" s="188"/>
      <c r="DI120" s="188"/>
      <c r="DJ120" s="188"/>
      <c r="DK120" s="188"/>
      <c r="DL120" s="188"/>
      <c r="DM120" s="188"/>
      <c r="DN120" s="188"/>
      <c r="DO120" s="188"/>
      <c r="DP120" s="188"/>
      <c r="DQ120" s="188"/>
      <c r="DR120" s="188"/>
      <c r="DS120" s="188"/>
      <c r="DT120" s="188"/>
      <c r="DU120" s="188"/>
      <c r="DV120" s="188"/>
      <c r="DW120" s="188"/>
      <c r="DX120" s="188"/>
      <c r="DY120" s="188"/>
      <c r="DZ120" s="188"/>
      <c r="EA120" s="188"/>
      <c r="EB120" s="188"/>
      <c r="EC120" s="188"/>
      <c r="ED120" s="188"/>
      <c r="EE120" s="188"/>
      <c r="EF120" s="188"/>
      <c r="EG120" s="188"/>
      <c r="EH120" s="188"/>
      <c r="EI120" s="188"/>
      <c r="EJ120" s="188"/>
      <c r="EK120" s="188"/>
      <c r="EL120" s="188"/>
      <c r="EM120" s="188"/>
      <c r="EN120" s="188"/>
      <c r="EO120" s="188"/>
      <c r="EP120" s="188"/>
      <c r="EQ120" s="188"/>
      <c r="ER120" s="188"/>
      <c r="ES120" s="188"/>
      <c r="ET120" s="188"/>
      <c r="EU120" s="188"/>
      <c r="EV120" s="188"/>
      <c r="EW120" s="410"/>
      <c r="EX120" s="187"/>
      <c r="EY120" s="187"/>
      <c r="EZ120" s="187"/>
      <c r="FA120" s="187"/>
      <c r="FB120" s="187"/>
      <c r="FC120" s="187"/>
      <c r="FD120" s="187"/>
      <c r="FE120" s="187"/>
      <c r="FF120" s="187"/>
      <c r="FG120" s="187"/>
      <c r="FH120" s="187"/>
      <c r="FI120" s="187"/>
      <c r="FJ120" s="187"/>
      <c r="FK120" s="187"/>
      <c r="FL120" s="187"/>
      <c r="FM120" s="187"/>
      <c r="FN120" s="187"/>
      <c r="FO120" s="187"/>
      <c r="FP120" s="187"/>
      <c r="FQ120" s="194"/>
      <c r="FR120" s="187"/>
      <c r="FS120" s="187"/>
      <c r="FT120" s="187"/>
      <c r="FU120" s="194"/>
    </row>
    <row r="121" spans="1:177" ht="14.1" customHeight="1" x14ac:dyDescent="0.2">
      <c r="A121" s="187"/>
      <c r="B121" s="411"/>
      <c r="C121" s="411"/>
      <c r="D121" s="411"/>
      <c r="E121" s="187"/>
      <c r="F121" s="187"/>
      <c r="G121" s="187"/>
      <c r="H121" s="187"/>
      <c r="I121" s="187"/>
      <c r="J121" s="187"/>
      <c r="K121" s="187"/>
      <c r="L121" s="187"/>
      <c r="M121" s="187"/>
      <c r="N121" s="187"/>
      <c r="O121" s="187"/>
      <c r="P121" s="187"/>
      <c r="Q121" s="187"/>
      <c r="R121" s="187"/>
      <c r="S121" s="187"/>
      <c r="T121" s="187"/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  <c r="AF121" s="187"/>
      <c r="AG121" s="187"/>
      <c r="AH121" s="187"/>
      <c r="AI121" s="187"/>
      <c r="AJ121" s="187"/>
      <c r="AK121" s="411"/>
      <c r="AL121" s="411"/>
      <c r="AM121" s="411"/>
      <c r="AN121" s="411"/>
      <c r="AO121" s="411"/>
      <c r="AP121" s="411"/>
      <c r="AQ121" s="411"/>
      <c r="AR121" s="411"/>
      <c r="AS121" s="411"/>
      <c r="AT121" s="411"/>
      <c r="AU121" s="411"/>
      <c r="AV121" s="411"/>
      <c r="AW121" s="411"/>
      <c r="AX121" s="411"/>
      <c r="AY121" s="411"/>
      <c r="AZ121" s="411"/>
      <c r="BA121" s="411"/>
      <c r="BB121" s="411"/>
      <c r="BC121" s="411"/>
      <c r="BD121" s="411"/>
      <c r="BE121" s="411"/>
      <c r="BF121" s="411"/>
      <c r="BG121" s="411"/>
      <c r="BH121" s="411"/>
      <c r="BI121" s="411"/>
      <c r="BJ121" s="411"/>
      <c r="BK121" s="411"/>
      <c r="BL121" s="411"/>
      <c r="BM121" s="411"/>
      <c r="BN121" s="411"/>
      <c r="BO121" s="411"/>
      <c r="BP121" s="411"/>
      <c r="BQ121" s="411"/>
      <c r="BR121" s="411"/>
      <c r="BS121" s="411"/>
      <c r="BT121" s="411"/>
      <c r="BU121" s="411"/>
      <c r="BV121" s="411"/>
      <c r="BW121" s="411"/>
      <c r="BX121" s="411"/>
      <c r="BY121" s="411"/>
      <c r="BZ121" s="411"/>
      <c r="CA121" s="411"/>
      <c r="CB121" s="411"/>
      <c r="CC121" s="411"/>
      <c r="CD121" s="411"/>
      <c r="CE121" s="411"/>
      <c r="CF121" s="411"/>
      <c r="CG121" s="411"/>
      <c r="CH121" s="411"/>
      <c r="CI121" s="411"/>
      <c r="CJ121" s="411"/>
      <c r="CK121" s="411"/>
      <c r="CL121" s="411"/>
      <c r="CM121" s="411"/>
      <c r="CN121" s="411"/>
      <c r="CO121" s="411"/>
      <c r="CP121" s="411"/>
      <c r="CQ121" s="411"/>
      <c r="CR121" s="411"/>
      <c r="CS121" s="411"/>
      <c r="CT121" s="411"/>
      <c r="CU121" s="411"/>
      <c r="CV121" s="411"/>
      <c r="CW121" s="411"/>
      <c r="CX121" s="411"/>
      <c r="CY121" s="411"/>
      <c r="CZ121" s="411"/>
      <c r="DA121" s="411"/>
      <c r="DB121" s="411"/>
      <c r="DC121" s="411"/>
      <c r="DD121" s="411"/>
      <c r="DE121" s="411"/>
      <c r="DF121" s="411"/>
      <c r="DG121" s="411"/>
      <c r="DH121" s="411"/>
      <c r="DI121" s="411"/>
      <c r="DJ121" s="411"/>
      <c r="DK121" s="411"/>
      <c r="DL121" s="411"/>
      <c r="DM121" s="411"/>
      <c r="DN121" s="411"/>
      <c r="DO121" s="411"/>
      <c r="DP121" s="411"/>
      <c r="DQ121" s="411"/>
      <c r="DR121" s="411"/>
      <c r="DS121" s="411"/>
      <c r="DT121" s="411"/>
      <c r="DU121" s="411"/>
      <c r="DV121" s="411"/>
      <c r="DW121" s="411"/>
      <c r="DX121" s="411"/>
      <c r="DY121" s="411"/>
      <c r="DZ121" s="411"/>
      <c r="EA121" s="411"/>
      <c r="EB121" s="411"/>
      <c r="EC121" s="411"/>
      <c r="ED121" s="411"/>
      <c r="EE121" s="411"/>
      <c r="EF121" s="411"/>
      <c r="EG121" s="411"/>
      <c r="EH121" s="411"/>
      <c r="EI121" s="411"/>
      <c r="EJ121" s="411"/>
      <c r="EK121" s="411"/>
      <c r="EL121" s="411"/>
      <c r="EM121" s="411"/>
      <c r="EN121" s="411"/>
      <c r="EO121" s="411"/>
      <c r="EP121" s="411"/>
      <c r="EQ121" s="411"/>
      <c r="ER121" s="411"/>
      <c r="ES121" s="411"/>
      <c r="ET121" s="411"/>
      <c r="EU121" s="411"/>
      <c r="EV121" s="411"/>
      <c r="EW121" s="412"/>
      <c r="EX121" s="187"/>
      <c r="EY121" s="187"/>
      <c r="EZ121" s="187"/>
      <c r="FA121" s="187"/>
      <c r="FB121" s="187"/>
      <c r="FC121" s="187"/>
      <c r="FD121" s="187"/>
      <c r="FE121" s="187"/>
      <c r="FF121" s="187"/>
      <c r="FG121" s="187"/>
      <c r="FH121" s="187"/>
      <c r="FI121" s="187"/>
      <c r="FJ121" s="187"/>
      <c r="FK121" s="187"/>
      <c r="FL121" s="187"/>
      <c r="FM121" s="187"/>
      <c r="FN121" s="187"/>
      <c r="FO121" s="187"/>
      <c r="FP121" s="187"/>
      <c r="FQ121" s="194"/>
      <c r="FR121" s="187"/>
      <c r="FS121" s="187"/>
      <c r="FT121" s="187"/>
      <c r="FU121" s="194"/>
    </row>
    <row r="122" spans="1:177" ht="14.1" customHeight="1" x14ac:dyDescent="0.2">
      <c r="A122" s="187"/>
      <c r="B122" s="411"/>
      <c r="C122" s="411"/>
      <c r="D122" s="411"/>
      <c r="E122" s="187"/>
      <c r="F122" s="187"/>
      <c r="G122" s="187"/>
      <c r="H122" s="187"/>
      <c r="I122" s="187"/>
      <c r="J122" s="187"/>
      <c r="K122" s="187"/>
      <c r="L122" s="187"/>
      <c r="M122" s="187"/>
      <c r="N122" s="187"/>
      <c r="O122" s="187"/>
      <c r="P122" s="187"/>
      <c r="Q122" s="187"/>
      <c r="R122" s="187"/>
      <c r="S122" s="187"/>
      <c r="T122" s="187"/>
      <c r="U122" s="187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/>
      <c r="AF122" s="187"/>
      <c r="AG122" s="187"/>
      <c r="AH122" s="187"/>
      <c r="AI122" s="187"/>
      <c r="AJ122" s="187"/>
      <c r="AK122" s="411"/>
      <c r="AL122" s="411"/>
      <c r="AM122" s="411"/>
      <c r="AN122" s="411"/>
      <c r="AO122" s="411"/>
      <c r="AP122" s="411"/>
      <c r="AQ122" s="411"/>
      <c r="AR122" s="411"/>
      <c r="AS122" s="411"/>
      <c r="AT122" s="411"/>
      <c r="AU122" s="411"/>
      <c r="AV122" s="411"/>
      <c r="AW122" s="411"/>
      <c r="AX122" s="411"/>
      <c r="AY122" s="411"/>
      <c r="AZ122" s="411"/>
      <c r="BA122" s="411"/>
      <c r="BB122" s="411"/>
      <c r="BC122" s="411"/>
      <c r="BD122" s="411"/>
      <c r="BE122" s="411"/>
      <c r="BF122" s="411"/>
      <c r="BG122" s="411"/>
      <c r="BH122" s="411"/>
      <c r="BI122" s="411"/>
      <c r="BJ122" s="411"/>
      <c r="BK122" s="411"/>
      <c r="BL122" s="411"/>
      <c r="BM122" s="411"/>
      <c r="BN122" s="411"/>
      <c r="BO122" s="411"/>
      <c r="BP122" s="411"/>
      <c r="BQ122" s="411"/>
      <c r="BR122" s="411"/>
      <c r="BS122" s="411"/>
      <c r="BT122" s="411"/>
      <c r="BU122" s="411"/>
      <c r="BV122" s="411"/>
      <c r="BW122" s="411"/>
      <c r="BX122" s="411"/>
      <c r="BY122" s="411"/>
      <c r="BZ122" s="411"/>
      <c r="CA122" s="411"/>
      <c r="CB122" s="411"/>
      <c r="CC122" s="411"/>
      <c r="CD122" s="411"/>
      <c r="CE122" s="411"/>
      <c r="CF122" s="411"/>
      <c r="CG122" s="411"/>
      <c r="CH122" s="411"/>
      <c r="CI122" s="411"/>
      <c r="CJ122" s="411"/>
      <c r="CK122" s="411"/>
      <c r="CL122" s="411"/>
      <c r="CM122" s="411"/>
      <c r="CN122" s="411"/>
      <c r="CO122" s="411"/>
      <c r="CP122" s="411"/>
      <c r="CQ122" s="411"/>
      <c r="CR122" s="411"/>
      <c r="CS122" s="411"/>
      <c r="CT122" s="411"/>
      <c r="CU122" s="411"/>
      <c r="CV122" s="411"/>
      <c r="CW122" s="411"/>
      <c r="CX122" s="411"/>
      <c r="CY122" s="411"/>
      <c r="CZ122" s="411"/>
      <c r="DA122" s="411"/>
      <c r="DB122" s="411"/>
      <c r="DC122" s="411"/>
      <c r="DD122" s="411"/>
      <c r="DE122" s="411"/>
      <c r="DF122" s="411"/>
      <c r="DG122" s="411"/>
      <c r="DH122" s="411"/>
      <c r="DI122" s="411"/>
      <c r="DJ122" s="411"/>
      <c r="DK122" s="411"/>
      <c r="DL122" s="411"/>
      <c r="DM122" s="411"/>
      <c r="DN122" s="411"/>
      <c r="DO122" s="411"/>
      <c r="DP122" s="411"/>
      <c r="DQ122" s="411"/>
      <c r="DR122" s="411"/>
      <c r="DS122" s="411"/>
      <c r="DT122" s="411"/>
      <c r="DU122" s="411"/>
      <c r="DV122" s="411"/>
      <c r="DW122" s="411"/>
      <c r="DX122" s="411"/>
      <c r="DY122" s="411"/>
      <c r="DZ122" s="411"/>
      <c r="EA122" s="411"/>
      <c r="EB122" s="411"/>
      <c r="EC122" s="411"/>
      <c r="ED122" s="411"/>
      <c r="EE122" s="411"/>
      <c r="EF122" s="411"/>
      <c r="EG122" s="411"/>
      <c r="EH122" s="411"/>
      <c r="EI122" s="411"/>
      <c r="EJ122" s="411"/>
      <c r="EK122" s="411"/>
      <c r="EL122" s="411"/>
      <c r="EM122" s="411"/>
      <c r="EN122" s="411"/>
      <c r="EO122" s="411"/>
      <c r="EP122" s="411"/>
      <c r="EQ122" s="411"/>
      <c r="ER122" s="411"/>
      <c r="ES122" s="411"/>
      <c r="ET122" s="411"/>
      <c r="EU122" s="411"/>
      <c r="EV122" s="411"/>
      <c r="EW122" s="412"/>
      <c r="EX122" s="187"/>
      <c r="EY122" s="187"/>
      <c r="EZ122" s="187"/>
      <c r="FA122" s="187"/>
      <c r="FB122" s="187"/>
      <c r="FC122" s="187"/>
      <c r="FD122" s="187"/>
      <c r="FE122" s="187"/>
      <c r="FF122" s="187"/>
      <c r="FG122" s="187"/>
      <c r="FH122" s="187"/>
      <c r="FI122" s="187"/>
      <c r="FJ122" s="187"/>
      <c r="FK122" s="187"/>
      <c r="FL122" s="187"/>
      <c r="FM122" s="187"/>
      <c r="FN122" s="187"/>
      <c r="FO122" s="187"/>
      <c r="FP122" s="187"/>
      <c r="FQ122" s="194"/>
      <c r="FR122" s="187"/>
      <c r="FS122" s="187"/>
      <c r="FT122" s="187"/>
      <c r="FU122" s="194"/>
    </row>
    <row r="123" spans="1:177" ht="14.1" customHeight="1" x14ac:dyDescent="0.2">
      <c r="A123" s="187"/>
      <c r="B123" s="187"/>
      <c r="C123" s="187"/>
      <c r="D123" s="187"/>
      <c r="E123" s="187"/>
      <c r="F123" s="187"/>
      <c r="G123" s="187"/>
      <c r="H123" s="187"/>
      <c r="I123" s="187"/>
      <c r="J123" s="187"/>
      <c r="K123" s="187"/>
      <c r="L123" s="187"/>
      <c r="M123" s="187"/>
      <c r="N123" s="187"/>
      <c r="O123" s="187"/>
      <c r="P123" s="187"/>
      <c r="Q123" s="187"/>
      <c r="R123" s="187"/>
      <c r="S123" s="187"/>
      <c r="T123" s="187"/>
      <c r="U123" s="187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/>
      <c r="AF123" s="187"/>
      <c r="AG123" s="187"/>
      <c r="AH123" s="187"/>
      <c r="AI123" s="187"/>
      <c r="AJ123" s="187"/>
      <c r="AK123" s="187"/>
      <c r="AL123" s="187"/>
      <c r="AM123" s="187"/>
      <c r="AN123" s="187"/>
      <c r="AO123" s="187"/>
      <c r="AP123" s="187"/>
      <c r="AQ123" s="187"/>
      <c r="AR123" s="187"/>
      <c r="AS123" s="187"/>
      <c r="AT123" s="187"/>
      <c r="AU123" s="187"/>
      <c r="AV123" s="187"/>
      <c r="AW123" s="187"/>
      <c r="AX123" s="187"/>
      <c r="AY123" s="187"/>
      <c r="AZ123" s="187"/>
      <c r="BA123" s="187"/>
      <c r="BB123" s="187"/>
      <c r="BC123" s="187"/>
      <c r="BD123" s="187"/>
      <c r="BE123" s="187"/>
      <c r="BF123" s="187"/>
      <c r="BG123" s="187"/>
      <c r="BH123" s="187"/>
      <c r="BI123" s="187"/>
      <c r="BJ123" s="187"/>
      <c r="BK123" s="187"/>
      <c r="BL123" s="187"/>
      <c r="BM123" s="187"/>
      <c r="BN123" s="187"/>
      <c r="BO123" s="187"/>
      <c r="BP123" s="187"/>
      <c r="BQ123" s="187"/>
      <c r="BR123" s="187"/>
      <c r="BS123" s="187"/>
      <c r="BT123" s="187"/>
      <c r="BU123" s="187"/>
      <c r="BV123" s="187"/>
      <c r="BW123" s="187"/>
      <c r="BX123" s="187"/>
      <c r="BY123" s="187"/>
      <c r="BZ123" s="187"/>
      <c r="CA123" s="187"/>
      <c r="CB123" s="187"/>
      <c r="CC123" s="187"/>
      <c r="CD123" s="187"/>
      <c r="CE123" s="187"/>
      <c r="CF123" s="187"/>
      <c r="CG123" s="187"/>
      <c r="CH123" s="187"/>
      <c r="CI123" s="187"/>
      <c r="CJ123" s="187"/>
      <c r="CK123" s="187"/>
      <c r="CL123" s="187"/>
      <c r="CM123" s="187"/>
      <c r="CN123" s="187"/>
      <c r="CO123" s="187"/>
      <c r="CP123" s="187"/>
      <c r="CQ123" s="187"/>
      <c r="CR123" s="187"/>
      <c r="CS123" s="187"/>
      <c r="CT123" s="187"/>
      <c r="CU123" s="187"/>
      <c r="CV123" s="187"/>
      <c r="CW123" s="187"/>
      <c r="CX123" s="187"/>
      <c r="CY123" s="187"/>
      <c r="CZ123" s="187"/>
      <c r="DA123" s="187"/>
      <c r="DB123" s="187"/>
      <c r="DC123" s="187"/>
      <c r="DD123" s="187"/>
      <c r="DE123" s="187"/>
      <c r="DF123" s="187"/>
      <c r="DG123" s="187"/>
      <c r="DH123" s="187"/>
      <c r="DI123" s="187"/>
      <c r="DJ123" s="187"/>
      <c r="DK123" s="187"/>
      <c r="DL123" s="187"/>
      <c r="DM123" s="187"/>
      <c r="DN123" s="187"/>
      <c r="DO123" s="187"/>
      <c r="DP123" s="187"/>
      <c r="DQ123" s="187"/>
      <c r="DR123" s="187"/>
      <c r="DS123" s="187"/>
      <c r="DT123" s="187"/>
      <c r="DU123" s="187"/>
      <c r="DV123" s="187"/>
      <c r="DW123" s="187"/>
      <c r="DX123" s="187"/>
      <c r="DY123" s="187"/>
      <c r="DZ123" s="187"/>
      <c r="EA123" s="187"/>
      <c r="EB123" s="187"/>
      <c r="EC123" s="187"/>
      <c r="ED123" s="187"/>
      <c r="EE123" s="187"/>
      <c r="EF123" s="187"/>
      <c r="EG123" s="187"/>
      <c r="EH123" s="187"/>
      <c r="EI123" s="187"/>
      <c r="EJ123" s="187"/>
      <c r="EK123" s="187"/>
      <c r="EL123" s="187"/>
      <c r="EM123" s="187"/>
      <c r="EN123" s="187"/>
      <c r="EO123" s="187"/>
      <c r="EP123" s="187"/>
      <c r="EQ123" s="187"/>
      <c r="ER123" s="187"/>
      <c r="ES123" s="187"/>
      <c r="ET123" s="187"/>
      <c r="EU123" s="187"/>
      <c r="EV123" s="187"/>
      <c r="EW123" s="187"/>
      <c r="EX123" s="187"/>
      <c r="EY123" s="187"/>
      <c r="EZ123" s="187"/>
      <c r="FA123" s="187"/>
      <c r="FB123" s="187"/>
      <c r="FC123" s="187"/>
      <c r="FD123" s="187"/>
      <c r="FE123" s="187"/>
      <c r="FF123" s="187"/>
      <c r="FG123" s="187"/>
      <c r="FH123" s="187"/>
      <c r="FI123" s="187"/>
      <c r="FJ123" s="187"/>
      <c r="FK123" s="187"/>
      <c r="FL123" s="187"/>
      <c r="FM123" s="187"/>
      <c r="FN123" s="187"/>
      <c r="FO123" s="187"/>
      <c r="FP123" s="187"/>
      <c r="FQ123" s="194"/>
      <c r="FR123" s="187"/>
      <c r="FS123" s="187"/>
      <c r="FT123" s="187"/>
      <c r="FU123" s="194"/>
    </row>
    <row r="124" spans="1:177" ht="14.1" customHeight="1" x14ac:dyDescent="0.2">
      <c r="A124" s="187"/>
      <c r="B124" s="187"/>
      <c r="C124" s="187"/>
      <c r="D124" s="187"/>
      <c r="E124" s="187"/>
      <c r="F124" s="187"/>
      <c r="G124" s="187"/>
      <c r="H124" s="187"/>
      <c r="I124" s="187"/>
      <c r="J124" s="187"/>
      <c r="K124" s="187"/>
      <c r="L124" s="187"/>
      <c r="M124" s="187"/>
      <c r="N124" s="187"/>
      <c r="O124" s="187"/>
      <c r="P124" s="187"/>
      <c r="Q124" s="187"/>
      <c r="R124" s="187"/>
      <c r="S124" s="187"/>
      <c r="T124" s="187"/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  <c r="AF124" s="187"/>
      <c r="AG124" s="187"/>
      <c r="AH124" s="187"/>
      <c r="AI124" s="187"/>
      <c r="AJ124" s="187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187"/>
      <c r="BH124" s="187"/>
      <c r="BI124" s="187"/>
      <c r="BJ124" s="187"/>
      <c r="BK124" s="187"/>
      <c r="BL124" s="187"/>
      <c r="BM124" s="187"/>
      <c r="BN124" s="187"/>
      <c r="BO124" s="187"/>
      <c r="BP124" s="187"/>
      <c r="BQ124" s="187"/>
      <c r="BR124" s="187"/>
      <c r="BS124" s="187"/>
      <c r="BT124" s="187"/>
      <c r="BU124" s="187"/>
      <c r="BV124" s="187"/>
      <c r="BW124" s="187"/>
      <c r="BX124" s="187"/>
      <c r="BY124" s="187"/>
      <c r="BZ124" s="187"/>
      <c r="CA124" s="187"/>
      <c r="CB124" s="187"/>
      <c r="CC124" s="187"/>
      <c r="CD124" s="187"/>
      <c r="CE124" s="187"/>
      <c r="CF124" s="187"/>
      <c r="CG124" s="187"/>
      <c r="CH124" s="187"/>
      <c r="CI124" s="187"/>
      <c r="CJ124" s="187"/>
      <c r="CK124" s="187"/>
      <c r="CL124" s="187"/>
      <c r="CM124" s="187"/>
      <c r="CN124" s="187"/>
      <c r="CO124" s="187"/>
      <c r="CP124" s="187"/>
      <c r="CQ124" s="187"/>
      <c r="CR124" s="187"/>
      <c r="CS124" s="187"/>
      <c r="CT124" s="187"/>
      <c r="CU124" s="187"/>
      <c r="CV124" s="187"/>
      <c r="CW124" s="187"/>
      <c r="CX124" s="187"/>
      <c r="CY124" s="187"/>
      <c r="CZ124" s="187"/>
      <c r="DA124" s="187"/>
      <c r="DB124" s="187"/>
      <c r="DC124" s="187"/>
      <c r="DD124" s="187"/>
      <c r="DE124" s="187"/>
      <c r="DF124" s="187"/>
      <c r="DG124" s="187"/>
      <c r="DH124" s="187"/>
      <c r="DI124" s="187"/>
      <c r="DJ124" s="187"/>
      <c r="DK124" s="187"/>
      <c r="DL124" s="187"/>
      <c r="DM124" s="187"/>
      <c r="DN124" s="187"/>
      <c r="DO124" s="187"/>
      <c r="DP124" s="187"/>
      <c r="DQ124" s="187"/>
      <c r="DR124" s="187"/>
      <c r="DS124" s="187"/>
      <c r="DT124" s="187"/>
      <c r="DU124" s="187"/>
      <c r="DV124" s="187"/>
      <c r="DW124" s="187"/>
      <c r="DX124" s="187"/>
      <c r="DY124" s="187"/>
      <c r="DZ124" s="187"/>
      <c r="EA124" s="187"/>
      <c r="EB124" s="187"/>
      <c r="EC124" s="187"/>
      <c r="ED124" s="187"/>
      <c r="EE124" s="187"/>
      <c r="EF124" s="187"/>
      <c r="EG124" s="187"/>
      <c r="EH124" s="187"/>
      <c r="EI124" s="187"/>
      <c r="EJ124" s="187"/>
      <c r="EK124" s="187"/>
      <c r="EL124" s="187"/>
      <c r="EM124" s="187"/>
      <c r="EN124" s="187"/>
      <c r="EO124" s="187"/>
      <c r="EP124" s="187"/>
      <c r="EQ124" s="187"/>
      <c r="ER124" s="187"/>
      <c r="ES124" s="187"/>
      <c r="ET124" s="187"/>
      <c r="EU124" s="187"/>
      <c r="EV124" s="187"/>
      <c r="EW124" s="187"/>
      <c r="EX124" s="187"/>
      <c r="EY124" s="187"/>
      <c r="EZ124" s="187"/>
      <c r="FA124" s="187"/>
      <c r="FB124" s="187"/>
      <c r="FC124" s="187"/>
      <c r="FD124" s="187"/>
      <c r="FE124" s="187"/>
      <c r="FF124" s="187"/>
      <c r="FG124" s="187"/>
      <c r="FH124" s="187"/>
      <c r="FI124" s="187"/>
      <c r="FJ124" s="187"/>
      <c r="FK124" s="187"/>
      <c r="FL124" s="187"/>
      <c r="FM124" s="187"/>
      <c r="FN124" s="187"/>
      <c r="FO124" s="187"/>
      <c r="FP124" s="187"/>
      <c r="FQ124" s="194"/>
      <c r="FR124" s="187"/>
      <c r="FS124" s="187"/>
      <c r="FT124" s="187"/>
      <c r="FU124" s="194"/>
    </row>
    <row r="125" spans="1:177" ht="14.1" customHeight="1" x14ac:dyDescent="0.2">
      <c r="A125" s="187"/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  <c r="O125" s="187"/>
      <c r="P125" s="187"/>
      <c r="Q125" s="187"/>
      <c r="R125" s="187"/>
      <c r="S125" s="187"/>
      <c r="T125" s="187"/>
      <c r="U125" s="187"/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/>
      <c r="AF125" s="187"/>
      <c r="AG125" s="187"/>
      <c r="AH125" s="187"/>
      <c r="AI125" s="187"/>
      <c r="AJ125" s="187"/>
      <c r="AK125" s="187"/>
      <c r="AL125" s="187"/>
      <c r="AM125" s="187"/>
      <c r="AN125" s="187"/>
      <c r="AO125" s="187"/>
      <c r="AP125" s="187"/>
      <c r="AQ125" s="187"/>
      <c r="AR125" s="187"/>
      <c r="AS125" s="187"/>
      <c r="AT125" s="187"/>
      <c r="AU125" s="187"/>
      <c r="AV125" s="187"/>
      <c r="AW125" s="187"/>
      <c r="AX125" s="187"/>
      <c r="AY125" s="187"/>
      <c r="AZ125" s="187"/>
      <c r="BA125" s="187"/>
      <c r="BB125" s="187"/>
      <c r="BC125" s="187"/>
      <c r="BD125" s="187"/>
      <c r="BE125" s="187"/>
      <c r="BF125" s="187"/>
      <c r="BG125" s="187"/>
      <c r="BH125" s="187"/>
      <c r="BI125" s="187"/>
      <c r="BJ125" s="187"/>
      <c r="BK125" s="187"/>
      <c r="BL125" s="187"/>
      <c r="BM125" s="187"/>
      <c r="BN125" s="187"/>
      <c r="BO125" s="187"/>
      <c r="BP125" s="187"/>
      <c r="BQ125" s="187"/>
      <c r="BR125" s="187"/>
      <c r="BS125" s="187"/>
      <c r="BT125" s="187"/>
      <c r="BU125" s="187"/>
      <c r="BV125" s="187"/>
      <c r="BW125" s="187"/>
      <c r="BX125" s="187"/>
      <c r="BY125" s="187"/>
      <c r="BZ125" s="187"/>
      <c r="CA125" s="187"/>
      <c r="CB125" s="187"/>
      <c r="CC125" s="187"/>
      <c r="CD125" s="187"/>
      <c r="CE125" s="187"/>
      <c r="CF125" s="187"/>
      <c r="CG125" s="187"/>
      <c r="CH125" s="187"/>
      <c r="CI125" s="187"/>
      <c r="CJ125" s="187"/>
      <c r="CK125" s="187"/>
      <c r="CL125" s="187"/>
      <c r="CM125" s="187"/>
      <c r="CN125" s="187"/>
      <c r="CO125" s="187"/>
      <c r="CP125" s="187"/>
      <c r="CQ125" s="187"/>
      <c r="CR125" s="187"/>
      <c r="CS125" s="187"/>
      <c r="CT125" s="187"/>
      <c r="CU125" s="187"/>
      <c r="CV125" s="187"/>
      <c r="CW125" s="187"/>
      <c r="CX125" s="187"/>
      <c r="CY125" s="187"/>
      <c r="CZ125" s="187"/>
      <c r="DA125" s="187"/>
      <c r="DB125" s="187"/>
      <c r="DC125" s="187"/>
      <c r="DD125" s="187"/>
      <c r="DE125" s="187"/>
      <c r="DF125" s="187"/>
      <c r="DG125" s="187"/>
      <c r="DH125" s="187"/>
      <c r="DI125" s="187"/>
      <c r="DJ125" s="187"/>
      <c r="DK125" s="187"/>
      <c r="DL125" s="187"/>
      <c r="DM125" s="187"/>
      <c r="DN125" s="187"/>
      <c r="DO125" s="187"/>
      <c r="DP125" s="187"/>
      <c r="DQ125" s="187"/>
      <c r="DR125" s="187"/>
      <c r="DS125" s="187"/>
      <c r="DT125" s="187"/>
      <c r="DU125" s="187"/>
      <c r="DV125" s="187"/>
      <c r="DW125" s="187"/>
      <c r="DX125" s="187"/>
      <c r="DY125" s="187"/>
      <c r="DZ125" s="187"/>
      <c r="EA125" s="187"/>
      <c r="EB125" s="187"/>
      <c r="EC125" s="187"/>
      <c r="ED125" s="187"/>
      <c r="EE125" s="187"/>
      <c r="EF125" s="187"/>
      <c r="EG125" s="187"/>
      <c r="EH125" s="187"/>
      <c r="EI125" s="187"/>
      <c r="EJ125" s="187"/>
      <c r="EK125" s="187"/>
      <c r="EL125" s="187"/>
      <c r="EM125" s="187"/>
      <c r="EN125" s="187"/>
      <c r="EO125" s="187"/>
      <c r="EP125" s="187"/>
      <c r="EQ125" s="187"/>
      <c r="ER125" s="187"/>
      <c r="ES125" s="187"/>
      <c r="ET125" s="187"/>
      <c r="EU125" s="187"/>
      <c r="EV125" s="187"/>
      <c r="EW125" s="187"/>
      <c r="EX125" s="187"/>
      <c r="EY125" s="187"/>
      <c r="EZ125" s="187"/>
      <c r="FA125" s="187"/>
      <c r="FB125" s="187"/>
      <c r="FC125" s="187"/>
      <c r="FD125" s="187"/>
      <c r="FE125" s="187"/>
      <c r="FF125" s="187"/>
      <c r="FG125" s="187"/>
      <c r="FH125" s="187"/>
      <c r="FI125" s="187"/>
      <c r="FJ125" s="187"/>
      <c r="FK125" s="187"/>
      <c r="FL125" s="187"/>
      <c r="FM125" s="187"/>
      <c r="FN125" s="187"/>
      <c r="FO125" s="187"/>
      <c r="FP125" s="187"/>
      <c r="FQ125" s="194"/>
      <c r="FR125" s="187"/>
      <c r="FS125" s="187"/>
      <c r="FT125" s="187"/>
      <c r="FU125" s="194"/>
    </row>
    <row r="126" spans="1:177" ht="14.1" customHeight="1" x14ac:dyDescent="0.2">
      <c r="A126" s="187"/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7"/>
      <c r="O126" s="187"/>
      <c r="P126" s="187"/>
      <c r="Q126" s="187"/>
      <c r="R126" s="187"/>
      <c r="S126" s="187"/>
      <c r="T126" s="187"/>
      <c r="U126" s="187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/>
      <c r="AF126" s="187"/>
      <c r="AG126" s="187"/>
      <c r="AH126" s="187"/>
      <c r="AI126" s="187"/>
      <c r="AJ126" s="187"/>
      <c r="AK126" s="187"/>
      <c r="AL126" s="187"/>
      <c r="AM126" s="187"/>
      <c r="AN126" s="187"/>
      <c r="AO126" s="187"/>
      <c r="AP126" s="187"/>
      <c r="AQ126" s="187"/>
      <c r="AR126" s="187"/>
      <c r="AS126" s="187"/>
      <c r="AT126" s="187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187"/>
      <c r="BF126" s="187"/>
      <c r="BG126" s="187"/>
      <c r="BH126" s="187"/>
      <c r="BI126" s="187"/>
      <c r="BJ126" s="187"/>
      <c r="BK126" s="187"/>
      <c r="BL126" s="187"/>
      <c r="BM126" s="187"/>
      <c r="BN126" s="187"/>
      <c r="BO126" s="187"/>
      <c r="BP126" s="187"/>
      <c r="BQ126" s="187"/>
      <c r="BR126" s="187"/>
      <c r="BS126" s="187"/>
      <c r="BT126" s="187"/>
      <c r="BU126" s="187"/>
      <c r="BV126" s="187"/>
      <c r="BW126" s="187"/>
      <c r="BX126" s="187"/>
      <c r="BY126" s="187"/>
      <c r="BZ126" s="187"/>
      <c r="CA126" s="187"/>
      <c r="CB126" s="187"/>
      <c r="CC126" s="187"/>
      <c r="CD126" s="187"/>
      <c r="CE126" s="187"/>
      <c r="CF126" s="187"/>
      <c r="CG126" s="187"/>
      <c r="CH126" s="187"/>
      <c r="CI126" s="187"/>
      <c r="CJ126" s="187"/>
      <c r="CK126" s="187"/>
      <c r="CL126" s="187"/>
      <c r="CM126" s="187"/>
      <c r="CN126" s="187"/>
      <c r="CO126" s="187"/>
      <c r="CP126" s="187"/>
      <c r="CQ126" s="187"/>
      <c r="CR126" s="187"/>
      <c r="CS126" s="187"/>
      <c r="CT126" s="187"/>
      <c r="CU126" s="187"/>
      <c r="CV126" s="187"/>
      <c r="CW126" s="187"/>
      <c r="CX126" s="187"/>
      <c r="CY126" s="187"/>
      <c r="CZ126" s="187"/>
      <c r="DA126" s="187"/>
      <c r="DB126" s="187"/>
      <c r="DC126" s="187"/>
      <c r="DD126" s="187"/>
      <c r="DE126" s="187"/>
      <c r="DF126" s="187"/>
      <c r="DG126" s="187"/>
      <c r="DH126" s="187"/>
      <c r="DI126" s="187"/>
      <c r="DJ126" s="187"/>
      <c r="DK126" s="187"/>
      <c r="DL126" s="187"/>
      <c r="DM126" s="187"/>
      <c r="DN126" s="187"/>
      <c r="DO126" s="187"/>
      <c r="DP126" s="187"/>
      <c r="DQ126" s="187"/>
      <c r="DR126" s="187"/>
      <c r="DS126" s="187"/>
      <c r="DT126" s="187"/>
      <c r="DU126" s="187"/>
      <c r="DV126" s="187"/>
      <c r="DW126" s="187"/>
      <c r="DX126" s="187"/>
      <c r="DY126" s="187"/>
      <c r="DZ126" s="187"/>
      <c r="EA126" s="187"/>
      <c r="EB126" s="187"/>
      <c r="EC126" s="187"/>
      <c r="ED126" s="187"/>
      <c r="EE126" s="187"/>
      <c r="EF126" s="187"/>
      <c r="EG126" s="187"/>
      <c r="EH126" s="187"/>
      <c r="EI126" s="187"/>
      <c r="EJ126" s="187"/>
      <c r="EK126" s="187"/>
      <c r="EL126" s="187"/>
      <c r="EM126" s="187"/>
      <c r="EN126" s="187"/>
      <c r="EO126" s="187"/>
      <c r="EP126" s="187"/>
      <c r="EQ126" s="187"/>
      <c r="ER126" s="187"/>
      <c r="ES126" s="187"/>
      <c r="ET126" s="187"/>
      <c r="EU126" s="187"/>
      <c r="EV126" s="187"/>
      <c r="EW126" s="187"/>
      <c r="EX126" s="187"/>
      <c r="EY126" s="187"/>
      <c r="EZ126" s="187"/>
      <c r="FA126" s="187"/>
      <c r="FB126" s="187"/>
      <c r="FC126" s="187"/>
      <c r="FD126" s="187"/>
      <c r="FE126" s="187"/>
      <c r="FF126" s="187"/>
      <c r="FG126" s="187"/>
      <c r="FH126" s="187"/>
      <c r="FI126" s="187"/>
      <c r="FJ126" s="187"/>
      <c r="FK126" s="187"/>
      <c r="FL126" s="187"/>
      <c r="FM126" s="187"/>
      <c r="FN126" s="187"/>
      <c r="FO126" s="187"/>
      <c r="FP126" s="187"/>
      <c r="FQ126" s="194"/>
      <c r="FR126" s="187"/>
      <c r="FS126" s="187"/>
      <c r="FT126" s="187"/>
      <c r="FU126" s="194"/>
    </row>
    <row r="127" spans="1:177" ht="14.1" customHeight="1" x14ac:dyDescent="0.2">
      <c r="A127" s="187"/>
      <c r="B127" s="187"/>
      <c r="C127" s="187"/>
      <c r="D127" s="187"/>
      <c r="E127" s="187"/>
      <c r="F127" s="187"/>
      <c r="G127" s="187"/>
      <c r="H127" s="187"/>
      <c r="I127" s="187"/>
      <c r="J127" s="187"/>
      <c r="K127" s="187"/>
      <c r="L127" s="187"/>
      <c r="M127" s="187"/>
      <c r="N127" s="187"/>
      <c r="O127" s="187"/>
      <c r="P127" s="187"/>
      <c r="Q127" s="187"/>
      <c r="R127" s="187"/>
      <c r="S127" s="187"/>
      <c r="T127" s="187"/>
      <c r="U127" s="187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/>
      <c r="AF127" s="187"/>
      <c r="AG127" s="187"/>
      <c r="AH127" s="187"/>
      <c r="AI127" s="187"/>
      <c r="AJ127" s="187"/>
      <c r="AK127" s="187"/>
      <c r="AL127" s="187"/>
      <c r="AM127" s="187"/>
      <c r="AN127" s="187"/>
      <c r="AO127" s="187"/>
      <c r="AP127" s="187"/>
      <c r="AQ127" s="187"/>
      <c r="AR127" s="187"/>
      <c r="AS127" s="187"/>
      <c r="AT127" s="187"/>
      <c r="AU127" s="187"/>
      <c r="AV127" s="187"/>
      <c r="AW127" s="187"/>
      <c r="AX127" s="187"/>
      <c r="AY127" s="187"/>
      <c r="AZ127" s="187"/>
      <c r="BA127" s="187"/>
      <c r="BB127" s="187"/>
      <c r="BC127" s="187"/>
      <c r="BD127" s="187"/>
      <c r="BE127" s="187"/>
      <c r="BF127" s="187"/>
      <c r="BG127" s="187"/>
      <c r="BH127" s="187"/>
      <c r="BI127" s="187"/>
      <c r="BJ127" s="187"/>
      <c r="BK127" s="187"/>
      <c r="BL127" s="187"/>
      <c r="BM127" s="187"/>
      <c r="BN127" s="187"/>
      <c r="BO127" s="187"/>
      <c r="BP127" s="187"/>
      <c r="BQ127" s="187"/>
      <c r="BR127" s="187"/>
      <c r="BS127" s="187"/>
      <c r="BT127" s="187"/>
      <c r="BU127" s="187"/>
      <c r="BV127" s="187"/>
      <c r="BW127" s="187"/>
      <c r="BX127" s="187"/>
      <c r="BY127" s="187"/>
      <c r="BZ127" s="187"/>
      <c r="CA127" s="187"/>
      <c r="CB127" s="187"/>
      <c r="CC127" s="187"/>
      <c r="CD127" s="187"/>
      <c r="CE127" s="187"/>
      <c r="CF127" s="187"/>
      <c r="CG127" s="187"/>
      <c r="CH127" s="187"/>
      <c r="CI127" s="187"/>
      <c r="CJ127" s="187"/>
      <c r="CK127" s="187"/>
      <c r="CL127" s="187"/>
      <c r="CM127" s="187"/>
      <c r="CN127" s="187"/>
      <c r="CO127" s="187"/>
      <c r="CP127" s="187"/>
      <c r="CQ127" s="187"/>
      <c r="CR127" s="187"/>
      <c r="CS127" s="187"/>
      <c r="CT127" s="187"/>
      <c r="CU127" s="187"/>
      <c r="CV127" s="187"/>
      <c r="CW127" s="187"/>
      <c r="CX127" s="187"/>
      <c r="CY127" s="187"/>
      <c r="CZ127" s="187"/>
      <c r="DA127" s="187"/>
      <c r="DB127" s="187"/>
      <c r="DC127" s="187"/>
      <c r="DD127" s="187"/>
      <c r="DE127" s="187"/>
      <c r="DF127" s="187"/>
      <c r="DG127" s="187"/>
      <c r="DH127" s="187"/>
      <c r="DI127" s="187"/>
      <c r="DJ127" s="187"/>
      <c r="DK127" s="187"/>
      <c r="DL127" s="187"/>
      <c r="DM127" s="187"/>
      <c r="DN127" s="187"/>
      <c r="DO127" s="187"/>
      <c r="DP127" s="187"/>
      <c r="DQ127" s="187"/>
      <c r="DR127" s="187"/>
      <c r="DS127" s="187"/>
      <c r="DT127" s="187"/>
      <c r="DU127" s="187"/>
      <c r="DV127" s="187"/>
      <c r="DW127" s="187"/>
      <c r="DX127" s="187"/>
      <c r="DY127" s="187"/>
      <c r="DZ127" s="187"/>
      <c r="EA127" s="187"/>
      <c r="EB127" s="187"/>
      <c r="EC127" s="187"/>
      <c r="ED127" s="187"/>
      <c r="EE127" s="187"/>
      <c r="EF127" s="187"/>
      <c r="EG127" s="187"/>
      <c r="EH127" s="187"/>
      <c r="EI127" s="187"/>
      <c r="EJ127" s="187"/>
      <c r="EK127" s="187"/>
      <c r="EL127" s="187"/>
      <c r="EM127" s="187"/>
      <c r="EN127" s="187"/>
      <c r="EO127" s="187"/>
      <c r="EP127" s="187"/>
      <c r="EQ127" s="187"/>
      <c r="ER127" s="187"/>
      <c r="ES127" s="187"/>
      <c r="ET127" s="187"/>
      <c r="EU127" s="187"/>
      <c r="EV127" s="187"/>
      <c r="EW127" s="187"/>
      <c r="EX127" s="187"/>
      <c r="EY127" s="187"/>
      <c r="EZ127" s="187"/>
      <c r="FA127" s="187"/>
      <c r="FB127" s="187"/>
      <c r="FC127" s="187"/>
      <c r="FD127" s="187"/>
      <c r="FE127" s="187"/>
      <c r="FF127" s="187"/>
      <c r="FG127" s="187"/>
      <c r="FH127" s="187"/>
      <c r="FI127" s="187"/>
      <c r="FJ127" s="187"/>
      <c r="FK127" s="187"/>
      <c r="FL127" s="187"/>
      <c r="FM127" s="187"/>
      <c r="FN127" s="187"/>
      <c r="FO127" s="187"/>
      <c r="FP127" s="187"/>
      <c r="FQ127" s="194"/>
      <c r="FR127" s="187"/>
      <c r="FS127" s="187"/>
      <c r="FT127" s="187"/>
      <c r="FU127" s="194"/>
    </row>
    <row r="128" spans="1:177" ht="14.1" customHeight="1" x14ac:dyDescent="0.2">
      <c r="A128" s="187"/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187"/>
      <c r="O128" s="187"/>
      <c r="P128" s="187"/>
      <c r="Q128" s="187"/>
      <c r="R128" s="187"/>
      <c r="S128" s="187"/>
      <c r="T128" s="187"/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  <c r="AF128" s="187"/>
      <c r="AG128" s="187"/>
      <c r="AH128" s="187"/>
      <c r="AI128" s="187"/>
      <c r="AJ128" s="187"/>
      <c r="AK128" s="187"/>
      <c r="AL128" s="187"/>
      <c r="AM128" s="187"/>
      <c r="AN128" s="187"/>
      <c r="AO128" s="187"/>
      <c r="AP128" s="187"/>
      <c r="AQ128" s="187"/>
      <c r="AR128" s="187"/>
      <c r="AS128" s="187"/>
      <c r="AT128" s="187"/>
      <c r="AU128" s="187"/>
      <c r="AV128" s="187"/>
      <c r="AW128" s="187"/>
      <c r="AX128" s="187"/>
      <c r="AY128" s="187"/>
      <c r="AZ128" s="187"/>
      <c r="BA128" s="187"/>
      <c r="BB128" s="187"/>
      <c r="BC128" s="187"/>
      <c r="BD128" s="187"/>
      <c r="BE128" s="187"/>
      <c r="BF128" s="187"/>
      <c r="BG128" s="187"/>
      <c r="BH128" s="187"/>
      <c r="BI128" s="187"/>
      <c r="BJ128" s="187"/>
      <c r="BK128" s="187"/>
      <c r="BL128" s="187"/>
      <c r="BM128" s="187"/>
      <c r="BN128" s="187"/>
      <c r="BO128" s="187"/>
      <c r="BP128" s="187"/>
      <c r="BQ128" s="187"/>
      <c r="BR128" s="187"/>
      <c r="BS128" s="187"/>
      <c r="BT128" s="187"/>
      <c r="BU128" s="187"/>
      <c r="BV128" s="187"/>
      <c r="BW128" s="187"/>
      <c r="BX128" s="187"/>
      <c r="BY128" s="187"/>
      <c r="BZ128" s="187"/>
      <c r="CA128" s="187"/>
      <c r="CB128" s="187"/>
      <c r="CC128" s="187"/>
      <c r="CD128" s="187"/>
      <c r="CE128" s="187"/>
      <c r="CF128" s="187"/>
      <c r="CG128" s="187"/>
      <c r="CH128" s="187"/>
      <c r="CI128" s="187"/>
      <c r="CJ128" s="187"/>
      <c r="CK128" s="187"/>
      <c r="CL128" s="187"/>
      <c r="CM128" s="187"/>
      <c r="CN128" s="187"/>
      <c r="CO128" s="187"/>
      <c r="CP128" s="187"/>
      <c r="CQ128" s="187"/>
      <c r="CR128" s="187"/>
      <c r="CS128" s="187"/>
      <c r="CT128" s="187"/>
      <c r="CU128" s="187"/>
      <c r="CV128" s="187"/>
      <c r="CW128" s="187"/>
      <c r="CX128" s="187"/>
      <c r="CY128" s="187"/>
      <c r="CZ128" s="187"/>
      <c r="DA128" s="187"/>
      <c r="DB128" s="187"/>
      <c r="DC128" s="187"/>
      <c r="DD128" s="187"/>
      <c r="DE128" s="187"/>
      <c r="DF128" s="187"/>
      <c r="DG128" s="187"/>
      <c r="DH128" s="187"/>
      <c r="DI128" s="187"/>
      <c r="DJ128" s="187"/>
      <c r="DK128" s="187"/>
      <c r="DL128" s="187"/>
      <c r="DM128" s="187"/>
      <c r="DN128" s="187"/>
      <c r="DO128" s="187"/>
      <c r="DP128" s="187"/>
      <c r="DQ128" s="187"/>
      <c r="DR128" s="187"/>
      <c r="DS128" s="187"/>
      <c r="DT128" s="187"/>
      <c r="DU128" s="187"/>
      <c r="DV128" s="187"/>
      <c r="DW128" s="187"/>
      <c r="DX128" s="187"/>
      <c r="DY128" s="187"/>
      <c r="DZ128" s="187"/>
      <c r="EA128" s="187"/>
      <c r="EB128" s="187"/>
      <c r="EC128" s="187"/>
      <c r="ED128" s="187"/>
      <c r="EE128" s="187"/>
      <c r="EF128" s="187"/>
      <c r="EG128" s="187"/>
      <c r="EH128" s="187"/>
      <c r="EI128" s="187"/>
      <c r="EJ128" s="187"/>
      <c r="EK128" s="187"/>
      <c r="EL128" s="187"/>
      <c r="EM128" s="187"/>
      <c r="EN128" s="187"/>
      <c r="EO128" s="187"/>
      <c r="EP128" s="187"/>
      <c r="EQ128" s="187"/>
      <c r="ER128" s="187"/>
      <c r="ES128" s="187"/>
      <c r="ET128" s="187"/>
      <c r="EU128" s="187"/>
      <c r="EV128" s="187"/>
      <c r="EW128" s="187"/>
      <c r="EX128" s="187"/>
      <c r="EY128" s="187"/>
      <c r="EZ128" s="187"/>
      <c r="FA128" s="187"/>
      <c r="FB128" s="187"/>
      <c r="FC128" s="187"/>
      <c r="FD128" s="187"/>
      <c r="FE128" s="187"/>
      <c r="FF128" s="187"/>
      <c r="FG128" s="187"/>
      <c r="FH128" s="187"/>
      <c r="FI128" s="187"/>
      <c r="FJ128" s="187"/>
      <c r="FK128" s="187"/>
      <c r="FL128" s="187"/>
      <c r="FM128" s="187"/>
      <c r="FN128" s="187"/>
      <c r="FO128" s="187"/>
      <c r="FP128" s="187"/>
      <c r="FQ128" s="194"/>
      <c r="FR128" s="187"/>
      <c r="FS128" s="187"/>
      <c r="FT128" s="187"/>
      <c r="FU128" s="194"/>
    </row>
    <row r="129" spans="1:177" ht="14.1" customHeight="1" x14ac:dyDescent="0.2">
      <c r="A129" s="187"/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187"/>
      <c r="O129" s="187"/>
      <c r="P129" s="187"/>
      <c r="Q129" s="187"/>
      <c r="R129" s="187"/>
      <c r="S129" s="187"/>
      <c r="T129" s="187"/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  <c r="AF129" s="187"/>
      <c r="AG129" s="187"/>
      <c r="AH129" s="187"/>
      <c r="AI129" s="187"/>
      <c r="AJ129" s="187"/>
      <c r="AK129" s="187"/>
      <c r="AL129" s="187"/>
      <c r="AM129" s="187"/>
      <c r="AN129" s="187"/>
      <c r="AO129" s="187"/>
      <c r="AP129" s="187"/>
      <c r="AQ129" s="187"/>
      <c r="AR129" s="187"/>
      <c r="AS129" s="187"/>
      <c r="AT129" s="187"/>
      <c r="AU129" s="187"/>
      <c r="AV129" s="187"/>
      <c r="AW129" s="187"/>
      <c r="AX129" s="187"/>
      <c r="AY129" s="187"/>
      <c r="AZ129" s="187"/>
      <c r="BA129" s="187"/>
      <c r="BB129" s="187"/>
      <c r="BC129" s="187"/>
      <c r="BD129" s="187"/>
      <c r="BE129" s="187"/>
      <c r="BF129" s="187"/>
      <c r="BG129" s="187"/>
      <c r="BH129" s="187"/>
      <c r="BI129" s="187"/>
      <c r="BJ129" s="187"/>
      <c r="BK129" s="187"/>
      <c r="BL129" s="187"/>
      <c r="BM129" s="187"/>
      <c r="BN129" s="187"/>
      <c r="BO129" s="187"/>
      <c r="BP129" s="187"/>
      <c r="BQ129" s="187"/>
      <c r="BR129" s="187"/>
      <c r="BS129" s="187"/>
      <c r="BT129" s="187"/>
      <c r="BU129" s="187"/>
      <c r="BV129" s="187"/>
      <c r="BW129" s="187"/>
      <c r="BX129" s="187"/>
      <c r="BY129" s="187"/>
      <c r="BZ129" s="187"/>
      <c r="CA129" s="187"/>
      <c r="CB129" s="187"/>
      <c r="CC129" s="187"/>
      <c r="CD129" s="187"/>
      <c r="CE129" s="187"/>
      <c r="CF129" s="187"/>
      <c r="CG129" s="187"/>
      <c r="CH129" s="187"/>
      <c r="CI129" s="187"/>
      <c r="CJ129" s="187"/>
      <c r="CK129" s="187"/>
      <c r="CL129" s="187"/>
      <c r="CM129" s="187"/>
      <c r="CN129" s="187"/>
      <c r="CO129" s="187"/>
      <c r="CP129" s="187"/>
      <c r="CQ129" s="187"/>
      <c r="CR129" s="187"/>
      <c r="CS129" s="187"/>
      <c r="CT129" s="187"/>
      <c r="CU129" s="187"/>
      <c r="CV129" s="187"/>
      <c r="CW129" s="187"/>
      <c r="CX129" s="187"/>
      <c r="CY129" s="187"/>
      <c r="CZ129" s="187"/>
      <c r="DA129" s="187"/>
      <c r="DB129" s="187"/>
      <c r="DC129" s="187"/>
      <c r="DD129" s="187"/>
      <c r="DE129" s="187"/>
      <c r="DF129" s="187"/>
      <c r="DG129" s="187"/>
      <c r="DH129" s="187"/>
      <c r="DI129" s="187"/>
      <c r="DJ129" s="187"/>
      <c r="DK129" s="187"/>
      <c r="DL129" s="187"/>
      <c r="DM129" s="187"/>
      <c r="DN129" s="187"/>
      <c r="DO129" s="187"/>
      <c r="DP129" s="187"/>
      <c r="DQ129" s="187"/>
      <c r="DR129" s="187"/>
      <c r="DS129" s="187"/>
      <c r="DT129" s="187"/>
      <c r="DU129" s="187"/>
      <c r="DV129" s="187"/>
      <c r="DW129" s="187"/>
      <c r="DX129" s="187"/>
      <c r="DY129" s="187"/>
      <c r="DZ129" s="187"/>
      <c r="EA129" s="187"/>
      <c r="EB129" s="187"/>
      <c r="EC129" s="187"/>
      <c r="ED129" s="187"/>
      <c r="EE129" s="187"/>
      <c r="EF129" s="187"/>
      <c r="EG129" s="187"/>
      <c r="EH129" s="187"/>
      <c r="EI129" s="187"/>
      <c r="EJ129" s="187"/>
      <c r="EK129" s="187"/>
      <c r="EL129" s="187"/>
      <c r="EM129" s="187"/>
      <c r="EN129" s="187"/>
      <c r="EO129" s="187"/>
      <c r="EP129" s="187"/>
      <c r="EQ129" s="187"/>
      <c r="ER129" s="187"/>
      <c r="ES129" s="187"/>
      <c r="ET129" s="187"/>
      <c r="EU129" s="187"/>
      <c r="EV129" s="187"/>
      <c r="EW129" s="187"/>
      <c r="EX129" s="187"/>
      <c r="EY129" s="187"/>
      <c r="EZ129" s="187"/>
      <c r="FA129" s="187"/>
      <c r="FB129" s="187"/>
      <c r="FC129" s="187"/>
      <c r="FD129" s="187"/>
      <c r="FE129" s="187"/>
      <c r="FF129" s="187"/>
      <c r="FG129" s="187"/>
      <c r="FH129" s="187"/>
      <c r="FI129" s="187"/>
      <c r="FJ129" s="187"/>
      <c r="FK129" s="187"/>
      <c r="FL129" s="187"/>
      <c r="FM129" s="187"/>
      <c r="FN129" s="187"/>
      <c r="FO129" s="187"/>
      <c r="FP129" s="187"/>
      <c r="FQ129" s="194"/>
      <c r="FR129" s="187"/>
      <c r="FS129" s="187"/>
      <c r="FT129" s="187"/>
      <c r="FU129" s="194"/>
    </row>
    <row r="130" spans="1:177" ht="14.1" customHeight="1" x14ac:dyDescent="0.2">
      <c r="A130" s="187"/>
      <c r="B130" s="187"/>
      <c r="C130" s="187"/>
      <c r="D130" s="187"/>
      <c r="E130" s="187"/>
      <c r="F130" s="187"/>
      <c r="G130" s="187"/>
      <c r="H130" s="187"/>
      <c r="I130" s="187"/>
      <c r="J130" s="187"/>
      <c r="K130" s="187"/>
      <c r="L130" s="187"/>
      <c r="M130" s="187"/>
      <c r="N130" s="187"/>
      <c r="O130" s="187"/>
      <c r="P130" s="187"/>
      <c r="Q130" s="187"/>
      <c r="R130" s="187"/>
      <c r="S130" s="187"/>
      <c r="T130" s="187"/>
      <c r="U130" s="187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/>
      <c r="AF130" s="187"/>
      <c r="AG130" s="187"/>
      <c r="AH130" s="187"/>
      <c r="AI130" s="187"/>
      <c r="AJ130" s="187"/>
      <c r="AK130" s="187"/>
      <c r="AL130" s="187"/>
      <c r="AM130" s="187"/>
      <c r="AN130" s="187"/>
      <c r="AO130" s="187"/>
      <c r="AP130" s="187"/>
      <c r="AQ130" s="187"/>
      <c r="AR130" s="187"/>
      <c r="AS130" s="187"/>
      <c r="AT130" s="187"/>
      <c r="AU130" s="187"/>
      <c r="AV130" s="187"/>
      <c r="AW130" s="187"/>
      <c r="AX130" s="187"/>
      <c r="AY130" s="187"/>
      <c r="AZ130" s="187"/>
      <c r="BA130" s="187"/>
      <c r="BB130" s="187"/>
      <c r="BC130" s="187"/>
      <c r="BD130" s="187"/>
      <c r="BE130" s="187"/>
      <c r="BF130" s="187"/>
      <c r="BG130" s="187"/>
      <c r="BH130" s="187"/>
      <c r="BI130" s="187"/>
      <c r="BJ130" s="187"/>
      <c r="BK130" s="187"/>
      <c r="BL130" s="187"/>
      <c r="BM130" s="187"/>
      <c r="BN130" s="187"/>
      <c r="BO130" s="187"/>
      <c r="BP130" s="187"/>
      <c r="BQ130" s="187"/>
      <c r="BR130" s="187"/>
      <c r="BS130" s="187"/>
      <c r="BT130" s="187"/>
      <c r="BU130" s="187"/>
      <c r="BV130" s="187"/>
      <c r="BW130" s="187"/>
      <c r="BX130" s="187"/>
      <c r="BY130" s="187"/>
      <c r="BZ130" s="187"/>
      <c r="CA130" s="187"/>
      <c r="CB130" s="187"/>
      <c r="CC130" s="187"/>
      <c r="CD130" s="187"/>
      <c r="CE130" s="187"/>
      <c r="CF130" s="187"/>
      <c r="CG130" s="187"/>
      <c r="CH130" s="187"/>
      <c r="CI130" s="187"/>
      <c r="CJ130" s="187"/>
      <c r="CK130" s="187"/>
      <c r="CL130" s="187"/>
      <c r="CM130" s="187"/>
      <c r="CN130" s="187"/>
      <c r="CO130" s="187"/>
      <c r="CP130" s="187"/>
      <c r="CQ130" s="187"/>
      <c r="CR130" s="187"/>
      <c r="CS130" s="187"/>
      <c r="CT130" s="187"/>
      <c r="CU130" s="187"/>
      <c r="CV130" s="187"/>
      <c r="CW130" s="187"/>
      <c r="CX130" s="187"/>
      <c r="CY130" s="187"/>
      <c r="CZ130" s="187"/>
      <c r="DA130" s="187"/>
      <c r="DB130" s="187"/>
      <c r="DC130" s="187"/>
      <c r="DD130" s="187"/>
      <c r="DE130" s="187"/>
      <c r="DF130" s="187"/>
      <c r="DG130" s="187"/>
      <c r="DH130" s="187"/>
      <c r="DI130" s="187"/>
      <c r="DJ130" s="187"/>
      <c r="DK130" s="187"/>
      <c r="DL130" s="187"/>
      <c r="DM130" s="187"/>
      <c r="DN130" s="187"/>
      <c r="DO130" s="187"/>
      <c r="DP130" s="187"/>
      <c r="DQ130" s="187"/>
      <c r="DR130" s="187"/>
      <c r="DS130" s="187"/>
      <c r="DT130" s="187"/>
      <c r="DU130" s="187"/>
      <c r="DV130" s="187"/>
      <c r="DW130" s="187"/>
      <c r="DX130" s="187"/>
      <c r="DY130" s="187"/>
      <c r="DZ130" s="187"/>
      <c r="EA130" s="187"/>
      <c r="EB130" s="187"/>
      <c r="EC130" s="187"/>
      <c r="ED130" s="187"/>
      <c r="EE130" s="187"/>
      <c r="EF130" s="187"/>
      <c r="EG130" s="187"/>
      <c r="EH130" s="187"/>
      <c r="EI130" s="187"/>
      <c r="EJ130" s="187"/>
      <c r="EK130" s="187"/>
      <c r="EL130" s="187"/>
      <c r="EM130" s="187"/>
      <c r="EN130" s="187"/>
      <c r="EO130" s="187"/>
      <c r="EP130" s="187"/>
      <c r="EQ130" s="187"/>
      <c r="ER130" s="187"/>
      <c r="ES130" s="187"/>
      <c r="ET130" s="187"/>
      <c r="EU130" s="187"/>
      <c r="EV130" s="187"/>
      <c r="EW130" s="187"/>
      <c r="EX130" s="187"/>
      <c r="EY130" s="187"/>
      <c r="EZ130" s="187"/>
      <c r="FA130" s="187"/>
      <c r="FB130" s="187"/>
      <c r="FC130" s="187"/>
      <c r="FD130" s="187"/>
      <c r="FE130" s="187"/>
      <c r="FF130" s="187"/>
      <c r="FG130" s="187"/>
      <c r="FH130" s="187"/>
      <c r="FI130" s="187"/>
      <c r="FJ130" s="187"/>
      <c r="FK130" s="187"/>
      <c r="FL130" s="187"/>
      <c r="FM130" s="187"/>
      <c r="FN130" s="187"/>
      <c r="FO130" s="187"/>
      <c r="FP130" s="187"/>
      <c r="FQ130" s="194"/>
      <c r="FR130" s="187"/>
      <c r="FS130" s="187"/>
      <c r="FT130" s="187"/>
      <c r="FU130" s="194"/>
    </row>
    <row r="131" spans="1:177" ht="14.1" customHeight="1" x14ac:dyDescent="0.2">
      <c r="A131" s="187"/>
      <c r="B131" s="187"/>
      <c r="C131" s="187"/>
      <c r="D131" s="187"/>
      <c r="E131" s="187"/>
      <c r="F131" s="187"/>
      <c r="G131" s="187"/>
      <c r="H131" s="187"/>
      <c r="I131" s="187"/>
      <c r="J131" s="187"/>
      <c r="K131" s="187"/>
      <c r="L131" s="187"/>
      <c r="M131" s="187"/>
      <c r="N131" s="187"/>
      <c r="O131" s="187"/>
      <c r="P131" s="187"/>
      <c r="Q131" s="187"/>
      <c r="R131" s="187"/>
      <c r="S131" s="187"/>
      <c r="T131" s="187"/>
      <c r="U131" s="187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/>
      <c r="AF131" s="187"/>
      <c r="AG131" s="187"/>
      <c r="AH131" s="187"/>
      <c r="AI131" s="187"/>
      <c r="AJ131" s="187"/>
      <c r="AK131" s="187"/>
      <c r="AL131" s="187"/>
      <c r="AM131" s="187"/>
      <c r="AN131" s="187"/>
      <c r="AO131" s="187"/>
      <c r="AP131" s="187"/>
      <c r="AQ131" s="187"/>
      <c r="AR131" s="187"/>
      <c r="AS131" s="187"/>
      <c r="AT131" s="187"/>
      <c r="AU131" s="187"/>
      <c r="AV131" s="187"/>
      <c r="AW131" s="187"/>
      <c r="AX131" s="187"/>
      <c r="AY131" s="187"/>
      <c r="AZ131" s="187"/>
      <c r="BA131" s="187"/>
      <c r="BB131" s="187"/>
      <c r="BC131" s="187"/>
      <c r="BD131" s="187"/>
      <c r="BE131" s="187"/>
      <c r="BF131" s="187"/>
      <c r="BG131" s="187"/>
      <c r="BH131" s="187"/>
      <c r="BI131" s="187"/>
      <c r="BJ131" s="187"/>
      <c r="BK131" s="187"/>
      <c r="BL131" s="187"/>
      <c r="BM131" s="187"/>
      <c r="BN131" s="187"/>
      <c r="BO131" s="187"/>
      <c r="BP131" s="187"/>
      <c r="BQ131" s="187"/>
      <c r="BR131" s="187"/>
      <c r="BS131" s="187"/>
      <c r="BT131" s="187"/>
      <c r="BU131" s="187"/>
      <c r="BV131" s="187"/>
      <c r="BW131" s="187"/>
      <c r="BX131" s="187"/>
      <c r="BY131" s="187"/>
      <c r="BZ131" s="187"/>
      <c r="CA131" s="187"/>
      <c r="CB131" s="187"/>
      <c r="CC131" s="187"/>
      <c r="CD131" s="187"/>
      <c r="CE131" s="187"/>
      <c r="CF131" s="187"/>
      <c r="CG131" s="187"/>
      <c r="CH131" s="187"/>
      <c r="CI131" s="187"/>
      <c r="CJ131" s="187"/>
      <c r="CK131" s="187"/>
      <c r="CL131" s="187"/>
      <c r="CM131" s="187"/>
      <c r="CN131" s="187"/>
      <c r="CO131" s="187"/>
      <c r="CP131" s="187"/>
      <c r="CQ131" s="187"/>
      <c r="CR131" s="187"/>
      <c r="CS131" s="187"/>
      <c r="CT131" s="187"/>
      <c r="CU131" s="187"/>
      <c r="CV131" s="187"/>
      <c r="CW131" s="187"/>
      <c r="CX131" s="187"/>
      <c r="CY131" s="187"/>
      <c r="CZ131" s="187"/>
      <c r="DA131" s="187"/>
      <c r="DB131" s="187"/>
      <c r="DC131" s="187"/>
      <c r="DD131" s="187"/>
      <c r="DE131" s="187"/>
      <c r="DF131" s="187"/>
      <c r="DG131" s="187"/>
      <c r="DH131" s="187"/>
      <c r="DI131" s="187"/>
      <c r="DJ131" s="187"/>
      <c r="DK131" s="187"/>
      <c r="DL131" s="187"/>
      <c r="DM131" s="187"/>
      <c r="DN131" s="187"/>
      <c r="DO131" s="187"/>
      <c r="DP131" s="187"/>
      <c r="DQ131" s="187"/>
      <c r="DR131" s="187"/>
      <c r="DS131" s="187"/>
      <c r="DT131" s="187"/>
      <c r="DU131" s="187"/>
      <c r="DV131" s="187"/>
      <c r="DW131" s="187"/>
      <c r="DX131" s="187"/>
      <c r="DY131" s="187"/>
      <c r="DZ131" s="187"/>
      <c r="EA131" s="187"/>
      <c r="EB131" s="187"/>
      <c r="EC131" s="187"/>
      <c r="ED131" s="187"/>
      <c r="EE131" s="187"/>
      <c r="EF131" s="187"/>
      <c r="EG131" s="187"/>
      <c r="EH131" s="187"/>
      <c r="EI131" s="187"/>
      <c r="EJ131" s="187"/>
      <c r="EK131" s="187"/>
      <c r="EL131" s="187"/>
      <c r="EM131" s="187"/>
      <c r="EN131" s="187"/>
      <c r="EO131" s="187"/>
      <c r="EP131" s="187"/>
      <c r="EQ131" s="187"/>
      <c r="ER131" s="187"/>
      <c r="ES131" s="187"/>
      <c r="ET131" s="187"/>
      <c r="EU131" s="187"/>
      <c r="EV131" s="187"/>
      <c r="EW131" s="187"/>
      <c r="EX131" s="187"/>
      <c r="EY131" s="187"/>
      <c r="EZ131" s="187"/>
      <c r="FA131" s="187"/>
      <c r="FB131" s="187"/>
      <c r="FC131" s="187"/>
      <c r="FD131" s="187"/>
      <c r="FE131" s="187"/>
      <c r="FF131" s="187"/>
      <c r="FG131" s="187"/>
      <c r="FH131" s="187"/>
      <c r="FI131" s="187"/>
      <c r="FJ131" s="187"/>
      <c r="FK131" s="187"/>
      <c r="FL131" s="187"/>
      <c r="FM131" s="187"/>
      <c r="FN131" s="187"/>
      <c r="FO131" s="187"/>
      <c r="FP131" s="187"/>
      <c r="FQ131" s="194"/>
      <c r="FR131" s="187"/>
      <c r="FS131" s="187"/>
      <c r="FT131" s="187"/>
      <c r="FU131" s="194"/>
    </row>
    <row r="132" spans="1:177" ht="14.1" customHeight="1" x14ac:dyDescent="0.2">
      <c r="A132" s="187"/>
      <c r="B132" s="187"/>
      <c r="C132" s="187"/>
      <c r="D132" s="187"/>
      <c r="E132" s="187"/>
      <c r="F132" s="187"/>
      <c r="G132" s="187"/>
      <c r="H132" s="187"/>
      <c r="I132" s="187"/>
      <c r="J132" s="187"/>
      <c r="K132" s="187"/>
      <c r="L132" s="187"/>
      <c r="M132" s="187"/>
      <c r="N132" s="187"/>
      <c r="O132" s="187"/>
      <c r="P132" s="187"/>
      <c r="Q132" s="187"/>
      <c r="R132" s="187"/>
      <c r="S132" s="187"/>
      <c r="T132" s="187"/>
      <c r="U132" s="187"/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/>
      <c r="AF132" s="187"/>
      <c r="AG132" s="187"/>
      <c r="AH132" s="187"/>
      <c r="AI132" s="187"/>
      <c r="AJ132" s="187"/>
      <c r="AK132" s="187"/>
      <c r="AL132" s="187"/>
      <c r="AM132" s="187"/>
      <c r="AN132" s="187"/>
      <c r="AO132" s="187"/>
      <c r="AP132" s="187"/>
      <c r="AQ132" s="187"/>
      <c r="AR132" s="187"/>
      <c r="AS132" s="187"/>
      <c r="AT132" s="187"/>
      <c r="AU132" s="187"/>
      <c r="AV132" s="187"/>
      <c r="AW132" s="187"/>
      <c r="AX132" s="187"/>
      <c r="AY132" s="187"/>
      <c r="AZ132" s="187"/>
      <c r="BA132" s="187"/>
      <c r="BB132" s="187"/>
      <c r="BC132" s="187"/>
      <c r="BD132" s="187"/>
      <c r="BE132" s="187"/>
      <c r="BF132" s="187"/>
      <c r="BG132" s="187"/>
      <c r="BH132" s="187"/>
      <c r="BI132" s="187"/>
      <c r="BJ132" s="187"/>
      <c r="BK132" s="187"/>
      <c r="BL132" s="187"/>
      <c r="BM132" s="187"/>
      <c r="BN132" s="187"/>
      <c r="BO132" s="187"/>
      <c r="BP132" s="187"/>
      <c r="BQ132" s="187"/>
      <c r="BR132" s="187"/>
      <c r="BS132" s="187"/>
      <c r="BT132" s="187"/>
      <c r="BU132" s="187"/>
      <c r="BV132" s="187"/>
      <c r="BW132" s="187"/>
      <c r="BX132" s="187"/>
      <c r="BY132" s="187"/>
      <c r="BZ132" s="187"/>
      <c r="CA132" s="187"/>
      <c r="CB132" s="187"/>
      <c r="CC132" s="187"/>
      <c r="CD132" s="187"/>
      <c r="CE132" s="187"/>
      <c r="CF132" s="187"/>
      <c r="CG132" s="187"/>
      <c r="CH132" s="187"/>
      <c r="CI132" s="187"/>
      <c r="CJ132" s="187"/>
      <c r="CK132" s="187"/>
      <c r="CL132" s="187"/>
      <c r="CM132" s="187"/>
      <c r="CN132" s="187"/>
      <c r="CO132" s="187"/>
      <c r="CP132" s="187"/>
      <c r="CQ132" s="187"/>
      <c r="CR132" s="187"/>
      <c r="CS132" s="187"/>
      <c r="CT132" s="187"/>
      <c r="CU132" s="187"/>
      <c r="CV132" s="187"/>
      <c r="CW132" s="187"/>
      <c r="CX132" s="187"/>
      <c r="CY132" s="187"/>
      <c r="CZ132" s="187"/>
      <c r="DA132" s="187"/>
      <c r="DB132" s="187"/>
      <c r="DC132" s="187"/>
      <c r="DD132" s="187"/>
      <c r="DE132" s="187"/>
      <c r="DF132" s="187"/>
      <c r="DG132" s="187"/>
      <c r="DH132" s="187"/>
      <c r="DI132" s="187"/>
      <c r="DJ132" s="187"/>
      <c r="DK132" s="187"/>
      <c r="DL132" s="187"/>
      <c r="DM132" s="187"/>
      <c r="DN132" s="187"/>
      <c r="DO132" s="187"/>
      <c r="DP132" s="187"/>
      <c r="DQ132" s="187"/>
      <c r="DR132" s="187"/>
      <c r="DS132" s="187"/>
      <c r="DT132" s="187"/>
      <c r="DU132" s="187"/>
      <c r="DV132" s="187"/>
      <c r="DW132" s="187"/>
      <c r="DX132" s="187"/>
      <c r="DY132" s="187"/>
      <c r="DZ132" s="187"/>
      <c r="EA132" s="187"/>
      <c r="EB132" s="187"/>
      <c r="EC132" s="187"/>
      <c r="ED132" s="187"/>
      <c r="EE132" s="187"/>
      <c r="EF132" s="187"/>
      <c r="EG132" s="187"/>
      <c r="EH132" s="187"/>
      <c r="EI132" s="187"/>
      <c r="EJ132" s="187"/>
      <c r="EK132" s="187"/>
      <c r="EL132" s="187"/>
      <c r="EM132" s="187"/>
      <c r="EN132" s="187"/>
      <c r="EO132" s="187"/>
      <c r="EP132" s="187"/>
      <c r="EQ132" s="187"/>
      <c r="ER132" s="187"/>
      <c r="ES132" s="187"/>
      <c r="ET132" s="187"/>
      <c r="EU132" s="187"/>
      <c r="EV132" s="187"/>
      <c r="EW132" s="187"/>
      <c r="EX132" s="187"/>
      <c r="EY132" s="187"/>
      <c r="EZ132" s="187"/>
      <c r="FA132" s="187"/>
      <c r="FB132" s="187"/>
      <c r="FC132" s="187"/>
      <c r="FD132" s="187"/>
      <c r="FE132" s="187"/>
      <c r="FF132" s="187"/>
      <c r="FG132" s="187"/>
      <c r="FH132" s="187"/>
      <c r="FI132" s="187"/>
      <c r="FJ132" s="187"/>
      <c r="FK132" s="187"/>
      <c r="FL132" s="187"/>
      <c r="FM132" s="187"/>
      <c r="FN132" s="187"/>
      <c r="FO132" s="187"/>
      <c r="FP132" s="187"/>
      <c r="FQ132" s="194"/>
      <c r="FR132" s="187"/>
      <c r="FS132" s="187"/>
      <c r="FT132" s="187"/>
      <c r="FU132" s="194"/>
    </row>
    <row r="133" spans="1:177" ht="14.1" customHeight="1" x14ac:dyDescent="0.2">
      <c r="A133" s="187"/>
      <c r="B133" s="187"/>
      <c r="C133" s="187"/>
      <c r="D133" s="187"/>
      <c r="E133" s="187"/>
      <c r="F133" s="187"/>
      <c r="G133" s="187"/>
      <c r="H133" s="187"/>
      <c r="I133" s="187"/>
      <c r="J133" s="187"/>
      <c r="K133" s="187"/>
      <c r="L133" s="187"/>
      <c r="M133" s="187"/>
      <c r="N133" s="187"/>
      <c r="O133" s="187"/>
      <c r="P133" s="187"/>
      <c r="Q133" s="187"/>
      <c r="R133" s="187"/>
      <c r="S133" s="187"/>
      <c r="T133" s="187"/>
      <c r="U133" s="187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/>
      <c r="AF133" s="187"/>
      <c r="AG133" s="187"/>
      <c r="AH133" s="187"/>
      <c r="AI133" s="187"/>
      <c r="AJ133" s="187"/>
      <c r="AK133" s="187"/>
      <c r="AL133" s="187"/>
      <c r="AM133" s="187"/>
      <c r="AN133" s="187"/>
      <c r="AO133" s="187"/>
      <c r="AP133" s="187"/>
      <c r="AQ133" s="187"/>
      <c r="AR133" s="187"/>
      <c r="AS133" s="187"/>
      <c r="AT133" s="187"/>
      <c r="AU133" s="187"/>
      <c r="AV133" s="187"/>
      <c r="AW133" s="187"/>
      <c r="AX133" s="187"/>
      <c r="AY133" s="187"/>
      <c r="AZ133" s="187"/>
      <c r="BA133" s="187"/>
      <c r="BB133" s="187"/>
      <c r="BC133" s="187"/>
      <c r="BD133" s="187"/>
      <c r="BE133" s="187"/>
      <c r="BF133" s="187"/>
      <c r="BG133" s="187"/>
      <c r="BH133" s="187"/>
      <c r="BI133" s="187"/>
      <c r="BJ133" s="187"/>
      <c r="BK133" s="187"/>
      <c r="BL133" s="187"/>
      <c r="BM133" s="187"/>
      <c r="BN133" s="187"/>
      <c r="BO133" s="187"/>
      <c r="BP133" s="187"/>
      <c r="BQ133" s="187"/>
      <c r="BR133" s="187"/>
      <c r="BS133" s="187"/>
      <c r="BT133" s="187"/>
      <c r="BU133" s="187"/>
      <c r="BV133" s="187"/>
      <c r="BW133" s="187"/>
      <c r="BX133" s="187"/>
      <c r="BY133" s="187"/>
      <c r="BZ133" s="187"/>
      <c r="CA133" s="187"/>
      <c r="CB133" s="187"/>
      <c r="CC133" s="187"/>
      <c r="CD133" s="187"/>
      <c r="CE133" s="187"/>
      <c r="CF133" s="187"/>
      <c r="CG133" s="187"/>
      <c r="CH133" s="187"/>
      <c r="CI133" s="187"/>
      <c r="CJ133" s="187"/>
      <c r="CK133" s="187"/>
      <c r="CL133" s="187"/>
      <c r="CM133" s="187"/>
      <c r="CN133" s="187"/>
      <c r="CO133" s="187"/>
      <c r="CP133" s="187"/>
      <c r="CQ133" s="187"/>
      <c r="CR133" s="187"/>
      <c r="CS133" s="187"/>
      <c r="CT133" s="187"/>
      <c r="CU133" s="187"/>
      <c r="CV133" s="187"/>
      <c r="CW133" s="187"/>
      <c r="CX133" s="187"/>
      <c r="CY133" s="187"/>
      <c r="CZ133" s="187"/>
      <c r="DA133" s="187"/>
      <c r="DB133" s="187"/>
      <c r="DC133" s="187"/>
      <c r="DD133" s="187"/>
      <c r="DE133" s="187"/>
      <c r="DF133" s="187"/>
      <c r="DG133" s="187"/>
      <c r="DH133" s="187"/>
      <c r="DI133" s="187"/>
      <c r="DJ133" s="187"/>
      <c r="DK133" s="187"/>
      <c r="DL133" s="187"/>
      <c r="DM133" s="187"/>
      <c r="DN133" s="187"/>
      <c r="DO133" s="187"/>
      <c r="DP133" s="187"/>
      <c r="DQ133" s="187"/>
      <c r="DR133" s="187"/>
      <c r="DS133" s="187"/>
      <c r="DT133" s="187"/>
      <c r="DU133" s="187"/>
      <c r="DV133" s="187"/>
      <c r="DW133" s="187"/>
      <c r="DX133" s="187"/>
      <c r="DY133" s="187"/>
      <c r="DZ133" s="187"/>
      <c r="EA133" s="187"/>
      <c r="EB133" s="187"/>
      <c r="EC133" s="187"/>
      <c r="ED133" s="187"/>
      <c r="EE133" s="187"/>
      <c r="EF133" s="187"/>
      <c r="EG133" s="187"/>
      <c r="EH133" s="187"/>
      <c r="EI133" s="187"/>
      <c r="EJ133" s="187"/>
      <c r="EK133" s="187"/>
      <c r="EL133" s="187"/>
      <c r="EM133" s="187"/>
      <c r="EN133" s="187"/>
      <c r="EO133" s="187"/>
      <c r="EP133" s="187"/>
      <c r="EQ133" s="187"/>
      <c r="ER133" s="187"/>
      <c r="ES133" s="187"/>
      <c r="ET133" s="187"/>
      <c r="EU133" s="187"/>
      <c r="EV133" s="187"/>
      <c r="EW133" s="187"/>
      <c r="EX133" s="187"/>
      <c r="EY133" s="187"/>
      <c r="EZ133" s="187"/>
      <c r="FA133" s="187"/>
      <c r="FB133" s="187"/>
      <c r="FC133" s="187"/>
      <c r="FD133" s="187"/>
      <c r="FE133" s="187"/>
      <c r="FF133" s="187"/>
      <c r="FG133" s="187"/>
      <c r="FH133" s="187"/>
      <c r="FI133" s="187"/>
      <c r="FJ133" s="187"/>
      <c r="FK133" s="187"/>
      <c r="FL133" s="187"/>
      <c r="FM133" s="187"/>
      <c r="FN133" s="187"/>
      <c r="FO133" s="187"/>
      <c r="FP133" s="187"/>
      <c r="FQ133" s="194"/>
      <c r="FR133" s="187"/>
      <c r="FS133" s="187"/>
      <c r="FT133" s="187"/>
      <c r="FU133" s="194"/>
    </row>
    <row r="134" spans="1:177" ht="14.1" customHeight="1" x14ac:dyDescent="0.2">
      <c r="A134" s="187"/>
      <c r="B134" s="187"/>
      <c r="C134" s="187"/>
      <c r="D134" s="187"/>
      <c r="E134" s="187"/>
      <c r="F134" s="187"/>
      <c r="G134" s="187"/>
      <c r="H134" s="187"/>
      <c r="I134" s="187"/>
      <c r="J134" s="187"/>
      <c r="K134" s="187"/>
      <c r="L134" s="187"/>
      <c r="M134" s="187"/>
      <c r="N134" s="187"/>
      <c r="O134" s="187"/>
      <c r="P134" s="187"/>
      <c r="Q134" s="187"/>
      <c r="R134" s="187"/>
      <c r="S134" s="187"/>
      <c r="T134" s="187"/>
      <c r="U134" s="187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/>
      <c r="AF134" s="187"/>
      <c r="AG134" s="187"/>
      <c r="AH134" s="187"/>
      <c r="AI134" s="187"/>
      <c r="AJ134" s="187"/>
      <c r="AK134" s="187"/>
      <c r="AL134" s="187"/>
      <c r="AM134" s="187"/>
      <c r="AN134" s="187"/>
      <c r="AO134" s="187"/>
      <c r="AP134" s="187"/>
      <c r="AQ134" s="187"/>
      <c r="AR134" s="187"/>
      <c r="AS134" s="187"/>
      <c r="AT134" s="187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187"/>
      <c r="BF134" s="187"/>
      <c r="BG134" s="187"/>
      <c r="BH134" s="187"/>
      <c r="BI134" s="187"/>
      <c r="BJ134" s="187"/>
      <c r="BK134" s="187"/>
      <c r="BL134" s="187"/>
      <c r="BM134" s="187"/>
      <c r="BN134" s="187"/>
      <c r="BO134" s="187"/>
      <c r="BP134" s="187"/>
      <c r="BQ134" s="187"/>
      <c r="BR134" s="187"/>
      <c r="BS134" s="187"/>
      <c r="BT134" s="187"/>
      <c r="BU134" s="187"/>
      <c r="BV134" s="187"/>
      <c r="BW134" s="187"/>
      <c r="BX134" s="187"/>
      <c r="BY134" s="187"/>
      <c r="BZ134" s="187"/>
      <c r="CA134" s="187"/>
      <c r="CB134" s="187"/>
      <c r="CC134" s="187"/>
      <c r="CD134" s="187"/>
      <c r="CE134" s="187"/>
      <c r="CF134" s="187"/>
      <c r="CG134" s="187"/>
      <c r="CH134" s="187"/>
      <c r="CI134" s="187"/>
      <c r="CJ134" s="187"/>
      <c r="CK134" s="187"/>
      <c r="CL134" s="187"/>
      <c r="CM134" s="187"/>
      <c r="CN134" s="187"/>
      <c r="CO134" s="187"/>
      <c r="CP134" s="187"/>
      <c r="CQ134" s="187"/>
      <c r="CR134" s="187"/>
      <c r="CS134" s="187"/>
      <c r="CT134" s="187"/>
      <c r="CU134" s="187"/>
      <c r="CV134" s="187"/>
      <c r="CW134" s="187"/>
      <c r="CX134" s="187"/>
      <c r="CY134" s="187"/>
      <c r="CZ134" s="187"/>
      <c r="DA134" s="187"/>
      <c r="DB134" s="187"/>
      <c r="DC134" s="187"/>
      <c r="DD134" s="187"/>
      <c r="DE134" s="187"/>
      <c r="DF134" s="187"/>
      <c r="DG134" s="187"/>
      <c r="DH134" s="187"/>
      <c r="DI134" s="187"/>
      <c r="DJ134" s="187"/>
      <c r="DK134" s="187"/>
      <c r="DL134" s="187"/>
      <c r="DM134" s="187"/>
      <c r="DN134" s="187"/>
      <c r="DO134" s="187"/>
      <c r="DP134" s="187"/>
      <c r="DQ134" s="187"/>
      <c r="DR134" s="187"/>
      <c r="DS134" s="187"/>
      <c r="DT134" s="187"/>
      <c r="DU134" s="187"/>
      <c r="DV134" s="187"/>
      <c r="DW134" s="187"/>
      <c r="DX134" s="187"/>
      <c r="DY134" s="187"/>
      <c r="DZ134" s="187"/>
      <c r="EA134" s="187"/>
      <c r="EB134" s="187"/>
      <c r="EC134" s="187"/>
      <c r="ED134" s="187"/>
      <c r="EE134" s="187"/>
      <c r="EF134" s="187"/>
      <c r="EG134" s="187"/>
      <c r="EH134" s="187"/>
      <c r="EI134" s="187"/>
      <c r="EJ134" s="187"/>
      <c r="EK134" s="187"/>
      <c r="EL134" s="187"/>
      <c r="EM134" s="187"/>
      <c r="EN134" s="187"/>
      <c r="EO134" s="187"/>
      <c r="EP134" s="187"/>
      <c r="EQ134" s="187"/>
      <c r="ER134" s="187"/>
      <c r="ES134" s="187"/>
      <c r="ET134" s="187"/>
      <c r="EU134" s="187"/>
      <c r="EV134" s="187"/>
      <c r="EW134" s="187"/>
      <c r="EX134" s="187"/>
      <c r="EY134" s="187"/>
      <c r="EZ134" s="187"/>
      <c r="FA134" s="187"/>
      <c r="FB134" s="187"/>
      <c r="FC134" s="187"/>
      <c r="FD134" s="187"/>
      <c r="FE134" s="187"/>
      <c r="FF134" s="187"/>
      <c r="FG134" s="187"/>
      <c r="FH134" s="187"/>
      <c r="FI134" s="187"/>
      <c r="FJ134" s="187"/>
      <c r="FK134" s="187"/>
      <c r="FL134" s="187"/>
      <c r="FM134" s="187"/>
      <c r="FN134" s="187"/>
      <c r="FO134" s="187"/>
      <c r="FP134" s="187"/>
      <c r="FQ134" s="194"/>
      <c r="FR134" s="187"/>
      <c r="FS134" s="187"/>
      <c r="FT134" s="187"/>
      <c r="FU134" s="194"/>
    </row>
    <row r="135" spans="1:177" ht="14.1" customHeight="1" x14ac:dyDescent="0.2">
      <c r="A135" s="187"/>
      <c r="B135" s="187"/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  <c r="N135" s="187"/>
      <c r="O135" s="187"/>
      <c r="P135" s="187"/>
      <c r="Q135" s="187"/>
      <c r="R135" s="187"/>
      <c r="S135" s="187"/>
      <c r="T135" s="187"/>
      <c r="U135" s="187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/>
      <c r="AF135" s="187"/>
      <c r="AG135" s="187"/>
      <c r="AH135" s="187"/>
      <c r="AI135" s="187"/>
      <c r="AJ135" s="187"/>
      <c r="AK135" s="187"/>
      <c r="AL135" s="187"/>
      <c r="AM135" s="187"/>
      <c r="AN135" s="187"/>
      <c r="AO135" s="187"/>
      <c r="AP135" s="187"/>
      <c r="AQ135" s="187"/>
      <c r="AR135" s="187"/>
      <c r="AS135" s="187"/>
      <c r="AT135" s="187"/>
      <c r="AU135" s="187"/>
      <c r="AV135" s="187"/>
      <c r="AW135" s="187"/>
      <c r="AX135" s="187"/>
      <c r="AY135" s="187"/>
      <c r="AZ135" s="187"/>
      <c r="BA135" s="187"/>
      <c r="BB135" s="187"/>
      <c r="BC135" s="187"/>
      <c r="BD135" s="187"/>
      <c r="BE135" s="187"/>
      <c r="BF135" s="187"/>
      <c r="BG135" s="187"/>
      <c r="BH135" s="187"/>
      <c r="BI135" s="187"/>
      <c r="BJ135" s="187"/>
      <c r="BK135" s="187"/>
      <c r="BL135" s="187"/>
      <c r="BM135" s="187"/>
      <c r="BN135" s="187"/>
      <c r="BO135" s="187"/>
      <c r="BP135" s="187"/>
      <c r="BQ135" s="187"/>
      <c r="BR135" s="187"/>
      <c r="BS135" s="187"/>
      <c r="BT135" s="187"/>
      <c r="BU135" s="187"/>
      <c r="BV135" s="187"/>
      <c r="BW135" s="187"/>
      <c r="BX135" s="187"/>
      <c r="BY135" s="187"/>
      <c r="BZ135" s="187"/>
      <c r="CA135" s="187"/>
      <c r="CB135" s="187"/>
      <c r="CC135" s="187"/>
      <c r="CD135" s="187"/>
      <c r="CE135" s="187"/>
      <c r="CF135" s="187"/>
      <c r="CG135" s="187"/>
      <c r="CH135" s="187"/>
      <c r="CI135" s="187"/>
      <c r="CJ135" s="187"/>
      <c r="CK135" s="187"/>
      <c r="CL135" s="187"/>
      <c r="CM135" s="187"/>
      <c r="CN135" s="187"/>
      <c r="CO135" s="187"/>
      <c r="CP135" s="187"/>
      <c r="CQ135" s="187"/>
      <c r="CR135" s="187"/>
      <c r="CS135" s="187"/>
      <c r="CT135" s="187"/>
      <c r="CU135" s="187"/>
      <c r="CV135" s="187"/>
      <c r="CW135" s="187"/>
      <c r="CX135" s="187"/>
      <c r="CY135" s="187"/>
      <c r="CZ135" s="187"/>
      <c r="DA135" s="187"/>
      <c r="DB135" s="187"/>
      <c r="DC135" s="187"/>
      <c r="DD135" s="187"/>
      <c r="DE135" s="187"/>
      <c r="DF135" s="187"/>
      <c r="DG135" s="187"/>
      <c r="DH135" s="187"/>
      <c r="DI135" s="187"/>
      <c r="DJ135" s="187"/>
      <c r="DK135" s="187"/>
      <c r="DL135" s="187"/>
      <c r="DM135" s="187"/>
      <c r="DN135" s="187"/>
      <c r="DO135" s="187"/>
      <c r="DP135" s="187"/>
      <c r="DQ135" s="187"/>
      <c r="DR135" s="187"/>
      <c r="DS135" s="187"/>
      <c r="DT135" s="187"/>
      <c r="DU135" s="187"/>
      <c r="DV135" s="187"/>
      <c r="DW135" s="187"/>
      <c r="DX135" s="187"/>
      <c r="DY135" s="187"/>
      <c r="DZ135" s="187"/>
      <c r="EA135" s="187"/>
      <c r="EB135" s="187"/>
      <c r="EC135" s="187"/>
      <c r="ED135" s="187"/>
      <c r="EE135" s="187"/>
      <c r="EF135" s="187"/>
      <c r="EG135" s="187"/>
      <c r="EH135" s="187"/>
      <c r="EI135" s="187"/>
      <c r="EJ135" s="187"/>
      <c r="EK135" s="187"/>
      <c r="EL135" s="187"/>
      <c r="EM135" s="187"/>
      <c r="EN135" s="187"/>
      <c r="EO135" s="187"/>
      <c r="EP135" s="187"/>
      <c r="EQ135" s="187"/>
      <c r="ER135" s="187"/>
      <c r="ES135" s="187"/>
      <c r="ET135" s="187"/>
      <c r="EU135" s="187"/>
      <c r="EV135" s="187"/>
      <c r="EW135" s="187"/>
      <c r="EX135" s="187"/>
      <c r="EY135" s="187"/>
      <c r="EZ135" s="187"/>
      <c r="FA135" s="187"/>
      <c r="FB135" s="187"/>
      <c r="FC135" s="187"/>
      <c r="FD135" s="187"/>
      <c r="FE135" s="187"/>
      <c r="FF135" s="187"/>
      <c r="FG135" s="187"/>
      <c r="FH135" s="187"/>
      <c r="FI135" s="187"/>
      <c r="FJ135" s="187"/>
      <c r="FK135" s="187"/>
      <c r="FL135" s="187"/>
      <c r="FM135" s="187"/>
      <c r="FN135" s="187"/>
      <c r="FO135" s="187"/>
      <c r="FP135" s="187"/>
      <c r="FQ135" s="194"/>
      <c r="FR135" s="187"/>
      <c r="FS135" s="187"/>
      <c r="FT135" s="187"/>
      <c r="FU135" s="194"/>
    </row>
    <row r="136" spans="1:177" ht="14.1" customHeight="1" x14ac:dyDescent="0.2">
      <c r="A136" s="187"/>
      <c r="B136" s="187"/>
      <c r="C136" s="187"/>
      <c r="D136" s="187"/>
      <c r="E136" s="187"/>
      <c r="F136" s="187"/>
      <c r="G136" s="187"/>
      <c r="H136" s="187"/>
      <c r="I136" s="187"/>
      <c r="J136" s="187"/>
      <c r="K136" s="187"/>
      <c r="L136" s="187"/>
      <c r="M136" s="187"/>
      <c r="N136" s="187"/>
      <c r="O136" s="187"/>
      <c r="P136" s="187"/>
      <c r="Q136" s="187"/>
      <c r="R136" s="187"/>
      <c r="S136" s="187"/>
      <c r="T136" s="187"/>
      <c r="U136" s="187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/>
      <c r="AF136" s="187"/>
      <c r="AG136" s="187"/>
      <c r="AH136" s="187"/>
      <c r="AI136" s="187"/>
      <c r="AJ136" s="187"/>
      <c r="AK136" s="187"/>
      <c r="AL136" s="187"/>
      <c r="AM136" s="187"/>
      <c r="AN136" s="187"/>
      <c r="AO136" s="187"/>
      <c r="AP136" s="187"/>
      <c r="AQ136" s="187"/>
      <c r="AR136" s="187"/>
      <c r="AS136" s="187"/>
      <c r="AT136" s="187"/>
      <c r="AU136" s="187"/>
      <c r="AV136" s="187"/>
      <c r="AW136" s="187"/>
      <c r="AX136" s="187"/>
      <c r="AY136" s="187"/>
      <c r="AZ136" s="187"/>
      <c r="BA136" s="187"/>
      <c r="BB136" s="187"/>
      <c r="BC136" s="187"/>
      <c r="BD136" s="187"/>
      <c r="BE136" s="187"/>
      <c r="BF136" s="187"/>
      <c r="BG136" s="187"/>
      <c r="BH136" s="187"/>
      <c r="BI136" s="187"/>
      <c r="BJ136" s="187"/>
      <c r="BK136" s="187"/>
      <c r="BL136" s="187"/>
      <c r="BM136" s="187"/>
      <c r="BN136" s="187"/>
      <c r="BO136" s="187"/>
      <c r="BP136" s="187"/>
      <c r="BQ136" s="187"/>
      <c r="BR136" s="187"/>
      <c r="BS136" s="187"/>
      <c r="BT136" s="187"/>
      <c r="BU136" s="187"/>
      <c r="BV136" s="187"/>
      <c r="BW136" s="187"/>
      <c r="BX136" s="187"/>
      <c r="BY136" s="187"/>
      <c r="BZ136" s="187"/>
      <c r="CA136" s="187"/>
      <c r="CB136" s="187"/>
      <c r="CC136" s="187"/>
      <c r="CD136" s="187"/>
      <c r="CE136" s="187"/>
      <c r="CF136" s="187"/>
      <c r="CG136" s="187"/>
      <c r="CH136" s="187"/>
      <c r="CI136" s="187"/>
      <c r="CJ136" s="187"/>
      <c r="CK136" s="187"/>
      <c r="CL136" s="187"/>
      <c r="CM136" s="187"/>
      <c r="CN136" s="187"/>
      <c r="CO136" s="187"/>
      <c r="CP136" s="187"/>
      <c r="CQ136" s="187"/>
      <c r="CR136" s="187"/>
      <c r="CS136" s="187"/>
      <c r="CT136" s="187"/>
      <c r="CU136" s="187"/>
      <c r="CV136" s="187"/>
      <c r="CW136" s="187"/>
      <c r="CX136" s="187"/>
      <c r="CY136" s="187"/>
      <c r="CZ136" s="187"/>
      <c r="DA136" s="187"/>
      <c r="DB136" s="187"/>
      <c r="DC136" s="187"/>
      <c r="DD136" s="187"/>
      <c r="DE136" s="187"/>
      <c r="DF136" s="187"/>
      <c r="DG136" s="187"/>
      <c r="DH136" s="187"/>
      <c r="DI136" s="187"/>
      <c r="DJ136" s="187"/>
      <c r="DK136" s="187"/>
      <c r="DL136" s="187"/>
      <c r="DM136" s="187"/>
      <c r="DN136" s="187"/>
      <c r="DO136" s="187"/>
      <c r="DP136" s="187"/>
      <c r="DQ136" s="187"/>
      <c r="DR136" s="187"/>
      <c r="DS136" s="187"/>
      <c r="DT136" s="187"/>
      <c r="DU136" s="187"/>
      <c r="DV136" s="187"/>
      <c r="DW136" s="187"/>
      <c r="DX136" s="187"/>
      <c r="DY136" s="187"/>
      <c r="DZ136" s="187"/>
      <c r="EA136" s="187"/>
      <c r="EB136" s="187"/>
      <c r="EC136" s="187"/>
      <c r="ED136" s="187"/>
      <c r="EE136" s="187"/>
      <c r="EF136" s="187"/>
      <c r="EG136" s="187"/>
      <c r="EH136" s="187"/>
      <c r="EI136" s="187"/>
      <c r="EJ136" s="187"/>
      <c r="EK136" s="187"/>
      <c r="EL136" s="187"/>
      <c r="EM136" s="187"/>
      <c r="EN136" s="187"/>
      <c r="EO136" s="187"/>
      <c r="EP136" s="187"/>
      <c r="EQ136" s="187"/>
      <c r="ER136" s="187"/>
      <c r="ES136" s="187"/>
      <c r="ET136" s="187"/>
      <c r="EU136" s="187"/>
      <c r="EV136" s="187"/>
      <c r="EW136" s="187"/>
      <c r="EX136" s="187"/>
      <c r="EY136" s="187"/>
      <c r="EZ136" s="187"/>
      <c r="FA136" s="187"/>
      <c r="FB136" s="187"/>
      <c r="FC136" s="187"/>
      <c r="FD136" s="187"/>
      <c r="FE136" s="187"/>
      <c r="FF136" s="187"/>
      <c r="FG136" s="187"/>
      <c r="FH136" s="187"/>
      <c r="FI136" s="187"/>
      <c r="FJ136" s="187"/>
      <c r="FK136" s="187"/>
      <c r="FL136" s="187"/>
      <c r="FM136" s="187"/>
      <c r="FN136" s="187"/>
      <c r="FO136" s="187"/>
      <c r="FP136" s="187"/>
      <c r="FQ136" s="194"/>
      <c r="FR136" s="187"/>
      <c r="FS136" s="187"/>
      <c r="FT136" s="187"/>
      <c r="FU136" s="194"/>
    </row>
    <row r="137" spans="1:177" ht="14.1" customHeight="1" x14ac:dyDescent="0.2">
      <c r="A137" s="187"/>
      <c r="B137" s="187"/>
      <c r="C137" s="187"/>
      <c r="D137" s="187"/>
      <c r="E137" s="187"/>
      <c r="F137" s="187"/>
      <c r="G137" s="187"/>
      <c r="H137" s="187"/>
      <c r="I137" s="187"/>
      <c r="J137" s="187"/>
      <c r="K137" s="187"/>
      <c r="L137" s="187"/>
      <c r="M137" s="187"/>
      <c r="N137" s="187"/>
      <c r="O137" s="187"/>
      <c r="P137" s="187"/>
      <c r="Q137" s="187"/>
      <c r="R137" s="187"/>
      <c r="S137" s="187"/>
      <c r="T137" s="187"/>
      <c r="U137" s="187"/>
      <c r="V137" s="187"/>
      <c r="W137" s="187"/>
      <c r="X137" s="187"/>
      <c r="Y137" s="187"/>
      <c r="Z137" s="187"/>
      <c r="AA137" s="187"/>
      <c r="AB137" s="187"/>
      <c r="AC137" s="187"/>
      <c r="AD137" s="187"/>
      <c r="AE137" s="187"/>
      <c r="AF137" s="187"/>
      <c r="AG137" s="187"/>
      <c r="AH137" s="187"/>
      <c r="AI137" s="187"/>
      <c r="AJ137" s="187"/>
      <c r="AK137" s="187"/>
      <c r="AL137" s="187"/>
      <c r="AM137" s="187"/>
      <c r="AN137" s="187"/>
      <c r="AO137" s="187"/>
      <c r="AP137" s="187"/>
      <c r="AQ137" s="187"/>
      <c r="AR137" s="187"/>
      <c r="AS137" s="187"/>
      <c r="AT137" s="187"/>
      <c r="AU137" s="187"/>
      <c r="AV137" s="187"/>
      <c r="AW137" s="187"/>
      <c r="AX137" s="187"/>
      <c r="AY137" s="187"/>
      <c r="AZ137" s="187"/>
      <c r="BA137" s="187"/>
      <c r="BB137" s="187"/>
      <c r="BC137" s="187"/>
      <c r="BD137" s="187"/>
      <c r="BE137" s="187"/>
      <c r="BF137" s="187"/>
      <c r="BG137" s="187"/>
      <c r="BH137" s="187"/>
      <c r="BI137" s="187"/>
      <c r="BJ137" s="187"/>
      <c r="BK137" s="187"/>
      <c r="BL137" s="187"/>
      <c r="BM137" s="187"/>
      <c r="BN137" s="187"/>
      <c r="BO137" s="187"/>
      <c r="BP137" s="187"/>
      <c r="BQ137" s="187"/>
      <c r="BR137" s="187"/>
      <c r="BS137" s="187"/>
      <c r="BT137" s="187"/>
      <c r="BU137" s="187"/>
      <c r="BV137" s="187"/>
      <c r="BW137" s="187"/>
      <c r="BX137" s="187"/>
      <c r="BY137" s="187"/>
      <c r="BZ137" s="187"/>
      <c r="CA137" s="187"/>
      <c r="CB137" s="187"/>
      <c r="CC137" s="187"/>
      <c r="CD137" s="187"/>
      <c r="CE137" s="187"/>
      <c r="CF137" s="187"/>
      <c r="CG137" s="187"/>
      <c r="CH137" s="187"/>
      <c r="CI137" s="187"/>
      <c r="CJ137" s="187"/>
      <c r="CK137" s="187"/>
      <c r="CL137" s="187"/>
      <c r="CM137" s="187"/>
      <c r="CN137" s="187"/>
      <c r="CO137" s="187"/>
      <c r="CP137" s="187"/>
      <c r="CQ137" s="187"/>
      <c r="CR137" s="187"/>
      <c r="CS137" s="187"/>
      <c r="CT137" s="187"/>
      <c r="CU137" s="187"/>
      <c r="CV137" s="187"/>
      <c r="CW137" s="187"/>
      <c r="CX137" s="187"/>
      <c r="CY137" s="187"/>
      <c r="CZ137" s="187"/>
      <c r="DA137" s="187"/>
      <c r="DB137" s="187"/>
      <c r="DC137" s="187"/>
      <c r="DD137" s="187"/>
      <c r="DE137" s="187"/>
      <c r="DF137" s="187"/>
      <c r="DG137" s="187"/>
      <c r="DH137" s="187"/>
      <c r="DI137" s="187"/>
      <c r="DJ137" s="187"/>
      <c r="DK137" s="187"/>
      <c r="DL137" s="187"/>
      <c r="DM137" s="187"/>
      <c r="DN137" s="187"/>
      <c r="DO137" s="187"/>
      <c r="DP137" s="187"/>
      <c r="DQ137" s="187"/>
      <c r="DR137" s="187"/>
      <c r="DS137" s="187"/>
      <c r="DT137" s="187"/>
      <c r="DU137" s="187"/>
      <c r="DV137" s="187"/>
      <c r="DW137" s="187"/>
      <c r="DX137" s="187"/>
      <c r="DY137" s="187"/>
      <c r="DZ137" s="187"/>
      <c r="EA137" s="187"/>
      <c r="EB137" s="187"/>
      <c r="EC137" s="187"/>
      <c r="ED137" s="187"/>
      <c r="EE137" s="187"/>
      <c r="EF137" s="187"/>
      <c r="EG137" s="187"/>
      <c r="EH137" s="187"/>
      <c r="EI137" s="187"/>
      <c r="EJ137" s="187"/>
      <c r="EK137" s="187"/>
      <c r="EL137" s="187"/>
      <c r="EM137" s="187"/>
      <c r="EN137" s="187"/>
      <c r="EO137" s="187"/>
      <c r="EP137" s="187"/>
      <c r="EQ137" s="187"/>
      <c r="ER137" s="187"/>
      <c r="ES137" s="187"/>
      <c r="ET137" s="187"/>
      <c r="EU137" s="187"/>
      <c r="EV137" s="187"/>
      <c r="EW137" s="187"/>
      <c r="EX137" s="187"/>
      <c r="EY137" s="187"/>
      <c r="EZ137" s="187"/>
      <c r="FA137" s="187"/>
      <c r="FB137" s="187"/>
      <c r="FC137" s="187"/>
      <c r="FD137" s="187"/>
      <c r="FE137" s="187"/>
      <c r="FF137" s="187"/>
      <c r="FG137" s="187"/>
      <c r="FH137" s="187"/>
      <c r="FI137" s="187"/>
      <c r="FJ137" s="187"/>
      <c r="FK137" s="187"/>
      <c r="FL137" s="187"/>
      <c r="FM137" s="187"/>
      <c r="FN137" s="187"/>
      <c r="FO137" s="187"/>
      <c r="FP137" s="187"/>
      <c r="FQ137" s="194"/>
      <c r="FR137" s="187"/>
      <c r="FS137" s="187"/>
      <c r="FT137" s="187"/>
      <c r="FU137" s="194"/>
    </row>
    <row r="138" spans="1:177" ht="14.1" customHeight="1" x14ac:dyDescent="0.2">
      <c r="A138" s="187"/>
      <c r="B138" s="187"/>
      <c r="C138" s="187"/>
      <c r="D138" s="187"/>
      <c r="E138" s="187"/>
      <c r="F138" s="187"/>
      <c r="G138" s="187"/>
      <c r="H138" s="187"/>
      <c r="I138" s="187"/>
      <c r="J138" s="187"/>
      <c r="K138" s="187"/>
      <c r="L138" s="187"/>
      <c r="M138" s="187"/>
      <c r="N138" s="187"/>
      <c r="O138" s="187"/>
      <c r="P138" s="187"/>
      <c r="Q138" s="187"/>
      <c r="R138" s="187"/>
      <c r="S138" s="187"/>
      <c r="T138" s="187"/>
      <c r="U138" s="187"/>
      <c r="V138" s="187"/>
      <c r="W138" s="187"/>
      <c r="X138" s="187"/>
      <c r="Y138" s="187"/>
      <c r="Z138" s="187"/>
      <c r="AA138" s="187"/>
      <c r="AB138" s="187"/>
      <c r="AC138" s="187"/>
      <c r="AD138" s="187"/>
      <c r="AE138" s="187"/>
      <c r="AF138" s="187"/>
      <c r="AG138" s="187"/>
      <c r="AH138" s="187"/>
      <c r="AI138" s="187"/>
      <c r="AJ138" s="187"/>
      <c r="AK138" s="187"/>
      <c r="AL138" s="187"/>
      <c r="AM138" s="187"/>
      <c r="AN138" s="187"/>
      <c r="AO138" s="187"/>
      <c r="AP138" s="187"/>
      <c r="AQ138" s="187"/>
      <c r="AR138" s="187"/>
      <c r="AS138" s="187"/>
      <c r="AT138" s="187"/>
      <c r="AU138" s="187"/>
      <c r="AV138" s="187"/>
      <c r="AW138" s="187"/>
      <c r="AX138" s="187"/>
      <c r="AY138" s="187"/>
      <c r="AZ138" s="187"/>
      <c r="BA138" s="187"/>
      <c r="BB138" s="187"/>
      <c r="BC138" s="187"/>
      <c r="BD138" s="187"/>
      <c r="BE138" s="187"/>
      <c r="BF138" s="187"/>
      <c r="BG138" s="187"/>
      <c r="BH138" s="187"/>
      <c r="BI138" s="187"/>
      <c r="BJ138" s="187"/>
      <c r="BK138" s="187"/>
      <c r="BL138" s="187"/>
      <c r="BM138" s="187"/>
      <c r="BN138" s="187"/>
      <c r="BO138" s="187"/>
      <c r="BP138" s="187"/>
      <c r="BQ138" s="187"/>
      <c r="BR138" s="187"/>
      <c r="BS138" s="187"/>
      <c r="BT138" s="187"/>
      <c r="BU138" s="187"/>
      <c r="BV138" s="187"/>
      <c r="BW138" s="187"/>
      <c r="BX138" s="187"/>
      <c r="BY138" s="187"/>
      <c r="BZ138" s="187"/>
      <c r="CA138" s="187"/>
      <c r="CB138" s="187"/>
      <c r="CC138" s="187"/>
      <c r="CD138" s="187"/>
      <c r="CE138" s="187"/>
      <c r="CF138" s="187"/>
      <c r="CG138" s="187"/>
      <c r="CH138" s="187"/>
      <c r="CI138" s="187"/>
      <c r="CJ138" s="187"/>
      <c r="CK138" s="187"/>
      <c r="CL138" s="187"/>
      <c r="CM138" s="187"/>
      <c r="CN138" s="187"/>
      <c r="CO138" s="187"/>
      <c r="CP138" s="187"/>
      <c r="CQ138" s="187"/>
      <c r="CR138" s="187"/>
      <c r="CS138" s="187"/>
      <c r="CT138" s="187"/>
      <c r="CU138" s="187"/>
      <c r="CV138" s="187"/>
      <c r="CW138" s="187"/>
      <c r="CX138" s="187"/>
      <c r="CY138" s="187"/>
      <c r="CZ138" s="187"/>
      <c r="DA138" s="187"/>
      <c r="DB138" s="187"/>
      <c r="DC138" s="187"/>
      <c r="DD138" s="187"/>
      <c r="DE138" s="187"/>
      <c r="DF138" s="187"/>
      <c r="DG138" s="187"/>
      <c r="DH138" s="187"/>
      <c r="DI138" s="187"/>
      <c r="DJ138" s="187"/>
      <c r="DK138" s="187"/>
      <c r="DL138" s="187"/>
      <c r="DM138" s="187"/>
      <c r="DN138" s="187"/>
      <c r="DO138" s="187"/>
      <c r="DP138" s="187"/>
      <c r="DQ138" s="187"/>
      <c r="DR138" s="187"/>
      <c r="DS138" s="187"/>
      <c r="DT138" s="187"/>
      <c r="DU138" s="187"/>
      <c r="DV138" s="187"/>
      <c r="DW138" s="187"/>
      <c r="DX138" s="187"/>
      <c r="DY138" s="187"/>
      <c r="DZ138" s="187"/>
      <c r="EA138" s="187"/>
      <c r="EB138" s="187"/>
      <c r="EC138" s="187"/>
      <c r="ED138" s="187"/>
      <c r="EE138" s="187"/>
      <c r="EF138" s="187"/>
      <c r="EG138" s="187"/>
      <c r="EH138" s="187"/>
      <c r="EI138" s="187"/>
      <c r="EJ138" s="187"/>
      <c r="EK138" s="187"/>
      <c r="EL138" s="187"/>
      <c r="EM138" s="187"/>
      <c r="EN138" s="187"/>
      <c r="EO138" s="187"/>
      <c r="EP138" s="187"/>
      <c r="EQ138" s="187"/>
      <c r="ER138" s="187"/>
      <c r="ES138" s="187"/>
      <c r="ET138" s="187"/>
      <c r="EU138" s="187"/>
      <c r="EV138" s="187"/>
      <c r="EW138" s="187"/>
      <c r="EX138" s="187"/>
      <c r="EY138" s="187"/>
      <c r="EZ138" s="187"/>
      <c r="FA138" s="187"/>
      <c r="FB138" s="187"/>
      <c r="FC138" s="187"/>
      <c r="FD138" s="187"/>
      <c r="FE138" s="187"/>
      <c r="FF138" s="187"/>
      <c r="FG138" s="187"/>
      <c r="FH138" s="187"/>
      <c r="FI138" s="187"/>
      <c r="FJ138" s="187"/>
      <c r="FK138" s="187"/>
      <c r="FL138" s="187"/>
      <c r="FM138" s="187"/>
      <c r="FN138" s="187"/>
      <c r="FO138" s="187"/>
      <c r="FP138" s="187"/>
      <c r="FQ138" s="194"/>
      <c r="FR138" s="187"/>
      <c r="FS138" s="187"/>
      <c r="FT138" s="187"/>
      <c r="FU138" s="194"/>
    </row>
    <row r="139" spans="1:177" ht="14.1" customHeight="1" x14ac:dyDescent="0.2">
      <c r="A139" s="187"/>
      <c r="B139" s="187"/>
      <c r="C139" s="187"/>
      <c r="D139" s="187"/>
      <c r="E139" s="187"/>
      <c r="F139" s="187"/>
      <c r="G139" s="187"/>
      <c r="H139" s="187"/>
      <c r="I139" s="187"/>
      <c r="J139" s="187"/>
      <c r="K139" s="187"/>
      <c r="L139" s="187"/>
      <c r="M139" s="187"/>
      <c r="N139" s="187"/>
      <c r="O139" s="187"/>
      <c r="P139" s="187"/>
      <c r="Q139" s="187"/>
      <c r="R139" s="187"/>
      <c r="S139" s="187"/>
      <c r="T139" s="187"/>
      <c r="U139" s="187"/>
      <c r="V139" s="187"/>
      <c r="W139" s="187"/>
      <c r="X139" s="187"/>
      <c r="Y139" s="187"/>
      <c r="Z139" s="187"/>
      <c r="AA139" s="187"/>
      <c r="AB139" s="187"/>
      <c r="AC139" s="187"/>
      <c r="AD139" s="187"/>
      <c r="AE139" s="187"/>
      <c r="AF139" s="187"/>
      <c r="AG139" s="187"/>
      <c r="AH139" s="187"/>
      <c r="AI139" s="187"/>
      <c r="AJ139" s="187"/>
      <c r="AK139" s="187"/>
      <c r="AL139" s="187"/>
      <c r="AM139" s="187"/>
      <c r="AN139" s="187"/>
      <c r="AO139" s="187"/>
      <c r="AP139" s="187"/>
      <c r="AQ139" s="187"/>
      <c r="AR139" s="187"/>
      <c r="AS139" s="187"/>
      <c r="AT139" s="187"/>
      <c r="AU139" s="187"/>
      <c r="AV139" s="187"/>
      <c r="AW139" s="187"/>
      <c r="AX139" s="187"/>
      <c r="AY139" s="187"/>
      <c r="AZ139" s="187"/>
      <c r="BA139" s="187"/>
      <c r="BB139" s="187"/>
      <c r="BC139" s="187"/>
      <c r="BD139" s="187"/>
      <c r="BE139" s="187"/>
      <c r="BF139" s="187"/>
      <c r="BG139" s="187"/>
      <c r="BH139" s="187"/>
      <c r="BI139" s="187"/>
      <c r="BJ139" s="187"/>
      <c r="BK139" s="187"/>
      <c r="BL139" s="187"/>
      <c r="BM139" s="187"/>
      <c r="BN139" s="187"/>
      <c r="BO139" s="187"/>
      <c r="BP139" s="187"/>
      <c r="BQ139" s="187"/>
      <c r="BR139" s="187"/>
      <c r="BS139" s="187"/>
      <c r="BT139" s="187"/>
      <c r="BU139" s="187"/>
      <c r="BV139" s="187"/>
      <c r="BW139" s="187"/>
      <c r="BX139" s="187"/>
      <c r="BY139" s="187"/>
      <c r="BZ139" s="187"/>
      <c r="CA139" s="187"/>
      <c r="CB139" s="187"/>
      <c r="CC139" s="187"/>
      <c r="CD139" s="187"/>
      <c r="CE139" s="187"/>
      <c r="CF139" s="187"/>
      <c r="CG139" s="187"/>
      <c r="CH139" s="187"/>
      <c r="CI139" s="187"/>
      <c r="CJ139" s="187"/>
      <c r="CK139" s="187"/>
      <c r="CL139" s="187"/>
      <c r="CM139" s="187"/>
      <c r="CN139" s="187"/>
      <c r="CO139" s="187"/>
      <c r="CP139" s="187"/>
      <c r="CQ139" s="187"/>
      <c r="CR139" s="187"/>
      <c r="CS139" s="187"/>
      <c r="CT139" s="187"/>
      <c r="CU139" s="187"/>
      <c r="CV139" s="187"/>
      <c r="CW139" s="187"/>
      <c r="CX139" s="187"/>
      <c r="CY139" s="187"/>
      <c r="CZ139" s="187"/>
      <c r="DA139" s="187"/>
      <c r="DB139" s="187"/>
      <c r="DC139" s="187"/>
      <c r="DD139" s="187"/>
      <c r="DE139" s="187"/>
      <c r="DF139" s="187"/>
      <c r="DG139" s="187"/>
      <c r="DH139" s="187"/>
      <c r="DI139" s="187"/>
      <c r="DJ139" s="187"/>
      <c r="DK139" s="187"/>
      <c r="DL139" s="187"/>
      <c r="DM139" s="187"/>
      <c r="DN139" s="187"/>
      <c r="DO139" s="187"/>
      <c r="DP139" s="187"/>
      <c r="DQ139" s="187"/>
      <c r="DR139" s="187"/>
      <c r="DS139" s="187"/>
      <c r="DT139" s="187"/>
      <c r="DU139" s="187"/>
      <c r="DV139" s="187"/>
      <c r="DW139" s="187"/>
      <c r="DX139" s="187"/>
      <c r="DY139" s="187"/>
      <c r="DZ139" s="187"/>
      <c r="EA139" s="187"/>
      <c r="EB139" s="187"/>
      <c r="EC139" s="187"/>
      <c r="ED139" s="187"/>
      <c r="EE139" s="187"/>
      <c r="EF139" s="187"/>
      <c r="EG139" s="187"/>
      <c r="EH139" s="187"/>
      <c r="EI139" s="187"/>
      <c r="EJ139" s="187"/>
      <c r="EK139" s="187"/>
      <c r="EL139" s="187"/>
      <c r="EM139" s="187"/>
      <c r="EN139" s="187"/>
      <c r="EO139" s="187"/>
      <c r="EP139" s="187"/>
      <c r="EQ139" s="187"/>
      <c r="ER139" s="187"/>
      <c r="ES139" s="187"/>
      <c r="ET139" s="187"/>
      <c r="EU139" s="187"/>
      <c r="EV139" s="187"/>
      <c r="EW139" s="187"/>
      <c r="EX139" s="187"/>
      <c r="EY139" s="187"/>
      <c r="EZ139" s="187"/>
      <c r="FA139" s="187"/>
      <c r="FB139" s="187"/>
      <c r="FC139" s="187"/>
      <c r="FD139" s="187"/>
      <c r="FE139" s="187"/>
      <c r="FF139" s="187"/>
      <c r="FG139" s="187"/>
      <c r="FH139" s="187"/>
      <c r="FI139" s="187"/>
      <c r="FJ139" s="187"/>
      <c r="FK139" s="187"/>
      <c r="FL139" s="187"/>
      <c r="FM139" s="187"/>
      <c r="FN139" s="187"/>
      <c r="FO139" s="187"/>
      <c r="FP139" s="187"/>
      <c r="FQ139" s="194"/>
      <c r="FR139" s="187"/>
      <c r="FS139" s="187"/>
      <c r="FT139" s="187"/>
      <c r="FU139" s="194"/>
    </row>
    <row r="140" spans="1:177" ht="14.1" customHeight="1" x14ac:dyDescent="0.2">
      <c r="A140" s="187"/>
      <c r="B140" s="187"/>
      <c r="C140" s="187"/>
      <c r="D140" s="187"/>
      <c r="E140" s="187"/>
      <c r="F140" s="187"/>
      <c r="G140" s="187"/>
      <c r="H140" s="187"/>
      <c r="I140" s="187"/>
      <c r="J140" s="187"/>
      <c r="K140" s="187"/>
      <c r="L140" s="187"/>
      <c r="M140" s="187"/>
      <c r="N140" s="187"/>
      <c r="O140" s="187"/>
      <c r="P140" s="187"/>
      <c r="Q140" s="187"/>
      <c r="R140" s="187"/>
      <c r="S140" s="187"/>
      <c r="T140" s="187"/>
      <c r="U140" s="187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/>
      <c r="AF140" s="187"/>
      <c r="AG140" s="187"/>
      <c r="AH140" s="187"/>
      <c r="AI140" s="187"/>
      <c r="AJ140" s="187"/>
      <c r="AK140" s="187"/>
      <c r="AL140" s="187"/>
      <c r="AM140" s="187"/>
      <c r="AN140" s="187"/>
      <c r="AO140" s="187"/>
      <c r="AP140" s="187"/>
      <c r="AQ140" s="187"/>
      <c r="AR140" s="187"/>
      <c r="AS140" s="187"/>
      <c r="AT140" s="187"/>
      <c r="AU140" s="187"/>
      <c r="AV140" s="187"/>
      <c r="AW140" s="187"/>
      <c r="AX140" s="187"/>
      <c r="AY140" s="187"/>
      <c r="AZ140" s="187"/>
      <c r="BA140" s="187"/>
      <c r="BB140" s="187"/>
      <c r="BC140" s="187"/>
      <c r="BD140" s="187"/>
      <c r="BE140" s="187"/>
      <c r="BF140" s="187"/>
      <c r="BG140" s="187"/>
      <c r="BH140" s="187"/>
      <c r="BI140" s="187"/>
      <c r="BJ140" s="187"/>
      <c r="BK140" s="187"/>
      <c r="BL140" s="187"/>
      <c r="BM140" s="187"/>
      <c r="BN140" s="187"/>
      <c r="BO140" s="187"/>
      <c r="BP140" s="187"/>
      <c r="BQ140" s="187"/>
      <c r="BR140" s="187"/>
      <c r="BS140" s="187"/>
      <c r="BT140" s="187"/>
      <c r="BU140" s="187"/>
      <c r="BV140" s="187"/>
      <c r="BW140" s="187"/>
      <c r="BX140" s="187"/>
      <c r="BY140" s="187"/>
      <c r="BZ140" s="187"/>
      <c r="CA140" s="187"/>
      <c r="CB140" s="187"/>
      <c r="CC140" s="187"/>
      <c r="CD140" s="187"/>
      <c r="CE140" s="187"/>
      <c r="CF140" s="187"/>
      <c r="CG140" s="187"/>
      <c r="CH140" s="187"/>
      <c r="CI140" s="187"/>
      <c r="CJ140" s="187"/>
      <c r="CK140" s="187"/>
      <c r="CL140" s="187"/>
      <c r="CM140" s="187"/>
      <c r="CN140" s="187"/>
      <c r="CO140" s="187"/>
      <c r="CP140" s="187"/>
      <c r="CQ140" s="187"/>
      <c r="CR140" s="187"/>
      <c r="CS140" s="187"/>
      <c r="CT140" s="187"/>
      <c r="CU140" s="187"/>
      <c r="CV140" s="187"/>
      <c r="CW140" s="187"/>
      <c r="CX140" s="187"/>
      <c r="CY140" s="187"/>
      <c r="CZ140" s="187"/>
      <c r="DA140" s="187"/>
      <c r="DB140" s="187"/>
      <c r="DC140" s="187"/>
      <c r="DD140" s="187"/>
      <c r="DE140" s="187"/>
      <c r="DF140" s="187"/>
      <c r="DG140" s="187"/>
      <c r="DH140" s="187"/>
      <c r="DI140" s="187"/>
      <c r="DJ140" s="187"/>
      <c r="DK140" s="187"/>
      <c r="DL140" s="187"/>
      <c r="DM140" s="187"/>
      <c r="DN140" s="187"/>
      <c r="DO140" s="187"/>
      <c r="DP140" s="187"/>
      <c r="DQ140" s="187"/>
      <c r="DR140" s="187"/>
      <c r="DS140" s="187"/>
      <c r="DT140" s="187"/>
      <c r="DU140" s="187"/>
      <c r="DV140" s="187"/>
      <c r="DW140" s="187"/>
      <c r="DX140" s="187"/>
      <c r="DY140" s="187"/>
      <c r="DZ140" s="187"/>
      <c r="EA140" s="187"/>
      <c r="EB140" s="187"/>
      <c r="EC140" s="187"/>
      <c r="ED140" s="187"/>
      <c r="EE140" s="187"/>
      <c r="EF140" s="187"/>
      <c r="EG140" s="187"/>
      <c r="EH140" s="187"/>
      <c r="EI140" s="187"/>
      <c r="EJ140" s="187"/>
      <c r="EK140" s="187"/>
      <c r="EL140" s="187"/>
      <c r="EM140" s="187"/>
      <c r="EN140" s="187"/>
      <c r="EO140" s="187"/>
      <c r="EP140" s="187"/>
      <c r="EQ140" s="187"/>
      <c r="ER140" s="187"/>
      <c r="ES140" s="187"/>
      <c r="ET140" s="187"/>
      <c r="EU140" s="187"/>
      <c r="EV140" s="187"/>
      <c r="EW140" s="187"/>
      <c r="EX140" s="187"/>
      <c r="EY140" s="187"/>
      <c r="EZ140" s="187"/>
      <c r="FA140" s="187"/>
      <c r="FB140" s="187"/>
      <c r="FC140" s="187"/>
      <c r="FD140" s="187"/>
      <c r="FE140" s="187"/>
      <c r="FF140" s="187"/>
      <c r="FG140" s="187"/>
      <c r="FH140" s="187"/>
      <c r="FI140" s="187"/>
      <c r="FJ140" s="187"/>
      <c r="FK140" s="187"/>
      <c r="FL140" s="187"/>
      <c r="FM140" s="187"/>
      <c r="FN140" s="187"/>
      <c r="FO140" s="187"/>
      <c r="FP140" s="187"/>
      <c r="FQ140" s="194"/>
      <c r="FR140" s="187"/>
      <c r="FS140" s="187"/>
      <c r="FT140" s="187"/>
      <c r="FU140" s="194"/>
    </row>
    <row r="141" spans="1:177" ht="14.1" customHeight="1" x14ac:dyDescent="0.2">
      <c r="A141" s="187"/>
      <c r="B141" s="187"/>
      <c r="C141" s="187"/>
      <c r="D141" s="187"/>
      <c r="E141" s="187"/>
      <c r="F141" s="187"/>
      <c r="G141" s="187"/>
      <c r="H141" s="187"/>
      <c r="I141" s="187"/>
      <c r="J141" s="187"/>
      <c r="K141" s="187"/>
      <c r="L141" s="187"/>
      <c r="M141" s="187"/>
      <c r="N141" s="187"/>
      <c r="O141" s="187"/>
      <c r="P141" s="187"/>
      <c r="Q141" s="187"/>
      <c r="R141" s="187"/>
      <c r="S141" s="187"/>
      <c r="T141" s="187"/>
      <c r="U141" s="187"/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7"/>
      <c r="AF141" s="187"/>
      <c r="AG141" s="187"/>
      <c r="AH141" s="187"/>
      <c r="AI141" s="187"/>
      <c r="AJ141" s="187"/>
      <c r="AK141" s="187"/>
      <c r="AL141" s="187"/>
      <c r="AM141" s="187"/>
      <c r="AN141" s="187"/>
      <c r="AO141" s="187"/>
      <c r="AP141" s="187"/>
      <c r="AQ141" s="187"/>
      <c r="AR141" s="187"/>
      <c r="AS141" s="187"/>
      <c r="AT141" s="187"/>
      <c r="AU141" s="187"/>
      <c r="AV141" s="187"/>
      <c r="AW141" s="187"/>
      <c r="AX141" s="187"/>
      <c r="AY141" s="187"/>
      <c r="AZ141" s="187"/>
      <c r="BA141" s="187"/>
      <c r="BB141" s="187"/>
      <c r="BC141" s="187"/>
      <c r="BD141" s="187"/>
      <c r="BE141" s="187"/>
      <c r="BF141" s="187"/>
      <c r="BG141" s="187"/>
      <c r="BH141" s="187"/>
      <c r="BI141" s="187"/>
      <c r="BJ141" s="187"/>
      <c r="BK141" s="187"/>
      <c r="BL141" s="187"/>
      <c r="BM141" s="187"/>
      <c r="BN141" s="187"/>
      <c r="BO141" s="187"/>
      <c r="BP141" s="187"/>
      <c r="BQ141" s="187"/>
      <c r="BR141" s="187"/>
      <c r="BS141" s="187"/>
      <c r="BT141" s="187"/>
      <c r="BU141" s="187"/>
      <c r="BV141" s="187"/>
      <c r="BW141" s="187"/>
      <c r="BX141" s="187"/>
      <c r="BY141" s="187"/>
      <c r="BZ141" s="187"/>
      <c r="CA141" s="187"/>
      <c r="CB141" s="187"/>
      <c r="CC141" s="187"/>
      <c r="CD141" s="187"/>
      <c r="CE141" s="187"/>
      <c r="CF141" s="187"/>
      <c r="CG141" s="187"/>
      <c r="CH141" s="187"/>
      <c r="CI141" s="187"/>
      <c r="CJ141" s="187"/>
      <c r="CK141" s="187"/>
      <c r="CL141" s="187"/>
      <c r="CM141" s="187"/>
      <c r="CN141" s="187"/>
      <c r="CO141" s="187"/>
      <c r="CP141" s="187"/>
      <c r="CQ141" s="187"/>
      <c r="CR141" s="187"/>
      <c r="CS141" s="187"/>
      <c r="CT141" s="187"/>
      <c r="CU141" s="187"/>
      <c r="CV141" s="187"/>
      <c r="CW141" s="187"/>
      <c r="CX141" s="187"/>
      <c r="CY141" s="187"/>
      <c r="CZ141" s="187"/>
      <c r="DA141" s="187"/>
      <c r="DB141" s="187"/>
      <c r="DC141" s="187"/>
      <c r="DD141" s="187"/>
      <c r="DE141" s="187"/>
      <c r="DF141" s="187"/>
      <c r="DG141" s="187"/>
      <c r="DH141" s="187"/>
      <c r="DI141" s="187"/>
      <c r="DJ141" s="187"/>
      <c r="DK141" s="187"/>
      <c r="DL141" s="187"/>
      <c r="DM141" s="187"/>
      <c r="DN141" s="187"/>
      <c r="DO141" s="187"/>
      <c r="DP141" s="187"/>
      <c r="DQ141" s="187"/>
      <c r="DR141" s="187"/>
      <c r="DS141" s="187"/>
      <c r="DT141" s="187"/>
      <c r="DU141" s="187"/>
      <c r="DV141" s="187"/>
      <c r="DW141" s="187"/>
      <c r="DX141" s="187"/>
      <c r="DY141" s="187"/>
      <c r="DZ141" s="187"/>
      <c r="EA141" s="187"/>
      <c r="EB141" s="187"/>
      <c r="EC141" s="187"/>
      <c r="ED141" s="187"/>
      <c r="EE141" s="187"/>
      <c r="EF141" s="187"/>
      <c r="EG141" s="187"/>
      <c r="EH141" s="187"/>
      <c r="EI141" s="187"/>
      <c r="EJ141" s="187"/>
      <c r="EK141" s="187"/>
      <c r="EL141" s="187"/>
      <c r="EM141" s="187"/>
      <c r="EN141" s="187"/>
      <c r="EO141" s="187"/>
      <c r="EP141" s="187"/>
      <c r="EQ141" s="187"/>
      <c r="ER141" s="187"/>
      <c r="ES141" s="187"/>
      <c r="ET141" s="187"/>
      <c r="EU141" s="187"/>
      <c r="EV141" s="187"/>
      <c r="EW141" s="187"/>
      <c r="EX141" s="187"/>
      <c r="EY141" s="187"/>
      <c r="EZ141" s="187"/>
      <c r="FA141" s="187"/>
      <c r="FB141" s="187"/>
      <c r="FC141" s="187"/>
      <c r="FD141" s="187"/>
      <c r="FE141" s="187"/>
      <c r="FF141" s="187"/>
      <c r="FG141" s="187"/>
      <c r="FH141" s="187"/>
      <c r="FI141" s="187"/>
      <c r="FJ141" s="187"/>
      <c r="FK141" s="187"/>
      <c r="FL141" s="187"/>
      <c r="FM141" s="187"/>
      <c r="FN141" s="187"/>
      <c r="FO141" s="187"/>
      <c r="FP141" s="187"/>
      <c r="FQ141" s="194"/>
      <c r="FR141" s="187"/>
      <c r="FS141" s="187"/>
      <c r="FT141" s="187"/>
      <c r="FU141" s="194"/>
    </row>
    <row r="142" spans="1:177" ht="14.1" customHeight="1" x14ac:dyDescent="0.2">
      <c r="A142" s="187"/>
      <c r="B142" s="187"/>
      <c r="C142" s="187"/>
      <c r="D142" s="187"/>
      <c r="E142" s="187"/>
      <c r="F142" s="187"/>
      <c r="G142" s="187"/>
      <c r="H142" s="187"/>
      <c r="I142" s="187"/>
      <c r="J142" s="187"/>
      <c r="K142" s="187"/>
      <c r="L142" s="187"/>
      <c r="M142" s="187"/>
      <c r="N142" s="187"/>
      <c r="O142" s="187"/>
      <c r="P142" s="187"/>
      <c r="Q142" s="187"/>
      <c r="R142" s="187"/>
      <c r="S142" s="187"/>
      <c r="T142" s="187"/>
      <c r="U142" s="187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/>
      <c r="AF142" s="187"/>
      <c r="AG142" s="187"/>
      <c r="AH142" s="187"/>
      <c r="AI142" s="187"/>
      <c r="AJ142" s="187"/>
      <c r="AK142" s="187"/>
      <c r="AL142" s="187"/>
      <c r="AM142" s="187"/>
      <c r="AN142" s="187"/>
      <c r="AO142" s="187"/>
      <c r="AP142" s="187"/>
      <c r="AQ142" s="187"/>
      <c r="AR142" s="187"/>
      <c r="AS142" s="187"/>
      <c r="AT142" s="187"/>
      <c r="AU142" s="187"/>
      <c r="AV142" s="187"/>
      <c r="AW142" s="187"/>
      <c r="AX142" s="187"/>
      <c r="AY142" s="187"/>
      <c r="AZ142" s="187"/>
      <c r="BA142" s="187"/>
      <c r="BB142" s="187"/>
      <c r="BC142" s="187"/>
      <c r="BD142" s="187"/>
      <c r="BE142" s="187"/>
      <c r="BF142" s="187"/>
      <c r="BG142" s="187"/>
      <c r="BH142" s="187"/>
      <c r="BI142" s="187"/>
      <c r="BJ142" s="187"/>
      <c r="BK142" s="187"/>
      <c r="BL142" s="187"/>
      <c r="BM142" s="187"/>
      <c r="BN142" s="187"/>
      <c r="BO142" s="187"/>
      <c r="BP142" s="187"/>
      <c r="BQ142" s="187"/>
      <c r="BR142" s="187"/>
      <c r="BS142" s="187"/>
      <c r="BT142" s="187"/>
      <c r="BU142" s="187"/>
      <c r="BV142" s="187"/>
      <c r="BW142" s="187"/>
      <c r="BX142" s="187"/>
      <c r="BY142" s="187"/>
      <c r="BZ142" s="187"/>
      <c r="CA142" s="187"/>
      <c r="CB142" s="187"/>
      <c r="CC142" s="187"/>
      <c r="CD142" s="187"/>
      <c r="CE142" s="187"/>
      <c r="CF142" s="187"/>
      <c r="CG142" s="187"/>
      <c r="CH142" s="187"/>
      <c r="CI142" s="187"/>
      <c r="CJ142" s="187"/>
      <c r="CK142" s="187"/>
      <c r="CL142" s="187"/>
      <c r="CM142" s="187"/>
      <c r="CN142" s="187"/>
      <c r="CO142" s="187"/>
      <c r="CP142" s="187"/>
      <c r="CQ142" s="187"/>
      <c r="CR142" s="187"/>
      <c r="CS142" s="187"/>
      <c r="CT142" s="187"/>
      <c r="CU142" s="187"/>
      <c r="CV142" s="187"/>
      <c r="CW142" s="187"/>
      <c r="CX142" s="187"/>
      <c r="CY142" s="187"/>
      <c r="CZ142" s="187"/>
      <c r="DA142" s="187"/>
      <c r="DB142" s="187"/>
      <c r="DC142" s="187"/>
      <c r="DD142" s="187"/>
      <c r="DE142" s="187"/>
      <c r="DF142" s="187"/>
      <c r="DG142" s="187"/>
      <c r="DH142" s="187"/>
      <c r="DI142" s="187"/>
      <c r="DJ142" s="187"/>
      <c r="DK142" s="187"/>
      <c r="DL142" s="187"/>
      <c r="DM142" s="187"/>
      <c r="DN142" s="187"/>
      <c r="DO142" s="187"/>
      <c r="DP142" s="187"/>
      <c r="DQ142" s="187"/>
      <c r="DR142" s="187"/>
      <c r="DS142" s="187"/>
      <c r="DT142" s="187"/>
      <c r="DU142" s="187"/>
      <c r="DV142" s="187"/>
      <c r="DW142" s="187"/>
      <c r="DX142" s="187"/>
      <c r="DY142" s="187"/>
      <c r="DZ142" s="187"/>
      <c r="EA142" s="187"/>
      <c r="EB142" s="187"/>
      <c r="EC142" s="187"/>
      <c r="ED142" s="187"/>
      <c r="EE142" s="187"/>
      <c r="EF142" s="187"/>
      <c r="EG142" s="187"/>
      <c r="EH142" s="187"/>
      <c r="EI142" s="187"/>
      <c r="EJ142" s="187"/>
      <c r="EK142" s="187"/>
      <c r="EL142" s="187"/>
      <c r="EM142" s="187"/>
      <c r="EN142" s="187"/>
      <c r="EO142" s="187"/>
      <c r="EP142" s="187"/>
      <c r="EQ142" s="187"/>
      <c r="ER142" s="187"/>
      <c r="ES142" s="187"/>
      <c r="ET142" s="187"/>
      <c r="EU142" s="187"/>
      <c r="EV142" s="187"/>
      <c r="EW142" s="187"/>
      <c r="EX142" s="187"/>
      <c r="EY142" s="187"/>
      <c r="EZ142" s="187"/>
      <c r="FA142" s="187"/>
      <c r="FB142" s="187"/>
      <c r="FC142" s="187"/>
      <c r="FD142" s="187"/>
      <c r="FE142" s="187"/>
      <c r="FF142" s="187"/>
      <c r="FG142" s="187"/>
      <c r="FH142" s="187"/>
      <c r="FI142" s="187"/>
      <c r="FJ142" s="187"/>
      <c r="FK142" s="187"/>
      <c r="FL142" s="187"/>
      <c r="FM142" s="187"/>
      <c r="FN142" s="187"/>
      <c r="FO142" s="187"/>
      <c r="FP142" s="187"/>
      <c r="FQ142" s="194"/>
      <c r="FR142" s="187"/>
      <c r="FS142" s="187"/>
      <c r="FT142" s="187"/>
      <c r="FU142" s="194"/>
    </row>
    <row r="143" spans="1:177" ht="14.1" customHeight="1" x14ac:dyDescent="0.2">
      <c r="A143" s="187"/>
      <c r="B143" s="187"/>
      <c r="C143" s="187"/>
      <c r="D143" s="187"/>
      <c r="E143" s="187"/>
      <c r="F143" s="187"/>
      <c r="G143" s="187"/>
      <c r="H143" s="187"/>
      <c r="I143" s="187"/>
      <c r="J143" s="187"/>
      <c r="K143" s="187"/>
      <c r="L143" s="187"/>
      <c r="M143" s="187"/>
      <c r="N143" s="187"/>
      <c r="O143" s="187"/>
      <c r="P143" s="187"/>
      <c r="Q143" s="187"/>
      <c r="R143" s="187"/>
      <c r="S143" s="187"/>
      <c r="T143" s="187"/>
      <c r="U143" s="187"/>
      <c r="V143" s="187"/>
      <c r="W143" s="187"/>
      <c r="X143" s="187"/>
      <c r="Y143" s="187"/>
      <c r="Z143" s="187"/>
      <c r="AA143" s="187"/>
      <c r="AB143" s="187"/>
      <c r="AC143" s="187"/>
      <c r="AD143" s="187"/>
      <c r="AE143" s="187"/>
      <c r="AF143" s="187"/>
      <c r="AG143" s="187"/>
      <c r="AH143" s="187"/>
      <c r="AI143" s="187"/>
      <c r="AJ143" s="187"/>
      <c r="AK143" s="187"/>
      <c r="AL143" s="187"/>
      <c r="AM143" s="187"/>
      <c r="AN143" s="187"/>
      <c r="AO143" s="187"/>
      <c r="AP143" s="187"/>
      <c r="AQ143" s="187"/>
      <c r="AR143" s="187"/>
      <c r="AS143" s="187"/>
      <c r="AT143" s="187"/>
      <c r="AU143" s="187"/>
      <c r="AV143" s="187"/>
      <c r="AW143" s="187"/>
      <c r="AX143" s="187"/>
      <c r="AY143" s="187"/>
      <c r="AZ143" s="187"/>
      <c r="BA143" s="187"/>
      <c r="BB143" s="187"/>
      <c r="BC143" s="187"/>
      <c r="BD143" s="187"/>
      <c r="BE143" s="187"/>
      <c r="BF143" s="187"/>
      <c r="BG143" s="187"/>
      <c r="BH143" s="187"/>
      <c r="BI143" s="187"/>
      <c r="BJ143" s="187"/>
      <c r="BK143" s="187"/>
      <c r="BL143" s="187"/>
      <c r="BM143" s="187"/>
      <c r="BN143" s="187"/>
      <c r="BO143" s="187"/>
      <c r="BP143" s="187"/>
      <c r="BQ143" s="187"/>
      <c r="BR143" s="187"/>
      <c r="BS143" s="187"/>
      <c r="BT143" s="187"/>
      <c r="BU143" s="187"/>
      <c r="BV143" s="187"/>
      <c r="BW143" s="187"/>
      <c r="BX143" s="187"/>
      <c r="BY143" s="187"/>
      <c r="BZ143" s="187"/>
      <c r="CA143" s="187"/>
      <c r="CB143" s="187"/>
      <c r="CC143" s="187"/>
      <c r="CD143" s="187"/>
      <c r="CE143" s="187"/>
      <c r="CF143" s="187"/>
      <c r="CG143" s="187"/>
      <c r="CH143" s="187"/>
      <c r="CI143" s="187"/>
      <c r="CJ143" s="187"/>
      <c r="CK143" s="187"/>
      <c r="CL143" s="187"/>
      <c r="CM143" s="187"/>
      <c r="CN143" s="187"/>
      <c r="CO143" s="187"/>
      <c r="CP143" s="187"/>
      <c r="CQ143" s="187"/>
      <c r="CR143" s="187"/>
      <c r="CS143" s="187"/>
      <c r="CT143" s="187"/>
      <c r="CU143" s="187"/>
      <c r="CV143" s="187"/>
      <c r="CW143" s="187"/>
      <c r="CX143" s="187"/>
      <c r="CY143" s="187"/>
      <c r="CZ143" s="187"/>
      <c r="DA143" s="187"/>
      <c r="DB143" s="187"/>
      <c r="DC143" s="187"/>
      <c r="DD143" s="187"/>
      <c r="DE143" s="187"/>
      <c r="DF143" s="187"/>
      <c r="DG143" s="187"/>
      <c r="DH143" s="187"/>
      <c r="DI143" s="187"/>
      <c r="DJ143" s="187"/>
      <c r="DK143" s="187"/>
      <c r="DL143" s="187"/>
      <c r="DM143" s="187"/>
      <c r="DN143" s="187"/>
      <c r="DO143" s="187"/>
      <c r="DP143" s="187"/>
      <c r="DQ143" s="187"/>
      <c r="DR143" s="187"/>
      <c r="DS143" s="187"/>
      <c r="DT143" s="187"/>
      <c r="DU143" s="187"/>
      <c r="DV143" s="187"/>
      <c r="DW143" s="187"/>
      <c r="DX143" s="187"/>
      <c r="DY143" s="187"/>
      <c r="DZ143" s="187"/>
      <c r="EA143" s="187"/>
      <c r="EB143" s="187"/>
      <c r="EC143" s="187"/>
      <c r="ED143" s="187"/>
      <c r="EE143" s="187"/>
      <c r="EF143" s="187"/>
      <c r="EG143" s="187"/>
      <c r="EH143" s="187"/>
      <c r="EI143" s="187"/>
      <c r="EJ143" s="187"/>
      <c r="EK143" s="187"/>
      <c r="EL143" s="187"/>
      <c r="EM143" s="187"/>
      <c r="EN143" s="187"/>
      <c r="EO143" s="187"/>
      <c r="EP143" s="187"/>
      <c r="EQ143" s="187"/>
      <c r="ER143" s="187"/>
      <c r="ES143" s="187"/>
      <c r="ET143" s="187"/>
      <c r="EU143" s="187"/>
      <c r="EV143" s="187"/>
      <c r="EW143" s="187"/>
      <c r="EX143" s="187"/>
      <c r="EY143" s="187"/>
      <c r="EZ143" s="187"/>
      <c r="FA143" s="187"/>
      <c r="FB143" s="187"/>
      <c r="FC143" s="187"/>
      <c r="FD143" s="187"/>
      <c r="FE143" s="187"/>
      <c r="FF143" s="187"/>
      <c r="FG143" s="187"/>
      <c r="FH143" s="187"/>
      <c r="FI143" s="187"/>
      <c r="FJ143" s="187"/>
      <c r="FK143" s="187"/>
      <c r="FL143" s="187"/>
      <c r="FM143" s="187"/>
      <c r="FN143" s="187"/>
      <c r="FO143" s="187"/>
      <c r="FP143" s="187"/>
      <c r="FQ143" s="194"/>
      <c r="FR143" s="187"/>
      <c r="FS143" s="187"/>
      <c r="FT143" s="187"/>
      <c r="FU143" s="194"/>
    </row>
    <row r="144" spans="1:177" ht="14.1" customHeight="1" x14ac:dyDescent="0.2">
      <c r="A144" s="187"/>
      <c r="B144" s="187"/>
      <c r="C144" s="187"/>
      <c r="D144" s="187"/>
      <c r="E144" s="187"/>
      <c r="F144" s="187"/>
      <c r="G144" s="187"/>
      <c r="H144" s="187"/>
      <c r="I144" s="187"/>
      <c r="J144" s="187"/>
      <c r="K144" s="187"/>
      <c r="L144" s="187"/>
      <c r="M144" s="187"/>
      <c r="N144" s="187"/>
      <c r="O144" s="187"/>
      <c r="P144" s="187"/>
      <c r="Q144" s="187"/>
      <c r="R144" s="187"/>
      <c r="S144" s="187"/>
      <c r="T144" s="187"/>
      <c r="U144" s="187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/>
      <c r="AF144" s="187"/>
      <c r="AG144" s="187"/>
      <c r="AH144" s="187"/>
      <c r="AI144" s="187"/>
      <c r="AJ144" s="187"/>
      <c r="AK144" s="187"/>
      <c r="AL144" s="187"/>
      <c r="AM144" s="187"/>
      <c r="AN144" s="187"/>
      <c r="AO144" s="187"/>
      <c r="AP144" s="187"/>
      <c r="AQ144" s="187"/>
      <c r="AR144" s="187"/>
      <c r="AS144" s="187"/>
      <c r="AT144" s="187"/>
      <c r="AU144" s="187"/>
      <c r="AV144" s="187"/>
      <c r="AW144" s="187"/>
      <c r="AX144" s="187"/>
      <c r="AY144" s="187"/>
      <c r="AZ144" s="187"/>
      <c r="BA144" s="187"/>
      <c r="BB144" s="187"/>
      <c r="BC144" s="187"/>
      <c r="BD144" s="187"/>
      <c r="BE144" s="187"/>
      <c r="BF144" s="187"/>
      <c r="BG144" s="187"/>
      <c r="BH144" s="187"/>
      <c r="BI144" s="187"/>
      <c r="BJ144" s="187"/>
      <c r="BK144" s="187"/>
      <c r="BL144" s="187"/>
      <c r="BM144" s="187"/>
      <c r="BN144" s="187"/>
      <c r="BO144" s="187"/>
      <c r="BP144" s="187"/>
      <c r="BQ144" s="187"/>
      <c r="BR144" s="187"/>
      <c r="BS144" s="187"/>
      <c r="BT144" s="187"/>
      <c r="BU144" s="187"/>
      <c r="BV144" s="187"/>
      <c r="BW144" s="187"/>
      <c r="BX144" s="187"/>
      <c r="BY144" s="187"/>
      <c r="BZ144" s="187"/>
      <c r="CA144" s="187"/>
      <c r="CB144" s="187"/>
      <c r="CC144" s="187"/>
      <c r="CD144" s="187"/>
      <c r="CE144" s="187"/>
      <c r="CF144" s="187"/>
      <c r="CG144" s="187"/>
      <c r="CH144" s="187"/>
      <c r="CI144" s="187"/>
      <c r="CJ144" s="187"/>
      <c r="CK144" s="187"/>
      <c r="CL144" s="187"/>
      <c r="CM144" s="187"/>
      <c r="CN144" s="187"/>
      <c r="CO144" s="187"/>
      <c r="CP144" s="187"/>
      <c r="CQ144" s="187"/>
      <c r="CR144" s="187"/>
      <c r="CS144" s="187"/>
      <c r="CT144" s="187"/>
      <c r="CU144" s="187"/>
      <c r="CV144" s="187"/>
      <c r="CW144" s="187"/>
      <c r="CX144" s="187"/>
      <c r="CY144" s="187"/>
      <c r="CZ144" s="187"/>
      <c r="DA144" s="187"/>
      <c r="DB144" s="187"/>
      <c r="DC144" s="187"/>
      <c r="DD144" s="187"/>
      <c r="DE144" s="187"/>
      <c r="DF144" s="187"/>
      <c r="DG144" s="187"/>
      <c r="DH144" s="187"/>
      <c r="DI144" s="187"/>
      <c r="DJ144" s="187"/>
      <c r="DK144" s="187"/>
      <c r="DL144" s="187"/>
      <c r="DM144" s="187"/>
      <c r="DN144" s="187"/>
      <c r="DO144" s="187"/>
      <c r="DP144" s="187"/>
      <c r="DQ144" s="187"/>
      <c r="DR144" s="187"/>
      <c r="DS144" s="187"/>
      <c r="DT144" s="187"/>
      <c r="DU144" s="187"/>
      <c r="DV144" s="187"/>
      <c r="DW144" s="187"/>
      <c r="DX144" s="187"/>
      <c r="DY144" s="187"/>
      <c r="DZ144" s="187"/>
      <c r="EA144" s="187"/>
      <c r="EB144" s="187"/>
      <c r="EC144" s="187"/>
      <c r="ED144" s="187"/>
      <c r="EE144" s="187"/>
      <c r="EF144" s="187"/>
      <c r="EG144" s="187"/>
      <c r="EH144" s="187"/>
      <c r="EI144" s="187"/>
      <c r="EJ144" s="187"/>
      <c r="EK144" s="187"/>
      <c r="EL144" s="187"/>
      <c r="EM144" s="187"/>
      <c r="EN144" s="187"/>
      <c r="EO144" s="187"/>
      <c r="EP144" s="187"/>
      <c r="EQ144" s="187"/>
      <c r="ER144" s="187"/>
      <c r="ES144" s="187"/>
      <c r="ET144" s="187"/>
      <c r="EU144" s="187"/>
      <c r="EV144" s="187"/>
      <c r="EW144" s="187"/>
      <c r="EX144" s="187"/>
      <c r="EY144" s="187"/>
      <c r="EZ144" s="187"/>
      <c r="FA144" s="187"/>
      <c r="FB144" s="187"/>
      <c r="FC144" s="187"/>
      <c r="FD144" s="187"/>
      <c r="FE144" s="187"/>
      <c r="FF144" s="187"/>
      <c r="FG144" s="187"/>
      <c r="FH144" s="187"/>
      <c r="FI144" s="187"/>
      <c r="FJ144" s="187"/>
      <c r="FK144" s="187"/>
      <c r="FL144" s="187"/>
      <c r="FM144" s="187"/>
      <c r="FN144" s="187"/>
      <c r="FO144" s="187"/>
      <c r="FP144" s="187"/>
      <c r="FQ144" s="194"/>
      <c r="FR144" s="187"/>
      <c r="FS144" s="187"/>
      <c r="FT144" s="187"/>
      <c r="FU144" s="194"/>
    </row>
    <row r="145" spans="1:177" ht="14.1" customHeight="1" x14ac:dyDescent="0.2">
      <c r="A145" s="187"/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  <c r="L145" s="187"/>
      <c r="M145" s="187"/>
      <c r="N145" s="187"/>
      <c r="O145" s="187"/>
      <c r="P145" s="187"/>
      <c r="Q145" s="187"/>
      <c r="R145" s="187"/>
      <c r="S145" s="187"/>
      <c r="T145" s="187"/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/>
      <c r="AF145" s="187"/>
      <c r="AG145" s="187"/>
      <c r="AH145" s="187"/>
      <c r="AI145" s="187"/>
      <c r="AJ145" s="187"/>
      <c r="AK145" s="187"/>
      <c r="AL145" s="187"/>
      <c r="AM145" s="187"/>
      <c r="AN145" s="187"/>
      <c r="AO145" s="187"/>
      <c r="AP145" s="187"/>
      <c r="AQ145" s="187"/>
      <c r="AR145" s="187"/>
      <c r="AS145" s="187"/>
      <c r="AT145" s="187"/>
      <c r="AU145" s="187"/>
      <c r="AV145" s="187"/>
      <c r="AW145" s="187"/>
      <c r="AX145" s="187"/>
      <c r="AY145" s="187"/>
      <c r="AZ145" s="187"/>
      <c r="BA145" s="187"/>
      <c r="BB145" s="187"/>
      <c r="BC145" s="187"/>
      <c r="BD145" s="187"/>
      <c r="BE145" s="187"/>
      <c r="BF145" s="187"/>
      <c r="BG145" s="187"/>
      <c r="BH145" s="187"/>
      <c r="BI145" s="187"/>
      <c r="BJ145" s="187"/>
      <c r="BK145" s="187"/>
      <c r="BL145" s="187"/>
      <c r="BM145" s="187"/>
      <c r="BN145" s="187"/>
      <c r="BO145" s="187"/>
      <c r="BP145" s="187"/>
      <c r="BQ145" s="187"/>
      <c r="BR145" s="187"/>
      <c r="BS145" s="187"/>
      <c r="BT145" s="187"/>
      <c r="BU145" s="187"/>
      <c r="BV145" s="187"/>
      <c r="BW145" s="187"/>
      <c r="BX145" s="187"/>
      <c r="BY145" s="187"/>
      <c r="BZ145" s="187"/>
      <c r="CA145" s="187"/>
      <c r="CB145" s="187"/>
      <c r="CC145" s="187"/>
      <c r="CD145" s="187"/>
      <c r="CE145" s="187"/>
      <c r="CF145" s="187"/>
      <c r="CG145" s="187"/>
      <c r="CH145" s="187"/>
      <c r="CI145" s="187"/>
      <c r="CJ145" s="187"/>
      <c r="CK145" s="187"/>
      <c r="CL145" s="187"/>
      <c r="CM145" s="187"/>
      <c r="CN145" s="187"/>
      <c r="CO145" s="187"/>
      <c r="CP145" s="187"/>
      <c r="CQ145" s="187"/>
      <c r="CR145" s="187"/>
      <c r="CS145" s="187"/>
      <c r="CT145" s="187"/>
      <c r="CU145" s="187"/>
      <c r="CV145" s="187"/>
      <c r="CW145" s="187"/>
      <c r="CX145" s="187"/>
      <c r="CY145" s="187"/>
      <c r="CZ145" s="187"/>
      <c r="DA145" s="187"/>
      <c r="DB145" s="187"/>
      <c r="DC145" s="187"/>
      <c r="DD145" s="187"/>
      <c r="DE145" s="187"/>
      <c r="DF145" s="187"/>
      <c r="DG145" s="187"/>
      <c r="DH145" s="187"/>
      <c r="DI145" s="187"/>
      <c r="DJ145" s="187"/>
      <c r="DK145" s="187"/>
      <c r="DL145" s="187"/>
      <c r="DM145" s="187"/>
      <c r="DN145" s="187"/>
      <c r="DO145" s="187"/>
      <c r="DP145" s="187"/>
      <c r="DQ145" s="187"/>
      <c r="DR145" s="187"/>
      <c r="DS145" s="187"/>
      <c r="DT145" s="187"/>
      <c r="DU145" s="187"/>
      <c r="DV145" s="187"/>
      <c r="DW145" s="187"/>
      <c r="DX145" s="187"/>
      <c r="DY145" s="187"/>
      <c r="DZ145" s="187"/>
      <c r="EA145" s="187"/>
      <c r="EB145" s="187"/>
      <c r="EC145" s="187"/>
      <c r="ED145" s="187"/>
      <c r="EE145" s="187"/>
      <c r="EF145" s="187"/>
      <c r="EG145" s="187"/>
      <c r="EH145" s="187"/>
      <c r="EI145" s="187"/>
      <c r="EJ145" s="187"/>
      <c r="EK145" s="187"/>
      <c r="EL145" s="187"/>
      <c r="EM145" s="187"/>
      <c r="EN145" s="187"/>
      <c r="EO145" s="187"/>
      <c r="EP145" s="187"/>
      <c r="EQ145" s="187"/>
      <c r="ER145" s="187"/>
      <c r="ES145" s="187"/>
      <c r="ET145" s="187"/>
      <c r="EU145" s="187"/>
      <c r="EV145" s="187"/>
      <c r="EW145" s="187"/>
      <c r="EX145" s="187"/>
      <c r="EY145" s="187"/>
      <c r="EZ145" s="187"/>
      <c r="FA145" s="187"/>
      <c r="FB145" s="187"/>
      <c r="FC145" s="187"/>
      <c r="FD145" s="187"/>
      <c r="FE145" s="187"/>
      <c r="FF145" s="187"/>
      <c r="FG145" s="187"/>
      <c r="FH145" s="187"/>
      <c r="FI145" s="187"/>
      <c r="FJ145" s="187"/>
      <c r="FK145" s="187"/>
      <c r="FL145" s="187"/>
      <c r="FM145" s="187"/>
      <c r="FN145" s="187"/>
      <c r="FO145" s="187"/>
      <c r="FP145" s="187"/>
      <c r="FQ145" s="194"/>
      <c r="FR145" s="187"/>
      <c r="FS145" s="187"/>
      <c r="FT145" s="187"/>
      <c r="FU145" s="194"/>
    </row>
    <row r="146" spans="1:177" ht="14.1" customHeight="1" x14ac:dyDescent="0.2">
      <c r="A146" s="187"/>
      <c r="B146" s="187"/>
      <c r="C146" s="187"/>
      <c r="D146" s="187"/>
      <c r="E146" s="187"/>
      <c r="F146" s="187"/>
      <c r="G146" s="187"/>
      <c r="H146" s="187"/>
      <c r="I146" s="187"/>
      <c r="J146" s="187"/>
      <c r="K146" s="187"/>
      <c r="L146" s="187"/>
      <c r="M146" s="187"/>
      <c r="N146" s="187"/>
      <c r="O146" s="187"/>
      <c r="P146" s="187"/>
      <c r="Q146" s="187"/>
      <c r="R146" s="187"/>
      <c r="S146" s="187"/>
      <c r="T146" s="187"/>
      <c r="U146" s="187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/>
      <c r="AF146" s="187"/>
      <c r="AG146" s="187"/>
      <c r="AH146" s="187"/>
      <c r="AI146" s="187"/>
      <c r="AJ146" s="187"/>
      <c r="AK146" s="187"/>
      <c r="AL146" s="187"/>
      <c r="AM146" s="187"/>
      <c r="AN146" s="187"/>
      <c r="AO146" s="187"/>
      <c r="AP146" s="187"/>
      <c r="AQ146" s="187"/>
      <c r="AR146" s="187"/>
      <c r="AS146" s="187"/>
      <c r="AT146" s="187"/>
      <c r="AU146" s="187"/>
      <c r="AV146" s="187"/>
      <c r="AW146" s="187"/>
      <c r="AX146" s="187"/>
      <c r="AY146" s="187"/>
      <c r="AZ146" s="187"/>
      <c r="BA146" s="187"/>
      <c r="BB146" s="187"/>
      <c r="BC146" s="187"/>
      <c r="BD146" s="187"/>
      <c r="BE146" s="187"/>
      <c r="BF146" s="187"/>
      <c r="BG146" s="187"/>
      <c r="BH146" s="187"/>
      <c r="BI146" s="187"/>
      <c r="BJ146" s="187"/>
      <c r="BK146" s="187"/>
      <c r="BL146" s="187"/>
      <c r="BM146" s="187"/>
      <c r="BN146" s="187"/>
      <c r="BO146" s="187"/>
      <c r="BP146" s="187"/>
      <c r="BQ146" s="187"/>
      <c r="BR146" s="187"/>
      <c r="BS146" s="187"/>
      <c r="BT146" s="187"/>
      <c r="BU146" s="187"/>
      <c r="BV146" s="187"/>
      <c r="BW146" s="187"/>
      <c r="BX146" s="187"/>
      <c r="BY146" s="187"/>
      <c r="BZ146" s="187"/>
      <c r="CA146" s="187"/>
      <c r="CB146" s="187"/>
      <c r="CC146" s="187"/>
      <c r="CD146" s="187"/>
      <c r="CE146" s="187"/>
      <c r="CF146" s="187"/>
      <c r="CG146" s="187"/>
      <c r="CH146" s="187"/>
      <c r="CI146" s="187"/>
      <c r="CJ146" s="187"/>
      <c r="CK146" s="187"/>
      <c r="CL146" s="187"/>
      <c r="CM146" s="187"/>
      <c r="CN146" s="187"/>
      <c r="CO146" s="187"/>
      <c r="CP146" s="187"/>
      <c r="CQ146" s="187"/>
      <c r="CR146" s="187"/>
      <c r="CS146" s="187"/>
      <c r="CT146" s="187"/>
      <c r="CU146" s="187"/>
      <c r="CV146" s="187"/>
      <c r="CW146" s="187"/>
      <c r="CX146" s="187"/>
      <c r="CY146" s="187"/>
      <c r="CZ146" s="187"/>
      <c r="DA146" s="187"/>
      <c r="DB146" s="187"/>
      <c r="DC146" s="187"/>
      <c r="DD146" s="187"/>
      <c r="DE146" s="187"/>
      <c r="DF146" s="187"/>
      <c r="DG146" s="187"/>
      <c r="DH146" s="187"/>
      <c r="DI146" s="187"/>
      <c r="DJ146" s="187"/>
      <c r="DK146" s="187"/>
      <c r="DL146" s="187"/>
      <c r="DM146" s="187"/>
      <c r="DN146" s="187"/>
      <c r="DO146" s="187"/>
      <c r="DP146" s="187"/>
      <c r="DQ146" s="187"/>
      <c r="DR146" s="187"/>
      <c r="DS146" s="187"/>
      <c r="DT146" s="187"/>
      <c r="DU146" s="187"/>
      <c r="DV146" s="187"/>
      <c r="DW146" s="187"/>
      <c r="DX146" s="187"/>
      <c r="DY146" s="187"/>
      <c r="DZ146" s="187"/>
      <c r="EA146" s="187"/>
      <c r="EB146" s="187"/>
      <c r="EC146" s="187"/>
      <c r="ED146" s="187"/>
      <c r="EE146" s="187"/>
      <c r="EF146" s="187"/>
      <c r="EG146" s="187"/>
      <c r="EH146" s="187"/>
      <c r="EI146" s="187"/>
      <c r="EJ146" s="187"/>
      <c r="EK146" s="187"/>
      <c r="EL146" s="187"/>
      <c r="EM146" s="187"/>
      <c r="EN146" s="187"/>
      <c r="EO146" s="187"/>
      <c r="EP146" s="187"/>
      <c r="EQ146" s="187"/>
      <c r="ER146" s="187"/>
      <c r="ES146" s="187"/>
      <c r="ET146" s="187"/>
      <c r="EU146" s="187"/>
      <c r="EV146" s="187"/>
      <c r="EW146" s="187"/>
      <c r="EX146" s="187"/>
      <c r="EY146" s="187"/>
      <c r="EZ146" s="187"/>
      <c r="FA146" s="187"/>
      <c r="FB146" s="187"/>
      <c r="FC146" s="187"/>
      <c r="FD146" s="187"/>
      <c r="FE146" s="187"/>
      <c r="FF146" s="187"/>
      <c r="FG146" s="187"/>
      <c r="FH146" s="187"/>
      <c r="FI146" s="187"/>
      <c r="FJ146" s="187"/>
      <c r="FK146" s="187"/>
      <c r="FL146" s="187"/>
      <c r="FM146" s="187"/>
      <c r="FN146" s="187"/>
      <c r="FO146" s="187"/>
      <c r="FP146" s="187"/>
      <c r="FQ146" s="194"/>
      <c r="FR146" s="187"/>
      <c r="FS146" s="187"/>
      <c r="FT146" s="187"/>
      <c r="FU146" s="194"/>
    </row>
    <row r="147" spans="1:177" ht="14.1" customHeight="1" x14ac:dyDescent="0.2">
      <c r="A147" s="187"/>
      <c r="B147" s="187"/>
      <c r="C147" s="187"/>
      <c r="D147" s="187"/>
      <c r="E147" s="187"/>
      <c r="F147" s="187"/>
      <c r="G147" s="187"/>
      <c r="H147" s="187"/>
      <c r="I147" s="187"/>
      <c r="J147" s="187"/>
      <c r="K147" s="187"/>
      <c r="L147" s="187"/>
      <c r="M147" s="187"/>
      <c r="N147" s="187"/>
      <c r="O147" s="187"/>
      <c r="P147" s="187"/>
      <c r="Q147" s="187"/>
      <c r="R147" s="187"/>
      <c r="S147" s="187"/>
      <c r="T147" s="187"/>
      <c r="U147" s="187"/>
      <c r="V147" s="187"/>
      <c r="W147" s="187"/>
      <c r="X147" s="187"/>
      <c r="Y147" s="187"/>
      <c r="Z147" s="187"/>
      <c r="AA147" s="187"/>
      <c r="AB147" s="187"/>
      <c r="AC147" s="187"/>
      <c r="AD147" s="187"/>
      <c r="AE147" s="187"/>
      <c r="AF147" s="187"/>
      <c r="AG147" s="187"/>
      <c r="AH147" s="187"/>
      <c r="AI147" s="187"/>
      <c r="AJ147" s="187"/>
      <c r="AK147" s="187"/>
      <c r="AL147" s="187"/>
      <c r="AM147" s="187"/>
      <c r="AN147" s="187"/>
      <c r="AO147" s="187"/>
      <c r="AP147" s="187"/>
      <c r="AQ147" s="187"/>
      <c r="AR147" s="187"/>
      <c r="AS147" s="187"/>
      <c r="AT147" s="187"/>
      <c r="AU147" s="187"/>
      <c r="AV147" s="187"/>
      <c r="AW147" s="187"/>
      <c r="AX147" s="187"/>
      <c r="AY147" s="187"/>
      <c r="AZ147" s="187"/>
      <c r="BA147" s="187"/>
      <c r="BB147" s="187"/>
      <c r="BC147" s="187"/>
      <c r="BD147" s="187"/>
      <c r="BE147" s="187"/>
      <c r="BF147" s="187"/>
      <c r="BG147" s="187"/>
      <c r="BH147" s="187"/>
      <c r="BI147" s="187"/>
      <c r="BJ147" s="187"/>
      <c r="BK147" s="187"/>
      <c r="BL147" s="187"/>
      <c r="BM147" s="187"/>
      <c r="BN147" s="187"/>
      <c r="BO147" s="187"/>
      <c r="BP147" s="187"/>
      <c r="BQ147" s="187"/>
      <c r="BR147" s="187"/>
      <c r="BS147" s="187"/>
      <c r="BT147" s="187"/>
      <c r="BU147" s="187"/>
      <c r="BV147" s="187"/>
      <c r="BW147" s="187"/>
      <c r="BX147" s="187"/>
      <c r="BY147" s="187"/>
      <c r="BZ147" s="187"/>
      <c r="CA147" s="187"/>
      <c r="CB147" s="187"/>
      <c r="CC147" s="187"/>
      <c r="CD147" s="187"/>
      <c r="CE147" s="187"/>
      <c r="CF147" s="187"/>
      <c r="CG147" s="187"/>
      <c r="CH147" s="187"/>
      <c r="CI147" s="187"/>
      <c r="CJ147" s="187"/>
      <c r="CK147" s="187"/>
      <c r="CL147" s="187"/>
      <c r="CM147" s="187"/>
      <c r="CN147" s="187"/>
      <c r="CO147" s="187"/>
      <c r="CP147" s="187"/>
      <c r="CQ147" s="187"/>
      <c r="CR147" s="187"/>
      <c r="CS147" s="187"/>
      <c r="CT147" s="187"/>
      <c r="CU147" s="187"/>
      <c r="CV147" s="187"/>
      <c r="CW147" s="187"/>
      <c r="CX147" s="187"/>
      <c r="CY147" s="187"/>
      <c r="CZ147" s="187"/>
      <c r="DA147" s="187"/>
      <c r="DB147" s="187"/>
      <c r="DC147" s="187"/>
      <c r="DD147" s="187"/>
      <c r="DE147" s="187"/>
      <c r="DF147" s="187"/>
      <c r="DG147" s="187"/>
      <c r="DH147" s="187"/>
      <c r="DI147" s="187"/>
      <c r="DJ147" s="187"/>
      <c r="DK147" s="187"/>
      <c r="DL147" s="187"/>
      <c r="DM147" s="187"/>
      <c r="DN147" s="187"/>
      <c r="DO147" s="187"/>
      <c r="DP147" s="187"/>
      <c r="DQ147" s="187"/>
      <c r="DR147" s="187"/>
      <c r="DS147" s="187"/>
      <c r="DT147" s="187"/>
      <c r="DU147" s="187"/>
      <c r="DV147" s="187"/>
      <c r="DW147" s="187"/>
      <c r="DX147" s="187"/>
      <c r="DY147" s="187"/>
      <c r="DZ147" s="187"/>
      <c r="EA147" s="187"/>
      <c r="EB147" s="187"/>
      <c r="EC147" s="187"/>
      <c r="ED147" s="187"/>
      <c r="EE147" s="187"/>
      <c r="EF147" s="187"/>
      <c r="EG147" s="187"/>
      <c r="EH147" s="187"/>
      <c r="EI147" s="187"/>
      <c r="EJ147" s="187"/>
      <c r="EK147" s="187"/>
      <c r="EL147" s="187"/>
      <c r="EM147" s="187"/>
      <c r="EN147" s="187"/>
      <c r="EO147" s="187"/>
      <c r="EP147" s="187"/>
      <c r="EQ147" s="187"/>
      <c r="ER147" s="187"/>
      <c r="ES147" s="187"/>
      <c r="ET147" s="187"/>
      <c r="EU147" s="187"/>
      <c r="EV147" s="187"/>
      <c r="EW147" s="187"/>
      <c r="EX147" s="187"/>
      <c r="EY147" s="187"/>
      <c r="EZ147" s="187"/>
      <c r="FA147" s="187"/>
      <c r="FB147" s="187"/>
      <c r="FC147" s="187"/>
      <c r="FD147" s="187"/>
      <c r="FE147" s="187"/>
      <c r="FF147" s="187"/>
      <c r="FG147" s="187"/>
      <c r="FH147" s="187"/>
      <c r="FI147" s="187"/>
      <c r="FJ147" s="187"/>
      <c r="FK147" s="187"/>
      <c r="FL147" s="187"/>
      <c r="FM147" s="187"/>
      <c r="FN147" s="187"/>
      <c r="FO147" s="187"/>
      <c r="FP147" s="187"/>
      <c r="FQ147" s="194"/>
      <c r="FR147" s="187"/>
      <c r="FS147" s="187"/>
      <c r="FT147" s="187"/>
      <c r="FU147" s="194"/>
    </row>
    <row r="148" spans="1:177" ht="14.1" customHeight="1" x14ac:dyDescent="0.2">
      <c r="A148" s="187"/>
      <c r="B148" s="187"/>
      <c r="C148" s="187"/>
      <c r="D148" s="187"/>
      <c r="E148" s="187"/>
      <c r="F148" s="187"/>
      <c r="G148" s="187"/>
      <c r="H148" s="187"/>
      <c r="I148" s="187"/>
      <c r="J148" s="187"/>
      <c r="K148" s="187"/>
      <c r="L148" s="187"/>
      <c r="M148" s="187"/>
      <c r="N148" s="187"/>
      <c r="O148" s="187"/>
      <c r="P148" s="187"/>
      <c r="Q148" s="187"/>
      <c r="R148" s="187"/>
      <c r="S148" s="187"/>
      <c r="T148" s="187"/>
      <c r="U148" s="187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/>
      <c r="AF148" s="187"/>
      <c r="AG148" s="187"/>
      <c r="AH148" s="187"/>
      <c r="AI148" s="187"/>
      <c r="AJ148" s="187"/>
      <c r="AK148" s="187"/>
      <c r="AL148" s="187"/>
      <c r="AM148" s="187"/>
      <c r="AN148" s="187"/>
      <c r="AO148" s="187"/>
      <c r="AP148" s="187"/>
      <c r="AQ148" s="187"/>
      <c r="AR148" s="187"/>
      <c r="AS148" s="187"/>
      <c r="AT148" s="187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187"/>
      <c r="BF148" s="187"/>
      <c r="BG148" s="187"/>
      <c r="BH148" s="187"/>
      <c r="BI148" s="187"/>
      <c r="BJ148" s="187"/>
      <c r="BK148" s="187"/>
      <c r="BL148" s="187"/>
      <c r="BM148" s="187"/>
      <c r="BN148" s="187"/>
      <c r="BO148" s="187"/>
      <c r="BP148" s="187"/>
      <c r="BQ148" s="187"/>
      <c r="BR148" s="187"/>
      <c r="BS148" s="187"/>
      <c r="BT148" s="187"/>
      <c r="BU148" s="187"/>
      <c r="BV148" s="187"/>
      <c r="BW148" s="187"/>
      <c r="BX148" s="187"/>
      <c r="BY148" s="187"/>
      <c r="BZ148" s="187"/>
      <c r="CA148" s="187"/>
      <c r="CB148" s="187"/>
      <c r="CC148" s="187"/>
      <c r="CD148" s="187"/>
      <c r="CE148" s="187"/>
      <c r="CF148" s="187"/>
      <c r="CG148" s="187"/>
      <c r="CH148" s="187"/>
      <c r="CI148" s="187"/>
      <c r="CJ148" s="187"/>
      <c r="CK148" s="187"/>
      <c r="CL148" s="187"/>
      <c r="CM148" s="187"/>
      <c r="CN148" s="187"/>
      <c r="CO148" s="187"/>
      <c r="CP148" s="187"/>
      <c r="CQ148" s="187"/>
      <c r="CR148" s="187"/>
      <c r="CS148" s="187"/>
      <c r="CT148" s="187"/>
      <c r="CU148" s="187"/>
      <c r="CV148" s="187"/>
      <c r="CW148" s="187"/>
      <c r="CX148" s="187"/>
      <c r="CY148" s="187"/>
      <c r="CZ148" s="187"/>
      <c r="DA148" s="187"/>
      <c r="DB148" s="187"/>
      <c r="DC148" s="187"/>
      <c r="DD148" s="187"/>
      <c r="DE148" s="187"/>
      <c r="DF148" s="187"/>
      <c r="DG148" s="187"/>
      <c r="DH148" s="187"/>
      <c r="DI148" s="187"/>
      <c r="DJ148" s="187"/>
      <c r="DK148" s="187"/>
      <c r="DL148" s="187"/>
      <c r="DM148" s="187"/>
      <c r="DN148" s="187"/>
      <c r="DO148" s="187"/>
      <c r="DP148" s="187"/>
      <c r="DQ148" s="187"/>
      <c r="DR148" s="187"/>
      <c r="DS148" s="187"/>
      <c r="DT148" s="187"/>
      <c r="DU148" s="187"/>
      <c r="DV148" s="187"/>
      <c r="DW148" s="187"/>
      <c r="DX148" s="187"/>
      <c r="DY148" s="187"/>
      <c r="DZ148" s="187"/>
      <c r="EA148" s="187"/>
      <c r="EB148" s="187"/>
      <c r="EC148" s="187"/>
      <c r="ED148" s="187"/>
      <c r="EE148" s="187"/>
      <c r="EF148" s="187"/>
      <c r="EG148" s="187"/>
      <c r="EH148" s="187"/>
      <c r="EI148" s="187"/>
      <c r="EJ148" s="187"/>
      <c r="EK148" s="187"/>
      <c r="EL148" s="187"/>
      <c r="EM148" s="187"/>
      <c r="EN148" s="187"/>
      <c r="EO148" s="187"/>
      <c r="EP148" s="187"/>
      <c r="EQ148" s="187"/>
      <c r="ER148" s="187"/>
      <c r="ES148" s="187"/>
      <c r="ET148" s="187"/>
      <c r="EU148" s="187"/>
      <c r="EV148" s="187"/>
      <c r="EW148" s="187"/>
      <c r="EX148" s="187"/>
      <c r="EY148" s="187"/>
      <c r="EZ148" s="187"/>
      <c r="FA148" s="187"/>
      <c r="FB148" s="187"/>
      <c r="FC148" s="187"/>
      <c r="FD148" s="187"/>
      <c r="FE148" s="187"/>
      <c r="FF148" s="187"/>
      <c r="FG148" s="187"/>
      <c r="FH148" s="187"/>
      <c r="FI148" s="187"/>
      <c r="FJ148" s="187"/>
      <c r="FK148" s="187"/>
      <c r="FL148" s="187"/>
      <c r="FM148" s="187"/>
      <c r="FN148" s="187"/>
      <c r="FO148" s="187"/>
      <c r="FP148" s="187"/>
      <c r="FQ148" s="194"/>
      <c r="FR148" s="187"/>
      <c r="FS148" s="187"/>
      <c r="FT148" s="187"/>
      <c r="FU148" s="194"/>
    </row>
    <row r="149" spans="1:177" ht="14.1" customHeight="1" x14ac:dyDescent="0.2">
      <c r="A149" s="187"/>
      <c r="B149" s="187"/>
      <c r="C149" s="187"/>
      <c r="D149" s="187"/>
      <c r="E149" s="187"/>
      <c r="F149" s="187"/>
      <c r="G149" s="187"/>
      <c r="H149" s="187"/>
      <c r="I149" s="187"/>
      <c r="J149" s="187"/>
      <c r="K149" s="187"/>
      <c r="L149" s="187"/>
      <c r="M149" s="187"/>
      <c r="N149" s="187"/>
      <c r="O149" s="187"/>
      <c r="P149" s="187"/>
      <c r="Q149" s="187"/>
      <c r="R149" s="187"/>
      <c r="S149" s="187"/>
      <c r="T149" s="187"/>
      <c r="U149" s="187"/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/>
      <c r="AF149" s="187"/>
      <c r="AG149" s="187"/>
      <c r="AH149" s="187"/>
      <c r="AI149" s="187"/>
      <c r="AJ149" s="187"/>
      <c r="AK149" s="187"/>
      <c r="AL149" s="187"/>
      <c r="AM149" s="187"/>
      <c r="AN149" s="187"/>
      <c r="AO149" s="187"/>
      <c r="AP149" s="187"/>
      <c r="AQ149" s="187"/>
      <c r="AR149" s="187"/>
      <c r="AS149" s="187"/>
      <c r="AT149" s="187"/>
      <c r="AU149" s="187"/>
      <c r="AV149" s="187"/>
      <c r="AW149" s="187"/>
      <c r="AX149" s="187"/>
      <c r="AY149" s="187"/>
      <c r="AZ149" s="187"/>
      <c r="BA149" s="187"/>
      <c r="BB149" s="187"/>
      <c r="BC149" s="187"/>
      <c r="BD149" s="187"/>
      <c r="BE149" s="187"/>
      <c r="BF149" s="187"/>
      <c r="BG149" s="187"/>
      <c r="BH149" s="187"/>
      <c r="BI149" s="187"/>
      <c r="BJ149" s="187"/>
      <c r="BK149" s="187"/>
      <c r="BL149" s="187"/>
      <c r="BM149" s="187"/>
      <c r="BN149" s="187"/>
      <c r="BO149" s="187"/>
      <c r="BP149" s="187"/>
      <c r="BQ149" s="187"/>
      <c r="BR149" s="187"/>
      <c r="BS149" s="187"/>
      <c r="BT149" s="187"/>
      <c r="BU149" s="187"/>
      <c r="BV149" s="187"/>
      <c r="BW149" s="187"/>
      <c r="BX149" s="187"/>
      <c r="BY149" s="187"/>
      <c r="BZ149" s="187"/>
      <c r="CA149" s="187"/>
      <c r="CB149" s="187"/>
      <c r="CC149" s="187"/>
      <c r="CD149" s="187"/>
      <c r="CE149" s="187"/>
      <c r="CF149" s="187"/>
      <c r="CG149" s="187"/>
      <c r="CH149" s="187"/>
      <c r="CI149" s="187"/>
      <c r="CJ149" s="187"/>
      <c r="CK149" s="187"/>
      <c r="CL149" s="187"/>
      <c r="CM149" s="187"/>
      <c r="CN149" s="187"/>
      <c r="CO149" s="187"/>
      <c r="CP149" s="187"/>
      <c r="CQ149" s="187"/>
      <c r="CR149" s="187"/>
      <c r="CS149" s="187"/>
      <c r="CT149" s="187"/>
      <c r="CU149" s="187"/>
      <c r="CV149" s="187"/>
      <c r="CW149" s="187"/>
      <c r="CX149" s="187"/>
      <c r="CY149" s="187"/>
      <c r="CZ149" s="187"/>
      <c r="DA149" s="187"/>
      <c r="DB149" s="187"/>
      <c r="DC149" s="187"/>
      <c r="DD149" s="187"/>
      <c r="DE149" s="187"/>
      <c r="DF149" s="187"/>
      <c r="DG149" s="187"/>
      <c r="DH149" s="187"/>
      <c r="DI149" s="187"/>
      <c r="DJ149" s="187"/>
      <c r="DK149" s="187"/>
      <c r="DL149" s="187"/>
      <c r="DM149" s="187"/>
      <c r="DN149" s="187"/>
      <c r="DO149" s="187"/>
      <c r="DP149" s="187"/>
      <c r="DQ149" s="187"/>
      <c r="DR149" s="187"/>
      <c r="DS149" s="187"/>
      <c r="DT149" s="187"/>
      <c r="DU149" s="187"/>
      <c r="DV149" s="187"/>
      <c r="DW149" s="187"/>
      <c r="DX149" s="187"/>
      <c r="DY149" s="187"/>
      <c r="DZ149" s="187"/>
      <c r="EA149" s="187"/>
      <c r="EB149" s="187"/>
      <c r="EC149" s="187"/>
      <c r="ED149" s="187"/>
      <c r="EE149" s="187"/>
      <c r="EF149" s="187"/>
      <c r="EG149" s="187"/>
      <c r="EH149" s="187"/>
      <c r="EI149" s="187"/>
      <c r="EJ149" s="187"/>
      <c r="EK149" s="187"/>
      <c r="EL149" s="187"/>
      <c r="EM149" s="187"/>
      <c r="EN149" s="187"/>
      <c r="EO149" s="187"/>
      <c r="EP149" s="187"/>
      <c r="EQ149" s="187"/>
      <c r="ER149" s="187"/>
      <c r="ES149" s="187"/>
      <c r="ET149" s="187"/>
      <c r="EU149" s="187"/>
      <c r="EV149" s="187"/>
      <c r="EW149" s="187"/>
      <c r="EX149" s="187"/>
      <c r="EY149" s="187"/>
      <c r="EZ149" s="187"/>
      <c r="FA149" s="187"/>
      <c r="FB149" s="187"/>
      <c r="FC149" s="187"/>
      <c r="FD149" s="187"/>
      <c r="FE149" s="187"/>
      <c r="FF149" s="187"/>
      <c r="FG149" s="187"/>
      <c r="FH149" s="187"/>
      <c r="FI149" s="187"/>
      <c r="FJ149" s="187"/>
      <c r="FK149" s="187"/>
      <c r="FL149" s="187"/>
      <c r="FM149" s="187"/>
      <c r="FN149" s="187"/>
      <c r="FO149" s="187"/>
      <c r="FP149" s="187"/>
      <c r="FQ149" s="194"/>
      <c r="FR149" s="187"/>
      <c r="FS149" s="187"/>
      <c r="FT149" s="187"/>
      <c r="FU149" s="194"/>
    </row>
    <row r="150" spans="1:177" ht="14.1" customHeight="1" x14ac:dyDescent="0.2">
      <c r="A150" s="187"/>
      <c r="B150" s="187"/>
      <c r="C150" s="187"/>
      <c r="D150" s="187"/>
      <c r="E150" s="187"/>
      <c r="F150" s="187"/>
      <c r="G150" s="187"/>
      <c r="H150" s="187"/>
      <c r="I150" s="187"/>
      <c r="J150" s="187"/>
      <c r="K150" s="187"/>
      <c r="L150" s="187"/>
      <c r="M150" s="187"/>
      <c r="N150" s="187"/>
      <c r="O150" s="187"/>
      <c r="P150" s="187"/>
      <c r="Q150" s="187"/>
      <c r="R150" s="187"/>
      <c r="S150" s="187"/>
      <c r="T150" s="187"/>
      <c r="U150" s="187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/>
      <c r="AF150" s="187"/>
      <c r="AG150" s="187"/>
      <c r="AH150" s="187"/>
      <c r="AI150" s="187"/>
      <c r="AJ150" s="187"/>
      <c r="AK150" s="187"/>
      <c r="AL150" s="187"/>
      <c r="AM150" s="187"/>
      <c r="AN150" s="187"/>
      <c r="AO150" s="187"/>
      <c r="AP150" s="187"/>
      <c r="AQ150" s="187"/>
      <c r="AR150" s="187"/>
      <c r="AS150" s="187"/>
      <c r="AT150" s="187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187"/>
      <c r="BF150" s="187"/>
      <c r="BG150" s="187"/>
      <c r="BH150" s="187"/>
      <c r="BI150" s="187"/>
      <c r="BJ150" s="187"/>
      <c r="BK150" s="187"/>
      <c r="BL150" s="187"/>
      <c r="BM150" s="187"/>
      <c r="BN150" s="187"/>
      <c r="BO150" s="187"/>
      <c r="BP150" s="187"/>
      <c r="BQ150" s="187"/>
      <c r="BR150" s="187"/>
      <c r="BS150" s="187"/>
      <c r="BT150" s="187"/>
      <c r="BU150" s="187"/>
      <c r="BV150" s="187"/>
      <c r="BW150" s="187"/>
      <c r="BX150" s="187"/>
      <c r="BY150" s="187"/>
      <c r="BZ150" s="187"/>
      <c r="CA150" s="187"/>
      <c r="CB150" s="187"/>
      <c r="CC150" s="187"/>
      <c r="CD150" s="187"/>
      <c r="CE150" s="187"/>
      <c r="CF150" s="187"/>
      <c r="CG150" s="187"/>
      <c r="CH150" s="187"/>
      <c r="CI150" s="187"/>
      <c r="CJ150" s="187"/>
      <c r="CK150" s="187"/>
      <c r="CL150" s="187"/>
      <c r="CM150" s="187"/>
      <c r="CN150" s="187"/>
      <c r="CO150" s="187"/>
      <c r="CP150" s="187"/>
      <c r="CQ150" s="187"/>
      <c r="CR150" s="187"/>
      <c r="CS150" s="187"/>
      <c r="CT150" s="187"/>
      <c r="CU150" s="187"/>
      <c r="CV150" s="187"/>
      <c r="CW150" s="187"/>
      <c r="CX150" s="187"/>
      <c r="CY150" s="187"/>
      <c r="CZ150" s="187"/>
      <c r="DA150" s="187"/>
      <c r="DB150" s="187"/>
      <c r="DC150" s="187"/>
      <c r="DD150" s="187"/>
      <c r="DE150" s="187"/>
      <c r="DF150" s="187"/>
      <c r="DG150" s="187"/>
      <c r="DH150" s="187"/>
      <c r="DI150" s="187"/>
      <c r="DJ150" s="187"/>
      <c r="DK150" s="187"/>
      <c r="DL150" s="187"/>
      <c r="DM150" s="187"/>
      <c r="DN150" s="187"/>
      <c r="DO150" s="187"/>
      <c r="DP150" s="187"/>
      <c r="DQ150" s="187"/>
      <c r="DR150" s="187"/>
      <c r="DS150" s="187"/>
      <c r="DT150" s="187"/>
      <c r="DU150" s="187"/>
      <c r="DV150" s="187"/>
      <c r="DW150" s="187"/>
      <c r="DX150" s="187"/>
      <c r="DY150" s="187"/>
      <c r="DZ150" s="187"/>
      <c r="EA150" s="187"/>
      <c r="EB150" s="187"/>
      <c r="EC150" s="187"/>
      <c r="ED150" s="187"/>
      <c r="EE150" s="187"/>
      <c r="EF150" s="187"/>
      <c r="EG150" s="187"/>
      <c r="EH150" s="187"/>
      <c r="EI150" s="187"/>
      <c r="EJ150" s="187"/>
      <c r="EK150" s="187"/>
      <c r="EL150" s="187"/>
      <c r="EM150" s="187"/>
      <c r="EN150" s="187"/>
      <c r="EO150" s="187"/>
      <c r="EP150" s="187"/>
      <c r="EQ150" s="187"/>
      <c r="ER150" s="187"/>
      <c r="ES150" s="187"/>
      <c r="ET150" s="187"/>
      <c r="EU150" s="187"/>
      <c r="EV150" s="187"/>
      <c r="EW150" s="187"/>
      <c r="EX150" s="187"/>
      <c r="EY150" s="187"/>
      <c r="EZ150" s="187"/>
      <c r="FA150" s="187"/>
      <c r="FB150" s="187"/>
      <c r="FC150" s="187"/>
      <c r="FD150" s="187"/>
      <c r="FE150" s="187"/>
      <c r="FF150" s="187"/>
      <c r="FG150" s="187"/>
      <c r="FH150" s="187"/>
      <c r="FI150" s="187"/>
      <c r="FJ150" s="187"/>
      <c r="FK150" s="187"/>
      <c r="FL150" s="187"/>
      <c r="FM150" s="187"/>
      <c r="FN150" s="187"/>
      <c r="FO150" s="187"/>
      <c r="FP150" s="187"/>
      <c r="FQ150" s="194"/>
      <c r="FR150" s="187"/>
      <c r="FS150" s="187"/>
      <c r="FT150" s="187"/>
      <c r="FU150" s="194"/>
    </row>
    <row r="151" spans="1:177" ht="14.1" customHeight="1" x14ac:dyDescent="0.2">
      <c r="A151" s="187"/>
      <c r="B151" s="187"/>
      <c r="C151" s="187"/>
      <c r="D151" s="187"/>
      <c r="E151" s="187"/>
      <c r="F151" s="187"/>
      <c r="G151" s="187"/>
      <c r="H151" s="187"/>
      <c r="I151" s="187"/>
      <c r="J151" s="187"/>
      <c r="K151" s="187"/>
      <c r="L151" s="187"/>
      <c r="M151" s="187"/>
      <c r="N151" s="187"/>
      <c r="O151" s="187"/>
      <c r="P151" s="187"/>
      <c r="Q151" s="187"/>
      <c r="R151" s="187"/>
      <c r="S151" s="187"/>
      <c r="T151" s="187"/>
      <c r="U151" s="187"/>
      <c r="V151" s="187"/>
      <c r="W151" s="187"/>
      <c r="X151" s="187"/>
      <c r="Y151" s="187"/>
      <c r="Z151" s="187"/>
      <c r="AA151" s="187"/>
      <c r="AB151" s="187"/>
      <c r="AC151" s="187"/>
      <c r="AD151" s="187"/>
      <c r="AE151" s="187"/>
      <c r="AF151" s="187"/>
      <c r="AG151" s="187"/>
      <c r="AH151" s="187"/>
      <c r="AI151" s="187"/>
      <c r="AJ151" s="187"/>
      <c r="AK151" s="187"/>
      <c r="AL151" s="187"/>
      <c r="AM151" s="187"/>
      <c r="AN151" s="187"/>
      <c r="AO151" s="187"/>
      <c r="AP151" s="187"/>
      <c r="AQ151" s="187"/>
      <c r="AR151" s="187"/>
      <c r="AS151" s="187"/>
      <c r="AT151" s="187"/>
      <c r="AU151" s="187"/>
      <c r="AV151" s="187"/>
      <c r="AW151" s="187"/>
      <c r="AX151" s="187"/>
      <c r="AY151" s="187"/>
      <c r="AZ151" s="187"/>
      <c r="BA151" s="187"/>
      <c r="BB151" s="187"/>
      <c r="BC151" s="187"/>
      <c r="BD151" s="187"/>
      <c r="BE151" s="187"/>
      <c r="BF151" s="187"/>
      <c r="BG151" s="187"/>
      <c r="BH151" s="187"/>
      <c r="BI151" s="187"/>
      <c r="BJ151" s="187"/>
      <c r="BK151" s="187"/>
      <c r="BL151" s="187"/>
      <c r="BM151" s="187"/>
      <c r="BN151" s="187"/>
      <c r="BO151" s="187"/>
      <c r="BP151" s="187"/>
      <c r="BQ151" s="187"/>
      <c r="BR151" s="187"/>
      <c r="BS151" s="187"/>
      <c r="BT151" s="187"/>
      <c r="BU151" s="187"/>
      <c r="BV151" s="187"/>
      <c r="BW151" s="187"/>
      <c r="BX151" s="187"/>
      <c r="BY151" s="187"/>
      <c r="BZ151" s="187"/>
      <c r="CA151" s="187"/>
      <c r="CB151" s="187"/>
      <c r="CC151" s="187"/>
      <c r="CD151" s="187"/>
      <c r="CE151" s="187"/>
      <c r="CF151" s="187"/>
      <c r="CG151" s="187"/>
      <c r="CH151" s="187"/>
      <c r="CI151" s="187"/>
      <c r="CJ151" s="187"/>
      <c r="CK151" s="187"/>
      <c r="CL151" s="187"/>
      <c r="CM151" s="187"/>
      <c r="CN151" s="187"/>
      <c r="CO151" s="187"/>
      <c r="CP151" s="187"/>
      <c r="CQ151" s="187"/>
      <c r="CR151" s="187"/>
      <c r="CS151" s="187"/>
      <c r="CT151" s="187"/>
      <c r="CU151" s="187"/>
      <c r="CV151" s="187"/>
      <c r="CW151" s="187"/>
      <c r="CX151" s="187"/>
      <c r="CY151" s="187"/>
      <c r="CZ151" s="187"/>
      <c r="DA151" s="187"/>
      <c r="DB151" s="187"/>
      <c r="DC151" s="187"/>
      <c r="DD151" s="187"/>
      <c r="DE151" s="187"/>
      <c r="DF151" s="187"/>
      <c r="DG151" s="187"/>
      <c r="DH151" s="187"/>
      <c r="DI151" s="187"/>
      <c r="DJ151" s="187"/>
      <c r="DK151" s="187"/>
      <c r="DL151" s="187"/>
      <c r="DM151" s="187"/>
      <c r="DN151" s="187"/>
      <c r="DO151" s="187"/>
      <c r="DP151" s="187"/>
      <c r="DQ151" s="187"/>
      <c r="DR151" s="187"/>
      <c r="DS151" s="187"/>
      <c r="DT151" s="187"/>
      <c r="DU151" s="187"/>
      <c r="DV151" s="187"/>
      <c r="DW151" s="187"/>
      <c r="DX151" s="187"/>
      <c r="DY151" s="187"/>
      <c r="DZ151" s="187"/>
      <c r="EA151" s="187"/>
      <c r="EB151" s="187"/>
      <c r="EC151" s="187"/>
      <c r="ED151" s="187"/>
      <c r="EE151" s="187"/>
      <c r="EF151" s="187"/>
      <c r="EG151" s="187"/>
      <c r="EH151" s="187"/>
      <c r="EI151" s="187"/>
      <c r="EJ151" s="187"/>
      <c r="EK151" s="187"/>
      <c r="EL151" s="187"/>
      <c r="EM151" s="187"/>
      <c r="EN151" s="187"/>
      <c r="EO151" s="187"/>
      <c r="EP151" s="187"/>
      <c r="EQ151" s="187"/>
      <c r="ER151" s="187"/>
      <c r="ES151" s="187"/>
      <c r="ET151" s="187"/>
      <c r="EU151" s="187"/>
      <c r="EV151" s="187"/>
      <c r="EW151" s="187"/>
      <c r="EX151" s="187"/>
      <c r="EY151" s="187"/>
      <c r="EZ151" s="187"/>
      <c r="FA151" s="187"/>
      <c r="FB151" s="187"/>
      <c r="FC151" s="187"/>
      <c r="FD151" s="187"/>
      <c r="FE151" s="187"/>
      <c r="FF151" s="187"/>
      <c r="FG151" s="187"/>
      <c r="FH151" s="187"/>
      <c r="FI151" s="187"/>
      <c r="FJ151" s="187"/>
      <c r="FK151" s="187"/>
      <c r="FL151" s="187"/>
      <c r="FM151" s="187"/>
      <c r="FN151" s="187"/>
      <c r="FO151" s="187"/>
      <c r="FP151" s="187"/>
      <c r="FQ151" s="194"/>
      <c r="FR151" s="187"/>
      <c r="FS151" s="187"/>
      <c r="FT151" s="187"/>
      <c r="FU151" s="194"/>
    </row>
    <row r="152" spans="1:177" ht="14.1" customHeight="1" x14ac:dyDescent="0.2">
      <c r="A152" s="187"/>
      <c r="B152" s="187"/>
      <c r="C152" s="187"/>
      <c r="D152" s="187"/>
      <c r="E152" s="187"/>
      <c r="F152" s="187"/>
      <c r="G152" s="187"/>
      <c r="H152" s="187"/>
      <c r="I152" s="187"/>
      <c r="J152" s="187"/>
      <c r="K152" s="187"/>
      <c r="L152" s="187"/>
      <c r="M152" s="187"/>
      <c r="N152" s="187"/>
      <c r="O152" s="187"/>
      <c r="P152" s="187"/>
      <c r="Q152" s="187"/>
      <c r="R152" s="187"/>
      <c r="S152" s="187"/>
      <c r="T152" s="187"/>
      <c r="U152" s="187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/>
      <c r="AF152" s="187"/>
      <c r="AG152" s="187"/>
      <c r="AH152" s="187"/>
      <c r="AI152" s="187"/>
      <c r="AJ152" s="187"/>
      <c r="AK152" s="187"/>
      <c r="AL152" s="187"/>
      <c r="AM152" s="187"/>
      <c r="AN152" s="187"/>
      <c r="AO152" s="187"/>
      <c r="AP152" s="187"/>
      <c r="AQ152" s="187"/>
      <c r="AR152" s="187"/>
      <c r="AS152" s="187"/>
      <c r="AT152" s="187"/>
      <c r="AU152" s="187"/>
      <c r="AV152" s="187"/>
      <c r="AW152" s="187"/>
      <c r="AX152" s="187"/>
      <c r="AY152" s="187"/>
      <c r="AZ152" s="187"/>
      <c r="BA152" s="187"/>
      <c r="BB152" s="187"/>
      <c r="BC152" s="187"/>
      <c r="BD152" s="187"/>
      <c r="BE152" s="187"/>
      <c r="BF152" s="187"/>
      <c r="BG152" s="187"/>
      <c r="BH152" s="187"/>
      <c r="BI152" s="187"/>
      <c r="BJ152" s="187"/>
      <c r="BK152" s="187"/>
      <c r="BL152" s="187"/>
      <c r="BM152" s="187"/>
      <c r="BN152" s="187"/>
      <c r="BO152" s="187"/>
      <c r="BP152" s="187"/>
      <c r="BQ152" s="187"/>
      <c r="BR152" s="187"/>
      <c r="BS152" s="187"/>
      <c r="BT152" s="187"/>
      <c r="BU152" s="187"/>
      <c r="BV152" s="187"/>
      <c r="BW152" s="187"/>
      <c r="BX152" s="187"/>
      <c r="BY152" s="187"/>
      <c r="BZ152" s="187"/>
      <c r="CA152" s="187"/>
      <c r="CB152" s="187"/>
      <c r="CC152" s="187"/>
      <c r="CD152" s="187"/>
      <c r="CE152" s="187"/>
      <c r="CF152" s="187"/>
      <c r="CG152" s="187"/>
      <c r="CH152" s="187"/>
      <c r="CI152" s="187"/>
      <c r="CJ152" s="187"/>
      <c r="CK152" s="187"/>
      <c r="CL152" s="187"/>
      <c r="CM152" s="187"/>
      <c r="CN152" s="187"/>
      <c r="CO152" s="187"/>
      <c r="CP152" s="187"/>
      <c r="CQ152" s="187"/>
      <c r="CR152" s="187"/>
      <c r="CS152" s="187"/>
      <c r="CT152" s="187"/>
      <c r="CU152" s="187"/>
      <c r="CV152" s="187"/>
      <c r="CW152" s="187"/>
      <c r="CX152" s="187"/>
      <c r="CY152" s="187"/>
      <c r="CZ152" s="187"/>
      <c r="DA152" s="187"/>
      <c r="DB152" s="187"/>
      <c r="DC152" s="187"/>
      <c r="DD152" s="187"/>
      <c r="DE152" s="187"/>
      <c r="DF152" s="187"/>
      <c r="DG152" s="187"/>
      <c r="DH152" s="187"/>
      <c r="DI152" s="187"/>
      <c r="DJ152" s="187"/>
      <c r="DK152" s="187"/>
      <c r="DL152" s="187"/>
      <c r="DM152" s="187"/>
      <c r="DN152" s="187"/>
      <c r="DO152" s="187"/>
      <c r="DP152" s="187"/>
      <c r="DQ152" s="187"/>
      <c r="DR152" s="187"/>
      <c r="DS152" s="187"/>
      <c r="DT152" s="187"/>
      <c r="DU152" s="187"/>
      <c r="DV152" s="187"/>
      <c r="DW152" s="187"/>
      <c r="DX152" s="187"/>
      <c r="DY152" s="187"/>
      <c r="DZ152" s="187"/>
      <c r="EA152" s="187"/>
      <c r="EB152" s="187"/>
      <c r="EC152" s="187"/>
      <c r="ED152" s="187"/>
      <c r="EE152" s="187"/>
      <c r="EF152" s="187"/>
      <c r="EG152" s="187"/>
      <c r="EH152" s="187"/>
      <c r="EI152" s="187"/>
      <c r="EJ152" s="187"/>
      <c r="EK152" s="187"/>
      <c r="EL152" s="187"/>
      <c r="EM152" s="187"/>
      <c r="EN152" s="187"/>
      <c r="EO152" s="187"/>
      <c r="EP152" s="187"/>
      <c r="EQ152" s="187"/>
      <c r="ER152" s="187"/>
      <c r="ES152" s="187"/>
      <c r="ET152" s="187"/>
      <c r="EU152" s="187"/>
      <c r="EV152" s="187"/>
      <c r="EW152" s="187"/>
      <c r="EX152" s="187"/>
      <c r="EY152" s="187"/>
      <c r="EZ152" s="187"/>
      <c r="FA152" s="187"/>
      <c r="FB152" s="187"/>
      <c r="FC152" s="187"/>
      <c r="FD152" s="187"/>
      <c r="FE152" s="187"/>
      <c r="FF152" s="187"/>
      <c r="FG152" s="187"/>
      <c r="FH152" s="187"/>
      <c r="FI152" s="187"/>
      <c r="FJ152" s="187"/>
      <c r="FK152" s="187"/>
      <c r="FL152" s="187"/>
      <c r="FM152" s="187"/>
      <c r="FN152" s="187"/>
      <c r="FO152" s="187"/>
      <c r="FP152" s="187"/>
      <c r="FQ152" s="194"/>
      <c r="FR152" s="187"/>
      <c r="FS152" s="187"/>
      <c r="FT152" s="187"/>
      <c r="FU152" s="194"/>
    </row>
    <row r="153" spans="1:177" ht="14.1" customHeight="1" x14ac:dyDescent="0.2">
      <c r="A153" s="187"/>
      <c r="B153" s="187"/>
      <c r="C153" s="187"/>
      <c r="D153" s="187"/>
      <c r="E153" s="187"/>
      <c r="F153" s="187"/>
      <c r="G153" s="187"/>
      <c r="H153" s="187"/>
      <c r="I153" s="187"/>
      <c r="J153" s="187"/>
      <c r="K153" s="187"/>
      <c r="L153" s="187"/>
      <c r="M153" s="187"/>
      <c r="N153" s="187"/>
      <c r="O153" s="187"/>
      <c r="P153" s="187"/>
      <c r="Q153" s="187"/>
      <c r="R153" s="187"/>
      <c r="S153" s="187"/>
      <c r="T153" s="187"/>
      <c r="U153" s="187"/>
      <c r="V153" s="187"/>
      <c r="W153" s="187"/>
      <c r="X153" s="187"/>
      <c r="Y153" s="187"/>
      <c r="Z153" s="187"/>
      <c r="AA153" s="187"/>
      <c r="AB153" s="187"/>
      <c r="AC153" s="187"/>
      <c r="AD153" s="187"/>
      <c r="AE153" s="187"/>
      <c r="AF153" s="187"/>
      <c r="AG153" s="187"/>
      <c r="AH153" s="187"/>
      <c r="AI153" s="187"/>
      <c r="AJ153" s="187"/>
      <c r="AK153" s="187"/>
      <c r="AL153" s="187"/>
      <c r="AM153" s="187"/>
      <c r="AN153" s="187"/>
      <c r="AO153" s="187"/>
      <c r="AP153" s="187"/>
      <c r="AQ153" s="187"/>
      <c r="AR153" s="187"/>
      <c r="AS153" s="187"/>
      <c r="AT153" s="187"/>
      <c r="AU153" s="187"/>
      <c r="AV153" s="187"/>
      <c r="AW153" s="187"/>
      <c r="AX153" s="187"/>
      <c r="AY153" s="187"/>
      <c r="AZ153" s="187"/>
      <c r="BA153" s="187"/>
      <c r="BB153" s="187"/>
      <c r="BC153" s="187"/>
      <c r="BD153" s="187"/>
      <c r="BE153" s="187"/>
      <c r="BF153" s="187"/>
      <c r="BG153" s="187"/>
      <c r="BH153" s="187"/>
      <c r="BI153" s="187"/>
      <c r="BJ153" s="187"/>
      <c r="BK153" s="187"/>
      <c r="BL153" s="187"/>
      <c r="BM153" s="187"/>
      <c r="BN153" s="187"/>
      <c r="BO153" s="187"/>
      <c r="BP153" s="187"/>
      <c r="BQ153" s="187"/>
      <c r="BR153" s="187"/>
      <c r="BS153" s="187"/>
      <c r="BT153" s="187"/>
      <c r="BU153" s="187"/>
      <c r="BV153" s="187"/>
      <c r="BW153" s="187"/>
      <c r="BX153" s="187"/>
      <c r="BY153" s="187"/>
      <c r="BZ153" s="187"/>
      <c r="CA153" s="187"/>
      <c r="CB153" s="187"/>
      <c r="CC153" s="187"/>
      <c r="CD153" s="187"/>
      <c r="CE153" s="187"/>
      <c r="CF153" s="187"/>
      <c r="CG153" s="187"/>
      <c r="CH153" s="187"/>
      <c r="CI153" s="187"/>
      <c r="CJ153" s="187"/>
      <c r="CK153" s="187"/>
      <c r="CL153" s="187"/>
      <c r="CM153" s="187"/>
      <c r="CN153" s="187"/>
      <c r="CO153" s="187"/>
      <c r="CP153" s="187"/>
      <c r="CQ153" s="187"/>
      <c r="CR153" s="187"/>
      <c r="CS153" s="187"/>
      <c r="CT153" s="187"/>
      <c r="CU153" s="187"/>
      <c r="CV153" s="187"/>
      <c r="CW153" s="187"/>
      <c r="CX153" s="187"/>
      <c r="CY153" s="187"/>
      <c r="CZ153" s="187"/>
      <c r="DA153" s="187"/>
      <c r="DB153" s="187"/>
      <c r="DC153" s="187"/>
      <c r="DD153" s="187"/>
      <c r="DE153" s="187"/>
      <c r="DF153" s="187"/>
      <c r="DG153" s="187"/>
      <c r="DH153" s="187"/>
      <c r="DI153" s="187"/>
      <c r="DJ153" s="187"/>
      <c r="DK153" s="187"/>
      <c r="DL153" s="187"/>
      <c r="DM153" s="187"/>
      <c r="DN153" s="187"/>
      <c r="DO153" s="187"/>
      <c r="DP153" s="187"/>
      <c r="DQ153" s="187"/>
      <c r="DR153" s="187"/>
      <c r="DS153" s="187"/>
      <c r="DT153" s="187"/>
      <c r="DU153" s="187"/>
      <c r="DV153" s="187"/>
      <c r="DW153" s="187"/>
      <c r="DX153" s="187"/>
      <c r="DY153" s="187"/>
      <c r="DZ153" s="187"/>
      <c r="EA153" s="187"/>
      <c r="EB153" s="187"/>
      <c r="EC153" s="187"/>
      <c r="ED153" s="187"/>
      <c r="EE153" s="187"/>
      <c r="EF153" s="187"/>
      <c r="EG153" s="187"/>
      <c r="EH153" s="187"/>
      <c r="EI153" s="187"/>
      <c r="EJ153" s="187"/>
      <c r="EK153" s="187"/>
      <c r="EL153" s="187"/>
      <c r="EM153" s="187"/>
      <c r="EN153" s="187"/>
      <c r="EO153" s="187"/>
      <c r="EP153" s="187"/>
      <c r="EQ153" s="187"/>
      <c r="ER153" s="187"/>
      <c r="ES153" s="187"/>
      <c r="ET153" s="187"/>
      <c r="EU153" s="187"/>
      <c r="EV153" s="187"/>
      <c r="EW153" s="187"/>
      <c r="EX153" s="187"/>
      <c r="EY153" s="187"/>
      <c r="EZ153" s="187"/>
      <c r="FA153" s="187"/>
      <c r="FB153" s="187"/>
      <c r="FC153" s="187"/>
      <c r="FD153" s="187"/>
      <c r="FE153" s="187"/>
      <c r="FF153" s="187"/>
      <c r="FG153" s="187"/>
      <c r="FH153" s="187"/>
      <c r="FI153" s="187"/>
      <c r="FJ153" s="187"/>
      <c r="FK153" s="187"/>
      <c r="FL153" s="187"/>
      <c r="FM153" s="187"/>
      <c r="FN153" s="187"/>
      <c r="FO153" s="187"/>
      <c r="FP153" s="187"/>
      <c r="FQ153" s="194"/>
      <c r="FR153" s="187"/>
      <c r="FS153" s="187"/>
      <c r="FT153" s="187"/>
      <c r="FU153" s="194"/>
    </row>
    <row r="154" spans="1:177" ht="14.1" customHeight="1" x14ac:dyDescent="0.2">
      <c r="A154" s="187"/>
      <c r="B154" s="187"/>
      <c r="C154" s="187"/>
      <c r="D154" s="187"/>
      <c r="E154" s="187"/>
      <c r="F154" s="187"/>
      <c r="G154" s="187"/>
      <c r="H154" s="187"/>
      <c r="I154" s="187"/>
      <c r="J154" s="187"/>
      <c r="K154" s="187"/>
      <c r="L154" s="187"/>
      <c r="M154" s="187"/>
      <c r="N154" s="187"/>
      <c r="O154" s="187"/>
      <c r="P154" s="187"/>
      <c r="Q154" s="187"/>
      <c r="R154" s="187"/>
      <c r="S154" s="187"/>
      <c r="T154" s="187"/>
      <c r="U154" s="187"/>
      <c r="V154" s="187"/>
      <c r="W154" s="187"/>
      <c r="X154" s="187"/>
      <c r="Y154" s="187"/>
      <c r="Z154" s="187"/>
      <c r="AA154" s="187"/>
      <c r="AB154" s="187"/>
      <c r="AC154" s="187"/>
      <c r="AD154" s="187"/>
      <c r="AE154" s="187"/>
      <c r="AF154" s="187"/>
      <c r="AG154" s="187"/>
      <c r="AH154" s="187"/>
      <c r="AI154" s="187"/>
      <c r="AJ154" s="187"/>
      <c r="AK154" s="187"/>
      <c r="AL154" s="187"/>
      <c r="AM154" s="187"/>
      <c r="AN154" s="187"/>
      <c r="AO154" s="187"/>
      <c r="AP154" s="187"/>
      <c r="AQ154" s="187"/>
      <c r="AR154" s="187"/>
      <c r="AS154" s="187"/>
      <c r="AT154" s="187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7"/>
      <c r="BE154" s="187"/>
      <c r="BF154" s="187"/>
      <c r="BG154" s="187"/>
      <c r="BH154" s="187"/>
      <c r="BI154" s="187"/>
      <c r="BJ154" s="187"/>
      <c r="BK154" s="187"/>
      <c r="BL154" s="187"/>
      <c r="BM154" s="187"/>
      <c r="BN154" s="187"/>
      <c r="BO154" s="187"/>
      <c r="BP154" s="187"/>
      <c r="BQ154" s="187"/>
      <c r="BR154" s="187"/>
      <c r="BS154" s="187"/>
      <c r="BT154" s="187"/>
      <c r="BU154" s="187"/>
      <c r="BV154" s="187"/>
      <c r="BW154" s="187"/>
      <c r="BX154" s="187"/>
      <c r="BY154" s="187"/>
      <c r="BZ154" s="187"/>
      <c r="CA154" s="187"/>
      <c r="CB154" s="187"/>
      <c r="CC154" s="187"/>
      <c r="CD154" s="187"/>
      <c r="CE154" s="187"/>
      <c r="CF154" s="187"/>
      <c r="CG154" s="187"/>
      <c r="CH154" s="187"/>
      <c r="CI154" s="187"/>
      <c r="CJ154" s="187"/>
      <c r="CK154" s="187"/>
      <c r="CL154" s="187"/>
      <c r="CM154" s="187"/>
      <c r="CN154" s="187"/>
      <c r="CO154" s="187"/>
      <c r="CP154" s="187"/>
      <c r="CQ154" s="187"/>
      <c r="CR154" s="187"/>
      <c r="CS154" s="187"/>
      <c r="CT154" s="187"/>
      <c r="CU154" s="187"/>
      <c r="CV154" s="187"/>
      <c r="CW154" s="187"/>
      <c r="CX154" s="187"/>
      <c r="CY154" s="187"/>
      <c r="CZ154" s="187"/>
      <c r="DA154" s="187"/>
      <c r="DB154" s="187"/>
      <c r="DC154" s="187"/>
      <c r="DD154" s="187"/>
      <c r="DE154" s="187"/>
      <c r="DF154" s="187"/>
      <c r="DG154" s="187"/>
      <c r="DH154" s="187"/>
      <c r="DI154" s="187"/>
      <c r="DJ154" s="187"/>
      <c r="DK154" s="187"/>
      <c r="DL154" s="187"/>
      <c r="DM154" s="187"/>
      <c r="DN154" s="187"/>
      <c r="DO154" s="187"/>
      <c r="DP154" s="187"/>
      <c r="DQ154" s="187"/>
      <c r="DR154" s="187"/>
      <c r="DS154" s="187"/>
      <c r="DT154" s="187"/>
      <c r="DU154" s="187"/>
      <c r="DV154" s="187"/>
      <c r="DW154" s="187"/>
      <c r="DX154" s="187"/>
      <c r="DY154" s="187"/>
      <c r="DZ154" s="187"/>
      <c r="EA154" s="187"/>
      <c r="EB154" s="187"/>
      <c r="EC154" s="187"/>
      <c r="ED154" s="187"/>
      <c r="EE154" s="187"/>
      <c r="EF154" s="187"/>
      <c r="EG154" s="187"/>
      <c r="EH154" s="187"/>
      <c r="EI154" s="187"/>
      <c r="EJ154" s="187"/>
      <c r="EK154" s="187"/>
      <c r="EL154" s="187"/>
      <c r="EM154" s="187"/>
      <c r="EN154" s="187"/>
      <c r="EO154" s="187"/>
      <c r="EP154" s="187"/>
      <c r="EQ154" s="187"/>
      <c r="ER154" s="187"/>
      <c r="ES154" s="187"/>
      <c r="ET154" s="187"/>
      <c r="EU154" s="187"/>
      <c r="EV154" s="187"/>
      <c r="EW154" s="187"/>
      <c r="EX154" s="187"/>
      <c r="EY154" s="187"/>
      <c r="EZ154" s="187"/>
      <c r="FA154" s="187"/>
      <c r="FB154" s="187"/>
      <c r="FC154" s="187"/>
      <c r="FD154" s="187"/>
      <c r="FE154" s="187"/>
      <c r="FF154" s="187"/>
      <c r="FG154" s="187"/>
      <c r="FH154" s="187"/>
      <c r="FI154" s="187"/>
      <c r="FJ154" s="187"/>
      <c r="FK154" s="187"/>
      <c r="FL154" s="187"/>
      <c r="FM154" s="187"/>
      <c r="FN154" s="187"/>
      <c r="FO154" s="187"/>
      <c r="FP154" s="187"/>
      <c r="FQ154" s="194"/>
      <c r="FR154" s="187"/>
      <c r="FS154" s="187"/>
      <c r="FT154" s="187"/>
      <c r="FU154" s="194"/>
    </row>
    <row r="155" spans="1:177" ht="14.1" customHeight="1" x14ac:dyDescent="0.2">
      <c r="A155" s="187"/>
      <c r="B155" s="187"/>
      <c r="C155" s="187"/>
      <c r="D155" s="187"/>
      <c r="E155" s="187"/>
      <c r="F155" s="187"/>
      <c r="G155" s="187"/>
      <c r="H155" s="187"/>
      <c r="I155" s="187"/>
      <c r="J155" s="187"/>
      <c r="K155" s="187"/>
      <c r="L155" s="187"/>
      <c r="M155" s="187"/>
      <c r="N155" s="187"/>
      <c r="O155" s="187"/>
      <c r="P155" s="187"/>
      <c r="Q155" s="187"/>
      <c r="R155" s="187"/>
      <c r="S155" s="187"/>
      <c r="T155" s="187"/>
      <c r="U155" s="187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/>
      <c r="AF155" s="187"/>
      <c r="AG155" s="187"/>
      <c r="AH155" s="187"/>
      <c r="AI155" s="187"/>
      <c r="AJ155" s="187"/>
      <c r="AK155" s="187"/>
      <c r="AL155" s="187"/>
      <c r="AM155" s="187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187"/>
      <c r="AZ155" s="187"/>
      <c r="BA155" s="187"/>
      <c r="BB155" s="187"/>
      <c r="BC155" s="187"/>
      <c r="BD155" s="187"/>
      <c r="BE155" s="187"/>
      <c r="BF155" s="187"/>
      <c r="BG155" s="187"/>
      <c r="BH155" s="187"/>
      <c r="BI155" s="187"/>
      <c r="BJ155" s="187"/>
      <c r="BK155" s="187"/>
      <c r="BL155" s="187"/>
      <c r="BM155" s="187"/>
      <c r="BN155" s="187"/>
      <c r="BO155" s="187"/>
      <c r="BP155" s="187"/>
      <c r="BQ155" s="187"/>
      <c r="BR155" s="187"/>
      <c r="BS155" s="187"/>
      <c r="BT155" s="187"/>
      <c r="BU155" s="187"/>
      <c r="BV155" s="187"/>
      <c r="BW155" s="187"/>
      <c r="BX155" s="187"/>
      <c r="BY155" s="187"/>
      <c r="BZ155" s="187"/>
      <c r="CA155" s="187"/>
      <c r="CB155" s="187"/>
      <c r="CC155" s="187"/>
      <c r="CD155" s="187"/>
      <c r="CE155" s="187"/>
      <c r="CF155" s="187"/>
      <c r="CG155" s="187"/>
      <c r="CH155" s="187"/>
      <c r="CI155" s="187"/>
      <c r="CJ155" s="187"/>
      <c r="CK155" s="187"/>
      <c r="CL155" s="187"/>
      <c r="CM155" s="187"/>
      <c r="CN155" s="187"/>
      <c r="CO155" s="187"/>
      <c r="CP155" s="187"/>
      <c r="CQ155" s="187"/>
      <c r="CR155" s="187"/>
      <c r="CS155" s="187"/>
      <c r="CT155" s="187"/>
      <c r="CU155" s="187"/>
      <c r="CV155" s="187"/>
      <c r="CW155" s="187"/>
      <c r="CX155" s="187"/>
      <c r="CY155" s="187"/>
      <c r="CZ155" s="187"/>
      <c r="DA155" s="187"/>
      <c r="DB155" s="187"/>
      <c r="DC155" s="187"/>
      <c r="DD155" s="187"/>
      <c r="DE155" s="187"/>
      <c r="DF155" s="187"/>
      <c r="DG155" s="187"/>
      <c r="DH155" s="187"/>
      <c r="DI155" s="187"/>
      <c r="DJ155" s="187"/>
      <c r="DK155" s="187"/>
      <c r="DL155" s="187"/>
      <c r="DM155" s="187"/>
      <c r="DN155" s="187"/>
      <c r="DO155" s="187"/>
      <c r="DP155" s="187"/>
      <c r="DQ155" s="187"/>
      <c r="DR155" s="187"/>
      <c r="DS155" s="187"/>
      <c r="DT155" s="187"/>
      <c r="DU155" s="187"/>
      <c r="DV155" s="187"/>
      <c r="DW155" s="187"/>
      <c r="DX155" s="187"/>
      <c r="DY155" s="187"/>
      <c r="DZ155" s="187"/>
      <c r="EA155" s="187"/>
      <c r="EB155" s="187"/>
      <c r="EC155" s="187"/>
      <c r="ED155" s="187"/>
      <c r="EE155" s="187"/>
      <c r="EF155" s="187"/>
      <c r="EG155" s="187"/>
      <c r="EH155" s="187"/>
      <c r="EI155" s="187"/>
      <c r="EJ155" s="187"/>
      <c r="EK155" s="187"/>
      <c r="EL155" s="187"/>
      <c r="EM155" s="187"/>
      <c r="EN155" s="187"/>
      <c r="EO155" s="187"/>
      <c r="EP155" s="187"/>
      <c r="EQ155" s="187"/>
      <c r="ER155" s="187"/>
      <c r="ES155" s="187"/>
      <c r="ET155" s="187"/>
      <c r="EU155" s="187"/>
      <c r="EV155" s="187"/>
      <c r="EW155" s="187"/>
      <c r="EX155" s="187"/>
      <c r="EY155" s="187"/>
      <c r="EZ155" s="187"/>
      <c r="FA155" s="187"/>
      <c r="FB155" s="187"/>
      <c r="FC155" s="187"/>
      <c r="FD155" s="187"/>
      <c r="FE155" s="187"/>
      <c r="FF155" s="187"/>
      <c r="FG155" s="187"/>
      <c r="FH155" s="187"/>
      <c r="FI155" s="187"/>
      <c r="FJ155" s="187"/>
      <c r="FK155" s="187"/>
      <c r="FL155" s="187"/>
      <c r="FM155" s="187"/>
      <c r="FN155" s="187"/>
      <c r="FO155" s="187"/>
      <c r="FP155" s="187"/>
      <c r="FQ155" s="194"/>
      <c r="FR155" s="187"/>
      <c r="FS155" s="187"/>
      <c r="FT155" s="187"/>
      <c r="FU155" s="194"/>
    </row>
    <row r="156" spans="1:177" ht="14.1" customHeight="1" x14ac:dyDescent="0.2">
      <c r="A156" s="187"/>
      <c r="B156" s="187"/>
      <c r="C156" s="187"/>
      <c r="D156" s="187"/>
      <c r="E156" s="187"/>
      <c r="F156" s="187"/>
      <c r="G156" s="187"/>
      <c r="H156" s="187"/>
      <c r="I156" s="187"/>
      <c r="J156" s="187"/>
      <c r="K156" s="187"/>
      <c r="L156" s="187"/>
      <c r="M156" s="187"/>
      <c r="N156" s="187"/>
      <c r="O156" s="187"/>
      <c r="P156" s="187"/>
      <c r="Q156" s="187"/>
      <c r="R156" s="187"/>
      <c r="S156" s="187"/>
      <c r="T156" s="187"/>
      <c r="U156" s="187"/>
      <c r="V156" s="187"/>
      <c r="W156" s="187"/>
      <c r="X156" s="187"/>
      <c r="Y156" s="187"/>
      <c r="Z156" s="187"/>
      <c r="AA156" s="187"/>
      <c r="AB156" s="187"/>
      <c r="AC156" s="187"/>
      <c r="AD156" s="187"/>
      <c r="AE156" s="187"/>
      <c r="AF156" s="187"/>
      <c r="AG156" s="187"/>
      <c r="AH156" s="187"/>
      <c r="AI156" s="187"/>
      <c r="AJ156" s="187"/>
      <c r="AK156" s="187"/>
      <c r="AL156" s="187"/>
      <c r="AM156" s="187"/>
      <c r="AN156" s="187"/>
      <c r="AO156" s="187"/>
      <c r="AP156" s="187"/>
      <c r="AQ156" s="187"/>
      <c r="AR156" s="187"/>
      <c r="AS156" s="187"/>
      <c r="AT156" s="187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187"/>
      <c r="BF156" s="187"/>
      <c r="BG156" s="187"/>
      <c r="BH156" s="187"/>
      <c r="BI156" s="187"/>
      <c r="BJ156" s="187"/>
      <c r="BK156" s="187"/>
      <c r="BL156" s="187"/>
      <c r="BM156" s="187"/>
      <c r="BN156" s="187"/>
      <c r="BO156" s="187"/>
      <c r="BP156" s="187"/>
      <c r="BQ156" s="187"/>
      <c r="BR156" s="187"/>
      <c r="BS156" s="187"/>
      <c r="BT156" s="187"/>
      <c r="BU156" s="187"/>
      <c r="BV156" s="187"/>
      <c r="BW156" s="187"/>
      <c r="BX156" s="187"/>
      <c r="BY156" s="187"/>
      <c r="BZ156" s="187"/>
      <c r="CA156" s="187"/>
      <c r="CB156" s="187"/>
      <c r="CC156" s="187"/>
      <c r="CD156" s="187"/>
      <c r="CE156" s="187"/>
      <c r="CF156" s="187"/>
      <c r="CG156" s="187"/>
      <c r="CH156" s="187"/>
      <c r="CI156" s="187"/>
      <c r="CJ156" s="187"/>
      <c r="CK156" s="187"/>
      <c r="CL156" s="187"/>
      <c r="CM156" s="187"/>
      <c r="CN156" s="187"/>
      <c r="CO156" s="187"/>
      <c r="CP156" s="187"/>
      <c r="CQ156" s="187"/>
      <c r="CR156" s="187"/>
      <c r="CS156" s="187"/>
      <c r="CT156" s="187"/>
      <c r="CU156" s="187"/>
      <c r="CV156" s="187"/>
      <c r="CW156" s="187"/>
      <c r="CX156" s="187"/>
      <c r="CY156" s="187"/>
      <c r="CZ156" s="187"/>
      <c r="DA156" s="187"/>
      <c r="DB156" s="187"/>
      <c r="DC156" s="187"/>
      <c r="DD156" s="187"/>
      <c r="DE156" s="187"/>
      <c r="DF156" s="187"/>
      <c r="DG156" s="187"/>
      <c r="DH156" s="187"/>
      <c r="DI156" s="187"/>
      <c r="DJ156" s="187"/>
      <c r="DK156" s="187"/>
      <c r="DL156" s="187"/>
      <c r="DM156" s="187"/>
      <c r="DN156" s="187"/>
      <c r="DO156" s="187"/>
      <c r="DP156" s="187"/>
      <c r="DQ156" s="187"/>
      <c r="DR156" s="187"/>
      <c r="DS156" s="187"/>
      <c r="DT156" s="187"/>
      <c r="DU156" s="187"/>
      <c r="DV156" s="187"/>
      <c r="DW156" s="187"/>
      <c r="DX156" s="187"/>
      <c r="DY156" s="187"/>
      <c r="DZ156" s="187"/>
      <c r="EA156" s="187"/>
      <c r="EB156" s="187"/>
      <c r="EC156" s="187"/>
      <c r="ED156" s="187"/>
      <c r="EE156" s="187"/>
      <c r="EF156" s="187"/>
      <c r="EG156" s="187"/>
      <c r="EH156" s="187"/>
      <c r="EI156" s="187"/>
      <c r="EJ156" s="187"/>
      <c r="EK156" s="187"/>
      <c r="EL156" s="187"/>
      <c r="EM156" s="187"/>
      <c r="EN156" s="187"/>
      <c r="EO156" s="187"/>
      <c r="EP156" s="187"/>
      <c r="EQ156" s="187"/>
      <c r="ER156" s="187"/>
      <c r="ES156" s="187"/>
      <c r="ET156" s="187"/>
      <c r="EU156" s="187"/>
      <c r="EV156" s="187"/>
      <c r="EW156" s="187"/>
      <c r="EX156" s="187"/>
      <c r="EY156" s="187"/>
      <c r="EZ156" s="187"/>
      <c r="FA156" s="187"/>
      <c r="FB156" s="187"/>
      <c r="FC156" s="187"/>
      <c r="FD156" s="187"/>
      <c r="FE156" s="187"/>
      <c r="FF156" s="187"/>
      <c r="FG156" s="187"/>
      <c r="FH156" s="187"/>
      <c r="FI156" s="187"/>
      <c r="FJ156" s="187"/>
      <c r="FK156" s="187"/>
      <c r="FL156" s="187"/>
      <c r="FM156" s="187"/>
      <c r="FN156" s="187"/>
      <c r="FO156" s="187"/>
      <c r="FP156" s="187"/>
      <c r="FQ156" s="194"/>
      <c r="FR156" s="187"/>
      <c r="FS156" s="187"/>
      <c r="FT156" s="187"/>
      <c r="FU156" s="194"/>
    </row>
    <row r="157" spans="1:177" ht="14.1" customHeight="1" x14ac:dyDescent="0.2">
      <c r="A157" s="187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87"/>
      <c r="T157" s="187"/>
      <c r="U157" s="187"/>
      <c r="V157" s="187"/>
      <c r="W157" s="187"/>
      <c r="X157" s="187"/>
      <c r="Y157" s="187"/>
      <c r="Z157" s="187"/>
      <c r="AA157" s="187"/>
      <c r="AB157" s="187"/>
      <c r="AC157" s="187"/>
      <c r="AD157" s="187"/>
      <c r="AE157" s="187"/>
      <c r="AF157" s="187"/>
      <c r="AG157" s="187"/>
      <c r="AH157" s="187"/>
      <c r="AI157" s="187"/>
      <c r="AJ157" s="187"/>
      <c r="AK157" s="187"/>
      <c r="AL157" s="187"/>
      <c r="AM157" s="187"/>
      <c r="AN157" s="187"/>
      <c r="AO157" s="187"/>
      <c r="AP157" s="187"/>
      <c r="AQ157" s="187"/>
      <c r="AR157" s="187"/>
      <c r="AS157" s="187"/>
      <c r="AT157" s="187"/>
      <c r="AU157" s="187"/>
      <c r="AV157" s="187"/>
      <c r="AW157" s="187"/>
      <c r="AX157" s="187"/>
      <c r="AY157" s="187"/>
      <c r="AZ157" s="187"/>
      <c r="BA157" s="187"/>
      <c r="BB157" s="187"/>
      <c r="BC157" s="187"/>
      <c r="BD157" s="187"/>
      <c r="BE157" s="187"/>
      <c r="BF157" s="187"/>
      <c r="BG157" s="187"/>
      <c r="BH157" s="187"/>
      <c r="BI157" s="187"/>
      <c r="BJ157" s="187"/>
      <c r="BK157" s="187"/>
      <c r="BL157" s="187"/>
      <c r="BM157" s="187"/>
      <c r="BN157" s="187"/>
      <c r="BO157" s="187"/>
      <c r="BP157" s="187"/>
      <c r="BQ157" s="187"/>
      <c r="BR157" s="187"/>
      <c r="BS157" s="187"/>
      <c r="BT157" s="187"/>
      <c r="BU157" s="187"/>
      <c r="BV157" s="187"/>
      <c r="BW157" s="187"/>
      <c r="BX157" s="187"/>
      <c r="BY157" s="187"/>
      <c r="BZ157" s="187"/>
      <c r="CA157" s="187"/>
      <c r="CB157" s="187"/>
      <c r="CC157" s="187"/>
      <c r="CD157" s="187"/>
      <c r="CE157" s="187"/>
      <c r="CF157" s="187"/>
      <c r="CG157" s="187"/>
      <c r="CH157" s="187"/>
      <c r="CI157" s="187"/>
      <c r="CJ157" s="187"/>
      <c r="CK157" s="187"/>
      <c r="CL157" s="187"/>
      <c r="CM157" s="187"/>
      <c r="CN157" s="187"/>
      <c r="CO157" s="187"/>
      <c r="CP157" s="187"/>
      <c r="CQ157" s="187"/>
      <c r="CR157" s="187"/>
      <c r="CS157" s="187"/>
      <c r="CT157" s="187"/>
      <c r="CU157" s="187"/>
      <c r="CV157" s="187"/>
      <c r="CW157" s="187"/>
      <c r="CX157" s="187"/>
      <c r="CY157" s="187"/>
      <c r="CZ157" s="187"/>
      <c r="DA157" s="187"/>
      <c r="DB157" s="187"/>
      <c r="DC157" s="187"/>
      <c r="DD157" s="187"/>
      <c r="DE157" s="187"/>
      <c r="DF157" s="187"/>
      <c r="DG157" s="187"/>
      <c r="DH157" s="187"/>
      <c r="DI157" s="187"/>
      <c r="DJ157" s="187"/>
      <c r="DK157" s="187"/>
      <c r="DL157" s="187"/>
      <c r="DM157" s="187"/>
      <c r="DN157" s="187"/>
      <c r="DO157" s="187"/>
      <c r="DP157" s="187"/>
      <c r="DQ157" s="187"/>
      <c r="DR157" s="187"/>
      <c r="DS157" s="187"/>
      <c r="DT157" s="187"/>
      <c r="DU157" s="187"/>
      <c r="DV157" s="187"/>
      <c r="DW157" s="187"/>
      <c r="DX157" s="187"/>
      <c r="DY157" s="187"/>
      <c r="DZ157" s="187"/>
      <c r="EA157" s="187"/>
      <c r="EB157" s="187"/>
      <c r="EC157" s="187"/>
      <c r="ED157" s="187"/>
      <c r="EE157" s="187"/>
      <c r="EF157" s="187"/>
      <c r="EG157" s="187"/>
      <c r="EH157" s="187"/>
      <c r="EI157" s="187"/>
      <c r="EJ157" s="187"/>
      <c r="EK157" s="187"/>
      <c r="EL157" s="187"/>
      <c r="EM157" s="187"/>
      <c r="EN157" s="187"/>
      <c r="EO157" s="187"/>
      <c r="EP157" s="187"/>
      <c r="EQ157" s="187"/>
      <c r="ER157" s="187"/>
      <c r="ES157" s="187"/>
      <c r="ET157" s="187"/>
      <c r="EU157" s="187"/>
      <c r="EV157" s="187"/>
      <c r="EW157" s="187"/>
      <c r="EX157" s="187"/>
      <c r="EY157" s="187"/>
      <c r="EZ157" s="187"/>
      <c r="FA157" s="187"/>
      <c r="FB157" s="187"/>
      <c r="FC157" s="187"/>
      <c r="FD157" s="187"/>
      <c r="FE157" s="187"/>
      <c r="FF157" s="187"/>
      <c r="FG157" s="187"/>
      <c r="FH157" s="187"/>
      <c r="FI157" s="187"/>
      <c r="FJ157" s="187"/>
      <c r="FK157" s="187"/>
      <c r="FL157" s="187"/>
      <c r="FM157" s="187"/>
      <c r="FN157" s="187"/>
      <c r="FO157" s="187"/>
      <c r="FP157" s="187"/>
      <c r="FQ157" s="194"/>
      <c r="FR157" s="187"/>
      <c r="FS157" s="187"/>
      <c r="FT157" s="187"/>
      <c r="FU157" s="194"/>
    </row>
    <row r="158" spans="1:177" ht="14.1" customHeight="1" x14ac:dyDescent="0.2">
      <c r="A158" s="187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87"/>
      <c r="T158" s="187"/>
      <c r="U158" s="187"/>
      <c r="V158" s="187"/>
      <c r="W158" s="187"/>
      <c r="X158" s="187"/>
      <c r="Y158" s="187"/>
      <c r="Z158" s="187"/>
      <c r="AA158" s="187"/>
      <c r="AB158" s="187"/>
      <c r="AC158" s="187"/>
      <c r="AD158" s="187"/>
      <c r="AE158" s="187"/>
      <c r="AF158" s="187"/>
      <c r="AG158" s="187"/>
      <c r="AH158" s="187"/>
      <c r="AI158" s="187"/>
      <c r="AJ158" s="187"/>
      <c r="AK158" s="187"/>
      <c r="AL158" s="187"/>
      <c r="AM158" s="187"/>
      <c r="AN158" s="187"/>
      <c r="AO158" s="187"/>
      <c r="AP158" s="187"/>
      <c r="AQ158" s="187"/>
      <c r="AR158" s="187"/>
      <c r="AS158" s="187"/>
      <c r="AT158" s="187"/>
      <c r="AU158" s="187"/>
      <c r="AV158" s="187"/>
      <c r="AW158" s="187"/>
      <c r="AX158" s="187"/>
      <c r="AY158" s="187"/>
      <c r="AZ158" s="187"/>
      <c r="BA158" s="187"/>
      <c r="BB158" s="187"/>
      <c r="BC158" s="187"/>
      <c r="BD158" s="187"/>
      <c r="BE158" s="187"/>
      <c r="BF158" s="187"/>
      <c r="BG158" s="187"/>
      <c r="BH158" s="187"/>
      <c r="BI158" s="187"/>
      <c r="BJ158" s="187"/>
      <c r="BK158" s="187"/>
      <c r="BL158" s="187"/>
      <c r="BM158" s="187"/>
      <c r="BN158" s="187"/>
      <c r="BO158" s="187"/>
      <c r="BP158" s="187"/>
      <c r="BQ158" s="187"/>
      <c r="BR158" s="187"/>
      <c r="BS158" s="187"/>
      <c r="BT158" s="187"/>
      <c r="BU158" s="187"/>
      <c r="BV158" s="187"/>
      <c r="BW158" s="187"/>
      <c r="BX158" s="187"/>
      <c r="BY158" s="187"/>
      <c r="BZ158" s="187"/>
      <c r="CA158" s="187"/>
      <c r="CB158" s="187"/>
      <c r="CC158" s="187"/>
      <c r="CD158" s="187"/>
      <c r="CE158" s="187"/>
      <c r="CF158" s="187"/>
      <c r="CG158" s="187"/>
      <c r="CH158" s="187"/>
      <c r="CI158" s="187"/>
      <c r="CJ158" s="187"/>
      <c r="CK158" s="187"/>
      <c r="CL158" s="187"/>
      <c r="CM158" s="187"/>
      <c r="CN158" s="187"/>
      <c r="CO158" s="187"/>
      <c r="CP158" s="187"/>
      <c r="CQ158" s="187"/>
      <c r="CR158" s="187"/>
      <c r="CS158" s="187"/>
      <c r="CT158" s="187"/>
      <c r="CU158" s="187"/>
      <c r="CV158" s="187"/>
      <c r="CW158" s="187"/>
      <c r="CX158" s="187"/>
      <c r="CY158" s="187"/>
      <c r="CZ158" s="187"/>
      <c r="DA158" s="187"/>
      <c r="DB158" s="187"/>
      <c r="DC158" s="187"/>
      <c r="DD158" s="187"/>
      <c r="DE158" s="187"/>
      <c r="DF158" s="187"/>
      <c r="DG158" s="187"/>
      <c r="DH158" s="187"/>
      <c r="DI158" s="187"/>
      <c r="DJ158" s="187"/>
      <c r="DK158" s="187"/>
      <c r="DL158" s="187"/>
      <c r="DM158" s="187"/>
      <c r="DN158" s="187"/>
      <c r="DO158" s="187"/>
      <c r="DP158" s="187"/>
      <c r="DQ158" s="187"/>
      <c r="DR158" s="187"/>
      <c r="DS158" s="187"/>
      <c r="DT158" s="187"/>
      <c r="DU158" s="187"/>
      <c r="DV158" s="187"/>
      <c r="DW158" s="187"/>
      <c r="DX158" s="187"/>
      <c r="DY158" s="187"/>
      <c r="DZ158" s="187"/>
      <c r="EA158" s="187"/>
      <c r="EB158" s="187"/>
      <c r="EC158" s="187"/>
      <c r="ED158" s="187"/>
      <c r="EE158" s="187"/>
      <c r="EF158" s="187"/>
      <c r="EG158" s="187"/>
      <c r="EH158" s="187"/>
      <c r="EI158" s="187"/>
      <c r="EJ158" s="187"/>
      <c r="EK158" s="187"/>
      <c r="EL158" s="187"/>
      <c r="EM158" s="187"/>
      <c r="EN158" s="187"/>
      <c r="EO158" s="187"/>
      <c r="EP158" s="187"/>
      <c r="EQ158" s="187"/>
      <c r="ER158" s="187"/>
      <c r="ES158" s="187"/>
      <c r="ET158" s="187"/>
      <c r="EU158" s="187"/>
      <c r="EV158" s="187"/>
      <c r="EW158" s="187"/>
      <c r="EX158" s="187"/>
      <c r="EY158" s="187"/>
      <c r="EZ158" s="187"/>
      <c r="FA158" s="187"/>
      <c r="FB158" s="187"/>
      <c r="FC158" s="187"/>
      <c r="FD158" s="187"/>
      <c r="FE158" s="187"/>
      <c r="FF158" s="187"/>
      <c r="FG158" s="187"/>
      <c r="FH158" s="187"/>
      <c r="FI158" s="187"/>
      <c r="FJ158" s="187"/>
      <c r="FK158" s="187"/>
      <c r="FL158" s="187"/>
      <c r="FM158" s="187"/>
      <c r="FN158" s="187"/>
      <c r="FO158" s="187"/>
      <c r="FP158" s="187"/>
      <c r="FQ158" s="194"/>
      <c r="FR158" s="187"/>
      <c r="FS158" s="187"/>
      <c r="FT158" s="187"/>
      <c r="FU158" s="194"/>
    </row>
  </sheetData>
  <sheetProtection password="CA20" sheet="1" objects="1" scenarios="1"/>
  <mergeCells count="136">
    <mergeCell ref="U37:U38"/>
    <mergeCell ref="I35:L35"/>
    <mergeCell ref="I37:L37"/>
    <mergeCell ref="H14:J14"/>
    <mergeCell ref="I31:L31"/>
    <mergeCell ref="F32:H32"/>
    <mergeCell ref="I32:L32"/>
    <mergeCell ref="C29:E35"/>
    <mergeCell ref="GU23:GV23"/>
    <mergeCell ref="GU24:GV24"/>
    <mergeCell ref="GS31:GT31"/>
    <mergeCell ref="GS29:GT29"/>
    <mergeCell ref="Q34:R34"/>
    <mergeCell ref="RF18:RG18"/>
    <mergeCell ref="GE13:GG13"/>
    <mergeCell ref="GB13:GD13"/>
    <mergeCell ref="QZ18:RA18"/>
    <mergeCell ref="RD18:RE18"/>
    <mergeCell ref="RB18:RC18"/>
    <mergeCell ref="QZ17:RA17"/>
    <mergeCell ref="RB17:RC17"/>
    <mergeCell ref="RD17:RE17"/>
    <mergeCell ref="GE52:GG52"/>
    <mergeCell ref="GA43:GC43"/>
    <mergeCell ref="GS30:GT30"/>
    <mergeCell ref="GS27:GT27"/>
    <mergeCell ref="GH29:GI29"/>
    <mergeCell ref="GS32:GT32"/>
    <mergeCell ref="RB48:RC48"/>
    <mergeCell ref="QZ19:RA19"/>
    <mergeCell ref="RD19:RE19"/>
    <mergeCell ref="RB19:RC19"/>
    <mergeCell ref="GF23:GG23"/>
    <mergeCell ref="GS28:GT28"/>
    <mergeCell ref="GF24:GG24"/>
    <mergeCell ref="GF25:GG25"/>
    <mergeCell ref="GH31:GI31"/>
    <mergeCell ref="GF22:GG22"/>
    <mergeCell ref="GS23:GT23"/>
    <mergeCell ref="GS44:GT44"/>
    <mergeCell ref="RC3:RF3"/>
    <mergeCell ref="I33:L33"/>
    <mergeCell ref="I34:L34"/>
    <mergeCell ref="GS26:GT26"/>
    <mergeCell ref="GS24:GT24"/>
    <mergeCell ref="GS25:GT25"/>
    <mergeCell ref="GL22:GM22"/>
    <mergeCell ref="GL23:GM23"/>
    <mergeCell ref="H18:J18"/>
    <mergeCell ref="GH32:GI32"/>
    <mergeCell ref="M34:O35"/>
    <mergeCell ref="F31:H31"/>
    <mergeCell ref="GL14:GN14"/>
    <mergeCell ref="GS16:GT16"/>
    <mergeCell ref="GH30:GI30"/>
    <mergeCell ref="H22:J22"/>
    <mergeCell ref="D16:G17"/>
    <mergeCell ref="FY19:FZ19"/>
    <mergeCell ref="GB21:GD21"/>
    <mergeCell ref="GA18:GB18"/>
    <mergeCell ref="F35:H35"/>
    <mergeCell ref="H20:J20"/>
    <mergeCell ref="QZ16:RG16"/>
    <mergeCell ref="RF17:RG17"/>
    <mergeCell ref="WJ41:WL41"/>
    <mergeCell ref="GA63:GB63"/>
    <mergeCell ref="VE54:VF54"/>
    <mergeCell ref="VG54:VH54"/>
    <mergeCell ref="VE55:VF55"/>
    <mergeCell ref="VG55:VH55"/>
    <mergeCell ref="GE54:GG54"/>
    <mergeCell ref="GE53:GG53"/>
    <mergeCell ref="GC56:GD56"/>
    <mergeCell ref="GC57:GD57"/>
    <mergeCell ref="GA58:GC58"/>
    <mergeCell ref="GE51:GG51"/>
    <mergeCell ref="GA50:GC50"/>
    <mergeCell ref="GA46:GC46"/>
    <mergeCell ref="GA49:GC49"/>
    <mergeCell ref="GA48:GC48"/>
    <mergeCell ref="GA44:GC44"/>
    <mergeCell ref="GA47:GC47"/>
    <mergeCell ref="RJ56:RK56"/>
    <mergeCell ref="RJ57:RK57"/>
    <mergeCell ref="RQ56:RR56"/>
    <mergeCell ref="RQ57:RR57"/>
    <mergeCell ref="RT56:RU56"/>
    <mergeCell ref="RT57:RU57"/>
    <mergeCell ref="RF19:RG19"/>
    <mergeCell ref="C36:E38"/>
    <mergeCell ref="AN4:AZ4"/>
    <mergeCell ref="AN6:AZ6"/>
    <mergeCell ref="AN8:AZ8"/>
    <mergeCell ref="FZ59:GA59"/>
    <mergeCell ref="GB59:GC59"/>
    <mergeCell ref="QZ2:RB2"/>
    <mergeCell ref="QZ3:RB3"/>
    <mergeCell ref="M37:O38"/>
    <mergeCell ref="RG2:RI2"/>
    <mergeCell ref="RG3:RI3"/>
    <mergeCell ref="D2:F3"/>
    <mergeCell ref="D10:K11"/>
    <mergeCell ref="H12:J12"/>
    <mergeCell ref="F30:H30"/>
    <mergeCell ref="I30:L30"/>
    <mergeCell ref="GS17:GT17"/>
    <mergeCell ref="GS18:GT18"/>
    <mergeCell ref="GL17:GM17"/>
    <mergeCell ref="GN22:GO22"/>
    <mergeCell ref="GS22:GT22"/>
    <mergeCell ref="GN23:GO23"/>
    <mergeCell ref="RC2:RF2"/>
    <mergeCell ref="FW63:FY63"/>
    <mergeCell ref="H4:J4"/>
    <mergeCell ref="H6:J6"/>
    <mergeCell ref="H8:J8"/>
    <mergeCell ref="R2:W3"/>
    <mergeCell ref="FW59:FY59"/>
    <mergeCell ref="FW56:FY56"/>
    <mergeCell ref="FW57:FY57"/>
    <mergeCell ref="FW58:FY58"/>
    <mergeCell ref="FW44:FX44"/>
    <mergeCell ref="FY13:GA13"/>
    <mergeCell ref="U4:AG4"/>
    <mergeCell ref="U6:AG6"/>
    <mergeCell ref="U8:AG8"/>
    <mergeCell ref="GA16:GB16"/>
    <mergeCell ref="I38:L38"/>
    <mergeCell ref="I36:L36"/>
    <mergeCell ref="F37:H37"/>
    <mergeCell ref="F38:H38"/>
    <mergeCell ref="F33:H33"/>
    <mergeCell ref="D24:F25"/>
    <mergeCell ref="I29:L29"/>
    <mergeCell ref="H26:J26"/>
    <mergeCell ref="F34:H34"/>
  </mergeCells>
  <dataValidations count="10">
    <dataValidation type="list" allowBlank="1" showInputMessage="1" showErrorMessage="1" sqref="RC50">
      <formula1>$GJ$22:$GJ$30</formula1>
    </dataValidation>
    <dataValidation type="list" allowBlank="1" showInputMessage="1" showErrorMessage="1" sqref="I36">
      <formula1>$GE$30:$GE$32</formula1>
    </dataValidation>
    <dataValidation type="list" allowBlank="1" showInputMessage="1" showErrorMessage="1" sqref="I38">
      <formula1>$GJ$21:$GJ$28</formula1>
    </dataValidation>
    <dataValidation type="list" allowBlank="1" showInputMessage="1" showErrorMessage="1" sqref="I30:L30">
      <formula1>$FX$22:$FX$40</formula1>
    </dataValidation>
    <dataValidation type="list" allowBlank="1" showInputMessage="1" showErrorMessage="1" sqref="I29">
      <formula1>$HH$23:$HH$28</formula1>
    </dataValidation>
    <dataValidation type="list" allowBlank="1" showInputMessage="1" showErrorMessage="1" sqref="H22:J22">
      <formula1>$GH$20:$GH$25</formula1>
    </dataValidation>
    <dataValidation type="list" allowBlank="1" showInputMessage="1" showErrorMessage="1" sqref="H20:J20 H18:J18">
      <formula1>$HA$22:$HA$39</formula1>
    </dataValidation>
    <dataValidation type="list" allowBlank="1" showInputMessage="1" showErrorMessage="1" sqref="H4:J4 H6:J6">
      <formula1>$GF$22:$GF$25</formula1>
    </dataValidation>
    <dataValidation type="list" allowBlank="1" showInputMessage="1" showErrorMessage="1" sqref="H8:J8">
      <formula1>$GW$22:$GW$34</formula1>
    </dataValidation>
    <dataValidation type="list" allowBlank="1" showInputMessage="1" showErrorMessage="1" sqref="H12:J12">
      <formula1>$GP$34:$GP$36</formula1>
    </dataValidation>
  </dataValidations>
  <printOptions horizontalCentered="1" verticalCentered="1"/>
  <pageMargins left="0.70866141732283472" right="0.39370078740157483" top="0.39370078740157483" bottom="0.39370078740157483" header="0.27559055118110237" footer="0.19685039370078741"/>
  <pageSetup paperSize="9" scale="62" orientation="landscape" r:id="rId1"/>
  <ignoredErrors>
    <ignoredError sqref="GA30:GA32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AO68"/>
  <sheetViews>
    <sheetView showGridLines="0" showRowColHeaders="0" zoomScaleNormal="100" workbookViewId="0">
      <selection activeCell="AV21" sqref="AV21"/>
    </sheetView>
  </sheetViews>
  <sheetFormatPr defaultColWidth="2.625" defaultRowHeight="14.1" customHeight="1" x14ac:dyDescent="0.2"/>
  <cols>
    <col min="1" max="6" width="2.625" style="6"/>
    <col min="7" max="8" width="2.625" style="6" customWidth="1"/>
    <col min="9" max="9" width="2.625" style="6"/>
    <col min="10" max="11" width="2.625" style="6" customWidth="1"/>
    <col min="12" max="12" width="2.625" style="6"/>
    <col min="13" max="15" width="2.625" style="6" customWidth="1"/>
    <col min="16" max="18" width="2.625" style="6"/>
    <col min="19" max="19" width="2.625" style="6" customWidth="1"/>
    <col min="20" max="31" width="2.625" style="6"/>
    <col min="32" max="32" width="2.625" style="6" customWidth="1"/>
    <col min="33" max="16384" width="2.625" style="6"/>
  </cols>
  <sheetData>
    <row r="1" spans="2:41" ht="14.1" customHeight="1" x14ac:dyDescent="0.2">
      <c r="B1" s="66" t="s">
        <v>67</v>
      </c>
    </row>
    <row r="2" spans="2:41" ht="14.1" customHeight="1" thickBot="1" x14ac:dyDescent="0.25">
      <c r="B2" s="15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11"/>
    </row>
    <row r="3" spans="2:41" ht="14.1" customHeight="1" x14ac:dyDescent="0.2">
      <c r="B3" s="12"/>
      <c r="C3" s="32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9"/>
      <c r="AO3" s="9"/>
    </row>
    <row r="4" spans="2:41" ht="14.1" customHeight="1" x14ac:dyDescent="0.2">
      <c r="B4" s="12"/>
      <c r="C4" s="18"/>
      <c r="D4" s="54" t="s">
        <v>27</v>
      </c>
      <c r="E4" s="52"/>
      <c r="F4" s="52"/>
      <c r="G4" s="53"/>
      <c r="H4" s="39" t="str">
        <f>'Tied Column'!U4</f>
        <v>อาคารคอนกรีตเสริมเหล็ก</v>
      </c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1"/>
      <c r="Y4" s="40"/>
      <c r="Z4" s="40"/>
      <c r="AA4" s="40"/>
      <c r="AB4" s="54" t="s">
        <v>149</v>
      </c>
      <c r="AC4" s="55"/>
      <c r="AD4" s="52"/>
      <c r="AE4" s="53"/>
      <c r="AF4" s="39" t="str">
        <f>'Tied Column'!AN4</f>
        <v>C-01</v>
      </c>
      <c r="AG4" s="40"/>
      <c r="AH4" s="40"/>
      <c r="AI4" s="40"/>
      <c r="AJ4" s="41"/>
      <c r="AK4" s="41"/>
      <c r="AL4" s="41"/>
      <c r="AM4" s="70"/>
      <c r="AN4" s="20"/>
      <c r="AO4" s="9"/>
    </row>
    <row r="5" spans="2:41" ht="14.1" customHeight="1" x14ac:dyDescent="0.2">
      <c r="B5" s="12"/>
      <c r="C5" s="18"/>
      <c r="D5" s="68" t="s">
        <v>28</v>
      </c>
      <c r="E5" s="48"/>
      <c r="F5" s="48"/>
      <c r="G5" s="49"/>
      <c r="H5" s="47" t="str">
        <f>'Tied Column'!U6</f>
        <v>สำนักงานทรัพย์สินส่วนพระมหากษัตริย์</v>
      </c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6"/>
      <c r="Y5" s="45"/>
      <c r="Z5" s="45"/>
      <c r="AA5" s="45"/>
      <c r="AB5" s="50" t="s">
        <v>25</v>
      </c>
      <c r="AC5" s="51"/>
      <c r="AD5" s="48"/>
      <c r="AE5" s="49"/>
      <c r="AF5" s="47" t="str">
        <f>'Tied Column'!AN6</f>
        <v>ว่าที่ ร.ต.รณฤทธิ์ เพชสง</v>
      </c>
      <c r="AG5" s="45"/>
      <c r="AH5" s="45"/>
      <c r="AI5" s="45"/>
      <c r="AJ5" s="46"/>
      <c r="AK5" s="46"/>
      <c r="AL5" s="46"/>
      <c r="AM5" s="71"/>
      <c r="AN5" s="20"/>
      <c r="AO5" s="9"/>
    </row>
    <row r="6" spans="2:41" ht="14.1" customHeight="1" x14ac:dyDescent="0.2">
      <c r="B6" s="12"/>
      <c r="C6" s="18"/>
      <c r="D6" s="69" t="s">
        <v>29</v>
      </c>
      <c r="E6" s="56"/>
      <c r="F6" s="56"/>
      <c r="G6" s="57"/>
      <c r="H6" s="42" t="str">
        <f>'Tied Column'!U8</f>
        <v>กรุงเทพมหานครฯ</v>
      </c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4"/>
      <c r="Y6" s="43"/>
      <c r="Z6" s="43"/>
      <c r="AA6" s="43"/>
      <c r="AB6" s="58" t="s">
        <v>26</v>
      </c>
      <c r="AC6" s="59"/>
      <c r="AD6" s="56"/>
      <c r="AE6" s="57"/>
      <c r="AF6" s="42" t="str">
        <f>'Tied Column'!AN8</f>
        <v>ภย.62026</v>
      </c>
      <c r="AG6" s="43"/>
      <c r="AH6" s="43"/>
      <c r="AI6" s="43"/>
      <c r="AJ6" s="44"/>
      <c r="AK6" s="44"/>
      <c r="AL6" s="44"/>
      <c r="AM6" s="72"/>
      <c r="AN6" s="20"/>
      <c r="AO6" s="9"/>
    </row>
    <row r="7" spans="2:41" ht="14.1" customHeight="1" x14ac:dyDescent="0.2">
      <c r="B7" s="12"/>
      <c r="C7" s="18"/>
      <c r="D7" s="27" t="s">
        <v>30</v>
      </c>
      <c r="E7" s="23"/>
      <c r="F7" s="23"/>
      <c r="G7" s="23"/>
      <c r="H7" s="23"/>
      <c r="I7" s="23"/>
      <c r="J7" s="23"/>
      <c r="K7" s="23"/>
      <c r="L7" s="17"/>
      <c r="M7" s="23"/>
      <c r="N7" s="23"/>
      <c r="O7" s="23"/>
      <c r="P7" s="28" t="s">
        <v>72</v>
      </c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7" t="s">
        <v>31</v>
      </c>
      <c r="AC7" s="23"/>
      <c r="AD7" s="23"/>
      <c r="AE7" s="23"/>
      <c r="AF7" s="23"/>
      <c r="AG7" s="23"/>
      <c r="AH7" s="23"/>
      <c r="AI7" s="23"/>
      <c r="AJ7" s="13"/>
      <c r="AK7" s="13"/>
      <c r="AL7" s="13"/>
      <c r="AM7" s="13"/>
      <c r="AN7" s="20"/>
      <c r="AO7" s="9"/>
    </row>
    <row r="8" spans="2:41" ht="14.1" customHeight="1" x14ac:dyDescent="0.2">
      <c r="B8" s="12"/>
      <c r="C8" s="18"/>
      <c r="D8" s="29" t="s">
        <v>4</v>
      </c>
      <c r="E8" s="98"/>
      <c r="F8" s="242" t="s">
        <v>1</v>
      </c>
      <c r="G8" s="420">
        <f>'Tied Column'!H8</f>
        <v>150</v>
      </c>
      <c r="H8" s="420"/>
      <c r="I8" s="420"/>
      <c r="J8" s="242" t="s">
        <v>2</v>
      </c>
      <c r="K8" s="13"/>
      <c r="L8" s="13"/>
      <c r="M8" s="13"/>
      <c r="N8" s="23"/>
      <c r="O8" s="23"/>
      <c r="P8" s="29" t="s">
        <v>5</v>
      </c>
      <c r="Q8" s="23"/>
      <c r="R8" s="242" t="s">
        <v>1</v>
      </c>
      <c r="S8" s="421">
        <f>'Tied Column'!H18/100</f>
        <v>0.3</v>
      </c>
      <c r="T8" s="421"/>
      <c r="U8" s="421"/>
      <c r="V8" s="242" t="s">
        <v>9</v>
      </c>
      <c r="W8" s="22"/>
      <c r="X8" s="22"/>
      <c r="Y8" s="23"/>
      <c r="Z8" s="23"/>
      <c r="AA8" s="23"/>
      <c r="AB8" s="30" t="s">
        <v>24</v>
      </c>
      <c r="AC8" s="13"/>
      <c r="AD8" s="242" t="s">
        <v>1</v>
      </c>
      <c r="AE8" s="421">
        <f>'Tied Column'!H14</f>
        <v>0.85</v>
      </c>
      <c r="AF8" s="420"/>
      <c r="AG8" s="420"/>
      <c r="AH8" s="242" t="s">
        <v>0</v>
      </c>
      <c r="AI8" s="23"/>
      <c r="AJ8" s="13"/>
      <c r="AK8" s="13"/>
      <c r="AL8" s="13"/>
      <c r="AM8" s="13"/>
      <c r="AN8" s="20"/>
      <c r="AO8" s="9"/>
    </row>
    <row r="9" spans="2:41" ht="14.1" customHeight="1" x14ac:dyDescent="0.2">
      <c r="B9" s="12"/>
      <c r="C9" s="18"/>
      <c r="D9" s="29" t="s">
        <v>3</v>
      </c>
      <c r="E9" s="98"/>
      <c r="F9" s="242" t="s">
        <v>1</v>
      </c>
      <c r="G9" s="420">
        <f>'Tied Column'!H4</f>
        <v>3000</v>
      </c>
      <c r="H9" s="420"/>
      <c r="I9" s="420"/>
      <c r="J9" s="247" t="s">
        <v>2</v>
      </c>
      <c r="K9" s="13"/>
      <c r="L9" s="13"/>
      <c r="M9" s="13"/>
      <c r="N9" s="23"/>
      <c r="O9" s="23"/>
      <c r="P9" s="29" t="s">
        <v>13</v>
      </c>
      <c r="Q9" s="23"/>
      <c r="R9" s="242" t="s">
        <v>1</v>
      </c>
      <c r="S9" s="426">
        <f>'Tied Column'!H20/100</f>
        <v>0.3</v>
      </c>
      <c r="T9" s="426"/>
      <c r="U9" s="426"/>
      <c r="V9" s="242" t="s">
        <v>9</v>
      </c>
      <c r="W9" s="22"/>
      <c r="X9" s="22"/>
      <c r="Y9" s="23"/>
      <c r="Z9" s="23"/>
      <c r="AA9" s="23"/>
      <c r="AB9" s="30" t="s">
        <v>130</v>
      </c>
      <c r="AC9" s="13"/>
      <c r="AD9" s="242" t="s">
        <v>1</v>
      </c>
      <c r="AE9" s="421">
        <f>'Tied Column'!H12</f>
        <v>0.7</v>
      </c>
      <c r="AF9" s="421"/>
      <c r="AG9" s="421"/>
      <c r="AH9" s="242" t="s">
        <v>0</v>
      </c>
      <c r="AI9" s="23"/>
      <c r="AJ9" s="13"/>
      <c r="AK9" s="13"/>
      <c r="AL9" s="13"/>
      <c r="AM9" s="13"/>
      <c r="AN9" s="20"/>
      <c r="AO9" s="9"/>
    </row>
    <row r="10" spans="2:41" ht="14.1" customHeight="1" x14ac:dyDescent="0.2">
      <c r="B10" s="12"/>
      <c r="C10" s="18"/>
      <c r="D10" s="29" t="s">
        <v>129</v>
      </c>
      <c r="E10" s="98"/>
      <c r="F10" s="242" t="s">
        <v>1</v>
      </c>
      <c r="G10" s="420">
        <f>'Tied Column'!H6</f>
        <v>2400</v>
      </c>
      <c r="H10" s="420"/>
      <c r="I10" s="420"/>
      <c r="J10" s="247" t="s">
        <v>2</v>
      </c>
      <c r="K10" s="13"/>
      <c r="L10" s="13"/>
      <c r="M10" s="13"/>
      <c r="N10" s="23"/>
      <c r="O10" s="23"/>
      <c r="P10" s="31" t="s">
        <v>69</v>
      </c>
      <c r="Q10" s="23"/>
      <c r="R10" s="242" t="s">
        <v>1</v>
      </c>
      <c r="S10" s="431">
        <f>'Tied Column'!H22/100</f>
        <v>3.5000000000000003E-2</v>
      </c>
      <c r="T10" s="431"/>
      <c r="U10" s="431"/>
      <c r="V10" s="242" t="s">
        <v>9</v>
      </c>
      <c r="W10" s="22"/>
      <c r="X10" s="22"/>
      <c r="Y10" s="23"/>
      <c r="Z10" s="23"/>
      <c r="AA10" s="23"/>
      <c r="AB10" s="30"/>
      <c r="AC10" s="13"/>
      <c r="AD10" s="242"/>
      <c r="AE10" s="421"/>
      <c r="AF10" s="421"/>
      <c r="AG10" s="421"/>
      <c r="AH10" s="242"/>
      <c r="AI10" s="23"/>
      <c r="AJ10" s="13"/>
      <c r="AK10" s="13"/>
      <c r="AL10" s="13"/>
      <c r="AM10" s="13"/>
      <c r="AN10" s="20"/>
      <c r="AO10" s="9"/>
    </row>
    <row r="11" spans="2:41" ht="14.1" customHeight="1" x14ac:dyDescent="0.2">
      <c r="B11" s="12"/>
      <c r="C11" s="18"/>
      <c r="D11" s="28"/>
      <c r="E11" s="23"/>
      <c r="F11" s="23"/>
      <c r="G11" s="65"/>
      <c r="H11" s="65"/>
      <c r="I11" s="65"/>
      <c r="J11" s="65"/>
      <c r="K11" s="23"/>
      <c r="L11" s="23"/>
      <c r="M11" s="23"/>
      <c r="N11" s="23"/>
      <c r="O11" s="23"/>
      <c r="P11" s="22"/>
      <c r="Q11" s="22"/>
      <c r="R11" s="22"/>
      <c r="S11" s="22"/>
      <c r="T11" s="22"/>
      <c r="U11" s="22"/>
      <c r="V11" s="22"/>
      <c r="W11" s="22"/>
      <c r="X11" s="17"/>
      <c r="Y11" s="17"/>
      <c r="Z11" s="17"/>
      <c r="AA11" s="23"/>
      <c r="AB11" s="23"/>
      <c r="AC11" s="23"/>
      <c r="AD11" s="23"/>
      <c r="AE11" s="65"/>
      <c r="AF11" s="65"/>
      <c r="AG11" s="65"/>
      <c r="AH11" s="65"/>
      <c r="AI11" s="23"/>
      <c r="AJ11" s="13"/>
      <c r="AK11" s="13"/>
      <c r="AL11" s="13"/>
      <c r="AM11" s="13"/>
      <c r="AN11" s="20"/>
      <c r="AO11" s="9"/>
    </row>
    <row r="12" spans="2:41" ht="14.1" customHeight="1" x14ac:dyDescent="0.2">
      <c r="B12" s="12"/>
      <c r="C12" s="18"/>
      <c r="D12" s="26" t="s">
        <v>62</v>
      </c>
      <c r="E12" s="22"/>
      <c r="F12" s="22"/>
      <c r="G12" s="22"/>
      <c r="H12" s="22"/>
      <c r="I12" s="22"/>
      <c r="J12" s="22"/>
      <c r="K12" s="23"/>
      <c r="L12" s="23"/>
      <c r="M12" s="23"/>
      <c r="N12" s="23"/>
      <c r="O12" s="23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23"/>
      <c r="AJ12" s="13"/>
      <c r="AK12" s="13"/>
      <c r="AL12" s="13"/>
      <c r="AM12" s="13"/>
      <c r="AN12" s="20"/>
      <c r="AO12" s="9"/>
    </row>
    <row r="13" spans="2:41" ht="14.1" customHeight="1" x14ac:dyDescent="0.2">
      <c r="B13" s="12"/>
      <c r="C13" s="18"/>
      <c r="D13" s="245" t="s">
        <v>45</v>
      </c>
      <c r="E13" s="85"/>
      <c r="F13" s="75"/>
      <c r="G13" s="75"/>
      <c r="H13" s="60"/>
      <c r="I13" s="60"/>
      <c r="J13" s="60"/>
      <c r="K13" s="60"/>
      <c r="L13" s="60"/>
      <c r="M13" s="60"/>
      <c r="N13" s="60"/>
      <c r="O13" s="60"/>
      <c r="P13" s="245" t="s">
        <v>131</v>
      </c>
      <c r="Q13" s="60"/>
      <c r="R13" s="60"/>
      <c r="S13" s="60"/>
      <c r="T13" s="60"/>
      <c r="U13" s="60"/>
      <c r="V13" s="60"/>
      <c r="W13" s="60"/>
      <c r="X13" s="60"/>
      <c r="Y13" s="86"/>
      <c r="Z13" s="86"/>
      <c r="AA13" s="86"/>
      <c r="AB13" s="245" t="s">
        <v>0</v>
      </c>
      <c r="AC13" s="60"/>
      <c r="AD13" s="60"/>
      <c r="AE13" s="86"/>
      <c r="AF13" s="86"/>
      <c r="AG13" s="86"/>
      <c r="AH13" s="60"/>
      <c r="AI13" s="60"/>
      <c r="AJ13" s="60"/>
      <c r="AK13" s="60"/>
      <c r="AL13" s="422" t="s">
        <v>46</v>
      </c>
      <c r="AM13" s="422"/>
      <c r="AN13" s="20"/>
      <c r="AO13" s="9"/>
    </row>
    <row r="14" spans="2:41" ht="14.1" customHeight="1" x14ac:dyDescent="0.2">
      <c r="B14" s="12"/>
      <c r="C14" s="18"/>
      <c r="D14" s="261" t="s">
        <v>78</v>
      </c>
      <c r="E14" s="255"/>
      <c r="F14" s="256" t="s">
        <v>1</v>
      </c>
      <c r="G14" s="261" t="s">
        <v>148</v>
      </c>
      <c r="H14" s="255"/>
      <c r="I14" s="255"/>
      <c r="J14" s="255"/>
      <c r="K14" s="255"/>
      <c r="L14" s="255"/>
      <c r="M14" s="255"/>
      <c r="N14" s="255"/>
      <c r="O14" s="255"/>
      <c r="P14" s="545">
        <f>'Tied Column'!H26</f>
        <v>50000</v>
      </c>
      <c r="Q14" s="545"/>
      <c r="R14" s="545"/>
      <c r="S14" s="100"/>
      <c r="T14" s="100"/>
      <c r="U14" s="100"/>
      <c r="V14" s="100"/>
      <c r="W14" s="100"/>
      <c r="X14" s="100"/>
      <c r="Y14" s="255"/>
      <c r="Z14" s="255"/>
      <c r="AA14" s="255"/>
      <c r="AB14" s="100" t="s">
        <v>0</v>
      </c>
      <c r="AC14" s="100"/>
      <c r="AD14" s="100"/>
      <c r="AE14" s="255"/>
      <c r="AF14" s="255"/>
      <c r="AG14" s="255"/>
      <c r="AH14" s="84"/>
      <c r="AI14" s="84"/>
      <c r="AJ14" s="84"/>
      <c r="AK14" s="242"/>
      <c r="AL14" s="256" t="s">
        <v>10</v>
      </c>
      <c r="AM14" s="242"/>
      <c r="AN14" s="20"/>
      <c r="AO14" s="9"/>
    </row>
    <row r="15" spans="2:41" ht="14.1" customHeight="1" x14ac:dyDescent="0.2">
      <c r="B15" s="12"/>
      <c r="C15" s="18"/>
      <c r="D15" s="252" t="s">
        <v>77</v>
      </c>
      <c r="E15" s="255"/>
      <c r="F15" s="256" t="s">
        <v>1</v>
      </c>
      <c r="G15" s="88" t="s">
        <v>142</v>
      </c>
      <c r="H15" s="255"/>
      <c r="I15" s="255"/>
      <c r="J15" s="255"/>
      <c r="K15" s="255"/>
      <c r="L15" s="255"/>
      <c r="M15" s="255"/>
      <c r="N15" s="255"/>
      <c r="O15" s="255"/>
      <c r="P15" s="432">
        <f>'Tied Column'!GA46</f>
        <v>900</v>
      </c>
      <c r="Q15" s="432"/>
      <c r="R15" s="432"/>
      <c r="S15" s="101"/>
      <c r="T15" s="101"/>
      <c r="U15" s="101"/>
      <c r="V15" s="101"/>
      <c r="W15" s="101"/>
      <c r="X15" s="101"/>
      <c r="Y15" s="255"/>
      <c r="Z15" s="255"/>
      <c r="AA15" s="255"/>
      <c r="AB15" s="100" t="s">
        <v>0</v>
      </c>
      <c r="AC15" s="84"/>
      <c r="AD15" s="84"/>
      <c r="AE15" s="255"/>
      <c r="AF15" s="255"/>
      <c r="AG15" s="255"/>
      <c r="AH15" s="255"/>
      <c r="AI15" s="250"/>
      <c r="AJ15" s="242"/>
      <c r="AK15" s="242"/>
      <c r="AL15" s="252" t="s">
        <v>11</v>
      </c>
      <c r="AM15" s="242"/>
      <c r="AN15" s="20"/>
      <c r="AO15" s="9"/>
    </row>
    <row r="16" spans="2:41" ht="14.1" customHeight="1" x14ac:dyDescent="0.2">
      <c r="B16" s="12"/>
      <c r="C16" s="18"/>
      <c r="D16" s="34" t="s">
        <v>68</v>
      </c>
      <c r="E16" s="255"/>
      <c r="F16" s="256" t="s">
        <v>1</v>
      </c>
      <c r="G16" s="30" t="s">
        <v>150</v>
      </c>
      <c r="H16" s="255"/>
      <c r="I16" s="255"/>
      <c r="J16" s="255"/>
      <c r="K16" s="255"/>
      <c r="L16" s="255"/>
      <c r="M16" s="255"/>
      <c r="N16" s="255"/>
      <c r="O16" s="255"/>
      <c r="P16" s="426">
        <f>'Tied Column'!GA47</f>
        <v>9</v>
      </c>
      <c r="Q16" s="432"/>
      <c r="R16" s="432"/>
      <c r="S16" s="84"/>
      <c r="T16" s="232" t="str">
        <f>IF('Tied Column'!GA44&gt;='Tied Column'!GA43,"&lt;&lt; [Use 1%]","")</f>
        <v>&lt;&lt; [Use 1%]</v>
      </c>
      <c r="U16" s="100"/>
      <c r="V16" s="100"/>
      <c r="W16" s="100"/>
      <c r="X16" s="100"/>
      <c r="Y16" s="255"/>
      <c r="Z16" s="255"/>
      <c r="AA16" s="255"/>
      <c r="AB16" s="100" t="s">
        <v>0</v>
      </c>
      <c r="AC16" s="84"/>
      <c r="AD16" s="84"/>
      <c r="AE16" s="255"/>
      <c r="AF16" s="255"/>
      <c r="AG16" s="255"/>
      <c r="AH16" s="255"/>
      <c r="AI16" s="250"/>
      <c r="AJ16" s="242"/>
      <c r="AK16" s="242"/>
      <c r="AL16" s="252" t="s">
        <v>11</v>
      </c>
      <c r="AM16" s="242"/>
      <c r="AN16" s="20"/>
      <c r="AO16" s="9"/>
    </row>
    <row r="17" spans="2:41" ht="14.1" customHeight="1" x14ac:dyDescent="0.2">
      <c r="B17" s="12"/>
      <c r="C17" s="18"/>
      <c r="D17" s="242" t="s">
        <v>74</v>
      </c>
      <c r="E17" s="242"/>
      <c r="F17" s="256" t="s">
        <v>1</v>
      </c>
      <c r="G17" s="22" t="s">
        <v>147</v>
      </c>
      <c r="H17" s="242"/>
      <c r="I17" s="242"/>
      <c r="J17" s="242"/>
      <c r="K17" s="242"/>
      <c r="L17" s="242"/>
      <c r="M17" s="256"/>
      <c r="N17" s="242"/>
      <c r="O17" s="242"/>
      <c r="P17" s="426">
        <f>'Tied Column'!GA48</f>
        <v>12.059999999999999</v>
      </c>
      <c r="Q17" s="426"/>
      <c r="R17" s="426"/>
      <c r="S17" s="84"/>
      <c r="T17" s="239" t="str">
        <f>IF(P17&gt;=P16,"&lt;&lt; [Ok]","&lt;&lt; [Not]")</f>
        <v>&lt;&lt; [Ok]</v>
      </c>
      <c r="U17" s="37"/>
      <c r="V17" s="37"/>
      <c r="W17" s="37"/>
      <c r="X17" s="37"/>
      <c r="Y17" s="242"/>
      <c r="Z17" s="242"/>
      <c r="AA17" s="242"/>
      <c r="AB17" s="100" t="s">
        <v>0</v>
      </c>
      <c r="AC17" s="242"/>
      <c r="AD17" s="242"/>
      <c r="AE17" s="250"/>
      <c r="AF17" s="250"/>
      <c r="AG17" s="250"/>
      <c r="AH17" s="252"/>
      <c r="AI17" s="242"/>
      <c r="AJ17" s="242"/>
      <c r="AK17" s="242"/>
      <c r="AL17" s="252" t="s">
        <v>11</v>
      </c>
      <c r="AM17" s="242"/>
      <c r="AN17" s="20"/>
      <c r="AO17" s="9"/>
    </row>
    <row r="18" spans="2:41" ht="14.1" customHeight="1" x14ac:dyDescent="0.2">
      <c r="B18" s="12"/>
      <c r="C18" s="18"/>
      <c r="D18" s="218" t="s">
        <v>41</v>
      </c>
      <c r="E18" s="255"/>
      <c r="F18" s="256" t="s">
        <v>1</v>
      </c>
      <c r="G18" s="22" t="s">
        <v>143</v>
      </c>
      <c r="H18" s="255"/>
      <c r="I18" s="255"/>
      <c r="J18" s="255"/>
      <c r="K18" s="255"/>
      <c r="L18" s="255"/>
      <c r="M18" s="255"/>
      <c r="N18" s="255"/>
      <c r="O18" s="255"/>
      <c r="P18" s="427">
        <f>'Tied Column'!GA49</f>
        <v>1.3399999999999999E-2</v>
      </c>
      <c r="Q18" s="427"/>
      <c r="R18" s="427"/>
      <c r="S18" s="84"/>
      <c r="T18" s="239" t="str">
        <f>T19</f>
        <v>&lt;&lt; [Ok]</v>
      </c>
      <c r="U18" s="102"/>
      <c r="V18" s="102"/>
      <c r="W18" s="102"/>
      <c r="X18" s="102"/>
      <c r="Y18" s="255"/>
      <c r="Z18" s="255"/>
      <c r="AA18" s="255"/>
      <c r="AB18" s="100" t="s">
        <v>0</v>
      </c>
      <c r="AC18" s="255"/>
      <c r="AD18" s="255"/>
      <c r="AE18" s="255"/>
      <c r="AF18" s="255"/>
      <c r="AG18" s="255"/>
      <c r="AH18" s="255"/>
      <c r="AI18" s="255"/>
      <c r="AJ18" s="255"/>
      <c r="AK18" s="255"/>
      <c r="AL18" s="252" t="s">
        <v>0</v>
      </c>
      <c r="AM18" s="255"/>
      <c r="AN18" s="20"/>
      <c r="AO18" s="9"/>
    </row>
    <row r="19" spans="2:41" ht="14.1" customHeight="1" x14ac:dyDescent="0.2">
      <c r="B19" s="12"/>
      <c r="C19" s="18"/>
      <c r="D19" s="249" t="s">
        <v>82</v>
      </c>
      <c r="E19" s="13"/>
      <c r="F19" s="256" t="s">
        <v>1</v>
      </c>
      <c r="G19" s="249" t="s">
        <v>140</v>
      </c>
      <c r="H19" s="255"/>
      <c r="I19" s="255"/>
      <c r="J19" s="255"/>
      <c r="K19" s="255"/>
      <c r="L19" s="255"/>
      <c r="M19" s="255"/>
      <c r="N19" s="255"/>
      <c r="O19" s="255"/>
      <c r="P19" s="426">
        <f>'Tied Column'!I33</f>
        <v>1.3399999999999999</v>
      </c>
      <c r="Q19" s="432"/>
      <c r="R19" s="432"/>
      <c r="S19" s="84"/>
      <c r="T19" s="239" t="str">
        <f>IF(P19&lt;1,"&lt;&lt; [Not]",IF(P19&gt;8,"&lt;&lt; [Not]","&lt;&lt; [Ok]"))</f>
        <v>&lt;&lt; [Ok]</v>
      </c>
      <c r="U19" s="102"/>
      <c r="V19" s="102"/>
      <c r="W19" s="102"/>
      <c r="X19" s="102"/>
      <c r="Y19" s="255"/>
      <c r="Z19" s="255"/>
      <c r="AA19" s="255"/>
      <c r="AB19" s="100" t="s">
        <v>0</v>
      </c>
      <c r="AC19" s="255"/>
      <c r="AD19" s="255"/>
      <c r="AE19" s="255"/>
      <c r="AF19" s="255"/>
      <c r="AG19" s="255"/>
      <c r="AH19" s="255"/>
      <c r="AI19" s="255"/>
      <c r="AJ19" s="255"/>
      <c r="AK19" s="255"/>
      <c r="AL19" s="252" t="s">
        <v>84</v>
      </c>
      <c r="AM19" s="255"/>
      <c r="AN19" s="20"/>
      <c r="AO19" s="9"/>
    </row>
    <row r="20" spans="2:41" ht="14.1" customHeight="1" x14ac:dyDescent="0.2">
      <c r="B20" s="12"/>
      <c r="C20" s="18"/>
      <c r="D20" s="30" t="s">
        <v>132</v>
      </c>
      <c r="E20" s="255"/>
      <c r="F20" s="256" t="s">
        <v>1</v>
      </c>
      <c r="G20" s="30" t="s">
        <v>151</v>
      </c>
      <c r="H20" s="84"/>
      <c r="I20" s="84"/>
      <c r="J20" s="84"/>
      <c r="K20" s="84"/>
      <c r="L20" s="84"/>
      <c r="M20" s="84"/>
      <c r="N20" s="84"/>
      <c r="O20" s="84"/>
      <c r="P20" s="426">
        <f>'Tied Column'!GA50</f>
        <v>83659.716</v>
      </c>
      <c r="Q20" s="426"/>
      <c r="R20" s="426"/>
      <c r="S20" s="84"/>
      <c r="T20" s="239" t="str">
        <f>IF(P20&gt;=P14,"&lt;&lt; [Ok]","&lt;&lt; [Not]")</f>
        <v>&lt;&lt; [Ok]</v>
      </c>
      <c r="U20" s="84"/>
      <c r="V20" s="84"/>
      <c r="W20" s="84"/>
      <c r="X20" s="84"/>
      <c r="Y20" s="84"/>
      <c r="Z20" s="84"/>
      <c r="AA20" s="84"/>
      <c r="AB20" s="100" t="s">
        <v>0</v>
      </c>
      <c r="AC20" s="84"/>
      <c r="AD20" s="84"/>
      <c r="AE20" s="84"/>
      <c r="AF20" s="84"/>
      <c r="AG20" s="84"/>
      <c r="AH20" s="84"/>
      <c r="AI20" s="84"/>
      <c r="AJ20" s="84"/>
      <c r="AK20" s="84"/>
      <c r="AL20" s="252" t="s">
        <v>10</v>
      </c>
      <c r="AM20" s="84"/>
      <c r="AN20" s="20"/>
      <c r="AO20" s="9"/>
    </row>
    <row r="21" spans="2:41" ht="14.1" customHeight="1" x14ac:dyDescent="0.2">
      <c r="B21" s="12"/>
      <c r="C21" s="18"/>
      <c r="D21" s="22" t="s">
        <v>144</v>
      </c>
      <c r="E21" s="252"/>
      <c r="F21" s="252"/>
      <c r="G21" s="253"/>
      <c r="H21" s="252"/>
      <c r="I21" s="252"/>
      <c r="J21" s="252"/>
      <c r="K21" s="252"/>
      <c r="L21" s="252"/>
      <c r="M21" s="252"/>
      <c r="N21" s="252"/>
      <c r="O21" s="252"/>
      <c r="P21" s="36" t="str">
        <f>'Tied Column'!U11</f>
        <v>6DB16</v>
      </c>
      <c r="Q21" s="36"/>
      <c r="R21" s="36"/>
      <c r="S21" s="84"/>
      <c r="T21" s="240" t="str">
        <f>T17</f>
        <v>&lt;&lt; [Ok]</v>
      </c>
      <c r="U21" s="84"/>
      <c r="V21" s="84"/>
      <c r="W21" s="84"/>
      <c r="X21" s="84"/>
      <c r="Y21" s="84"/>
      <c r="Z21" s="84"/>
      <c r="AA21" s="84"/>
      <c r="AB21" s="100" t="s">
        <v>0</v>
      </c>
      <c r="AC21" s="84"/>
      <c r="AD21" s="84"/>
      <c r="AE21" s="84"/>
      <c r="AF21" s="84"/>
      <c r="AG21" s="84"/>
      <c r="AH21" s="84"/>
      <c r="AI21" s="84"/>
      <c r="AJ21" s="84"/>
      <c r="AK21" s="84"/>
      <c r="AL21" s="252" t="s">
        <v>50</v>
      </c>
      <c r="AM21" s="255"/>
      <c r="AN21" s="20"/>
      <c r="AO21" s="9"/>
    </row>
    <row r="22" spans="2:41" ht="14.1" customHeight="1" x14ac:dyDescent="0.2">
      <c r="B22" s="12"/>
      <c r="C22" s="18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20"/>
      <c r="AO22" s="9"/>
    </row>
    <row r="23" spans="2:41" ht="14.1" customHeight="1" x14ac:dyDescent="0.2">
      <c r="B23" s="12"/>
      <c r="C23" s="18"/>
      <c r="D23" s="26" t="s">
        <v>145</v>
      </c>
      <c r="E23" s="22"/>
      <c r="F23" s="22"/>
      <c r="G23" s="22"/>
      <c r="H23" s="22"/>
      <c r="I23" s="22"/>
      <c r="J23" s="22"/>
      <c r="K23" s="23"/>
      <c r="L23" s="23"/>
      <c r="M23" s="23"/>
      <c r="N23" s="23"/>
      <c r="O23" s="23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23"/>
      <c r="AJ23" s="13"/>
      <c r="AK23" s="13"/>
      <c r="AL23" s="13"/>
      <c r="AM23" s="13"/>
      <c r="AN23" s="20"/>
      <c r="AO23" s="9"/>
    </row>
    <row r="24" spans="2:41" ht="14.1" customHeight="1" x14ac:dyDescent="0.2">
      <c r="B24" s="12"/>
      <c r="C24" s="217"/>
      <c r="D24" s="245" t="s">
        <v>45</v>
      </c>
      <c r="E24" s="85"/>
      <c r="F24" s="75"/>
      <c r="G24" s="75"/>
      <c r="H24" s="60"/>
      <c r="I24" s="60"/>
      <c r="J24" s="60"/>
      <c r="K24" s="60"/>
      <c r="L24" s="60"/>
      <c r="M24" s="60"/>
      <c r="N24" s="60"/>
      <c r="O24" s="60"/>
      <c r="P24" s="245" t="s">
        <v>131</v>
      </c>
      <c r="Q24" s="60"/>
      <c r="R24" s="60"/>
      <c r="S24" s="60"/>
      <c r="T24" s="60"/>
      <c r="U24" s="60"/>
      <c r="V24" s="60"/>
      <c r="W24" s="60"/>
      <c r="X24" s="60"/>
      <c r="Y24" s="86"/>
      <c r="Z24" s="86"/>
      <c r="AA24" s="86"/>
      <c r="AB24" s="245" t="s">
        <v>0</v>
      </c>
      <c r="AC24" s="60"/>
      <c r="AD24" s="60"/>
      <c r="AE24" s="86"/>
      <c r="AF24" s="86"/>
      <c r="AG24" s="86"/>
      <c r="AH24" s="60"/>
      <c r="AI24" s="60"/>
      <c r="AJ24" s="60"/>
      <c r="AK24" s="60"/>
      <c r="AL24" s="422" t="s">
        <v>46</v>
      </c>
      <c r="AM24" s="422"/>
      <c r="AN24" s="33"/>
      <c r="AO24" s="9"/>
    </row>
    <row r="25" spans="2:41" ht="14.1" customHeight="1" x14ac:dyDescent="0.2">
      <c r="B25" s="12"/>
      <c r="C25" s="18"/>
      <c r="D25" s="261" t="s">
        <v>133</v>
      </c>
      <c r="E25" s="84"/>
      <c r="F25" s="256" t="s">
        <v>1</v>
      </c>
      <c r="G25" s="249" t="s">
        <v>137</v>
      </c>
      <c r="H25" s="88"/>
      <c r="I25" s="88"/>
      <c r="J25" s="88"/>
      <c r="K25" s="88"/>
      <c r="L25" s="255"/>
      <c r="M25" s="255"/>
      <c r="N25" s="255"/>
      <c r="O25" s="255"/>
      <c r="P25" s="432">
        <f>'Tied Column'!GE51/100</f>
        <v>0.25600000000000001</v>
      </c>
      <c r="Q25" s="432"/>
      <c r="R25" s="432"/>
      <c r="S25" s="100"/>
      <c r="T25" s="100"/>
      <c r="U25" s="100"/>
      <c r="V25" s="100"/>
      <c r="W25" s="100"/>
      <c r="X25" s="100"/>
      <c r="Y25" s="255"/>
      <c r="Z25" s="255"/>
      <c r="AA25" s="255"/>
      <c r="AB25" s="100" t="s">
        <v>0</v>
      </c>
      <c r="AC25" s="255"/>
      <c r="AD25" s="255"/>
      <c r="AE25" s="255"/>
      <c r="AF25" s="255"/>
      <c r="AG25" s="255"/>
      <c r="AH25" s="255"/>
      <c r="AI25" s="255"/>
      <c r="AJ25" s="255"/>
      <c r="AK25" s="255"/>
      <c r="AL25" s="252" t="s">
        <v>9</v>
      </c>
      <c r="AM25" s="253"/>
      <c r="AN25" s="20"/>
      <c r="AO25" s="9"/>
    </row>
    <row r="26" spans="2:41" ht="14.1" customHeight="1" x14ac:dyDescent="0.2">
      <c r="B26" s="12"/>
      <c r="C26" s="18"/>
      <c r="D26" s="22" t="s">
        <v>134</v>
      </c>
      <c r="E26" s="255"/>
      <c r="F26" s="256" t="s">
        <v>1</v>
      </c>
      <c r="G26" s="255" t="s">
        <v>138</v>
      </c>
      <c r="H26" s="84"/>
      <c r="I26" s="84"/>
      <c r="J26" s="84"/>
      <c r="K26" s="84"/>
      <c r="L26" s="84"/>
      <c r="M26" s="84"/>
      <c r="N26" s="84"/>
      <c r="O26" s="84"/>
      <c r="P26" s="432">
        <f>'Tied Column'!GE52/100</f>
        <v>0.28800000000000003</v>
      </c>
      <c r="Q26" s="432"/>
      <c r="R26" s="432"/>
      <c r="S26" s="84"/>
      <c r="T26" s="84"/>
      <c r="U26" s="84"/>
      <c r="V26" s="84"/>
      <c r="W26" s="84"/>
      <c r="X26" s="84"/>
      <c r="Y26" s="84"/>
      <c r="Z26" s="84"/>
      <c r="AA26" s="84"/>
      <c r="AB26" s="100" t="s">
        <v>0</v>
      </c>
      <c r="AC26" s="84"/>
      <c r="AD26" s="84"/>
      <c r="AE26" s="84"/>
      <c r="AF26" s="84"/>
      <c r="AG26" s="84"/>
      <c r="AH26" s="84"/>
      <c r="AI26" s="84"/>
      <c r="AJ26" s="84"/>
      <c r="AK26" s="84"/>
      <c r="AL26" s="252" t="s">
        <v>9</v>
      </c>
      <c r="AM26" s="253"/>
      <c r="AN26" s="20"/>
      <c r="AO26" s="9"/>
    </row>
    <row r="27" spans="2:41" ht="14.1" customHeight="1" x14ac:dyDescent="0.2">
      <c r="B27" s="12"/>
      <c r="C27" s="18"/>
      <c r="D27" s="261" t="s">
        <v>135</v>
      </c>
      <c r="E27" s="84"/>
      <c r="F27" s="256" t="s">
        <v>1</v>
      </c>
      <c r="G27" s="249" t="s">
        <v>139</v>
      </c>
      <c r="H27" s="13"/>
      <c r="I27" s="13"/>
      <c r="J27" s="255"/>
      <c r="K27" s="255"/>
      <c r="L27" s="255"/>
      <c r="M27" s="255"/>
      <c r="N27" s="255"/>
      <c r="O27" s="255"/>
      <c r="P27" s="426">
        <f>'Tied Column'!GE53/100</f>
        <v>0.3</v>
      </c>
      <c r="Q27" s="426"/>
      <c r="R27" s="426"/>
      <c r="S27" s="103"/>
      <c r="T27" s="103"/>
      <c r="U27" s="103"/>
      <c r="V27" s="103"/>
      <c r="W27" s="103"/>
      <c r="X27" s="103"/>
      <c r="Y27" s="255"/>
      <c r="Z27" s="255"/>
      <c r="AA27" s="255"/>
      <c r="AB27" s="100" t="s">
        <v>0</v>
      </c>
      <c r="AC27" s="255"/>
      <c r="AD27" s="255"/>
      <c r="AE27" s="255"/>
      <c r="AF27" s="255"/>
      <c r="AG27" s="255"/>
      <c r="AH27" s="255"/>
      <c r="AI27" s="255"/>
      <c r="AJ27" s="255"/>
      <c r="AK27" s="255"/>
      <c r="AL27" s="252" t="s">
        <v>9</v>
      </c>
      <c r="AM27" s="253"/>
      <c r="AN27" s="20"/>
      <c r="AO27" s="9"/>
    </row>
    <row r="28" spans="2:41" ht="14.1" customHeight="1" x14ac:dyDescent="0.2">
      <c r="B28" s="12"/>
      <c r="C28" s="18"/>
      <c r="D28" s="261" t="s">
        <v>136</v>
      </c>
      <c r="E28" s="13"/>
      <c r="F28" s="256" t="s">
        <v>1</v>
      </c>
      <c r="G28" s="249" t="s">
        <v>146</v>
      </c>
      <c r="H28" s="13"/>
      <c r="I28" s="13"/>
      <c r="J28" s="255"/>
      <c r="K28" s="255"/>
      <c r="L28" s="255"/>
      <c r="M28" s="255"/>
      <c r="N28" s="255"/>
      <c r="O28" s="255"/>
      <c r="P28" s="432">
        <v>0.25</v>
      </c>
      <c r="Q28" s="432"/>
      <c r="R28" s="432"/>
      <c r="S28" s="103"/>
      <c r="T28" s="103"/>
      <c r="U28" s="103"/>
      <c r="V28" s="103"/>
      <c r="W28" s="103"/>
      <c r="X28" s="103"/>
      <c r="Y28" s="255"/>
      <c r="Z28" s="255"/>
      <c r="AA28" s="255"/>
      <c r="AB28" s="100" t="s">
        <v>0</v>
      </c>
      <c r="AC28" s="255"/>
      <c r="AD28" s="255"/>
      <c r="AE28" s="255"/>
      <c r="AF28" s="255"/>
      <c r="AG28" s="255"/>
      <c r="AH28" s="255"/>
      <c r="AI28" s="255"/>
      <c r="AJ28" s="255"/>
      <c r="AK28" s="255"/>
      <c r="AL28" s="252" t="s">
        <v>9</v>
      </c>
      <c r="AM28" s="253"/>
      <c r="AN28" s="20"/>
      <c r="AO28" s="9"/>
    </row>
    <row r="29" spans="2:41" ht="14.1" customHeight="1" x14ac:dyDescent="0.2">
      <c r="B29" s="12"/>
      <c r="C29" s="18"/>
      <c r="D29" s="242" t="s">
        <v>33</v>
      </c>
      <c r="E29" s="13"/>
      <c r="F29" s="13"/>
      <c r="G29" s="13"/>
      <c r="H29" s="13"/>
      <c r="I29" s="13"/>
      <c r="J29" s="13"/>
      <c r="K29" s="84"/>
      <c r="L29" s="84"/>
      <c r="M29" s="84"/>
      <c r="N29" s="84"/>
      <c r="O29" s="84"/>
      <c r="P29" s="440" t="str">
        <f>'Tied Column'!U12</f>
        <v>1RB6 @0.15</v>
      </c>
      <c r="Q29" s="440"/>
      <c r="R29" s="440"/>
      <c r="S29" s="440"/>
      <c r="T29" s="73" t="str">
        <f>IF('Tied Column'!M37="OK","&lt;&lt; [Ok]","&lt;&lt; [Not]")</f>
        <v>&lt;&lt; [Ok]</v>
      </c>
      <c r="U29" s="84"/>
      <c r="V29" s="84"/>
      <c r="W29" s="84"/>
      <c r="X29" s="84"/>
      <c r="Y29" s="84"/>
      <c r="Z29" s="84"/>
      <c r="AA29" s="84"/>
      <c r="AB29" s="253" t="str">
        <f>'Tied Column'!U13</f>
        <v>-</v>
      </c>
      <c r="AC29" s="255"/>
      <c r="AD29" s="255"/>
      <c r="AE29" s="255"/>
      <c r="AF29" s="255"/>
      <c r="AG29" s="255"/>
      <c r="AH29" s="255"/>
      <c r="AI29" s="255"/>
      <c r="AJ29" s="255"/>
      <c r="AK29" s="255"/>
      <c r="AL29" s="252" t="s">
        <v>9</v>
      </c>
      <c r="AM29" s="253"/>
      <c r="AN29" s="20"/>
      <c r="AO29" s="9"/>
    </row>
    <row r="30" spans="2:41" ht="14.1" customHeight="1" x14ac:dyDescent="0.2">
      <c r="B30" s="12"/>
      <c r="C30" s="18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253"/>
      <c r="AN30" s="20"/>
      <c r="AO30" s="9"/>
    </row>
    <row r="31" spans="2:41" ht="14.1" customHeight="1" x14ac:dyDescent="0.2">
      <c r="B31" s="12"/>
      <c r="C31" s="18"/>
      <c r="D31" s="24" t="s">
        <v>34</v>
      </c>
      <c r="E31" s="84"/>
      <c r="F31" s="84"/>
      <c r="G31" s="84"/>
      <c r="H31" s="84"/>
      <c r="I31" s="261" t="s">
        <v>152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253"/>
      <c r="AN31" s="20"/>
      <c r="AO31" s="9"/>
    </row>
    <row r="32" spans="2:41" ht="14.1" customHeight="1" x14ac:dyDescent="0.2">
      <c r="B32" s="12"/>
      <c r="C32" s="18"/>
      <c r="D32" s="13"/>
      <c r="E32" s="13"/>
      <c r="F32" s="13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253"/>
      <c r="AN32" s="20"/>
      <c r="AO32" s="9"/>
    </row>
    <row r="33" spans="2:41" ht="14.1" customHeight="1" x14ac:dyDescent="0.2">
      <c r="B33" s="12"/>
      <c r="C33" s="18"/>
      <c r="D33" s="37"/>
      <c r="E33" s="219"/>
      <c r="F33" s="252"/>
      <c r="G33" s="249"/>
      <c r="H33" s="87"/>
      <c r="I33" s="87"/>
      <c r="J33" s="87"/>
      <c r="K33" s="87"/>
      <c r="L33" s="252"/>
      <c r="M33" s="252"/>
      <c r="N33" s="252"/>
      <c r="O33" s="252"/>
      <c r="P33" s="36"/>
      <c r="Q33" s="36"/>
      <c r="R33" s="36"/>
      <c r="S33" s="36"/>
      <c r="T33" s="36"/>
      <c r="U33" s="36"/>
      <c r="V33" s="36"/>
      <c r="W33" s="36"/>
      <c r="X33" s="36"/>
      <c r="Y33" s="252"/>
      <c r="Z33" s="252"/>
      <c r="AA33" s="252"/>
      <c r="AB33" s="253"/>
      <c r="AC33" s="246"/>
      <c r="AD33" s="246"/>
      <c r="AE33" s="246"/>
      <c r="AF33" s="246"/>
      <c r="AG33" s="246"/>
      <c r="AH33" s="252"/>
      <c r="AI33" s="252"/>
      <c r="AJ33" s="252"/>
      <c r="AK33" s="252"/>
      <c r="AL33" s="252"/>
      <c r="AM33" s="252"/>
      <c r="AN33" s="20"/>
      <c r="AO33" s="9"/>
    </row>
    <row r="34" spans="2:41" ht="14.1" customHeight="1" x14ac:dyDescent="0.2">
      <c r="B34" s="12"/>
      <c r="C34" s="18"/>
      <c r="D34" s="13"/>
      <c r="E34" s="13"/>
      <c r="F34" s="13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36"/>
      <c r="T34" s="36"/>
      <c r="U34" s="36"/>
      <c r="V34" s="36"/>
      <c r="W34" s="36"/>
      <c r="X34" s="36"/>
      <c r="Y34" s="252"/>
      <c r="Z34" s="252"/>
      <c r="AA34" s="252"/>
      <c r="AB34" s="36"/>
      <c r="AC34" s="36"/>
      <c r="AD34" s="36"/>
      <c r="AE34" s="94"/>
      <c r="AF34" s="248"/>
      <c r="AG34" s="248"/>
      <c r="AH34" s="252"/>
      <c r="AI34" s="252"/>
      <c r="AJ34" s="252"/>
      <c r="AK34" s="252"/>
      <c r="AL34" s="252"/>
      <c r="AM34" s="252"/>
      <c r="AN34" s="20"/>
      <c r="AO34" s="9"/>
    </row>
    <row r="35" spans="2:41" ht="14.1" customHeight="1" x14ac:dyDescent="0.2">
      <c r="B35" s="12"/>
      <c r="C35" s="18"/>
      <c r="D35" s="242"/>
      <c r="E35" s="255"/>
      <c r="F35" s="255"/>
      <c r="G35" s="255"/>
      <c r="H35" s="255"/>
      <c r="I35" s="255"/>
      <c r="J35" s="255"/>
      <c r="K35" s="255"/>
      <c r="L35" s="242"/>
      <c r="M35" s="242"/>
      <c r="N35" s="242"/>
      <c r="O35" s="242"/>
      <c r="P35" s="220"/>
      <c r="Q35" s="220"/>
      <c r="R35" s="220"/>
      <c r="S35" s="104"/>
      <c r="T35" s="104"/>
      <c r="U35" s="104"/>
      <c r="V35" s="104"/>
      <c r="W35" s="104"/>
      <c r="X35" s="104"/>
      <c r="Y35" s="248"/>
      <c r="Z35" s="248"/>
      <c r="AA35" s="248"/>
      <c r="AB35" s="104"/>
      <c r="AC35" s="104"/>
      <c r="AD35" s="104"/>
      <c r="AE35" s="248"/>
      <c r="AF35" s="248"/>
      <c r="AG35" s="248"/>
      <c r="AH35" s="252"/>
      <c r="AI35" s="242"/>
      <c r="AJ35" s="242"/>
      <c r="AK35" s="242"/>
      <c r="AL35" s="256"/>
      <c r="AM35" s="242"/>
      <c r="AN35" s="20"/>
      <c r="AO35" s="9"/>
    </row>
    <row r="36" spans="2:41" ht="14.1" customHeight="1" x14ac:dyDescent="0.2">
      <c r="B36" s="12"/>
      <c r="C36" s="18"/>
      <c r="D36" s="242"/>
      <c r="E36" s="255"/>
      <c r="F36" s="255"/>
      <c r="G36" s="255"/>
      <c r="H36" s="255"/>
      <c r="I36" s="255"/>
      <c r="J36" s="255"/>
      <c r="K36" s="255"/>
      <c r="L36" s="242"/>
      <c r="M36" s="242"/>
      <c r="N36" s="242"/>
      <c r="O36" s="242"/>
      <c r="P36" s="22"/>
      <c r="Q36" s="22"/>
      <c r="R36" s="22"/>
      <c r="S36" s="22"/>
      <c r="T36" s="22"/>
      <c r="U36" s="22"/>
      <c r="V36" s="22"/>
      <c r="W36" s="22"/>
      <c r="X36" s="22"/>
      <c r="Y36" s="242"/>
      <c r="Z36" s="242"/>
      <c r="AA36" s="242"/>
      <c r="AB36" s="220"/>
      <c r="AC36" s="220"/>
      <c r="AD36" s="220"/>
      <c r="AE36" s="242"/>
      <c r="AF36" s="242"/>
      <c r="AG36" s="242"/>
      <c r="AH36" s="242"/>
      <c r="AI36" s="242"/>
      <c r="AJ36" s="242"/>
      <c r="AK36" s="242"/>
      <c r="AL36" s="256"/>
      <c r="AM36" s="242"/>
      <c r="AN36" s="20"/>
      <c r="AO36" s="9"/>
    </row>
    <row r="37" spans="2:41" ht="14.1" customHeight="1" x14ac:dyDescent="0.2">
      <c r="B37" s="12"/>
      <c r="C37" s="18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20"/>
      <c r="AO37" s="9"/>
    </row>
    <row r="38" spans="2:41" ht="14.1" customHeight="1" x14ac:dyDescent="0.2">
      <c r="B38" s="12"/>
      <c r="C38" s="18"/>
      <c r="D38" s="26"/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  <c r="AC38" s="242"/>
      <c r="AD38" s="242"/>
      <c r="AE38" s="242"/>
      <c r="AF38" s="242"/>
      <c r="AG38" s="242"/>
      <c r="AH38" s="242"/>
      <c r="AI38" s="242"/>
      <c r="AJ38" s="242"/>
      <c r="AK38" s="242"/>
      <c r="AL38" s="242"/>
      <c r="AM38" s="242"/>
      <c r="AN38" s="20"/>
      <c r="AO38" s="9"/>
    </row>
    <row r="39" spans="2:41" ht="14.1" customHeight="1" x14ac:dyDescent="0.2">
      <c r="B39" s="12"/>
      <c r="C39" s="18"/>
      <c r="D39" s="251"/>
      <c r="E39" s="255"/>
      <c r="F39" s="255"/>
      <c r="G39" s="255"/>
      <c r="H39" s="255"/>
      <c r="I39" s="255"/>
      <c r="J39" s="255"/>
      <c r="K39" s="255"/>
      <c r="L39" s="255"/>
      <c r="M39" s="255"/>
      <c r="N39" s="255"/>
      <c r="O39" s="255"/>
      <c r="P39" s="251"/>
      <c r="Q39" s="13"/>
      <c r="R39" s="13"/>
      <c r="S39" s="13"/>
      <c r="T39" s="13"/>
      <c r="U39" s="13"/>
      <c r="V39" s="13"/>
      <c r="W39" s="13"/>
      <c r="X39" s="13"/>
      <c r="Y39" s="84"/>
      <c r="Z39" s="84"/>
      <c r="AA39" s="84"/>
      <c r="AB39" s="251"/>
      <c r="AC39" s="13"/>
      <c r="AD39" s="13"/>
      <c r="AE39" s="244"/>
      <c r="AF39" s="244"/>
      <c r="AG39" s="244"/>
      <c r="AH39" s="242"/>
      <c r="AI39" s="242"/>
      <c r="AJ39" s="242"/>
      <c r="AK39" s="242"/>
      <c r="AL39" s="67"/>
      <c r="AM39" s="67"/>
      <c r="AN39" s="20"/>
      <c r="AO39" s="9"/>
    </row>
    <row r="40" spans="2:41" ht="14.1" customHeight="1" x14ac:dyDescent="0.2">
      <c r="B40" s="12"/>
      <c r="C40" s="18"/>
      <c r="D40" s="35"/>
      <c r="E40" s="13"/>
      <c r="F40" s="242"/>
      <c r="G40" s="249"/>
      <c r="H40" s="22"/>
      <c r="I40" s="22"/>
      <c r="J40" s="22"/>
      <c r="K40" s="89"/>
      <c r="L40" s="22"/>
      <c r="M40" s="13"/>
      <c r="N40" s="13"/>
      <c r="O40" s="61"/>
      <c r="P40" s="62"/>
      <c r="Q40" s="25"/>
      <c r="R40" s="25"/>
      <c r="S40" s="61"/>
      <c r="T40" s="13"/>
      <c r="U40" s="13"/>
      <c r="V40" s="61"/>
      <c r="W40" s="61"/>
      <c r="X40" s="61"/>
      <c r="Y40" s="61"/>
      <c r="Z40" s="61"/>
      <c r="AA40" s="13"/>
      <c r="AB40" s="256"/>
      <c r="AC40" s="61"/>
      <c r="AD40" s="61"/>
      <c r="AE40" s="61"/>
      <c r="AF40" s="61"/>
      <c r="AG40" s="61"/>
      <c r="AH40" s="13"/>
      <c r="AI40" s="13"/>
      <c r="AJ40" s="13"/>
      <c r="AK40" s="13"/>
      <c r="AL40" s="35"/>
      <c r="AM40" s="13"/>
      <c r="AN40" s="20"/>
      <c r="AO40" s="9"/>
    </row>
    <row r="41" spans="2:41" ht="14.1" customHeight="1" x14ac:dyDescent="0.2">
      <c r="B41" s="12"/>
      <c r="C41" s="18"/>
      <c r="D41" s="30"/>
      <c r="E41" s="13"/>
      <c r="F41" s="242"/>
      <c r="G41" s="30"/>
      <c r="H41" s="22"/>
      <c r="I41" s="22"/>
      <c r="J41" s="22"/>
      <c r="K41" s="89"/>
      <c r="L41" s="22"/>
      <c r="M41" s="13"/>
      <c r="N41" s="13"/>
      <c r="O41" s="61"/>
      <c r="P41" s="62"/>
      <c r="Q41" s="25"/>
      <c r="R41" s="25"/>
      <c r="S41" s="61"/>
      <c r="T41" s="13"/>
      <c r="U41" s="13"/>
      <c r="V41" s="62"/>
      <c r="W41" s="62"/>
      <c r="X41" s="62"/>
      <c r="Y41" s="62"/>
      <c r="Z41" s="62"/>
      <c r="AA41" s="13"/>
      <c r="AB41" s="256"/>
      <c r="AC41" s="61"/>
      <c r="AD41" s="61"/>
      <c r="AE41" s="61"/>
      <c r="AF41" s="61"/>
      <c r="AG41" s="61"/>
      <c r="AH41" s="13"/>
      <c r="AI41" s="13"/>
      <c r="AJ41" s="13"/>
      <c r="AK41" s="13"/>
      <c r="AL41" s="35"/>
      <c r="AM41" s="13"/>
      <c r="AN41" s="20"/>
      <c r="AO41" s="9"/>
    </row>
    <row r="42" spans="2:41" ht="14.1" customHeight="1" x14ac:dyDescent="0.2">
      <c r="B42" s="12"/>
      <c r="C42" s="18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20"/>
      <c r="AO42" s="9"/>
    </row>
    <row r="43" spans="2:41" ht="14.1" customHeight="1" x14ac:dyDescent="0.2">
      <c r="B43" s="12"/>
      <c r="C43" s="221"/>
      <c r="D43" s="222"/>
      <c r="E43" s="255"/>
      <c r="F43" s="242"/>
      <c r="G43" s="30"/>
      <c r="H43" s="255"/>
      <c r="I43" s="255"/>
      <c r="J43" s="255"/>
      <c r="K43" s="255"/>
      <c r="L43" s="242"/>
      <c r="M43" s="242"/>
      <c r="N43" s="242"/>
      <c r="O43" s="246"/>
      <c r="P43" s="242"/>
      <c r="Q43" s="246"/>
      <c r="R43" s="246"/>
      <c r="S43" s="244"/>
      <c r="T43" s="242"/>
      <c r="U43" s="242"/>
      <c r="V43" s="244"/>
      <c r="W43" s="244"/>
      <c r="X43" s="244"/>
      <c r="Y43" s="244"/>
      <c r="Z43" s="244"/>
      <c r="AA43" s="242"/>
      <c r="AB43" s="242"/>
      <c r="AC43" s="244"/>
      <c r="AD43" s="244"/>
      <c r="AE43" s="244"/>
      <c r="AF43" s="244"/>
      <c r="AG43" s="244"/>
      <c r="AH43" s="242"/>
      <c r="AI43" s="242"/>
      <c r="AJ43" s="242"/>
      <c r="AK43" s="242"/>
      <c r="AL43" s="242"/>
      <c r="AM43" s="242"/>
      <c r="AN43" s="223"/>
      <c r="AO43" s="9"/>
    </row>
    <row r="44" spans="2:41" ht="14.1" customHeight="1" x14ac:dyDescent="0.2">
      <c r="B44" s="12"/>
      <c r="C44" s="221"/>
      <c r="D44" s="251"/>
      <c r="E44" s="255"/>
      <c r="F44" s="255"/>
      <c r="G44" s="255"/>
      <c r="H44" s="255"/>
      <c r="I44" s="255"/>
      <c r="J44" s="255"/>
      <c r="K44" s="255"/>
      <c r="L44" s="255"/>
      <c r="M44" s="255"/>
      <c r="N44" s="255"/>
      <c r="O44" s="255"/>
      <c r="P44" s="251"/>
      <c r="Q44" s="242"/>
      <c r="R44" s="242"/>
      <c r="S44" s="242"/>
      <c r="T44" s="242"/>
      <c r="U44" s="242"/>
      <c r="V44" s="242"/>
      <c r="W44" s="242"/>
      <c r="X44" s="242"/>
      <c r="Y44" s="255"/>
      <c r="Z44" s="255"/>
      <c r="AA44" s="255"/>
      <c r="AB44" s="251"/>
      <c r="AC44" s="242"/>
      <c r="AD44" s="242"/>
      <c r="AE44" s="244"/>
      <c r="AF44" s="244"/>
      <c r="AG44" s="244"/>
      <c r="AH44" s="242"/>
      <c r="AI44" s="242"/>
      <c r="AJ44" s="242"/>
      <c r="AK44" s="242"/>
      <c r="AL44" s="251"/>
      <c r="AM44" s="251"/>
      <c r="AN44" s="223"/>
      <c r="AO44" s="9"/>
    </row>
    <row r="45" spans="2:41" ht="14.1" customHeight="1" x14ac:dyDescent="0.2">
      <c r="B45" s="12"/>
      <c r="C45" s="221"/>
      <c r="D45" s="247"/>
      <c r="E45" s="242"/>
      <c r="F45" s="242"/>
      <c r="G45" s="242"/>
      <c r="H45" s="242"/>
      <c r="I45" s="242"/>
      <c r="J45" s="242"/>
      <c r="K45" s="242"/>
      <c r="L45" s="224"/>
      <c r="M45" s="242"/>
      <c r="N45" s="242"/>
      <c r="O45" s="242"/>
      <c r="P45" s="244"/>
      <c r="Q45" s="244"/>
      <c r="R45" s="244"/>
      <c r="S45" s="243"/>
      <c r="T45" s="242"/>
      <c r="U45" s="242"/>
      <c r="V45" s="243"/>
      <c r="W45" s="243"/>
      <c r="X45" s="243"/>
      <c r="Y45" s="243"/>
      <c r="Z45" s="243"/>
      <c r="AA45" s="242"/>
      <c r="AB45" s="256"/>
      <c r="AC45" s="243"/>
      <c r="AD45" s="243"/>
      <c r="AE45" s="243"/>
      <c r="AF45" s="243"/>
      <c r="AG45" s="243"/>
      <c r="AH45" s="242"/>
      <c r="AI45" s="242"/>
      <c r="AJ45" s="242"/>
      <c r="AK45" s="242"/>
      <c r="AL45" s="242"/>
      <c r="AM45" s="242"/>
      <c r="AN45" s="223"/>
      <c r="AO45" s="9"/>
    </row>
    <row r="46" spans="2:41" ht="14.1" customHeight="1" x14ac:dyDescent="0.2">
      <c r="B46" s="12"/>
      <c r="C46" s="221"/>
      <c r="D46" s="247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4"/>
      <c r="Q46" s="244"/>
      <c r="R46" s="244"/>
      <c r="S46" s="243"/>
      <c r="T46" s="242"/>
      <c r="U46" s="242"/>
      <c r="V46" s="243"/>
      <c r="W46" s="243"/>
      <c r="X46" s="243"/>
      <c r="Y46" s="243"/>
      <c r="Z46" s="243"/>
      <c r="AA46" s="242"/>
      <c r="AB46" s="256"/>
      <c r="AC46" s="243"/>
      <c r="AD46" s="243"/>
      <c r="AE46" s="243"/>
      <c r="AF46" s="243"/>
      <c r="AG46" s="243"/>
      <c r="AH46" s="242"/>
      <c r="AI46" s="242"/>
      <c r="AJ46" s="242"/>
      <c r="AK46" s="242"/>
      <c r="AL46" s="242"/>
      <c r="AM46" s="242"/>
      <c r="AN46" s="223"/>
      <c r="AO46" s="9"/>
    </row>
    <row r="47" spans="2:41" ht="14.1" customHeight="1" x14ac:dyDescent="0.2">
      <c r="B47" s="12"/>
      <c r="C47" s="221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2"/>
      <c r="AB47" s="242"/>
      <c r="AC47" s="242"/>
      <c r="AD47" s="242"/>
      <c r="AE47" s="242"/>
      <c r="AF47" s="242"/>
      <c r="AG47" s="242"/>
      <c r="AH47" s="242"/>
      <c r="AI47" s="242"/>
      <c r="AJ47" s="242"/>
      <c r="AK47" s="242"/>
      <c r="AL47" s="256"/>
      <c r="AM47" s="242"/>
      <c r="AN47" s="223"/>
      <c r="AO47" s="9"/>
    </row>
    <row r="48" spans="2:41" ht="14.1" customHeight="1" x14ac:dyDescent="0.2">
      <c r="B48" s="12"/>
      <c r="C48" s="221"/>
      <c r="D48" s="255"/>
      <c r="E48" s="242"/>
      <c r="F48" s="242"/>
      <c r="G48" s="242"/>
      <c r="H48" s="256"/>
      <c r="I48" s="242"/>
      <c r="J48" s="242"/>
      <c r="K48" s="242"/>
      <c r="L48" s="242"/>
      <c r="M48" s="242"/>
      <c r="N48" s="242"/>
      <c r="O48" s="242"/>
      <c r="P48" s="242"/>
      <c r="Q48" s="242"/>
      <c r="R48" s="242"/>
      <c r="S48" s="242"/>
      <c r="T48" s="242"/>
      <c r="U48" s="242"/>
      <c r="V48" s="242"/>
      <c r="W48" s="242"/>
      <c r="X48" s="242"/>
      <c r="Y48" s="242"/>
      <c r="Z48" s="242"/>
      <c r="AA48" s="242"/>
      <c r="AB48" s="242"/>
      <c r="AC48" s="242"/>
      <c r="AD48" s="242"/>
      <c r="AE48" s="242"/>
      <c r="AF48" s="242"/>
      <c r="AG48" s="242"/>
      <c r="AH48" s="242"/>
      <c r="AI48" s="242"/>
      <c r="AJ48" s="242"/>
      <c r="AK48" s="242"/>
      <c r="AL48" s="256"/>
      <c r="AM48" s="242"/>
      <c r="AN48" s="223"/>
      <c r="AO48" s="9"/>
    </row>
    <row r="49" spans="2:41" ht="14.1" customHeight="1" x14ac:dyDescent="0.2">
      <c r="B49" s="12"/>
      <c r="C49" s="221"/>
      <c r="D49" s="546" t="s">
        <v>8</v>
      </c>
      <c r="E49" s="546"/>
      <c r="F49" s="234"/>
      <c r="G49" s="234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  <c r="AF49" s="255"/>
      <c r="AG49" s="255"/>
      <c r="AH49" s="255"/>
      <c r="AI49" s="255"/>
      <c r="AJ49" s="255"/>
      <c r="AK49" s="255"/>
      <c r="AL49" s="255"/>
      <c r="AM49" s="255"/>
      <c r="AN49" s="223"/>
      <c r="AO49" s="9"/>
    </row>
    <row r="50" spans="2:41" ht="14.1" customHeight="1" x14ac:dyDescent="0.2">
      <c r="B50" s="12"/>
      <c r="C50" s="221"/>
      <c r="D50" s="233"/>
      <c r="E50" s="235"/>
      <c r="F50" s="233"/>
      <c r="G50" s="233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2"/>
      <c r="Z50" s="242"/>
      <c r="AA50" s="242"/>
      <c r="AB50" s="242"/>
      <c r="AC50" s="242"/>
      <c r="AD50" s="242"/>
      <c r="AE50" s="242"/>
      <c r="AF50" s="242"/>
      <c r="AG50" s="242"/>
      <c r="AH50" s="242"/>
      <c r="AI50" s="242"/>
      <c r="AJ50" s="242"/>
      <c r="AK50" s="242"/>
      <c r="AL50" s="242"/>
      <c r="AM50" s="242"/>
      <c r="AN50" s="223"/>
      <c r="AO50" s="9"/>
    </row>
    <row r="51" spans="2:41" ht="14.1" customHeight="1" x14ac:dyDescent="0.2">
      <c r="B51" s="12"/>
      <c r="C51" s="221"/>
      <c r="D51" s="233"/>
      <c r="E51" s="236"/>
      <c r="F51" s="237"/>
      <c r="G51" s="547" t="s">
        <v>7</v>
      </c>
      <c r="H51" s="242"/>
      <c r="I51" s="242"/>
      <c r="J51" s="242"/>
      <c r="K51" s="242"/>
      <c r="L51" s="242"/>
      <c r="M51" s="242"/>
      <c r="N51" s="242"/>
      <c r="O51" s="224"/>
      <c r="P51" s="224"/>
      <c r="Q51" s="242"/>
      <c r="R51" s="242"/>
      <c r="S51" s="242"/>
      <c r="T51" s="242"/>
      <c r="U51" s="242"/>
      <c r="V51" s="242"/>
      <c r="W51" s="225"/>
      <c r="X51" s="225"/>
      <c r="Y51" s="242"/>
      <c r="Z51" s="242"/>
      <c r="AA51" s="242"/>
      <c r="AB51" s="242"/>
      <c r="AC51" s="242"/>
      <c r="AD51" s="242"/>
      <c r="AE51" s="242"/>
      <c r="AF51" s="242"/>
      <c r="AG51" s="242"/>
      <c r="AH51" s="242"/>
      <c r="AI51" s="242"/>
      <c r="AJ51" s="242"/>
      <c r="AK51" s="242"/>
      <c r="AL51" s="242"/>
      <c r="AM51" s="242"/>
      <c r="AN51" s="223"/>
      <c r="AO51" s="9"/>
    </row>
    <row r="52" spans="2:41" ht="14.1" customHeight="1" x14ac:dyDescent="0.2">
      <c r="B52" s="12"/>
      <c r="C52" s="221"/>
      <c r="D52" s="233"/>
      <c r="E52" s="233"/>
      <c r="F52" s="233"/>
      <c r="G52" s="547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  <c r="S52" s="242"/>
      <c r="T52" s="242"/>
      <c r="U52" s="242"/>
      <c r="V52" s="242"/>
      <c r="W52" s="242"/>
      <c r="X52" s="242"/>
      <c r="Y52" s="242"/>
      <c r="Z52" s="242"/>
      <c r="AA52" s="242"/>
      <c r="AB52" s="242"/>
      <c r="AC52" s="242"/>
      <c r="AD52" s="242"/>
      <c r="AE52" s="242"/>
      <c r="AF52" s="242"/>
      <c r="AG52" s="242"/>
      <c r="AH52" s="242"/>
      <c r="AI52" s="242"/>
      <c r="AJ52" s="242"/>
      <c r="AK52" s="242"/>
      <c r="AL52" s="242"/>
      <c r="AM52" s="242"/>
      <c r="AN52" s="223"/>
      <c r="AO52" s="9"/>
    </row>
    <row r="53" spans="2:41" ht="14.1" customHeight="1" x14ac:dyDescent="0.2">
      <c r="B53" s="12"/>
      <c r="C53" s="221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42"/>
      <c r="Z53" s="242"/>
      <c r="AA53" s="242"/>
      <c r="AB53" s="242"/>
      <c r="AC53" s="242"/>
      <c r="AD53" s="242"/>
      <c r="AE53" s="242"/>
      <c r="AF53" s="242"/>
      <c r="AG53" s="242"/>
      <c r="AH53" s="242"/>
      <c r="AI53" s="242"/>
      <c r="AJ53" s="242"/>
      <c r="AK53" s="242"/>
      <c r="AL53" s="242"/>
      <c r="AM53" s="242"/>
      <c r="AN53" s="223"/>
      <c r="AO53" s="9"/>
    </row>
    <row r="54" spans="2:41" ht="14.1" customHeight="1" x14ac:dyDescent="0.2">
      <c r="B54" s="12"/>
      <c r="C54" s="221"/>
      <c r="D54" s="227"/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242"/>
      <c r="S54" s="242"/>
      <c r="T54" s="242"/>
      <c r="U54" s="242"/>
      <c r="V54" s="242"/>
      <c r="W54" s="242"/>
      <c r="X54" s="242"/>
      <c r="Y54" s="242"/>
      <c r="Z54" s="242"/>
      <c r="AA54" s="242"/>
      <c r="AB54" s="242"/>
      <c r="AC54" s="242"/>
      <c r="AD54" s="242"/>
      <c r="AE54" s="242"/>
      <c r="AF54" s="242"/>
      <c r="AG54" s="242"/>
      <c r="AH54" s="242"/>
      <c r="AI54" s="242"/>
      <c r="AJ54" s="242"/>
      <c r="AK54" s="242"/>
      <c r="AL54" s="242"/>
      <c r="AM54" s="242"/>
      <c r="AN54" s="223"/>
      <c r="AO54" s="9"/>
    </row>
    <row r="55" spans="2:41" ht="14.1" customHeight="1" x14ac:dyDescent="0.2">
      <c r="B55" s="12"/>
      <c r="C55" s="221"/>
      <c r="D55" s="227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2"/>
      <c r="AB55" s="242"/>
      <c r="AC55" s="242"/>
      <c r="AD55" s="242"/>
      <c r="AE55" s="242"/>
      <c r="AF55" s="242"/>
      <c r="AG55" s="242"/>
      <c r="AH55" s="242"/>
      <c r="AI55" s="242"/>
      <c r="AJ55" s="242"/>
      <c r="AK55" s="242"/>
      <c r="AL55" s="242"/>
      <c r="AM55" s="242"/>
      <c r="AN55" s="223"/>
      <c r="AO55" s="9"/>
    </row>
    <row r="56" spans="2:41" ht="14.1" customHeight="1" x14ac:dyDescent="0.2">
      <c r="B56" s="12"/>
      <c r="C56" s="221"/>
      <c r="D56" s="227"/>
      <c r="E56" s="224"/>
      <c r="F56" s="224"/>
      <c r="G56" s="224"/>
      <c r="H56" s="224"/>
      <c r="I56" s="224"/>
      <c r="J56" s="224"/>
      <c r="K56" s="224"/>
      <c r="L56" s="224"/>
      <c r="M56" s="247"/>
      <c r="N56" s="247"/>
      <c r="O56" s="247"/>
      <c r="P56" s="247"/>
      <c r="Q56" s="224"/>
      <c r="R56" s="224"/>
      <c r="S56" s="224"/>
      <c r="T56" s="224"/>
      <c r="U56" s="225"/>
      <c r="V56" s="225"/>
      <c r="W56" s="225"/>
      <c r="X56" s="225"/>
      <c r="Y56" s="242"/>
      <c r="Z56" s="242"/>
      <c r="AA56" s="242"/>
      <c r="AB56" s="242"/>
      <c r="AC56" s="242"/>
      <c r="AD56" s="242"/>
      <c r="AE56" s="242"/>
      <c r="AF56" s="242"/>
      <c r="AG56" s="242"/>
      <c r="AH56" s="242"/>
      <c r="AI56" s="242"/>
      <c r="AJ56" s="242"/>
      <c r="AK56" s="242"/>
      <c r="AL56" s="242"/>
      <c r="AM56" s="242"/>
      <c r="AN56" s="223"/>
      <c r="AO56" s="9"/>
    </row>
    <row r="57" spans="2:41" ht="14.1" customHeight="1" x14ac:dyDescent="0.2">
      <c r="B57" s="12"/>
      <c r="C57" s="221"/>
      <c r="D57" s="227"/>
      <c r="E57" s="224"/>
      <c r="F57" s="224"/>
      <c r="G57" s="224"/>
      <c r="H57" s="224"/>
      <c r="I57" s="224"/>
      <c r="J57" s="224"/>
      <c r="K57" s="224"/>
      <c r="L57" s="224"/>
      <c r="M57" s="247"/>
      <c r="N57" s="247"/>
      <c r="O57" s="247"/>
      <c r="P57" s="247"/>
      <c r="Q57" s="224"/>
      <c r="R57" s="224"/>
      <c r="S57" s="224"/>
      <c r="T57" s="224"/>
      <c r="U57" s="225"/>
      <c r="V57" s="225"/>
      <c r="W57" s="225"/>
      <c r="X57" s="225"/>
      <c r="Y57" s="242"/>
      <c r="Z57" s="242"/>
      <c r="AA57" s="242"/>
      <c r="AB57" s="242"/>
      <c r="AC57" s="242"/>
      <c r="AD57" s="242"/>
      <c r="AE57" s="242"/>
      <c r="AF57" s="242"/>
      <c r="AG57" s="242"/>
      <c r="AH57" s="242"/>
      <c r="AI57" s="242"/>
      <c r="AJ57" s="242"/>
      <c r="AK57" s="242"/>
      <c r="AL57" s="242"/>
      <c r="AM57" s="242"/>
      <c r="AN57" s="223"/>
      <c r="AO57" s="9"/>
    </row>
    <row r="58" spans="2:41" ht="14.1" customHeight="1" x14ac:dyDescent="0.2">
      <c r="B58" s="12"/>
      <c r="C58" s="221"/>
      <c r="D58" s="227"/>
      <c r="E58" s="242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2"/>
      <c r="S58" s="242"/>
      <c r="T58" s="242"/>
      <c r="U58" s="242"/>
      <c r="V58" s="242"/>
      <c r="W58" s="242"/>
      <c r="X58" s="242"/>
      <c r="Y58" s="242"/>
      <c r="Z58" s="242"/>
      <c r="AA58" s="242"/>
      <c r="AB58" s="242"/>
      <c r="AC58" s="242"/>
      <c r="AD58" s="242"/>
      <c r="AE58" s="242"/>
      <c r="AF58" s="242"/>
      <c r="AG58" s="242"/>
      <c r="AH58" s="242"/>
      <c r="AI58" s="242"/>
      <c r="AJ58" s="242"/>
      <c r="AK58" s="242"/>
      <c r="AL58" s="242"/>
      <c r="AM58" s="242"/>
      <c r="AN58" s="223"/>
      <c r="AO58" s="9"/>
    </row>
    <row r="59" spans="2:41" ht="14.1" customHeight="1" x14ac:dyDescent="0.2">
      <c r="B59" s="12"/>
      <c r="C59" s="221"/>
      <c r="D59" s="227"/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42"/>
      <c r="AA59" s="242"/>
      <c r="AB59" s="242"/>
      <c r="AC59" s="242"/>
      <c r="AD59" s="242"/>
      <c r="AE59" s="242"/>
      <c r="AF59" s="242"/>
      <c r="AG59" s="242"/>
      <c r="AH59" s="242"/>
      <c r="AI59" s="242"/>
      <c r="AJ59" s="242"/>
      <c r="AK59" s="242"/>
      <c r="AL59" s="242"/>
      <c r="AM59" s="242"/>
      <c r="AN59" s="223"/>
      <c r="AO59" s="9"/>
    </row>
    <row r="60" spans="2:41" ht="14.1" customHeight="1" x14ac:dyDescent="0.2">
      <c r="B60" s="12"/>
      <c r="C60" s="221"/>
      <c r="D60" s="242"/>
      <c r="E60" s="242"/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42"/>
      <c r="Q60" s="242"/>
      <c r="R60" s="242"/>
      <c r="S60" s="242"/>
      <c r="T60" s="242"/>
      <c r="U60" s="242"/>
      <c r="V60" s="242"/>
      <c r="W60" s="242"/>
      <c r="X60" s="242"/>
      <c r="Y60" s="242"/>
      <c r="Z60" s="242"/>
      <c r="AA60" s="242"/>
      <c r="AB60" s="242"/>
      <c r="AC60" s="242"/>
      <c r="AD60" s="242"/>
      <c r="AE60" s="242"/>
      <c r="AF60" s="242"/>
      <c r="AG60" s="242"/>
      <c r="AH60" s="242"/>
      <c r="AI60" s="242"/>
      <c r="AJ60" s="242"/>
      <c r="AK60" s="242"/>
      <c r="AL60" s="242"/>
      <c r="AM60" s="242"/>
      <c r="AN60" s="223"/>
      <c r="AO60" s="9"/>
    </row>
    <row r="61" spans="2:41" ht="14.1" customHeight="1" x14ac:dyDescent="0.2">
      <c r="B61" s="12"/>
      <c r="C61" s="221"/>
      <c r="D61" s="242"/>
      <c r="E61" s="242"/>
      <c r="F61" s="242"/>
      <c r="G61" s="242"/>
      <c r="H61" s="242"/>
      <c r="I61" s="242"/>
      <c r="J61" s="242"/>
      <c r="K61" s="242"/>
      <c r="L61" s="242"/>
      <c r="M61" s="242"/>
      <c r="N61" s="242"/>
      <c r="O61" s="242"/>
      <c r="P61" s="242"/>
      <c r="Q61" s="242"/>
      <c r="R61" s="242"/>
      <c r="S61" s="242"/>
      <c r="T61" s="242"/>
      <c r="U61" s="242"/>
      <c r="V61" s="242"/>
      <c r="W61" s="242"/>
      <c r="X61" s="242"/>
      <c r="Y61" s="242"/>
      <c r="Z61" s="242"/>
      <c r="AA61" s="242"/>
      <c r="AB61" s="242"/>
      <c r="AC61" s="242"/>
      <c r="AD61" s="242"/>
      <c r="AE61" s="242"/>
      <c r="AF61" s="242"/>
      <c r="AG61" s="242"/>
      <c r="AH61" s="242"/>
      <c r="AI61" s="224"/>
      <c r="AJ61" s="224"/>
      <c r="AK61" s="242"/>
      <c r="AL61" s="224"/>
      <c r="AM61" s="224"/>
      <c r="AN61" s="228"/>
      <c r="AO61" s="9"/>
    </row>
    <row r="62" spans="2:41" ht="14.1" customHeight="1" x14ac:dyDescent="0.2">
      <c r="B62" s="12"/>
      <c r="C62" s="221"/>
      <c r="D62" s="242"/>
      <c r="E62" s="242"/>
      <c r="F62" s="242"/>
      <c r="G62" s="242"/>
      <c r="H62" s="242"/>
      <c r="I62" s="84"/>
      <c r="J62" s="84"/>
      <c r="K62" s="84"/>
      <c r="L62" s="84"/>
      <c r="M62" s="84"/>
      <c r="N62" s="84"/>
      <c r="O62" s="84"/>
      <c r="P62" s="242"/>
      <c r="Q62" s="242"/>
      <c r="R62" s="242"/>
      <c r="S62" s="242"/>
      <c r="T62" s="242"/>
      <c r="U62" s="242"/>
      <c r="V62" s="242"/>
      <c r="W62" s="242"/>
      <c r="X62" s="242"/>
      <c r="Y62" s="242"/>
      <c r="Z62" s="242"/>
      <c r="AA62" s="242"/>
      <c r="AB62" s="242"/>
      <c r="AC62" s="242"/>
      <c r="AD62" s="242"/>
      <c r="AE62" s="242"/>
      <c r="AF62" s="242"/>
      <c r="AG62" s="242"/>
      <c r="AH62" s="242"/>
      <c r="AI62" s="242"/>
      <c r="AJ62" s="242"/>
      <c r="AK62" s="224"/>
      <c r="AL62" s="224"/>
      <c r="AM62" s="224"/>
      <c r="AN62" s="228"/>
      <c r="AO62" s="9"/>
    </row>
    <row r="63" spans="2:41" ht="14.1" customHeight="1" x14ac:dyDescent="0.2">
      <c r="B63" s="12"/>
      <c r="C63" s="221"/>
      <c r="D63" s="242"/>
      <c r="E63" s="242"/>
      <c r="F63" s="242"/>
      <c r="G63" s="242"/>
      <c r="H63" s="242"/>
      <c r="I63" s="84"/>
      <c r="J63" s="84"/>
      <c r="K63" s="84"/>
      <c r="L63" s="84"/>
      <c r="M63" s="84"/>
      <c r="N63" s="84"/>
      <c r="O63" s="84"/>
      <c r="P63" s="242"/>
      <c r="Q63" s="242"/>
      <c r="R63" s="242"/>
      <c r="S63" s="242"/>
      <c r="T63" s="242"/>
      <c r="U63" s="242"/>
      <c r="V63" s="242"/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2"/>
      <c r="AH63" s="242"/>
      <c r="AI63" s="242"/>
      <c r="AJ63" s="242"/>
      <c r="AK63" s="242"/>
      <c r="AL63" s="242"/>
      <c r="AM63" s="242"/>
      <c r="AN63" s="223"/>
      <c r="AO63" s="9"/>
    </row>
    <row r="64" spans="2:41" ht="14.1" customHeight="1" x14ac:dyDescent="0.2">
      <c r="B64" s="12"/>
      <c r="C64" s="221"/>
      <c r="D64" s="242"/>
      <c r="E64" s="242"/>
      <c r="F64" s="242"/>
      <c r="G64" s="242"/>
      <c r="H64" s="242"/>
      <c r="I64" s="242"/>
      <c r="J64" s="242"/>
      <c r="K64" s="242"/>
      <c r="L64" s="242"/>
      <c r="M64" s="242"/>
      <c r="N64" s="242"/>
      <c r="O64" s="242"/>
      <c r="P64" s="242"/>
      <c r="Q64" s="242"/>
      <c r="R64" s="242"/>
      <c r="S64" s="242"/>
      <c r="T64" s="242"/>
      <c r="U64" s="242"/>
      <c r="V64" s="242"/>
      <c r="W64" s="242"/>
      <c r="X64" s="242"/>
      <c r="Y64" s="242"/>
      <c r="Z64" s="242"/>
      <c r="AA64" s="242"/>
      <c r="AB64" s="242"/>
      <c r="AC64" s="242"/>
      <c r="AD64" s="242"/>
      <c r="AE64" s="242"/>
      <c r="AF64" s="242"/>
      <c r="AG64" s="242"/>
      <c r="AH64" s="242"/>
      <c r="AI64" s="242"/>
      <c r="AJ64" s="242"/>
      <c r="AK64" s="242"/>
      <c r="AL64" s="242"/>
      <c r="AM64" s="242"/>
      <c r="AN64" s="223"/>
      <c r="AO64" s="9"/>
    </row>
    <row r="65" spans="2:41" ht="14.1" customHeight="1" x14ac:dyDescent="0.2">
      <c r="B65" s="12"/>
      <c r="C65" s="221"/>
      <c r="D65" s="242"/>
      <c r="E65" s="242"/>
      <c r="F65" s="242"/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2"/>
      <c r="R65" s="242"/>
      <c r="S65" s="242"/>
      <c r="T65" s="242"/>
      <c r="U65" s="242"/>
      <c r="V65" s="242"/>
      <c r="W65" s="242"/>
      <c r="X65" s="242"/>
      <c r="Y65" s="242"/>
      <c r="Z65" s="242"/>
      <c r="AA65" s="242"/>
      <c r="AB65" s="242"/>
      <c r="AC65" s="242"/>
      <c r="AD65" s="242"/>
      <c r="AE65" s="242"/>
      <c r="AF65" s="242"/>
      <c r="AG65" s="242"/>
      <c r="AH65" s="242"/>
      <c r="AI65" s="242"/>
      <c r="AJ65" s="242"/>
      <c r="AK65" s="242"/>
      <c r="AL65" s="242"/>
      <c r="AM65" s="242"/>
      <c r="AN65" s="223"/>
      <c r="AO65" s="9"/>
    </row>
    <row r="66" spans="2:41" ht="14.1" customHeight="1" x14ac:dyDescent="0.2">
      <c r="B66" s="12"/>
      <c r="C66" s="221"/>
      <c r="D66" s="242"/>
      <c r="E66" s="242"/>
      <c r="F66" s="242"/>
      <c r="G66" s="242"/>
      <c r="H66" s="242"/>
      <c r="I66" s="242"/>
      <c r="J66" s="242"/>
      <c r="K66" s="242"/>
      <c r="L66" s="242"/>
      <c r="M66" s="242"/>
      <c r="N66" s="242"/>
      <c r="O66" s="242"/>
      <c r="P66" s="242"/>
      <c r="Q66" s="242"/>
      <c r="R66" s="242"/>
      <c r="S66" s="242"/>
      <c r="T66" s="242"/>
      <c r="U66" s="242"/>
      <c r="V66" s="242"/>
      <c r="W66" s="242"/>
      <c r="X66" s="242"/>
      <c r="Y66" s="242"/>
      <c r="Z66" s="242"/>
      <c r="AA66" s="242"/>
      <c r="AB66" s="242"/>
      <c r="AC66" s="242"/>
      <c r="AD66" s="242"/>
      <c r="AE66" s="242"/>
      <c r="AF66" s="242"/>
      <c r="AG66" s="242"/>
      <c r="AH66" s="242"/>
      <c r="AI66" s="242"/>
      <c r="AJ66" s="242"/>
      <c r="AK66" s="242"/>
      <c r="AL66" s="242"/>
      <c r="AM66" s="242"/>
      <c r="AN66" s="223"/>
      <c r="AO66" s="9"/>
    </row>
    <row r="67" spans="2:41" ht="14.1" customHeight="1" x14ac:dyDescent="0.2">
      <c r="B67" s="12"/>
      <c r="C67" s="229"/>
      <c r="D67" s="230"/>
      <c r="E67" s="230"/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30"/>
      <c r="Z67" s="230"/>
      <c r="AA67" s="230"/>
      <c r="AB67" s="230"/>
      <c r="AC67" s="230"/>
      <c r="AD67" s="230"/>
      <c r="AE67" s="230"/>
      <c r="AF67" s="230"/>
      <c r="AG67" s="230"/>
      <c r="AH67" s="230"/>
      <c r="AI67" s="230"/>
      <c r="AJ67" s="230"/>
      <c r="AK67" s="230"/>
      <c r="AL67" s="230"/>
      <c r="AM67" s="230"/>
      <c r="AN67" s="231"/>
      <c r="AO67" s="9"/>
    </row>
    <row r="68" spans="2:41" ht="14.1" customHeight="1" x14ac:dyDescent="0.2">
      <c r="B68" s="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0"/>
    </row>
  </sheetData>
  <sheetProtection password="CA20" sheet="1" objects="1" scenarios="1"/>
  <mergeCells count="25">
    <mergeCell ref="P14:R14"/>
    <mergeCell ref="P28:R28"/>
    <mergeCell ref="AL24:AM24"/>
    <mergeCell ref="D49:E49"/>
    <mergeCell ref="G51:G52"/>
    <mergeCell ref="P25:R25"/>
    <mergeCell ref="P26:R26"/>
    <mergeCell ref="P27:R27"/>
    <mergeCell ref="P15:R15"/>
    <mergeCell ref="P16:R16"/>
    <mergeCell ref="P17:R17"/>
    <mergeCell ref="P18:R18"/>
    <mergeCell ref="P19:R19"/>
    <mergeCell ref="P20:R20"/>
    <mergeCell ref="P29:S29"/>
    <mergeCell ref="G10:I10"/>
    <mergeCell ref="S10:U10"/>
    <mergeCell ref="AE10:AG10"/>
    <mergeCell ref="AL13:AM13"/>
    <mergeCell ref="G8:I8"/>
    <mergeCell ref="S8:U8"/>
    <mergeCell ref="AE8:AG8"/>
    <mergeCell ref="G9:I9"/>
    <mergeCell ref="S9:U9"/>
    <mergeCell ref="AE9:AG9"/>
  </mergeCells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&amp;C&amp;"Tahoma,ธรรมดา"&amp;8STRENGTH  DESIGN  METHOD : SDM Plus</oddHeader>
    <oddFooter>&amp;C&amp;"Tahoma,ธรรมดา"&amp;8Design Calculation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Tied Column</vt:lpstr>
      <vt:lpstr>Calculation TCol</vt:lpstr>
      <vt:lpstr>'Calculation TCol'!Print_Area</vt:lpstr>
      <vt:lpstr>'Tied Column'!Print_Area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Ronnarith Phetchsong</cp:lastModifiedBy>
  <cp:lastPrinted>2014-08-15T00:39:13Z</cp:lastPrinted>
  <dcterms:created xsi:type="dcterms:W3CDTF">2013-07-29T14:10:21Z</dcterms:created>
  <dcterms:modified xsi:type="dcterms:W3CDTF">2014-08-18T03:35:08Z</dcterms:modified>
</cp:coreProperties>
</file>