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31" windowWidth="7140" windowHeight="4440" tabRatio="616" activeTab="0"/>
  </bookViews>
  <sheets>
    <sheet name="Column" sheetId="1" r:id="rId1"/>
  </sheets>
  <definedNames>
    <definedName name="_xlnm.Print_Area" localSheetId="0">'Column'!$A$1:$I$95</definedName>
  </definedNames>
  <calcPr fullCalcOnLoad="1"/>
</workbook>
</file>

<file path=xl/sharedStrings.xml><?xml version="1.0" encoding="utf-8"?>
<sst xmlns="http://schemas.openxmlformats.org/spreadsheetml/2006/main" count="198" uniqueCount="108">
  <si>
    <t>m</t>
  </si>
  <si>
    <t>=</t>
  </si>
  <si>
    <t>t</t>
  </si>
  <si>
    <t>mm</t>
  </si>
  <si>
    <t>DESIGN CASE :-</t>
  </si>
  <si>
    <t>mt</t>
  </si>
  <si>
    <t>The section is</t>
  </si>
  <si>
    <t>cm</t>
  </si>
  <si>
    <t>Y</t>
  </si>
  <si>
    <t>A</t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</si>
  <si>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</si>
  <si>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</si>
  <si>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</si>
  <si>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</si>
  <si>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</si>
  <si>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t>&lt; 180</t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</si>
  <si>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</si>
  <si>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</si>
  <si>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</si>
  <si>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</si>
  <si>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</si>
  <si>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</si>
  <si>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t>COLUMN ID :-</t>
  </si>
  <si>
    <r>
      <t>cm</t>
    </r>
    <r>
      <rPr>
        <vertAlign val="superscript"/>
        <sz val="11"/>
        <rFont val="Times New Roman"/>
        <family val="1"/>
      </rPr>
      <t>4</t>
    </r>
  </si>
  <si>
    <t>&lt;</t>
  </si>
  <si>
    <t xml:space="preserve">N </t>
  </si>
  <si>
    <t>APPLYING THE INTERACTION EQUATION :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</si>
  <si>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</si>
  <si>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</si>
  <si>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</si>
  <si>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</si>
  <si>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</si>
  <si>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</si>
  <si>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</si>
  <si>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</si>
  <si>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M</t>
    </r>
    <r>
      <rPr>
        <vertAlign val="subscript"/>
        <sz val="11"/>
        <rFont val="Times New Roman"/>
        <family val="1"/>
      </rPr>
      <t>y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</si>
  <si>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</si>
  <si>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t>X</t>
  </si>
  <si>
    <t>5)- PROPERTIES OF SECTION :-</t>
  </si>
  <si>
    <t>6)- CHECK STRESSES :-</t>
  </si>
  <si>
    <r>
      <t>f</t>
    </r>
    <r>
      <rPr>
        <vertAlign val="subscript"/>
        <sz val="11"/>
        <rFont val="Times New Roman"/>
        <family val="1"/>
      </rPr>
      <t>bcx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</si>
  <si>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</si>
  <si>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</si>
  <si>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</si>
  <si>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</si>
  <si>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</si>
  <si>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</si>
  <si>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</si>
  <si>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</si>
  <si>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</si>
  <si>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t>Bus</t>
  </si>
  <si>
    <r>
      <t>C</t>
    </r>
    <r>
      <rPr>
        <vertAlign val="subscript"/>
        <sz val="11"/>
        <color indexed="8"/>
        <rFont val="Times New Roman"/>
        <family val="1"/>
      </rPr>
      <t>mx</t>
    </r>
  </si>
  <si>
    <r>
      <t>C</t>
    </r>
    <r>
      <rPr>
        <vertAlign val="subscript"/>
        <sz val="11"/>
        <color indexed="8"/>
        <rFont val="Times New Roman"/>
        <family val="1"/>
      </rPr>
      <t>my</t>
    </r>
  </si>
  <si>
    <t>STEEL SECTION</t>
  </si>
  <si>
    <t>CONCRETE SECTION</t>
  </si>
  <si>
    <t>cover</t>
  </si>
  <si>
    <t>1)- MATERIAL PROPERTIES :-</t>
  </si>
  <si>
    <t>STEEL BARS</t>
  </si>
  <si>
    <r>
      <t>F</t>
    </r>
    <r>
      <rPr>
        <vertAlign val="subscript"/>
        <sz val="11"/>
        <rFont val="Times New Roman"/>
        <family val="1"/>
      </rPr>
      <t>y</t>
    </r>
  </si>
  <si>
    <r>
      <t>M</t>
    </r>
    <r>
      <rPr>
        <vertAlign val="subscript"/>
        <sz val="11"/>
        <rFont val="Times New Roman"/>
        <family val="1"/>
      </rPr>
      <t>X</t>
    </r>
  </si>
  <si>
    <r>
      <t>E</t>
    </r>
    <r>
      <rPr>
        <vertAlign val="subscript"/>
        <sz val="11"/>
        <rFont val="Times New Roman"/>
        <family val="1"/>
      </rPr>
      <t>S</t>
    </r>
  </si>
  <si>
    <r>
      <t>F</t>
    </r>
    <r>
      <rPr>
        <vertAlign val="subscript"/>
        <sz val="11"/>
        <rFont val="Times New Roman"/>
        <family val="1"/>
      </rPr>
      <t>yr</t>
    </r>
  </si>
  <si>
    <t>CONCRETE</t>
  </si>
  <si>
    <r>
      <t>F</t>
    </r>
    <r>
      <rPr>
        <vertAlign val="subscript"/>
        <sz val="11"/>
        <rFont val="Times New Roman"/>
        <family val="1"/>
      </rPr>
      <t>cu</t>
    </r>
  </si>
  <si>
    <r>
      <t>E</t>
    </r>
    <r>
      <rPr>
        <vertAlign val="subscript"/>
        <sz val="11"/>
        <rFont val="Times New Roman"/>
        <family val="1"/>
      </rPr>
      <t>C</t>
    </r>
  </si>
  <si>
    <t>2)- APPLIED FORCES :-</t>
  </si>
  <si>
    <t>3)-DIM. OF SECTION :-</t>
  </si>
  <si>
    <t>(C-1)</t>
  </si>
  <si>
    <t>4)-COLUMN DATA :-</t>
  </si>
  <si>
    <r>
      <t>n</t>
    </r>
    <r>
      <rPr>
        <vertAlign val="subscript"/>
        <sz val="11"/>
        <rFont val="Times New Roman"/>
        <family val="1"/>
      </rPr>
      <t>T</t>
    </r>
  </si>
  <si>
    <t>Φ</t>
  </si>
  <si>
    <t>Ar</t>
  </si>
  <si>
    <t>Ac</t>
  </si>
  <si>
    <t>shall not be less than (4%) of the gross</t>
  </si>
  <si>
    <t>at least 0.02 cm2 per cm of bar spacing. ECP(P.178)</t>
  </si>
  <si>
    <t>column area. ECP(P.178)</t>
  </si>
  <si>
    <t>Total length of column        =</t>
  </si>
  <si>
    <t>COMPOSITE SECTION</t>
  </si>
  <si>
    <r>
      <t>E</t>
    </r>
    <r>
      <rPr>
        <vertAlign val="subscript"/>
        <sz val="11"/>
        <rFont val="Times New Roman"/>
        <family val="1"/>
      </rPr>
      <t>m</t>
    </r>
  </si>
  <si>
    <t>numerical coefficients</t>
  </si>
  <si>
    <t>c2</t>
  </si>
  <si>
    <t>c3</t>
  </si>
  <si>
    <t>c1</t>
  </si>
  <si>
    <r>
      <t>F</t>
    </r>
    <r>
      <rPr>
        <vertAlign val="subscript"/>
        <sz val="11"/>
        <rFont val="Times New Roman"/>
        <family val="1"/>
      </rPr>
      <t>ym</t>
    </r>
  </si>
  <si>
    <r>
      <t>r</t>
    </r>
    <r>
      <rPr>
        <vertAlign val="subscript"/>
        <sz val="11"/>
        <rFont val="Times New Roman"/>
        <family val="1"/>
      </rPr>
      <t>mx</t>
    </r>
  </si>
  <si>
    <r>
      <t>r</t>
    </r>
    <r>
      <rPr>
        <vertAlign val="subscript"/>
        <sz val="11"/>
        <rFont val="Times New Roman"/>
        <family val="1"/>
      </rPr>
      <t>my</t>
    </r>
  </si>
  <si>
    <r>
      <t>F</t>
    </r>
    <r>
      <rPr>
        <vertAlign val="subscript"/>
        <sz val="11"/>
        <color indexed="8"/>
        <rFont val="Times New Roman"/>
        <family val="1"/>
      </rPr>
      <t>emx</t>
    </r>
  </si>
  <si>
    <r>
      <t>F</t>
    </r>
    <r>
      <rPr>
        <vertAlign val="subscript"/>
        <sz val="11"/>
        <color indexed="8"/>
        <rFont val="Times New Roman"/>
        <family val="1"/>
      </rPr>
      <t>emy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</si>
  <si>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0.72Fy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0.72Fy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=</t>
    </r>
  </si>
  <si>
    <t>*The total cross-secional area of the steel section</t>
  </si>
  <si>
    <t>*The cross-sectional area of longitudinal bars shall be</t>
  </si>
  <si>
    <t>*min 40 mm. ECP(P.178)</t>
  </si>
  <si>
    <t>STEEL:</t>
  </si>
  <si>
    <r>
      <t>N</t>
    </r>
    <r>
      <rPr>
        <vertAlign val="subscript"/>
        <sz val="11"/>
        <color indexed="8"/>
        <rFont val="Times New Roman"/>
        <family val="1"/>
      </rPr>
      <t>ULT</t>
    </r>
  </si>
  <si>
    <t>Puc= 0.35Fcu X Ac + 0.67Fy X  As + 0.67Fyr X Ar =</t>
  </si>
  <si>
    <t>ECG</t>
  </si>
  <si>
    <t>Project Name</t>
  </si>
  <si>
    <t>Job Ref.</t>
  </si>
  <si>
    <t>Engineering Consultants Group</t>
  </si>
  <si>
    <t>CHECKING AND PACKING HALL</t>
  </si>
  <si>
    <t>Bldg. 2, Block 10, El Sefarat District</t>
  </si>
  <si>
    <t>Calc. By</t>
  </si>
  <si>
    <t>Date</t>
  </si>
  <si>
    <t>Checked By</t>
  </si>
  <si>
    <t>Rev.</t>
  </si>
  <si>
    <t>P.O.Box No. 1167, Cairo 11511, Egypt.</t>
  </si>
  <si>
    <t>M.Nour</t>
  </si>
  <si>
    <t>Sheet No.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</si>
</sst>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"/>
    <numFmt numFmtId="210" formatCode="0.000000"/>
    <numFmt numFmtId="211" formatCode="0.0000000"/>
    <numFmt numFmtId="212" formatCode="0.000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201" fontId="0" fillId="0" borderId="0" xfId="0" applyAlignment="1">
      <alignment/>
    </xf>
    <xf numFmtId="201" fontId="9" fillId="0" borderId="0" xfId="0" applyFont="1" applyBorder="1" applyAlignment="1">
      <alignment/>
    </xf>
    <xf numFmtId="201" fontId="9" fillId="0" borderId="0" xfId="0" applyFont="1" applyAlignment="1">
      <alignment/>
    </xf>
    <xf numFmtId="201" fontId="7" fillId="0" borderId="0" xfId="0" applyFont="1" applyBorder="1" applyAlignment="1">
      <alignment/>
    </xf>
    <xf numFmtId="201" fontId="8" fillId="0" borderId="0" xfId="0" applyFont="1" applyBorder="1" applyAlignment="1">
      <alignment/>
    </xf>
    <xf numFmtId="201" fontId="9" fillId="0" borderId="0" xfId="0" applyFont="1" applyBorder="1" applyAlignment="1">
      <alignment horizontal="center"/>
    </xf>
    <xf numFmtId="201" fontId="9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01" fontId="8" fillId="0" borderId="0" xfId="0" applyFont="1" applyBorder="1" applyAlignment="1">
      <alignment horizontal="center"/>
    </xf>
    <xf numFmtId="201" fontId="18" fillId="0" borderId="0" xfId="0" applyFont="1" applyAlignment="1">
      <alignment horizontal="center"/>
    </xf>
    <xf numFmtId="204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01" fontId="5" fillId="0" borderId="0" xfId="0" applyFont="1" applyBorder="1" applyAlignment="1">
      <alignment/>
    </xf>
    <xf numFmtId="201" fontId="17" fillId="0" borderId="0" xfId="0" applyFont="1" applyBorder="1" applyAlignment="1">
      <alignment horizontal="left"/>
    </xf>
    <xf numFmtId="201" fontId="10" fillId="0" borderId="0" xfId="0" applyFont="1" applyBorder="1" applyAlignment="1">
      <alignment/>
    </xf>
    <xf numFmtId="201" fontId="17" fillId="0" borderId="0" xfId="0" applyFont="1" applyBorder="1" applyAlignment="1">
      <alignment/>
    </xf>
    <xf numFmtId="201" fontId="9" fillId="0" borderId="0" xfId="0" applyNumberFormat="1" applyFont="1" applyBorder="1" applyAlignment="1">
      <alignment horizontal="center"/>
    </xf>
    <xf numFmtId="201" fontId="9" fillId="0" borderId="0" xfId="0" applyFont="1" applyBorder="1" applyAlignment="1">
      <alignment horizontal="left"/>
    </xf>
    <xf numFmtId="201" fontId="5" fillId="0" borderId="0" xfId="0" applyFont="1" applyBorder="1" applyAlignment="1">
      <alignment horizontal="left"/>
    </xf>
    <xf numFmtId="201" fontId="9" fillId="0" borderId="0" xfId="0" applyFont="1" applyFill="1" applyBorder="1" applyAlignment="1">
      <alignment horizontal="center"/>
    </xf>
    <xf numFmtId="201" fontId="12" fillId="0" borderId="0" xfId="0" applyFont="1" applyBorder="1" applyAlignment="1">
      <alignment horizontal="center"/>
    </xf>
    <xf numFmtId="201" fontId="6" fillId="0" borderId="0" xfId="0" applyFont="1" applyBorder="1" applyAlignment="1">
      <alignment horizontal="center"/>
    </xf>
    <xf numFmtId="201" fontId="0" fillId="0" borderId="0" xfId="0" applyBorder="1" applyAlignment="1">
      <alignment/>
    </xf>
    <xf numFmtId="201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01" fontId="0" fillId="0" borderId="0" xfId="0" applyFont="1" applyBorder="1" applyAlignment="1">
      <alignment/>
    </xf>
    <xf numFmtId="201" fontId="19" fillId="0" borderId="0" xfId="0" applyFont="1" applyBorder="1" applyAlignment="1">
      <alignment/>
    </xf>
    <xf numFmtId="201" fontId="6" fillId="0" borderId="0" xfId="0" applyFont="1" applyBorder="1" applyAlignment="1">
      <alignment/>
    </xf>
    <xf numFmtId="201" fontId="0" fillId="0" borderId="0" xfId="0" applyFont="1" applyAlignment="1">
      <alignment/>
    </xf>
    <xf numFmtId="201" fontId="15" fillId="0" borderId="0" xfId="0" applyFont="1" applyBorder="1" applyAlignment="1">
      <alignment/>
    </xf>
    <xf numFmtId="201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01" fontId="20" fillId="0" borderId="0" xfId="0" applyFont="1" applyBorder="1" applyAlignment="1">
      <alignment/>
    </xf>
    <xf numFmtId="201" fontId="22" fillId="0" borderId="0" xfId="0" applyFont="1" applyAlignment="1">
      <alignment/>
    </xf>
    <xf numFmtId="201" fontId="0" fillId="0" borderId="0" xfId="0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01" fontId="25" fillId="0" borderId="0" xfId="0" applyFont="1" applyAlignment="1">
      <alignment horizontal="center"/>
    </xf>
    <xf numFmtId="201" fontId="17" fillId="0" borderId="0" xfId="0" applyFont="1" applyAlignment="1">
      <alignment/>
    </xf>
    <xf numFmtId="201" fontId="26" fillId="0" borderId="0" xfId="0" applyFont="1" applyAlignment="1">
      <alignment horizontal="center"/>
    </xf>
    <xf numFmtId="201" fontId="26" fillId="0" borderId="0" xfId="0" applyFont="1" applyFill="1" applyAlignment="1">
      <alignment horizontal="center"/>
    </xf>
    <xf numFmtId="201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1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1" fontId="0" fillId="0" borderId="0" xfId="0" applyFont="1" applyAlignment="1">
      <alignment/>
    </xf>
    <xf numFmtId="201" fontId="9" fillId="0" borderId="0" xfId="0" applyFont="1" applyAlignment="1">
      <alignment/>
    </xf>
    <xf numFmtId="201" fontId="27" fillId="0" borderId="1" xfId="0" applyFont="1" applyFill="1" applyBorder="1" applyAlignment="1" applyProtection="1">
      <alignment horizontal="left"/>
      <protection/>
    </xf>
    <xf numFmtId="201" fontId="0" fillId="0" borderId="2" xfId="0" applyBorder="1" applyAlignment="1" applyProtection="1">
      <alignment/>
      <protection/>
    </xf>
    <xf numFmtId="201" fontId="5" fillId="0" borderId="1" xfId="0" applyFont="1" applyBorder="1" applyAlignment="1" applyProtection="1">
      <alignment horizontal="center"/>
      <protection locked="0"/>
    </xf>
    <xf numFmtId="201" fontId="6" fillId="0" borderId="2" xfId="0" applyFont="1" applyBorder="1" applyAlignment="1" applyProtection="1">
      <alignment horizontal="center"/>
      <protection locked="0"/>
    </xf>
    <xf numFmtId="201" fontId="6" fillId="0" borderId="3" xfId="0" applyFont="1" applyBorder="1" applyAlignment="1" applyProtection="1">
      <alignment horizontal="center"/>
      <protection locked="0"/>
    </xf>
    <xf numFmtId="201" fontId="28" fillId="0" borderId="1" xfId="0" applyFont="1" applyBorder="1" applyAlignment="1" applyProtection="1">
      <alignment horizontal="center" vertical="center"/>
      <protection/>
    </xf>
    <xf numFmtId="201" fontId="28" fillId="0" borderId="3" xfId="0" applyFont="1" applyBorder="1" applyAlignment="1" applyProtection="1">
      <alignment horizontal="center" vertical="center"/>
      <protection/>
    </xf>
    <xf numFmtId="201" fontId="28" fillId="0" borderId="4" xfId="0" applyFont="1" applyFill="1" applyBorder="1" applyAlignment="1" applyProtection="1">
      <alignment horizontal="left"/>
      <protection/>
    </xf>
    <xf numFmtId="201" fontId="0" fillId="0" borderId="0" xfId="0" applyBorder="1" applyAlignment="1" applyProtection="1">
      <alignment/>
      <protection/>
    </xf>
    <xf numFmtId="0" fontId="29" fillId="0" borderId="5" xfId="21" applyFont="1" applyBorder="1" applyAlignment="1" applyProtection="1">
      <alignment horizontal="center"/>
      <protection locked="0"/>
    </xf>
    <xf numFmtId="0" fontId="30" fillId="0" borderId="6" xfId="21" applyFont="1" applyBorder="1" applyAlignment="1" applyProtection="1">
      <alignment horizontal="center"/>
      <protection locked="0"/>
    </xf>
    <xf numFmtId="0" fontId="30" fillId="0" borderId="7" xfId="21" applyFont="1" applyBorder="1" applyAlignment="1" applyProtection="1">
      <alignment horizontal="center"/>
      <protection locked="0"/>
    </xf>
    <xf numFmtId="201" fontId="28" fillId="0" borderId="5" xfId="0" applyFont="1" applyBorder="1" applyAlignment="1" applyProtection="1">
      <alignment horizontal="center" vertical="center"/>
      <protection/>
    </xf>
    <xf numFmtId="201" fontId="28" fillId="0" borderId="7" xfId="0" applyFont="1" applyBorder="1" applyAlignment="1" applyProtection="1">
      <alignment horizontal="center" vertical="center"/>
      <protection/>
    </xf>
    <xf numFmtId="201" fontId="31" fillId="0" borderId="4" xfId="0" applyFont="1" applyFill="1" applyBorder="1" applyAlignment="1" applyProtection="1">
      <alignment horizontal="left"/>
      <protection/>
    </xf>
    <xf numFmtId="201" fontId="6" fillId="0" borderId="8" xfId="0" applyFont="1" applyBorder="1" applyAlignment="1" applyProtection="1">
      <alignment horizontal="center" vertical="center"/>
      <protection/>
    </xf>
    <xf numFmtId="201" fontId="6" fillId="0" borderId="9" xfId="0" applyFont="1" applyBorder="1" applyAlignment="1" applyProtection="1">
      <alignment horizontal="center" vertical="center"/>
      <protection/>
    </xf>
    <xf numFmtId="201" fontId="30" fillId="0" borderId="9" xfId="0" applyFont="1" applyBorder="1" applyAlignment="1" applyProtection="1">
      <alignment horizontal="center" vertical="center"/>
      <protection/>
    </xf>
    <xf numFmtId="201" fontId="6" fillId="0" borderId="10" xfId="0" applyFont="1" applyBorder="1" applyAlignment="1" applyProtection="1">
      <alignment horizontal="center" vertical="center"/>
      <protection/>
    </xf>
    <xf numFmtId="201" fontId="0" fillId="0" borderId="8" xfId="0" applyFont="1" applyFill="1" applyBorder="1" applyAlignment="1" applyProtection="1">
      <alignment horizontal="center" vertical="center"/>
      <protection/>
    </xf>
    <xf numFmtId="201" fontId="0" fillId="0" borderId="11" xfId="0" applyFont="1" applyFill="1" applyBorder="1" applyAlignment="1" applyProtection="1">
      <alignment horizontal="left" vertical="center"/>
      <protection locked="0"/>
    </xf>
    <xf numFmtId="201" fontId="31" fillId="0" borderId="5" xfId="0" applyFont="1" applyFill="1" applyBorder="1" applyAlignment="1" applyProtection="1">
      <alignment horizontal="left"/>
      <protection/>
    </xf>
    <xf numFmtId="201" fontId="0" fillId="0" borderId="6" xfId="0" applyBorder="1" applyAlignment="1" applyProtection="1">
      <alignment/>
      <protection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9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0" fillId="0" borderId="12" xfId="0" applyFont="1" applyFill="1" applyBorder="1" applyAlignment="1" applyProtection="1">
      <alignment horizontal="center" vertical="center"/>
      <protection/>
    </xf>
    <xf numFmtId="201" fontId="0" fillId="0" borderId="16" xfId="0" applyBorder="1" applyAlignment="1" applyProtection="1">
      <alignment/>
      <protection locked="0"/>
    </xf>
    <xf numFmtId="201" fontId="9" fillId="0" borderId="3" xfId="0" applyFont="1" applyBorder="1" applyAlignment="1">
      <alignment/>
    </xf>
    <xf numFmtId="201" fontId="8" fillId="0" borderId="17" xfId="0" applyFont="1" applyBorder="1" applyAlignment="1">
      <alignment/>
    </xf>
    <xf numFmtId="201" fontId="0" fillId="0" borderId="17" xfId="0" applyBorder="1" applyAlignment="1">
      <alignment/>
    </xf>
    <xf numFmtId="201" fontId="9" fillId="0" borderId="17" xfId="0" applyFont="1" applyBorder="1" applyAlignment="1">
      <alignment/>
    </xf>
    <xf numFmtId="201" fontId="5" fillId="0" borderId="17" xfId="0" applyFont="1" applyBorder="1" applyAlignment="1">
      <alignment horizontal="left"/>
    </xf>
    <xf numFmtId="2" fontId="9" fillId="0" borderId="17" xfId="0" applyNumberFormat="1" applyFont="1" applyBorder="1" applyAlignment="1">
      <alignment horizontal="center"/>
    </xf>
    <xf numFmtId="201" fontId="0" fillId="0" borderId="17" xfId="0" applyFont="1" applyBorder="1" applyAlignment="1">
      <alignment/>
    </xf>
    <xf numFmtId="201" fontId="19" fillId="0" borderId="17" xfId="0" applyFont="1" applyBorder="1" applyAlignment="1">
      <alignment/>
    </xf>
    <xf numFmtId="201" fontId="17" fillId="0" borderId="17" xfId="0" applyFont="1" applyBorder="1" applyAlignment="1">
      <alignment/>
    </xf>
    <xf numFmtId="201" fontId="0" fillId="0" borderId="6" xfId="0" applyBorder="1" applyAlignment="1">
      <alignment/>
    </xf>
    <xf numFmtId="201" fontId="0" fillId="0" borderId="7" xfId="0" applyBorder="1" applyAlignment="1">
      <alignment/>
    </xf>
    <xf numFmtId="201" fontId="5" fillId="0" borderId="4" xfId="0" applyFont="1" applyBorder="1" applyAlignment="1">
      <alignment/>
    </xf>
    <xf numFmtId="201" fontId="9" fillId="0" borderId="4" xfId="0" applyFont="1" applyBorder="1" applyAlignment="1">
      <alignment/>
    </xf>
    <xf numFmtId="201" fontId="0" fillId="0" borderId="4" xfId="0" applyFont="1" applyBorder="1" applyAlignment="1">
      <alignment/>
    </xf>
    <xf numFmtId="201" fontId="5" fillId="0" borderId="4" xfId="0" applyFont="1" applyBorder="1" applyAlignment="1">
      <alignment horizontal="left"/>
    </xf>
    <xf numFmtId="201" fontId="9" fillId="0" borderId="4" xfId="0" applyFont="1" applyBorder="1" applyAlignment="1">
      <alignment horizontal="center"/>
    </xf>
    <xf numFmtId="201" fontId="0" fillId="0" borderId="4" xfId="0" applyBorder="1" applyAlignment="1">
      <alignment/>
    </xf>
    <xf numFmtId="201" fontId="21" fillId="0" borderId="4" xfId="0" applyFont="1" applyFill="1" applyBorder="1" applyAlignment="1">
      <alignment horizontal="center"/>
    </xf>
    <xf numFmtId="201" fontId="9" fillId="0" borderId="4" xfId="0" applyFont="1" applyFill="1" applyBorder="1" applyAlignment="1">
      <alignment horizontal="center"/>
    </xf>
    <xf numFmtId="201" fontId="8" fillId="0" borderId="4" xfId="0" applyFont="1" applyBorder="1" applyAlignment="1">
      <alignment horizontal="center"/>
    </xf>
    <xf numFmtId="201" fontId="21" fillId="0" borderId="4" xfId="0" applyFont="1" applyBorder="1" applyAlignment="1">
      <alignment horizontal="center"/>
    </xf>
    <xf numFmtId="201" fontId="12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left"/>
    </xf>
    <xf numFmtId="201" fontId="0" fillId="0" borderId="5" xfId="0" applyBorder="1" applyAlignment="1">
      <alignment/>
    </xf>
    <xf numFmtId="201" fontId="9" fillId="0" borderId="5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01" fontId="9" fillId="0" borderId="6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lo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104</xdr:row>
      <xdr:rowOff>66675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5695950" y="20754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50</xdr:row>
      <xdr:rowOff>28575</xdr:rowOff>
    </xdr:from>
    <xdr:to>
      <xdr:col>0</xdr:col>
      <xdr:colOff>638175</xdr:colOff>
      <xdr:row>50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3875" y="10144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105</xdr:row>
      <xdr:rowOff>95250</xdr:rowOff>
    </xdr:from>
    <xdr:to>
      <xdr:col>7</xdr:col>
      <xdr:colOff>609600</xdr:colOff>
      <xdr:row>106</xdr:row>
      <xdr:rowOff>38100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238875" y="2097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628650</xdr:colOff>
      <xdr:row>23</xdr:row>
      <xdr:rowOff>95250</xdr:rowOff>
    </xdr:from>
    <xdr:to>
      <xdr:col>5</xdr:col>
      <xdr:colOff>762000</xdr:colOff>
      <xdr:row>25</xdr:row>
      <xdr:rowOff>95250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4886325" y="48101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762000</xdr:colOff>
      <xdr:row>27</xdr:row>
      <xdr:rowOff>66675</xdr:rowOff>
    </xdr:from>
    <xdr:to>
      <xdr:col>6</xdr:col>
      <xdr:colOff>57150</xdr:colOff>
      <xdr:row>28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019675" y="558165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6" name="Rectangle 47"/>
        <xdr:cNvSpPr>
          <a:spLocks/>
        </xdr:cNvSpPr>
      </xdr:nvSpPr>
      <xdr:spPr>
        <a:xfrm>
          <a:off x="0" y="914400"/>
          <a:ext cx="2143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49</xdr:row>
      <xdr:rowOff>38100</xdr:rowOff>
    </xdr:from>
    <xdr:to>
      <xdr:col>0</xdr:col>
      <xdr:colOff>638175</xdr:colOff>
      <xdr:row>49</xdr:row>
      <xdr:rowOff>38100</xdr:rowOff>
    </xdr:to>
    <xdr:sp>
      <xdr:nvSpPr>
        <xdr:cNvPr id="7" name="Line 65"/>
        <xdr:cNvSpPr>
          <a:spLocks/>
        </xdr:cNvSpPr>
      </xdr:nvSpPr>
      <xdr:spPr>
        <a:xfrm>
          <a:off x="523875" y="9953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48</xdr:row>
      <xdr:rowOff>28575</xdr:rowOff>
    </xdr:from>
    <xdr:to>
      <xdr:col>0</xdr:col>
      <xdr:colOff>638175</xdr:colOff>
      <xdr:row>48</xdr:row>
      <xdr:rowOff>28575</xdr:rowOff>
    </xdr:to>
    <xdr:sp>
      <xdr:nvSpPr>
        <xdr:cNvPr id="8" name="Line 77"/>
        <xdr:cNvSpPr>
          <a:spLocks/>
        </xdr:cNvSpPr>
      </xdr:nvSpPr>
      <xdr:spPr>
        <a:xfrm>
          <a:off x="523875" y="9744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51</xdr:row>
      <xdr:rowOff>28575</xdr:rowOff>
    </xdr:from>
    <xdr:to>
      <xdr:col>0</xdr:col>
      <xdr:colOff>638175</xdr:colOff>
      <xdr:row>51</xdr:row>
      <xdr:rowOff>28575</xdr:rowOff>
    </xdr:to>
    <xdr:sp>
      <xdr:nvSpPr>
        <xdr:cNvPr id="9" name="Line 78"/>
        <xdr:cNvSpPr>
          <a:spLocks/>
        </xdr:cNvSpPr>
      </xdr:nvSpPr>
      <xdr:spPr>
        <a:xfrm>
          <a:off x="523875" y="1034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47</xdr:row>
      <xdr:rowOff>28575</xdr:rowOff>
    </xdr:from>
    <xdr:to>
      <xdr:col>0</xdr:col>
      <xdr:colOff>638175</xdr:colOff>
      <xdr:row>47</xdr:row>
      <xdr:rowOff>28575</xdr:rowOff>
    </xdr:to>
    <xdr:sp>
      <xdr:nvSpPr>
        <xdr:cNvPr id="10" name="Line 81"/>
        <xdr:cNvSpPr>
          <a:spLocks/>
        </xdr:cNvSpPr>
      </xdr:nvSpPr>
      <xdr:spPr>
        <a:xfrm>
          <a:off x="523875" y="9544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95250" cy="228600"/>
    <xdr:sp>
      <xdr:nvSpPr>
        <xdr:cNvPr id="11" name="TextBox 118"/>
        <xdr:cNvSpPr txBox="1">
          <a:spLocks noChangeArrowheads="1"/>
        </xdr:cNvSpPr>
      </xdr:nvSpPr>
      <xdr:spPr>
        <a:xfrm>
          <a:off x="4324350" y="278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523875</xdr:colOff>
      <xdr:row>22</xdr:row>
      <xdr:rowOff>161925</xdr:rowOff>
    </xdr:from>
    <xdr:to>
      <xdr:col>7</xdr:col>
      <xdr:colOff>57150</xdr:colOff>
      <xdr:row>23</xdr:row>
      <xdr:rowOff>38100</xdr:rowOff>
    </xdr:to>
    <xdr:sp>
      <xdr:nvSpPr>
        <xdr:cNvPr id="12" name="Rectangle 119"/>
        <xdr:cNvSpPr>
          <a:spLocks/>
        </xdr:cNvSpPr>
      </xdr:nvSpPr>
      <xdr:spPr>
        <a:xfrm>
          <a:off x="4781550" y="4676775"/>
          <a:ext cx="904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20</xdr:row>
      <xdr:rowOff>19050</xdr:rowOff>
    </xdr:from>
    <xdr:to>
      <xdr:col>5</xdr:col>
      <xdr:colOff>438150</xdr:colOff>
      <xdr:row>21</xdr:row>
      <xdr:rowOff>76200</xdr:rowOff>
    </xdr:to>
    <xdr:sp>
      <xdr:nvSpPr>
        <xdr:cNvPr id="13" name="TextBox 120"/>
        <xdr:cNvSpPr txBox="1">
          <a:spLocks noChangeArrowheads="1"/>
        </xdr:cNvSpPr>
      </xdr:nvSpPr>
      <xdr:spPr>
        <a:xfrm>
          <a:off x="4191000" y="41338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18</xdr:row>
      <xdr:rowOff>180975</xdr:rowOff>
    </xdr:from>
    <xdr:to>
      <xdr:col>8</xdr:col>
      <xdr:colOff>400050</xdr:colOff>
      <xdr:row>19</xdr:row>
      <xdr:rowOff>142875</xdr:rowOff>
    </xdr:to>
    <xdr:sp>
      <xdr:nvSpPr>
        <xdr:cNvPr id="14" name="TextBox 121"/>
        <xdr:cNvSpPr txBox="1">
          <a:spLocks noChangeArrowheads="1"/>
        </xdr:cNvSpPr>
      </xdr:nvSpPr>
      <xdr:spPr>
        <a:xfrm>
          <a:off x="6438900" y="3895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13</xdr:row>
      <xdr:rowOff>142875</xdr:rowOff>
    </xdr:from>
    <xdr:to>
      <xdr:col>6</xdr:col>
      <xdr:colOff>323850</xdr:colOff>
      <xdr:row>14</xdr:row>
      <xdr:rowOff>123825</xdr:rowOff>
    </xdr:to>
    <xdr:sp>
      <xdr:nvSpPr>
        <xdr:cNvPr id="15" name="TextBox 122"/>
        <xdr:cNvSpPr txBox="1">
          <a:spLocks noChangeArrowheads="1"/>
        </xdr:cNvSpPr>
      </xdr:nvSpPr>
      <xdr:spPr>
        <a:xfrm>
          <a:off x="5076825" y="28575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762000</xdr:colOff>
      <xdr:row>14</xdr:row>
      <xdr:rowOff>95250</xdr:rowOff>
    </xdr:from>
    <xdr:to>
      <xdr:col>5</xdr:col>
      <xdr:colOff>762000</xdr:colOff>
      <xdr:row>15</xdr:row>
      <xdr:rowOff>38100</xdr:rowOff>
    </xdr:to>
    <xdr:sp>
      <xdr:nvSpPr>
        <xdr:cNvPr id="16" name="TextBox 123"/>
        <xdr:cNvSpPr txBox="1">
          <a:spLocks noChangeArrowheads="1"/>
        </xdr:cNvSpPr>
      </xdr:nvSpPr>
      <xdr:spPr>
        <a:xfrm>
          <a:off x="5019675" y="3009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13</xdr:row>
      <xdr:rowOff>142875</xdr:rowOff>
    </xdr:from>
    <xdr:to>
      <xdr:col>6</xdr:col>
      <xdr:colOff>228600</xdr:colOff>
      <xdr:row>14</xdr:row>
      <xdr:rowOff>9525</xdr:rowOff>
    </xdr:to>
    <xdr:sp>
      <xdr:nvSpPr>
        <xdr:cNvPr id="17" name="Line 124"/>
        <xdr:cNvSpPr>
          <a:spLocks/>
        </xdr:cNvSpPr>
      </xdr:nvSpPr>
      <xdr:spPr>
        <a:xfrm flipV="1">
          <a:off x="5248275" y="28575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16</xdr:row>
      <xdr:rowOff>76200</xdr:rowOff>
    </xdr:from>
    <xdr:to>
      <xdr:col>5</xdr:col>
      <xdr:colOff>552450</xdr:colOff>
      <xdr:row>16</xdr:row>
      <xdr:rowOff>171450</xdr:rowOff>
    </xdr:to>
    <xdr:sp>
      <xdr:nvSpPr>
        <xdr:cNvPr id="18" name="Line 125"/>
        <xdr:cNvSpPr>
          <a:spLocks/>
        </xdr:cNvSpPr>
      </xdr:nvSpPr>
      <xdr:spPr>
        <a:xfrm flipV="1">
          <a:off x="4810125" y="3390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123825</xdr:rowOff>
    </xdr:from>
    <xdr:to>
      <xdr:col>7</xdr:col>
      <xdr:colOff>57150</xdr:colOff>
      <xdr:row>16</xdr:row>
      <xdr:rowOff>123825</xdr:rowOff>
    </xdr:to>
    <xdr:sp>
      <xdr:nvSpPr>
        <xdr:cNvPr id="19" name="Line 126"/>
        <xdr:cNvSpPr>
          <a:spLocks/>
        </xdr:cNvSpPr>
      </xdr:nvSpPr>
      <xdr:spPr>
        <a:xfrm>
          <a:off x="4791075" y="3438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57150</xdr:rowOff>
    </xdr:from>
    <xdr:to>
      <xdr:col>5</xdr:col>
      <xdr:colOff>542925</xdr:colOff>
      <xdr:row>23</xdr:row>
      <xdr:rowOff>152400</xdr:rowOff>
    </xdr:to>
    <xdr:sp>
      <xdr:nvSpPr>
        <xdr:cNvPr id="20" name="Line 127"/>
        <xdr:cNvSpPr>
          <a:spLocks/>
        </xdr:cNvSpPr>
      </xdr:nvSpPr>
      <xdr:spPr>
        <a:xfrm flipV="1">
          <a:off x="4800600" y="4772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57150</xdr:rowOff>
    </xdr:from>
    <xdr:to>
      <xdr:col>7</xdr:col>
      <xdr:colOff>47625</xdr:colOff>
      <xdr:row>23</xdr:row>
      <xdr:rowOff>152400</xdr:rowOff>
    </xdr:to>
    <xdr:sp>
      <xdr:nvSpPr>
        <xdr:cNvPr id="21" name="Line 128"/>
        <xdr:cNvSpPr>
          <a:spLocks/>
        </xdr:cNvSpPr>
      </xdr:nvSpPr>
      <xdr:spPr>
        <a:xfrm flipV="1">
          <a:off x="5676900" y="4772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142875</xdr:rowOff>
    </xdr:from>
    <xdr:to>
      <xdr:col>7</xdr:col>
      <xdr:colOff>76200</xdr:colOff>
      <xdr:row>23</xdr:row>
      <xdr:rowOff>142875</xdr:rowOff>
    </xdr:to>
    <xdr:sp>
      <xdr:nvSpPr>
        <xdr:cNvPr id="22" name="Line 129"/>
        <xdr:cNvSpPr>
          <a:spLocks/>
        </xdr:cNvSpPr>
      </xdr:nvSpPr>
      <xdr:spPr>
        <a:xfrm>
          <a:off x="4800600" y="4857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38100</xdr:rowOff>
    </xdr:from>
    <xdr:to>
      <xdr:col>5</xdr:col>
      <xdr:colOff>419100</xdr:colOff>
      <xdr:row>17</xdr:row>
      <xdr:rowOff>38100</xdr:rowOff>
    </xdr:to>
    <xdr:sp>
      <xdr:nvSpPr>
        <xdr:cNvPr id="23" name="Line 130"/>
        <xdr:cNvSpPr>
          <a:spLocks/>
        </xdr:cNvSpPr>
      </xdr:nvSpPr>
      <xdr:spPr>
        <a:xfrm flipH="1">
          <a:off x="4419600" y="3552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104775</xdr:rowOff>
    </xdr:from>
    <xdr:to>
      <xdr:col>5</xdr:col>
      <xdr:colOff>419100</xdr:colOff>
      <xdr:row>17</xdr:row>
      <xdr:rowOff>104775</xdr:rowOff>
    </xdr:to>
    <xdr:sp>
      <xdr:nvSpPr>
        <xdr:cNvPr id="24" name="Line 131"/>
        <xdr:cNvSpPr>
          <a:spLocks/>
        </xdr:cNvSpPr>
      </xdr:nvSpPr>
      <xdr:spPr>
        <a:xfrm flipH="1">
          <a:off x="4419600" y="3619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161925</xdr:rowOff>
    </xdr:from>
    <xdr:to>
      <xdr:col>5</xdr:col>
      <xdr:colOff>419100</xdr:colOff>
      <xdr:row>22</xdr:row>
      <xdr:rowOff>161925</xdr:rowOff>
    </xdr:to>
    <xdr:sp>
      <xdr:nvSpPr>
        <xdr:cNvPr id="25" name="Line 132"/>
        <xdr:cNvSpPr>
          <a:spLocks/>
        </xdr:cNvSpPr>
      </xdr:nvSpPr>
      <xdr:spPr>
        <a:xfrm flipH="1">
          <a:off x="4419600" y="4676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38100</xdr:rowOff>
    </xdr:from>
    <xdr:to>
      <xdr:col>5</xdr:col>
      <xdr:colOff>428625</xdr:colOff>
      <xdr:row>23</xdr:row>
      <xdr:rowOff>38100</xdr:rowOff>
    </xdr:to>
    <xdr:sp>
      <xdr:nvSpPr>
        <xdr:cNvPr id="26" name="Line 133"/>
        <xdr:cNvSpPr>
          <a:spLocks/>
        </xdr:cNvSpPr>
      </xdr:nvSpPr>
      <xdr:spPr>
        <a:xfrm flipH="1">
          <a:off x="4429125" y="475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95250</xdr:rowOff>
    </xdr:from>
    <xdr:to>
      <xdr:col>5</xdr:col>
      <xdr:colOff>266700</xdr:colOff>
      <xdr:row>22</xdr:row>
      <xdr:rowOff>171450</xdr:rowOff>
    </xdr:to>
    <xdr:sp>
      <xdr:nvSpPr>
        <xdr:cNvPr id="27" name="Line 134"/>
        <xdr:cNvSpPr>
          <a:spLocks/>
        </xdr:cNvSpPr>
      </xdr:nvSpPr>
      <xdr:spPr>
        <a:xfrm flipV="1">
          <a:off x="4524375" y="36099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95250</xdr:rowOff>
    </xdr:from>
    <xdr:to>
      <xdr:col>5</xdr:col>
      <xdr:colOff>257175</xdr:colOff>
      <xdr:row>17</xdr:row>
      <xdr:rowOff>47625</xdr:rowOff>
    </xdr:to>
    <xdr:sp>
      <xdr:nvSpPr>
        <xdr:cNvPr id="28" name="Line 135"/>
        <xdr:cNvSpPr>
          <a:spLocks/>
        </xdr:cNvSpPr>
      </xdr:nvSpPr>
      <xdr:spPr>
        <a:xfrm flipV="1">
          <a:off x="4514850" y="3409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200025</xdr:rowOff>
    </xdr:from>
    <xdr:to>
      <xdr:col>5</xdr:col>
      <xdr:colOff>257175</xdr:colOff>
      <xdr:row>23</xdr:row>
      <xdr:rowOff>95250</xdr:rowOff>
    </xdr:to>
    <xdr:sp>
      <xdr:nvSpPr>
        <xdr:cNvPr id="29" name="Line 136"/>
        <xdr:cNvSpPr>
          <a:spLocks/>
        </xdr:cNvSpPr>
      </xdr:nvSpPr>
      <xdr:spPr>
        <a:xfrm flipV="1">
          <a:off x="4514850" y="4714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23</xdr:row>
      <xdr:rowOff>76200</xdr:rowOff>
    </xdr:from>
    <xdr:to>
      <xdr:col>5</xdr:col>
      <xdr:colOff>257175</xdr:colOff>
      <xdr:row>24</xdr:row>
      <xdr:rowOff>19050</xdr:rowOff>
    </xdr:to>
    <xdr:sp>
      <xdr:nvSpPr>
        <xdr:cNvPr id="30" name="Line 137"/>
        <xdr:cNvSpPr>
          <a:spLocks/>
        </xdr:cNvSpPr>
      </xdr:nvSpPr>
      <xdr:spPr>
        <a:xfrm>
          <a:off x="4514850" y="479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152400</xdr:rowOff>
    </xdr:from>
    <xdr:to>
      <xdr:col>5</xdr:col>
      <xdr:colOff>171450</xdr:colOff>
      <xdr:row>18</xdr:row>
      <xdr:rowOff>0</xdr:rowOff>
    </xdr:to>
    <xdr:sp>
      <xdr:nvSpPr>
        <xdr:cNvPr id="31" name="TextBox 138"/>
        <xdr:cNvSpPr txBox="1">
          <a:spLocks noChangeArrowheads="1"/>
        </xdr:cNvSpPr>
      </xdr:nvSpPr>
      <xdr:spPr>
        <a:xfrm>
          <a:off x="3981450" y="34671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22</xdr:row>
      <xdr:rowOff>76200</xdr:rowOff>
    </xdr:from>
    <xdr:to>
      <xdr:col>5</xdr:col>
      <xdr:colOff>266700</xdr:colOff>
      <xdr:row>23</xdr:row>
      <xdr:rowOff>104775</xdr:rowOff>
    </xdr:to>
    <xdr:sp>
      <xdr:nvSpPr>
        <xdr:cNvPr id="32" name="TextBox 139"/>
        <xdr:cNvSpPr txBox="1">
          <a:spLocks noChangeArrowheads="1"/>
        </xdr:cNvSpPr>
      </xdr:nvSpPr>
      <xdr:spPr>
        <a:xfrm>
          <a:off x="3933825" y="459105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19</xdr:row>
      <xdr:rowOff>161925</xdr:rowOff>
    </xdr:from>
    <xdr:to>
      <xdr:col>8</xdr:col>
      <xdr:colOff>9525</xdr:colOff>
      <xdr:row>19</xdr:row>
      <xdr:rowOff>161925</xdr:rowOff>
    </xdr:to>
    <xdr:sp>
      <xdr:nvSpPr>
        <xdr:cNvPr id="33" name="Line 140"/>
        <xdr:cNvSpPr>
          <a:spLocks/>
        </xdr:cNvSpPr>
      </xdr:nvSpPr>
      <xdr:spPr>
        <a:xfrm>
          <a:off x="3600450" y="4076700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57150</xdr:rowOff>
    </xdr:from>
    <xdr:to>
      <xdr:col>4</xdr:col>
      <xdr:colOff>209550</xdr:colOff>
      <xdr:row>20</xdr:row>
      <xdr:rowOff>57150</xdr:rowOff>
    </xdr:to>
    <xdr:sp>
      <xdr:nvSpPr>
        <xdr:cNvPr id="34" name="TextBox 141"/>
        <xdr:cNvSpPr txBox="1">
          <a:spLocks noChangeArrowheads="1"/>
        </xdr:cNvSpPr>
      </xdr:nvSpPr>
      <xdr:spPr>
        <a:xfrm>
          <a:off x="3505200" y="39719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14</xdr:row>
      <xdr:rowOff>0</xdr:rowOff>
    </xdr:from>
    <xdr:to>
      <xdr:col>6</xdr:col>
      <xdr:colOff>228600</xdr:colOff>
      <xdr:row>24</xdr:row>
      <xdr:rowOff>190500</xdr:rowOff>
    </xdr:to>
    <xdr:sp>
      <xdr:nvSpPr>
        <xdr:cNvPr id="35" name="Line 142"/>
        <xdr:cNvSpPr>
          <a:spLocks/>
        </xdr:cNvSpPr>
      </xdr:nvSpPr>
      <xdr:spPr>
        <a:xfrm>
          <a:off x="5248275" y="2914650"/>
          <a:ext cx="0" cy="21907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85725</xdr:rowOff>
    </xdr:from>
    <xdr:to>
      <xdr:col>6</xdr:col>
      <xdr:colOff>228600</xdr:colOff>
      <xdr:row>14</xdr:row>
      <xdr:rowOff>114300</xdr:rowOff>
    </xdr:to>
    <xdr:sp>
      <xdr:nvSpPr>
        <xdr:cNvPr id="36" name="Line 143"/>
        <xdr:cNvSpPr>
          <a:spLocks/>
        </xdr:cNvSpPr>
      </xdr:nvSpPr>
      <xdr:spPr>
        <a:xfrm flipV="1">
          <a:off x="5248275" y="3000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6</xdr:col>
      <xdr:colOff>457200</xdr:colOff>
      <xdr:row>16</xdr:row>
      <xdr:rowOff>171450</xdr:rowOff>
    </xdr:to>
    <xdr:sp>
      <xdr:nvSpPr>
        <xdr:cNvPr id="37" name="TextBox 144"/>
        <xdr:cNvSpPr txBox="1">
          <a:spLocks noChangeArrowheads="1"/>
        </xdr:cNvSpPr>
      </xdr:nvSpPr>
      <xdr:spPr>
        <a:xfrm>
          <a:off x="5105400" y="32099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23</xdr:row>
      <xdr:rowOff>123825</xdr:rowOff>
    </xdr:from>
    <xdr:to>
      <xdr:col>6</xdr:col>
      <xdr:colOff>428625</xdr:colOff>
      <xdr:row>24</xdr:row>
      <xdr:rowOff>171450</xdr:rowOff>
    </xdr:to>
    <xdr:sp>
      <xdr:nvSpPr>
        <xdr:cNvPr id="38" name="TextBox 145"/>
        <xdr:cNvSpPr txBox="1">
          <a:spLocks noChangeArrowheads="1"/>
        </xdr:cNvSpPr>
      </xdr:nvSpPr>
      <xdr:spPr>
        <a:xfrm>
          <a:off x="5095875" y="48387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285750</xdr:colOff>
      <xdr:row>13</xdr:row>
      <xdr:rowOff>85725</xdr:rowOff>
    </xdr:from>
    <xdr:to>
      <xdr:col>6</xdr:col>
      <xdr:colOff>552450</xdr:colOff>
      <xdr:row>14</xdr:row>
      <xdr:rowOff>66675</xdr:rowOff>
    </xdr:to>
    <xdr:sp>
      <xdr:nvSpPr>
        <xdr:cNvPr id="39" name="TextBox 146"/>
        <xdr:cNvSpPr txBox="1">
          <a:spLocks noChangeArrowheads="1"/>
        </xdr:cNvSpPr>
      </xdr:nvSpPr>
      <xdr:spPr>
        <a:xfrm>
          <a:off x="5305425" y="28003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24</xdr:row>
      <xdr:rowOff>114300</xdr:rowOff>
    </xdr:from>
    <xdr:to>
      <xdr:col>6</xdr:col>
      <xdr:colOff>333375</xdr:colOff>
      <xdr:row>25</xdr:row>
      <xdr:rowOff>95250</xdr:rowOff>
    </xdr:to>
    <xdr:sp>
      <xdr:nvSpPr>
        <xdr:cNvPr id="40" name="TextBox 147"/>
        <xdr:cNvSpPr txBox="1">
          <a:spLocks noChangeArrowheads="1"/>
        </xdr:cNvSpPr>
      </xdr:nvSpPr>
      <xdr:spPr>
        <a:xfrm>
          <a:off x="5086350" y="50292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190500</xdr:colOff>
      <xdr:row>17</xdr:row>
      <xdr:rowOff>114300</xdr:rowOff>
    </xdr:from>
    <xdr:to>
      <xdr:col>6</xdr:col>
      <xdr:colOff>266700</xdr:colOff>
      <xdr:row>22</xdr:row>
      <xdr:rowOff>161925</xdr:rowOff>
    </xdr:to>
    <xdr:sp>
      <xdr:nvSpPr>
        <xdr:cNvPr id="41" name="Rectangle 148"/>
        <xdr:cNvSpPr>
          <a:spLocks/>
        </xdr:cNvSpPr>
      </xdr:nvSpPr>
      <xdr:spPr>
        <a:xfrm>
          <a:off x="5210175" y="3629025"/>
          <a:ext cx="762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85725</xdr:rowOff>
    </xdr:from>
    <xdr:to>
      <xdr:col>7</xdr:col>
      <xdr:colOff>66675</xdr:colOff>
      <xdr:row>16</xdr:row>
      <xdr:rowOff>180975</xdr:rowOff>
    </xdr:to>
    <xdr:sp>
      <xdr:nvSpPr>
        <xdr:cNvPr id="42" name="Line 149"/>
        <xdr:cNvSpPr>
          <a:spLocks/>
        </xdr:cNvSpPr>
      </xdr:nvSpPr>
      <xdr:spPr>
        <a:xfrm flipV="1">
          <a:off x="5695950" y="3400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38100</xdr:rowOff>
    </xdr:from>
    <xdr:to>
      <xdr:col>7</xdr:col>
      <xdr:colOff>76200</xdr:colOff>
      <xdr:row>17</xdr:row>
      <xdr:rowOff>104775</xdr:rowOff>
    </xdr:to>
    <xdr:sp>
      <xdr:nvSpPr>
        <xdr:cNvPr id="43" name="Rectangle 150"/>
        <xdr:cNvSpPr>
          <a:spLocks/>
        </xdr:cNvSpPr>
      </xdr:nvSpPr>
      <xdr:spPr>
        <a:xfrm>
          <a:off x="4800600" y="3552825"/>
          <a:ext cx="9048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19</xdr:row>
      <xdr:rowOff>161925</xdr:rowOff>
    </xdr:from>
    <xdr:to>
      <xdr:col>8</xdr:col>
      <xdr:colOff>276225</xdr:colOff>
      <xdr:row>19</xdr:row>
      <xdr:rowOff>161925</xdr:rowOff>
    </xdr:to>
    <xdr:sp>
      <xdr:nvSpPr>
        <xdr:cNvPr id="44" name="Line 151"/>
        <xdr:cNvSpPr>
          <a:spLocks/>
        </xdr:cNvSpPr>
      </xdr:nvSpPr>
      <xdr:spPr>
        <a:xfrm>
          <a:off x="6210300" y="4076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495300</xdr:colOff>
      <xdr:row>21</xdr:row>
      <xdr:rowOff>76200</xdr:rowOff>
    </xdr:to>
    <xdr:sp>
      <xdr:nvSpPr>
        <xdr:cNvPr id="45" name="TextBox 152"/>
        <xdr:cNvSpPr txBox="1">
          <a:spLocks noChangeArrowheads="1"/>
        </xdr:cNvSpPr>
      </xdr:nvSpPr>
      <xdr:spPr>
        <a:xfrm>
          <a:off x="6257925" y="4171950"/>
          <a:ext cx="476250" cy="2190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showGridLines="0" tabSelected="1" view="pageBreakPreview" zoomScale="60" workbookViewId="0" topLeftCell="A28">
      <selection activeCell="M34" sqref="M34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5" max="6" width="11.421875" style="0" customWidth="1"/>
    <col min="14" max="14" width="11.8515625" style="0" bestFit="1" customWidth="1"/>
    <col min="17" max="18" width="9.28125" style="0" bestFit="1" customWidth="1"/>
  </cols>
  <sheetData>
    <row r="1" spans="1:9" ht="18" customHeight="1">
      <c r="A1" s="52" t="s">
        <v>95</v>
      </c>
      <c r="B1" s="53"/>
      <c r="C1" s="53"/>
      <c r="D1" s="54" t="s">
        <v>96</v>
      </c>
      <c r="E1" s="55"/>
      <c r="F1" s="55"/>
      <c r="G1" s="56"/>
      <c r="H1" s="57" t="s">
        <v>97</v>
      </c>
      <c r="I1" s="58"/>
    </row>
    <row r="2" spans="1:9" ht="18" customHeight="1" thickBot="1">
      <c r="A2" s="59" t="s">
        <v>98</v>
      </c>
      <c r="B2" s="60"/>
      <c r="C2" s="60"/>
      <c r="D2" s="61" t="s">
        <v>99</v>
      </c>
      <c r="E2" s="62"/>
      <c r="F2" s="62"/>
      <c r="G2" s="63"/>
      <c r="H2" s="64"/>
      <c r="I2" s="65"/>
    </row>
    <row r="3" spans="1:9" ht="18" customHeight="1">
      <c r="A3" s="66" t="s">
        <v>100</v>
      </c>
      <c r="B3" s="60"/>
      <c r="C3" s="60"/>
      <c r="D3" s="67" t="s">
        <v>101</v>
      </c>
      <c r="E3" s="68" t="s">
        <v>102</v>
      </c>
      <c r="F3" s="69" t="s">
        <v>103</v>
      </c>
      <c r="G3" s="70" t="s">
        <v>102</v>
      </c>
      <c r="H3" s="71" t="s">
        <v>104</v>
      </c>
      <c r="I3" s="72"/>
    </row>
    <row r="4" spans="1:9" ht="18" customHeight="1" thickBot="1">
      <c r="A4" s="73" t="s">
        <v>105</v>
      </c>
      <c r="B4" s="74"/>
      <c r="C4" s="74"/>
      <c r="D4" s="75" t="s">
        <v>106</v>
      </c>
      <c r="E4" s="76"/>
      <c r="F4" s="77"/>
      <c r="G4" s="78"/>
      <c r="H4" s="79" t="s">
        <v>107</v>
      </c>
      <c r="I4" s="80"/>
    </row>
    <row r="5" spans="1:12" ht="15.75" customHeight="1">
      <c r="A5" s="92" t="s">
        <v>22</v>
      </c>
      <c r="B5" s="24" t="s">
        <v>67</v>
      </c>
      <c r="C5" s="32"/>
      <c r="D5" s="31"/>
      <c r="E5" s="1"/>
      <c r="F5" s="2"/>
      <c r="G5" s="36"/>
      <c r="H5" s="3"/>
      <c r="I5" s="81"/>
      <c r="J5" s="2"/>
      <c r="K5" s="2"/>
      <c r="L5" s="25"/>
    </row>
    <row r="6" spans="1:13" ht="15.75" customHeight="1">
      <c r="A6" s="93"/>
      <c r="B6" s="2"/>
      <c r="C6" s="1"/>
      <c r="D6" s="1"/>
      <c r="E6" s="1"/>
      <c r="F6" s="1"/>
      <c r="G6" s="1"/>
      <c r="H6" s="1"/>
      <c r="I6" s="82"/>
      <c r="J6" s="4"/>
      <c r="K6" s="4"/>
      <c r="L6" s="25"/>
      <c r="M6" s="25"/>
    </row>
    <row r="7" spans="1:13" ht="15.75" customHeight="1">
      <c r="A7" s="92" t="s">
        <v>4</v>
      </c>
      <c r="B7" s="24" t="str">
        <f>IF(C7="a","(DL+LL)","(DL+LL+WL)")</f>
        <v>(DL+LL)</v>
      </c>
      <c r="C7" s="41" t="s">
        <v>17</v>
      </c>
      <c r="D7" s="32"/>
      <c r="E7" s="32"/>
      <c r="F7" s="32"/>
      <c r="G7" s="32"/>
      <c r="H7" s="32"/>
      <c r="I7" s="83"/>
      <c r="L7" s="25"/>
      <c r="M7" s="25"/>
    </row>
    <row r="8" spans="1:12" ht="15.75" customHeight="1">
      <c r="A8" s="94"/>
      <c r="B8" s="32"/>
      <c r="C8" s="32"/>
      <c r="D8" s="32"/>
      <c r="E8" s="32"/>
      <c r="F8" s="32"/>
      <c r="G8" s="32"/>
      <c r="H8" s="32"/>
      <c r="I8" s="83"/>
      <c r="L8" s="25"/>
    </row>
    <row r="9" spans="1:12" ht="15.75" customHeight="1">
      <c r="A9" s="92" t="s">
        <v>56</v>
      </c>
      <c r="B9" s="32"/>
      <c r="C9" s="32"/>
      <c r="D9" s="32"/>
      <c r="E9" s="32"/>
      <c r="F9" s="32"/>
      <c r="G9" s="32"/>
      <c r="H9" s="32"/>
      <c r="I9" s="83"/>
      <c r="L9" s="25"/>
    </row>
    <row r="10" spans="1:12" ht="15.75" customHeight="1">
      <c r="A10" s="95" t="s">
        <v>53</v>
      </c>
      <c r="B10" s="32"/>
      <c r="C10" s="32"/>
      <c r="D10" s="32"/>
      <c r="E10" s="32"/>
      <c r="F10" s="32"/>
      <c r="G10" s="32"/>
      <c r="H10" s="32"/>
      <c r="I10" s="83"/>
      <c r="L10" s="25"/>
    </row>
    <row r="11" spans="1:12" ht="15.75" customHeight="1">
      <c r="A11" s="96" t="s">
        <v>58</v>
      </c>
      <c r="B11" s="6" t="s">
        <v>1</v>
      </c>
      <c r="C11" s="7">
        <v>2.4</v>
      </c>
      <c r="D11" s="1" t="s">
        <v>21</v>
      </c>
      <c r="E11" s="32"/>
      <c r="F11" s="32"/>
      <c r="G11" s="32"/>
      <c r="H11" s="32"/>
      <c r="I11" s="83"/>
      <c r="K11" t="s">
        <v>79</v>
      </c>
      <c r="L11" s="25"/>
    </row>
    <row r="12" spans="1:12" ht="15.75" customHeight="1">
      <c r="A12" s="96" t="s">
        <v>60</v>
      </c>
      <c r="B12" s="6" t="s">
        <v>1</v>
      </c>
      <c r="C12" s="14">
        <v>2100</v>
      </c>
      <c r="D12" s="1" t="s">
        <v>21</v>
      </c>
      <c r="E12" s="32"/>
      <c r="F12" s="32"/>
      <c r="G12" s="32"/>
      <c r="H12" s="32"/>
      <c r="I12" s="83"/>
      <c r="K12" t="s">
        <v>82</v>
      </c>
      <c r="L12" s="47">
        <v>0.7</v>
      </c>
    </row>
    <row r="13" spans="1:12" ht="15.75" customHeight="1">
      <c r="A13" s="95" t="s">
        <v>57</v>
      </c>
      <c r="B13" s="6"/>
      <c r="C13" s="14"/>
      <c r="D13" s="1"/>
      <c r="E13" s="32"/>
      <c r="F13" s="32"/>
      <c r="G13" s="32"/>
      <c r="H13" s="32"/>
      <c r="I13" s="83"/>
      <c r="K13" t="s">
        <v>80</v>
      </c>
      <c r="L13" s="47">
        <v>0.48</v>
      </c>
    </row>
    <row r="14" spans="1:12" ht="15.75" customHeight="1">
      <c r="A14" s="96" t="s">
        <v>61</v>
      </c>
      <c r="B14" s="6" t="s">
        <v>1</v>
      </c>
      <c r="C14" s="7">
        <v>3.6</v>
      </c>
      <c r="D14" s="1" t="s">
        <v>21</v>
      </c>
      <c r="E14" s="1"/>
      <c r="F14" s="1"/>
      <c r="G14" s="1"/>
      <c r="H14" s="1"/>
      <c r="I14" s="84"/>
      <c r="K14" t="s">
        <v>81</v>
      </c>
      <c r="L14" s="47">
        <v>0.2</v>
      </c>
    </row>
    <row r="15" spans="1:12" ht="15.75" customHeight="1">
      <c r="A15" s="95" t="s">
        <v>62</v>
      </c>
      <c r="B15" s="6"/>
      <c r="C15" s="7"/>
      <c r="D15" s="1"/>
      <c r="E15" s="1"/>
      <c r="F15" s="1"/>
      <c r="G15" s="1"/>
      <c r="H15" s="1"/>
      <c r="I15" s="84"/>
      <c r="L15" s="25"/>
    </row>
    <row r="16" spans="1:12" ht="15.75" customHeight="1">
      <c r="A16" s="96" t="s">
        <v>63</v>
      </c>
      <c r="B16" s="6" t="s">
        <v>1</v>
      </c>
      <c r="C16" s="7">
        <v>0.3</v>
      </c>
      <c r="D16" s="1" t="s">
        <v>21</v>
      </c>
      <c r="E16" s="2"/>
      <c r="F16" s="2"/>
      <c r="G16" s="2"/>
      <c r="H16" s="2"/>
      <c r="I16" s="84"/>
      <c r="L16" s="25"/>
    </row>
    <row r="17" spans="1:12" ht="15.75" customHeight="1">
      <c r="A17" s="96" t="s">
        <v>64</v>
      </c>
      <c r="B17" s="6" t="s">
        <v>1</v>
      </c>
      <c r="C17" s="14">
        <v>240</v>
      </c>
      <c r="D17" s="1" t="s">
        <v>21</v>
      </c>
      <c r="E17" s="2"/>
      <c r="F17" s="2"/>
      <c r="G17" s="2"/>
      <c r="H17" s="2"/>
      <c r="I17" s="84"/>
      <c r="L17" s="25"/>
    </row>
    <row r="18" spans="1:12" ht="15.75" customHeight="1">
      <c r="A18" s="96"/>
      <c r="B18" s="6"/>
      <c r="C18" s="14"/>
      <c r="D18" s="1"/>
      <c r="E18" s="2"/>
      <c r="F18" s="2"/>
      <c r="G18" s="2"/>
      <c r="H18" s="2"/>
      <c r="I18" s="82"/>
      <c r="L18" s="25"/>
    </row>
    <row r="19" spans="1:12" ht="15.75" customHeight="1">
      <c r="A19" s="92" t="s">
        <v>65</v>
      </c>
      <c r="B19" s="33"/>
      <c r="C19" s="1"/>
      <c r="D19" s="1"/>
      <c r="E19" s="2"/>
      <c r="F19" s="2"/>
      <c r="G19" s="2"/>
      <c r="H19" s="2"/>
      <c r="I19" s="82"/>
      <c r="J19" s="4"/>
      <c r="K19" s="4"/>
      <c r="L19" s="25"/>
    </row>
    <row r="20" spans="1:12" ht="15.75" customHeight="1">
      <c r="A20" s="96" t="s">
        <v>59</v>
      </c>
      <c r="B20" s="6" t="s">
        <v>1</v>
      </c>
      <c r="C20" s="7">
        <v>2.5</v>
      </c>
      <c r="D20" s="1" t="s">
        <v>5</v>
      </c>
      <c r="E20" s="50"/>
      <c r="F20" s="50"/>
      <c r="G20" s="50"/>
      <c r="H20" s="50"/>
      <c r="I20" s="82"/>
      <c r="J20" s="4"/>
      <c r="K20" s="4"/>
      <c r="L20" s="25"/>
    </row>
    <row r="21" spans="1:17" ht="15.75" customHeight="1">
      <c r="A21" s="96" t="s">
        <v>35</v>
      </c>
      <c r="B21" s="6" t="s">
        <v>1</v>
      </c>
      <c r="C21" s="7">
        <v>2</v>
      </c>
      <c r="D21" s="1" t="s">
        <v>5</v>
      </c>
      <c r="E21" s="50"/>
      <c r="F21" s="50"/>
      <c r="G21" s="50"/>
      <c r="H21" s="50"/>
      <c r="I21" s="82"/>
      <c r="J21" s="4"/>
      <c r="K21" s="4"/>
      <c r="L21" s="25"/>
      <c r="M21" s="25"/>
      <c r="P21" s="26"/>
      <c r="Q21" s="27"/>
    </row>
    <row r="22" spans="1:17" ht="15.75" customHeight="1">
      <c r="A22" s="96" t="s">
        <v>25</v>
      </c>
      <c r="B22" s="6" t="s">
        <v>1</v>
      </c>
      <c r="C22" s="7">
        <v>55</v>
      </c>
      <c r="D22" s="1" t="s">
        <v>2</v>
      </c>
      <c r="E22" s="50"/>
      <c r="F22" s="50"/>
      <c r="G22" s="50"/>
      <c r="H22" s="50"/>
      <c r="I22" s="82"/>
      <c r="J22" s="2"/>
      <c r="K22" s="2"/>
      <c r="L22" s="25"/>
      <c r="M22" s="25"/>
      <c r="P22" s="26"/>
      <c r="Q22" s="40"/>
    </row>
    <row r="23" spans="1:17" ht="15.75" customHeight="1">
      <c r="A23" s="97"/>
      <c r="E23" s="50"/>
      <c r="F23" s="50"/>
      <c r="G23" s="50"/>
      <c r="H23" s="50"/>
      <c r="I23" s="82"/>
      <c r="J23" s="2"/>
      <c r="K23" s="2"/>
      <c r="L23" s="25"/>
      <c r="M23" s="25"/>
      <c r="P23" s="26"/>
      <c r="Q23" s="38"/>
    </row>
    <row r="24" spans="1:17" ht="15.75" customHeight="1">
      <c r="A24" s="95" t="s">
        <v>66</v>
      </c>
      <c r="B24" s="11"/>
      <c r="C24" s="1"/>
      <c r="D24" s="1"/>
      <c r="E24" s="50"/>
      <c r="F24" s="50"/>
      <c r="G24" s="50"/>
      <c r="H24" s="50"/>
      <c r="I24" s="82"/>
      <c r="J24" s="4"/>
      <c r="K24" s="4"/>
      <c r="L24" s="25"/>
      <c r="M24" s="25"/>
      <c r="P24" s="26"/>
      <c r="Q24" s="38"/>
    </row>
    <row r="25" spans="1:17" ht="15.75" customHeight="1">
      <c r="A25" s="95" t="s">
        <v>53</v>
      </c>
      <c r="B25" s="11"/>
      <c r="C25" s="1"/>
      <c r="D25" s="1"/>
      <c r="E25" s="50"/>
      <c r="F25" s="50"/>
      <c r="G25" s="50"/>
      <c r="H25" s="50"/>
      <c r="I25" s="82"/>
      <c r="J25" s="4"/>
      <c r="K25" s="4"/>
      <c r="L25" s="25"/>
      <c r="M25" s="25"/>
      <c r="P25" s="26"/>
      <c r="Q25" s="38"/>
    </row>
    <row r="26" spans="1:17" ht="15.75" customHeight="1">
      <c r="A26" s="96" t="s">
        <v>6</v>
      </c>
      <c r="B26" s="9" t="s">
        <v>50</v>
      </c>
      <c r="C26" s="2"/>
      <c r="D26" s="2"/>
      <c r="E26" s="50"/>
      <c r="F26" s="50"/>
      <c r="G26" s="50"/>
      <c r="H26" s="50"/>
      <c r="I26" s="82"/>
      <c r="J26" s="2"/>
      <c r="K26" s="2"/>
      <c r="L26" s="25"/>
      <c r="M26" s="25"/>
      <c r="P26" s="26"/>
      <c r="Q26" s="38"/>
    </row>
    <row r="27" spans="1:13" ht="15.75" customHeight="1">
      <c r="A27" s="96" t="s">
        <v>27</v>
      </c>
      <c r="B27" s="6" t="s">
        <v>1</v>
      </c>
      <c r="C27" s="10">
        <v>250</v>
      </c>
      <c r="D27" s="1" t="s">
        <v>3</v>
      </c>
      <c r="E27" t="s">
        <v>89</v>
      </c>
      <c r="I27" s="84"/>
      <c r="J27" s="2"/>
      <c r="K27" s="2"/>
      <c r="L27" s="25"/>
      <c r="M27" s="25"/>
    </row>
    <row r="28" spans="1:13" ht="15.75" customHeight="1">
      <c r="A28" s="96" t="s">
        <v>28</v>
      </c>
      <c r="B28" s="6" t="s">
        <v>1</v>
      </c>
      <c r="C28" s="10">
        <v>20</v>
      </c>
      <c r="D28" s="1" t="s">
        <v>3</v>
      </c>
      <c r="E28" s="34" t="s">
        <v>73</v>
      </c>
      <c r="F28" s="1"/>
      <c r="G28" s="1"/>
      <c r="H28" s="1"/>
      <c r="I28" s="84"/>
      <c r="J28" s="2"/>
      <c r="K28" s="2"/>
      <c r="L28" s="25"/>
      <c r="M28" s="25"/>
    </row>
    <row r="29" spans="1:13" ht="15.75" customHeight="1">
      <c r="A29" s="96" t="s">
        <v>29</v>
      </c>
      <c r="B29" s="6" t="s">
        <v>1</v>
      </c>
      <c r="C29" s="10">
        <v>250</v>
      </c>
      <c r="D29" s="1" t="s">
        <v>3</v>
      </c>
      <c r="E29" s="34" t="s">
        <v>75</v>
      </c>
      <c r="F29" s="5"/>
      <c r="G29" s="35"/>
      <c r="H29" s="1"/>
      <c r="I29" s="84"/>
      <c r="J29" s="2"/>
      <c r="K29" s="2"/>
      <c r="L29" s="25"/>
      <c r="M29" s="25"/>
    </row>
    <row r="30" spans="1:13" ht="15.75" customHeight="1">
      <c r="A30" s="96" t="s">
        <v>30</v>
      </c>
      <c r="B30" s="6" t="s">
        <v>1</v>
      </c>
      <c r="C30" s="10">
        <v>10</v>
      </c>
      <c r="D30" s="1" t="s">
        <v>3</v>
      </c>
      <c r="I30" s="82"/>
      <c r="J30" s="4"/>
      <c r="K30" s="4"/>
      <c r="L30" s="25"/>
      <c r="M30" s="25"/>
    </row>
    <row r="31" spans="1:17" ht="15.75" customHeight="1">
      <c r="A31" s="96" t="s">
        <v>31</v>
      </c>
      <c r="B31" s="6" t="s">
        <v>1</v>
      </c>
      <c r="C31" s="10">
        <v>250</v>
      </c>
      <c r="D31" s="1" t="s">
        <v>3</v>
      </c>
      <c r="E31" s="1"/>
      <c r="F31" s="1"/>
      <c r="G31" s="1"/>
      <c r="H31" s="1"/>
      <c r="I31" s="82"/>
      <c r="J31" s="4"/>
      <c r="K31" s="4"/>
      <c r="L31" s="25"/>
      <c r="P31" s="26"/>
      <c r="Q31" s="27"/>
    </row>
    <row r="32" spans="1:17" ht="15.75" customHeight="1">
      <c r="A32" s="96" t="s">
        <v>32</v>
      </c>
      <c r="B32" s="6" t="s">
        <v>1</v>
      </c>
      <c r="C32" s="10">
        <v>20</v>
      </c>
      <c r="D32" s="1" t="s">
        <v>3</v>
      </c>
      <c r="E32" s="1"/>
      <c r="F32" s="1"/>
      <c r="G32" s="1"/>
      <c r="H32" s="1"/>
      <c r="I32" s="82"/>
      <c r="J32" s="4"/>
      <c r="K32" s="4"/>
      <c r="L32" s="25"/>
      <c r="M32" s="25"/>
      <c r="P32" s="26"/>
      <c r="Q32" s="40"/>
    </row>
    <row r="33" spans="1:17" ht="15.75" customHeight="1">
      <c r="A33" s="95" t="s">
        <v>57</v>
      </c>
      <c r="B33" s="6"/>
      <c r="C33" s="10"/>
      <c r="D33" s="1"/>
      <c r="E33" s="1"/>
      <c r="F33" s="1"/>
      <c r="G33" s="1"/>
      <c r="H33" s="1"/>
      <c r="I33" s="82"/>
      <c r="J33" s="4"/>
      <c r="K33" s="4"/>
      <c r="L33" s="25"/>
      <c r="M33" s="25"/>
      <c r="P33" s="26"/>
      <c r="Q33" s="40"/>
    </row>
    <row r="34" spans="1:17" ht="15.75" customHeight="1">
      <c r="A34" s="96" t="s">
        <v>69</v>
      </c>
      <c r="B34" s="6" t="s">
        <v>1</v>
      </c>
      <c r="C34" s="14">
        <v>12</v>
      </c>
      <c r="D34" s="1"/>
      <c r="E34" s="1" t="s">
        <v>90</v>
      </c>
      <c r="F34" s="1"/>
      <c r="G34" s="1"/>
      <c r="H34" s="1"/>
      <c r="I34" s="82"/>
      <c r="J34" s="4"/>
      <c r="K34" s="4"/>
      <c r="L34" s="25"/>
      <c r="M34" s="25"/>
      <c r="P34" s="26"/>
      <c r="Q34" s="40"/>
    </row>
    <row r="35" spans="1:17" ht="15.75" customHeight="1">
      <c r="A35" s="98" t="s">
        <v>70</v>
      </c>
      <c r="B35" s="6" t="s">
        <v>1</v>
      </c>
      <c r="C35" s="14">
        <v>16</v>
      </c>
      <c r="D35" s="1" t="s">
        <v>3</v>
      </c>
      <c r="E35" s="1" t="s">
        <v>74</v>
      </c>
      <c r="F35" s="1"/>
      <c r="G35" s="1"/>
      <c r="H35" s="1"/>
      <c r="I35" s="82"/>
      <c r="J35" s="4"/>
      <c r="K35" s="4"/>
      <c r="L35" s="25"/>
      <c r="M35" s="25"/>
      <c r="P35" s="26"/>
      <c r="Q35" s="40"/>
    </row>
    <row r="36" spans="1:17" ht="15.75" customHeight="1">
      <c r="A36" s="95" t="s">
        <v>54</v>
      </c>
      <c r="B36" s="32"/>
      <c r="C36" s="37"/>
      <c r="D36" s="32"/>
      <c r="E36" s="1"/>
      <c r="F36" s="1"/>
      <c r="G36" s="1"/>
      <c r="H36" s="1"/>
      <c r="I36" s="84"/>
      <c r="J36" s="2"/>
      <c r="K36" s="2"/>
      <c r="L36" s="25"/>
      <c r="M36" s="25"/>
      <c r="P36" s="26"/>
      <c r="Q36" s="38"/>
    </row>
    <row r="37" spans="1:17" ht="15.75" customHeight="1">
      <c r="A37" s="96" t="s">
        <v>2</v>
      </c>
      <c r="B37" s="6" t="s">
        <v>1</v>
      </c>
      <c r="C37" s="10">
        <v>450</v>
      </c>
      <c r="D37" s="1" t="s">
        <v>3</v>
      </c>
      <c r="E37" s="1"/>
      <c r="F37" s="1"/>
      <c r="G37" s="1"/>
      <c r="H37" s="1"/>
      <c r="I37" s="84"/>
      <c r="J37" s="2"/>
      <c r="K37" s="2"/>
      <c r="L37" s="25"/>
      <c r="M37" s="25"/>
      <c r="P37" s="26"/>
      <c r="Q37" s="38"/>
    </row>
    <row r="38" spans="1:17" ht="15.75" customHeight="1">
      <c r="A38" s="96" t="s">
        <v>18</v>
      </c>
      <c r="B38" s="6" t="s">
        <v>1</v>
      </c>
      <c r="C38" s="10">
        <v>450</v>
      </c>
      <c r="D38" s="1" t="s">
        <v>3</v>
      </c>
      <c r="E38" s="1"/>
      <c r="F38" s="1"/>
      <c r="G38" s="1"/>
      <c r="H38" s="1"/>
      <c r="I38" s="84"/>
      <c r="J38" s="2"/>
      <c r="K38" s="2"/>
      <c r="L38" s="25"/>
      <c r="M38" s="25"/>
      <c r="P38" s="26"/>
      <c r="Q38" s="38"/>
    </row>
    <row r="39" spans="1:17" ht="15.75" customHeight="1">
      <c r="A39" s="99" t="s">
        <v>55</v>
      </c>
      <c r="B39" s="6" t="s">
        <v>1</v>
      </c>
      <c r="C39" s="10">
        <v>40</v>
      </c>
      <c r="D39" s="1" t="s">
        <v>3</v>
      </c>
      <c r="E39" s="1" t="s">
        <v>91</v>
      </c>
      <c r="F39" s="1"/>
      <c r="G39" s="1"/>
      <c r="H39" s="1"/>
      <c r="I39" s="84"/>
      <c r="J39" s="2"/>
      <c r="K39" s="2"/>
      <c r="L39" s="25"/>
      <c r="M39" s="25"/>
      <c r="P39" s="26"/>
      <c r="Q39" s="38"/>
    </row>
    <row r="40" spans="1:13" ht="15.75" customHeight="1">
      <c r="A40" s="99"/>
      <c r="B40" s="6"/>
      <c r="C40" s="10"/>
      <c r="D40" s="1"/>
      <c r="E40" s="1"/>
      <c r="F40" s="1"/>
      <c r="G40" s="1"/>
      <c r="H40" s="1"/>
      <c r="I40" s="84"/>
      <c r="J40" s="2"/>
      <c r="K40" s="2"/>
      <c r="L40" s="25"/>
      <c r="M40" s="25"/>
    </row>
    <row r="41" spans="1:13" ht="15.75" customHeight="1">
      <c r="A41" s="95" t="s">
        <v>68</v>
      </c>
      <c r="B41" s="11"/>
      <c r="C41" s="37"/>
      <c r="D41" s="32"/>
      <c r="E41" s="1"/>
      <c r="F41" s="1"/>
      <c r="G41" s="1"/>
      <c r="H41" s="1"/>
      <c r="I41" s="84"/>
      <c r="J41" s="2"/>
      <c r="K41" s="2"/>
      <c r="L41" s="25"/>
      <c r="M41" s="25"/>
    </row>
    <row r="42" spans="1:13" ht="15.75" customHeight="1">
      <c r="A42" s="93" t="s">
        <v>76</v>
      </c>
      <c r="B42" s="2"/>
      <c r="C42" s="7">
        <v>11.25</v>
      </c>
      <c r="D42" s="34" t="s">
        <v>0</v>
      </c>
      <c r="I42" s="83"/>
      <c r="J42" s="2"/>
      <c r="K42" s="2"/>
      <c r="L42" s="25"/>
      <c r="M42" s="25"/>
    </row>
    <row r="43" spans="1:13" ht="15.75" customHeight="1">
      <c r="A43" s="96" t="s">
        <v>34</v>
      </c>
      <c r="B43" s="22" t="s">
        <v>1</v>
      </c>
      <c r="C43" s="7">
        <v>12.5</v>
      </c>
      <c r="D43" s="34" t="s">
        <v>0</v>
      </c>
      <c r="I43" s="83"/>
      <c r="J43" s="2"/>
      <c r="K43" s="2"/>
      <c r="L43" s="25"/>
      <c r="M43" s="25"/>
    </row>
    <row r="44" spans="1:13" ht="15.75" customHeight="1">
      <c r="A44" s="100" t="s">
        <v>11</v>
      </c>
      <c r="B44" s="22" t="s">
        <v>1</v>
      </c>
      <c r="C44" s="7">
        <v>12.5</v>
      </c>
      <c r="D44" s="34" t="s">
        <v>0</v>
      </c>
      <c r="I44" s="83"/>
      <c r="J44" s="2"/>
      <c r="K44" s="2"/>
      <c r="L44" s="25"/>
      <c r="M44" s="25"/>
    </row>
    <row r="45" spans="1:13" ht="15.75" customHeight="1" thickBot="1">
      <c r="A45" s="105"/>
      <c r="B45" s="106"/>
      <c r="C45" s="107"/>
      <c r="D45" s="107"/>
      <c r="E45" s="90"/>
      <c r="F45" s="90"/>
      <c r="G45" s="90"/>
      <c r="H45" s="90"/>
      <c r="I45" s="91"/>
      <c r="J45" s="4"/>
      <c r="K45" s="4"/>
      <c r="L45" s="25"/>
      <c r="M45" s="25"/>
    </row>
    <row r="46" spans="1:13" ht="15.75" customHeight="1">
      <c r="A46" s="95" t="s">
        <v>38</v>
      </c>
      <c r="B46" s="11"/>
      <c r="C46" s="1"/>
      <c r="D46" s="1"/>
      <c r="I46" s="83"/>
      <c r="J46" s="4"/>
      <c r="K46" s="4"/>
      <c r="L46" s="25"/>
      <c r="M46" s="25"/>
    </row>
    <row r="47" spans="1:13" ht="15.75" customHeight="1">
      <c r="A47" s="95" t="s">
        <v>53</v>
      </c>
      <c r="B47" s="6"/>
      <c r="C47" s="12"/>
      <c r="D47" s="2"/>
      <c r="I47" s="83"/>
      <c r="J47" s="4"/>
      <c r="K47" s="4"/>
      <c r="L47" s="25"/>
      <c r="M47" s="25"/>
    </row>
    <row r="48" spans="1:13" ht="15.75" customHeight="1">
      <c r="A48" s="96" t="s">
        <v>37</v>
      </c>
      <c r="B48" s="6" t="s">
        <v>1</v>
      </c>
      <c r="C48" s="28">
        <f>((C27*C28*(MAX((C27/2),(C31/2)))+C29*C30*(MAX((C27/2),(C31/2)))+C31*C32*(MAX((C27/2),(C31/2))))/(C50*100))/10</f>
        <v>12.5</v>
      </c>
      <c r="D48" s="2" t="s">
        <v>7</v>
      </c>
      <c r="I48" s="83"/>
      <c r="J48" s="4"/>
      <c r="K48" s="4"/>
      <c r="L48" s="25"/>
      <c r="M48" s="25"/>
    </row>
    <row r="49" spans="1:13" ht="15.75" customHeight="1">
      <c r="A49" s="96" t="s">
        <v>8</v>
      </c>
      <c r="B49" s="6" t="s">
        <v>1</v>
      </c>
      <c r="C49" s="12">
        <f>((C27*C28*(C32+C29+C28/2)+C29*C30*(C32+C29/2)+C31*C32*C32/2)/(C27*C28+C29*C30+C31*C32))/10</f>
        <v>14.5</v>
      </c>
      <c r="D49" s="2" t="s">
        <v>7</v>
      </c>
      <c r="I49" s="82"/>
      <c r="J49" s="4"/>
      <c r="K49" s="4"/>
      <c r="L49" s="25"/>
      <c r="M49" s="25"/>
    </row>
    <row r="50" spans="1:13" ht="15.75" customHeight="1">
      <c r="A50" s="96" t="s">
        <v>9</v>
      </c>
      <c r="B50" s="6" t="s">
        <v>1</v>
      </c>
      <c r="C50" s="11">
        <f>(C27*C28+C29*C30+C31*C32)/100</f>
        <v>125</v>
      </c>
      <c r="D50" s="1" t="s">
        <v>19</v>
      </c>
      <c r="I50" s="82"/>
      <c r="J50" s="4"/>
      <c r="K50" s="4"/>
      <c r="L50" s="25"/>
      <c r="M50" s="25"/>
    </row>
    <row r="51" spans="1:13" ht="15.75" customHeight="1">
      <c r="A51" s="96" t="s">
        <v>41</v>
      </c>
      <c r="B51" s="6" t="s">
        <v>1</v>
      </c>
      <c r="C51" s="11">
        <f>((C30*C29^3/12)+(C27*C28^3/12+C27*C28*(C28+C29+C32-C49*10-C28/2)^2)+(C31*C32^3/12+C31*C32*(C49*10-C32/2)^2))/10000</f>
        <v>19560.416666666668</v>
      </c>
      <c r="D51" s="1" t="s">
        <v>23</v>
      </c>
      <c r="I51" s="82"/>
      <c r="J51" s="4"/>
      <c r="K51" s="4"/>
      <c r="L51" s="25"/>
      <c r="M51" s="25"/>
    </row>
    <row r="52" spans="1:13" ht="15.75" customHeight="1">
      <c r="A52" s="96" t="s">
        <v>42</v>
      </c>
      <c r="B52" s="6" t="s">
        <v>1</v>
      </c>
      <c r="C52" s="11">
        <f>((C29*C30^3/12)+(C28*C27^3/12)+(C32*C31^3/12))/10000</f>
        <v>5210.416666666667</v>
      </c>
      <c r="D52" s="1" t="s">
        <v>23</v>
      </c>
      <c r="I52" s="82"/>
      <c r="J52" s="4"/>
      <c r="K52" s="4"/>
      <c r="L52" s="25"/>
      <c r="M52" s="25"/>
    </row>
    <row r="53" spans="1:13" ht="15.75" customHeight="1">
      <c r="A53" s="96" t="s">
        <v>43</v>
      </c>
      <c r="B53" s="6" t="s">
        <v>1</v>
      </c>
      <c r="C53" s="12">
        <f>C51/C49</f>
        <v>1348.9942528735633</v>
      </c>
      <c r="D53" s="1" t="s">
        <v>20</v>
      </c>
      <c r="I53" s="82"/>
      <c r="J53" s="4"/>
      <c r="K53" s="4"/>
      <c r="L53" s="25"/>
      <c r="M53" s="25"/>
    </row>
    <row r="54" spans="1:13" ht="15.75" customHeight="1">
      <c r="A54" s="96" t="s">
        <v>46</v>
      </c>
      <c r="B54" s="6" t="s">
        <v>1</v>
      </c>
      <c r="C54" s="12">
        <f>C52/C48</f>
        <v>416.83333333333337</v>
      </c>
      <c r="D54" s="1" t="s">
        <v>20</v>
      </c>
      <c r="I54" s="82"/>
      <c r="J54" s="4"/>
      <c r="K54" s="4"/>
      <c r="L54" s="25"/>
      <c r="M54" s="25"/>
    </row>
    <row r="55" spans="1:13" ht="15.75" customHeight="1">
      <c r="A55" s="96" t="s">
        <v>44</v>
      </c>
      <c r="B55" s="6" t="s">
        <v>1</v>
      </c>
      <c r="C55" s="11">
        <f>(C51/C50)^0.5</f>
        <v>12.509329851488182</v>
      </c>
      <c r="D55" s="1" t="s">
        <v>7</v>
      </c>
      <c r="I55" s="82"/>
      <c r="J55" s="4"/>
      <c r="K55" s="4"/>
      <c r="L55" s="25"/>
      <c r="M55" s="25"/>
    </row>
    <row r="56" spans="1:13" ht="15.75" customHeight="1">
      <c r="A56" s="96" t="s">
        <v>45</v>
      </c>
      <c r="B56" s="6" t="s">
        <v>1</v>
      </c>
      <c r="C56" s="11">
        <f>(C52/C50)^0.5</f>
        <v>6.456263109054133</v>
      </c>
      <c r="D56" s="1" t="s">
        <v>7</v>
      </c>
      <c r="I56" s="82"/>
      <c r="J56" s="4"/>
      <c r="K56" s="4"/>
      <c r="L56" s="25"/>
      <c r="M56" s="25"/>
    </row>
    <row r="57" spans="1:15" ht="15.75" customHeight="1">
      <c r="A57" s="96"/>
      <c r="B57" s="6"/>
      <c r="C57" s="11"/>
      <c r="D57" s="1"/>
      <c r="E57" s="32"/>
      <c r="F57" s="32"/>
      <c r="G57" s="32"/>
      <c r="H57" s="32"/>
      <c r="I57" s="82"/>
      <c r="J57" s="4"/>
      <c r="K57" s="4"/>
      <c r="N57" s="45"/>
      <c r="O57" s="45"/>
    </row>
    <row r="58" spans="1:15" ht="15.75" customHeight="1">
      <c r="A58" s="96"/>
      <c r="B58" s="6"/>
      <c r="C58" s="11"/>
      <c r="D58" s="1"/>
      <c r="E58" s="32"/>
      <c r="F58" s="32"/>
      <c r="G58" s="32"/>
      <c r="H58" s="32"/>
      <c r="I58" s="82"/>
      <c r="J58" s="4"/>
      <c r="K58" s="4"/>
      <c r="N58" s="45"/>
      <c r="O58" s="45"/>
    </row>
    <row r="59" spans="1:15" ht="15.75" customHeight="1">
      <c r="A59" s="95" t="s">
        <v>57</v>
      </c>
      <c r="B59" s="15"/>
      <c r="C59" s="15"/>
      <c r="D59" s="1"/>
      <c r="E59" s="32"/>
      <c r="F59" s="32"/>
      <c r="G59" s="32"/>
      <c r="H59" s="32"/>
      <c r="I59" s="82"/>
      <c r="J59" s="4"/>
      <c r="K59" s="4"/>
      <c r="N59" s="45"/>
      <c r="O59" s="25"/>
    </row>
    <row r="60" spans="1:15" ht="15.75" customHeight="1">
      <c r="A60" s="96" t="s">
        <v>71</v>
      </c>
      <c r="B60" s="6" t="s">
        <v>1</v>
      </c>
      <c r="C60" s="39">
        <f>(C34*3.1416*(C35/10)^2)/4</f>
        <v>24.127488000000003</v>
      </c>
      <c r="D60" s="1" t="s">
        <v>19</v>
      </c>
      <c r="E60" s="32"/>
      <c r="F60" s="32"/>
      <c r="G60" s="32"/>
      <c r="H60" s="32"/>
      <c r="I60" s="82"/>
      <c r="J60" s="4"/>
      <c r="K60" s="4"/>
      <c r="N60" s="45"/>
      <c r="O60" s="25"/>
    </row>
    <row r="61" spans="1:15" ht="15.75" customHeight="1">
      <c r="A61" s="95" t="s">
        <v>62</v>
      </c>
      <c r="B61" s="15"/>
      <c r="C61" s="15"/>
      <c r="D61" s="1"/>
      <c r="E61" s="32"/>
      <c r="F61" s="32"/>
      <c r="G61" s="32"/>
      <c r="H61" s="32"/>
      <c r="I61" s="82"/>
      <c r="J61" s="4"/>
      <c r="K61" s="4"/>
      <c r="N61" s="45"/>
      <c r="O61" s="25"/>
    </row>
    <row r="62" spans="1:15" ht="15.75" customHeight="1">
      <c r="A62" s="96" t="s">
        <v>72</v>
      </c>
      <c r="B62" s="6" t="s">
        <v>1</v>
      </c>
      <c r="C62" s="46">
        <f>(C37*C38)/100</f>
        <v>2025</v>
      </c>
      <c r="D62" s="1" t="s">
        <v>19</v>
      </c>
      <c r="E62" s="32"/>
      <c r="F62" s="32"/>
      <c r="G62" s="32"/>
      <c r="H62" s="32"/>
      <c r="I62" s="82"/>
      <c r="J62" s="4"/>
      <c r="K62" s="4"/>
      <c r="N62" s="45"/>
      <c r="O62" s="25"/>
    </row>
    <row r="63" spans="1:15" ht="15.75" customHeight="1">
      <c r="A63" s="95" t="s">
        <v>77</v>
      </c>
      <c r="B63" s="15"/>
      <c r="C63" s="15"/>
      <c r="D63" s="1"/>
      <c r="E63" s="32"/>
      <c r="F63" s="32"/>
      <c r="G63" s="32"/>
      <c r="H63" s="32"/>
      <c r="I63" s="82"/>
      <c r="J63" s="4"/>
      <c r="K63" s="4"/>
      <c r="N63" s="45"/>
      <c r="O63" s="25"/>
    </row>
    <row r="64" spans="1:17" ht="15.75" customHeight="1">
      <c r="A64" s="96" t="s">
        <v>83</v>
      </c>
      <c r="B64" s="6" t="s">
        <v>1</v>
      </c>
      <c r="C64" s="46">
        <f>C11+(L12*C14*C60)/C50+(L13*C16*C62)/C50</f>
        <v>5.219210158079999</v>
      </c>
      <c r="D64" s="1" t="s">
        <v>21</v>
      </c>
      <c r="E64" s="32"/>
      <c r="F64" s="32"/>
      <c r="G64" s="32"/>
      <c r="H64" s="32"/>
      <c r="I64" s="82"/>
      <c r="J64" s="4"/>
      <c r="K64" s="4"/>
      <c r="L64" s="25"/>
      <c r="M64" s="25"/>
      <c r="O64" s="38"/>
      <c r="P64" s="38"/>
      <c r="Q64" s="38"/>
    </row>
    <row r="65" spans="1:17" ht="15.75" customHeight="1">
      <c r="A65" s="96" t="s">
        <v>78</v>
      </c>
      <c r="B65" s="6" t="s">
        <v>1</v>
      </c>
      <c r="C65" s="46">
        <f>C12+(L14*C17*C62)/C50</f>
        <v>2877.6</v>
      </c>
      <c r="D65" s="1" t="s">
        <v>21</v>
      </c>
      <c r="E65" s="32"/>
      <c r="F65" s="32"/>
      <c r="G65" s="32"/>
      <c r="H65" s="32"/>
      <c r="I65" s="82"/>
      <c r="J65" s="4"/>
      <c r="K65" s="4"/>
      <c r="L65" s="25"/>
      <c r="M65" s="25"/>
      <c r="O65" s="38"/>
      <c r="P65" s="38"/>
      <c r="Q65" s="38"/>
    </row>
    <row r="66" spans="1:17" ht="15.75" customHeight="1">
      <c r="A66" s="96" t="s">
        <v>84</v>
      </c>
      <c r="B66" s="6" t="s">
        <v>1</v>
      </c>
      <c r="C66" s="11">
        <f>MAX(C55,(0.3*C37/10))</f>
        <v>13.5</v>
      </c>
      <c r="D66" s="1" t="s">
        <v>7</v>
      </c>
      <c r="E66" s="32"/>
      <c r="F66" s="32"/>
      <c r="G66" s="32"/>
      <c r="H66" s="32"/>
      <c r="I66" s="82"/>
      <c r="J66" s="4"/>
      <c r="K66" s="4"/>
      <c r="L66" s="25"/>
      <c r="M66" s="25"/>
      <c r="O66" s="38"/>
      <c r="P66" s="38"/>
      <c r="Q66" s="38"/>
    </row>
    <row r="67" spans="1:17" ht="15.75" customHeight="1">
      <c r="A67" s="96" t="s">
        <v>85</v>
      </c>
      <c r="B67" s="6" t="s">
        <v>1</v>
      </c>
      <c r="C67" s="11">
        <f>MAX(C56,(0.3*C38/10))</f>
        <v>13.5</v>
      </c>
      <c r="D67" s="1" t="s">
        <v>7</v>
      </c>
      <c r="E67" s="32"/>
      <c r="F67" s="32"/>
      <c r="G67" s="32"/>
      <c r="H67" s="32"/>
      <c r="I67" s="82"/>
      <c r="J67" s="4"/>
      <c r="K67" s="4"/>
      <c r="L67" s="25"/>
      <c r="M67" s="25"/>
      <c r="O67" s="38"/>
      <c r="P67" s="38"/>
      <c r="Q67" s="38"/>
    </row>
    <row r="68" spans="1:17" ht="15.75" customHeight="1">
      <c r="A68" s="96"/>
      <c r="B68" s="6"/>
      <c r="C68" s="11"/>
      <c r="D68" s="1"/>
      <c r="E68" s="32"/>
      <c r="F68" s="32"/>
      <c r="G68" s="32"/>
      <c r="H68" s="32"/>
      <c r="I68" s="82"/>
      <c r="J68" s="4"/>
      <c r="K68" s="4"/>
      <c r="L68" s="25"/>
      <c r="M68" s="25"/>
      <c r="O68" s="38"/>
      <c r="P68" s="38"/>
      <c r="Q68" s="38"/>
    </row>
    <row r="69" spans="1:17" ht="15.75" customHeight="1">
      <c r="A69" s="95" t="s">
        <v>39</v>
      </c>
      <c r="B69" s="11"/>
      <c r="C69" s="1"/>
      <c r="D69" s="1"/>
      <c r="E69" s="32"/>
      <c r="F69" s="32"/>
      <c r="G69" s="32"/>
      <c r="H69" s="32"/>
      <c r="I69" s="82"/>
      <c r="J69" s="4"/>
      <c r="K69" s="4"/>
      <c r="L69" s="25"/>
      <c r="M69" s="25"/>
      <c r="O69" s="38"/>
      <c r="P69" s="38"/>
      <c r="Q69" s="38"/>
    </row>
    <row r="70" spans="1:256" ht="15.75" customHeight="1">
      <c r="A70" s="95" t="s">
        <v>92</v>
      </c>
      <c r="B70" s="21"/>
      <c r="C70" s="21"/>
      <c r="D70" s="21"/>
      <c r="E70" s="21"/>
      <c r="F70" s="21"/>
      <c r="G70" s="21"/>
      <c r="H70" s="21"/>
      <c r="I70" s="85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17" ht="15.75" customHeight="1">
      <c r="A71" s="101" t="s">
        <v>17</v>
      </c>
      <c r="B71" s="11" t="s">
        <v>1</v>
      </c>
      <c r="C71" s="48">
        <f>((0.58*10^4*C64)-(3.57*C65))/(10^4*C64)^2</f>
        <v>7.341510045022282E-06</v>
      </c>
      <c r="D71" s="1"/>
      <c r="E71" s="32"/>
      <c r="F71" s="32"/>
      <c r="G71" s="32"/>
      <c r="H71" s="32"/>
      <c r="I71" s="82"/>
      <c r="J71" s="4"/>
      <c r="K71" s="4"/>
      <c r="L71" s="25"/>
      <c r="M71" s="25"/>
      <c r="O71" s="38"/>
      <c r="P71" s="38"/>
      <c r="Q71" s="38"/>
    </row>
    <row r="72" spans="1:17" ht="15.75" customHeight="1">
      <c r="A72" s="102" t="s">
        <v>12</v>
      </c>
      <c r="B72" s="11" t="s">
        <v>1</v>
      </c>
      <c r="C72" s="13">
        <f>(C43*100)/C66</f>
        <v>92.5925925925926</v>
      </c>
      <c r="D72" s="4"/>
      <c r="E72" s="4"/>
      <c r="F72" s="4"/>
      <c r="G72" s="4"/>
      <c r="H72" s="4"/>
      <c r="I72" s="82"/>
      <c r="J72" s="4"/>
      <c r="K72" s="4"/>
      <c r="L72" s="25"/>
      <c r="M72" s="25"/>
      <c r="O72" s="38"/>
      <c r="P72" s="38"/>
      <c r="Q72" s="38"/>
    </row>
    <row r="73" spans="1:17" ht="15.75" customHeight="1">
      <c r="A73" s="102" t="s">
        <v>13</v>
      </c>
      <c r="B73" s="11" t="s">
        <v>1</v>
      </c>
      <c r="C73" s="13">
        <f>(C44*100)/C67</f>
        <v>92.5925925925926</v>
      </c>
      <c r="D73" s="4"/>
      <c r="E73" s="4"/>
      <c r="F73" s="4"/>
      <c r="G73" s="4"/>
      <c r="H73" s="17"/>
      <c r="I73" s="82"/>
      <c r="J73" s="4"/>
      <c r="K73" s="4"/>
      <c r="L73" s="25"/>
      <c r="M73" s="25"/>
      <c r="O73" s="38"/>
      <c r="P73" s="38"/>
      <c r="Q73" s="38"/>
    </row>
    <row r="74" spans="1:17" ht="15.75" customHeight="1">
      <c r="A74" s="93"/>
      <c r="B74" s="1"/>
      <c r="C74" s="1"/>
      <c r="D74" s="23" t="s">
        <v>14</v>
      </c>
      <c r="E74" s="8" t="s">
        <v>1</v>
      </c>
      <c r="F74" s="13">
        <f>MAX(C72,C73)</f>
        <v>92.5925925925926</v>
      </c>
      <c r="G74" s="4" t="s">
        <v>15</v>
      </c>
      <c r="H74" s="18" t="str">
        <f>IF(AND(F74&lt;180),"SAFE","Unsafe")</f>
        <v>SAFE</v>
      </c>
      <c r="I74" s="82"/>
      <c r="J74" s="4"/>
      <c r="K74" s="4"/>
      <c r="L74" s="25"/>
      <c r="M74" s="25"/>
      <c r="O74" s="38"/>
      <c r="P74" s="38"/>
      <c r="Q74" s="38"/>
    </row>
    <row r="75" spans="1:17" ht="15.75" customHeight="1">
      <c r="A75" s="100" t="s">
        <v>48</v>
      </c>
      <c r="B75" s="11" t="s">
        <v>1</v>
      </c>
      <c r="C75" s="11">
        <f>IF(AND(F74&lt;100),((0.58-(C71*C64*F74^2))*C64),((3.57*C65)/F74^2))</f>
        <v>1.3126025469621194</v>
      </c>
      <c r="D75" s="4" t="s">
        <v>10</v>
      </c>
      <c r="E75" s="8"/>
      <c r="F75" s="13"/>
      <c r="G75" s="4"/>
      <c r="H75" s="18"/>
      <c r="I75" s="82"/>
      <c r="J75" s="4"/>
      <c r="K75" s="4"/>
      <c r="L75" s="25"/>
      <c r="M75" s="25"/>
      <c r="O75" s="38"/>
      <c r="P75" s="38"/>
      <c r="Q75" s="38"/>
    </row>
    <row r="76" spans="1:17" ht="15.75" customHeight="1">
      <c r="A76" s="96" t="s">
        <v>33</v>
      </c>
      <c r="B76" s="11" t="s">
        <v>1</v>
      </c>
      <c r="C76" s="11">
        <f>C22/C50</f>
        <v>0.44</v>
      </c>
      <c r="D76" s="1" t="s">
        <v>21</v>
      </c>
      <c r="E76" s="8"/>
      <c r="F76" s="13"/>
      <c r="G76" s="4"/>
      <c r="H76" s="18"/>
      <c r="I76" s="82"/>
      <c r="J76" s="4"/>
      <c r="K76" s="4"/>
      <c r="L76" s="25"/>
      <c r="M76" s="25"/>
      <c r="O76" s="38"/>
      <c r="P76" s="38"/>
      <c r="Q76" s="38"/>
    </row>
    <row r="77" spans="1:17" ht="15.75" customHeight="1">
      <c r="A77" s="96"/>
      <c r="B77" s="11"/>
      <c r="C77" s="11"/>
      <c r="D77" s="1"/>
      <c r="E77" s="8"/>
      <c r="F77" s="13"/>
      <c r="G77" s="4"/>
      <c r="H77" s="18"/>
      <c r="I77" s="82"/>
      <c r="J77" s="4"/>
      <c r="K77" s="4"/>
      <c r="L77" s="25"/>
      <c r="M77" s="25"/>
      <c r="O77" s="38"/>
      <c r="P77" s="38"/>
      <c r="Q77" s="38"/>
    </row>
    <row r="78" spans="1:13" ht="15.75" customHeight="1">
      <c r="A78" s="96" t="s">
        <v>40</v>
      </c>
      <c r="B78" s="11" t="s">
        <v>1</v>
      </c>
      <c r="C78" s="11">
        <f>C20*100/C53</f>
        <v>0.18532325061241878</v>
      </c>
      <c r="D78" s="1" t="s">
        <v>21</v>
      </c>
      <c r="E78" s="32"/>
      <c r="F78" s="32"/>
      <c r="G78" s="5"/>
      <c r="H78" s="11"/>
      <c r="I78" s="86"/>
      <c r="J78" s="11"/>
      <c r="K78" s="11"/>
      <c r="L78" s="1"/>
      <c r="M78" s="25"/>
    </row>
    <row r="79" spans="1:13" ht="15.75" customHeight="1">
      <c r="A79" s="96" t="s">
        <v>47</v>
      </c>
      <c r="B79" s="11" t="s">
        <v>1</v>
      </c>
      <c r="C79" s="11">
        <f>C21*100/C54</f>
        <v>0.4798080767692922</v>
      </c>
      <c r="D79" s="1" t="s">
        <v>21</v>
      </c>
      <c r="E79" s="32"/>
      <c r="F79" s="32"/>
      <c r="G79" s="5"/>
      <c r="H79" s="11"/>
      <c r="I79" s="86"/>
      <c r="J79" s="11"/>
      <c r="K79" s="11"/>
      <c r="L79" s="1"/>
      <c r="M79" s="25"/>
    </row>
    <row r="80" spans="1:18" ht="15.75" customHeight="1">
      <c r="A80" s="100" t="s">
        <v>86</v>
      </c>
      <c r="B80" s="5" t="s">
        <v>1</v>
      </c>
      <c r="C80" s="5">
        <f>(3.57*C65)/C72^2</f>
        <v>1.1982464524799998</v>
      </c>
      <c r="D80" s="1"/>
      <c r="E80" s="1"/>
      <c r="F80" s="16"/>
      <c r="G80" s="20"/>
      <c r="H80" s="2"/>
      <c r="I80" s="84"/>
      <c r="J80" s="1"/>
      <c r="K80" s="1"/>
      <c r="L80" s="5"/>
      <c r="M80" s="5"/>
      <c r="N80" s="6"/>
      <c r="O80" s="2"/>
      <c r="P80" s="6"/>
      <c r="Q80" s="6"/>
      <c r="R80" s="2"/>
    </row>
    <row r="81" spans="1:18" ht="15.75" customHeight="1">
      <c r="A81" s="100" t="s">
        <v>87</v>
      </c>
      <c r="B81" s="5" t="s">
        <v>1</v>
      </c>
      <c r="C81" s="5">
        <f>(3.57*C65)/C73^2</f>
        <v>1.1982464524799998</v>
      </c>
      <c r="D81" s="1"/>
      <c r="E81" s="1"/>
      <c r="F81" s="16"/>
      <c r="G81" s="20"/>
      <c r="H81" s="2"/>
      <c r="I81" s="84"/>
      <c r="J81" s="1"/>
      <c r="K81" s="1"/>
      <c r="L81" s="5"/>
      <c r="M81" s="5"/>
      <c r="N81" s="6"/>
      <c r="O81" s="2"/>
      <c r="P81" s="6"/>
      <c r="Q81" s="6"/>
      <c r="R81" s="2"/>
    </row>
    <row r="82" spans="1:13" ht="15.75" customHeight="1">
      <c r="A82" s="100" t="s">
        <v>49</v>
      </c>
      <c r="B82" s="11" t="s">
        <v>1</v>
      </c>
      <c r="C82" s="13">
        <f>C76/C75</f>
        <v>0.33521190479047425</v>
      </c>
      <c r="D82" s="4"/>
      <c r="E82" s="15"/>
      <c r="F82" s="15"/>
      <c r="G82" s="15"/>
      <c r="H82" s="4"/>
      <c r="I82" s="87"/>
      <c r="J82" s="29"/>
      <c r="K82" s="29"/>
      <c r="L82" s="25"/>
      <c r="M82" s="25"/>
    </row>
    <row r="83" spans="1:13" ht="15.75" customHeight="1">
      <c r="A83" s="100" t="s">
        <v>51</v>
      </c>
      <c r="B83" s="11" t="s">
        <v>1</v>
      </c>
      <c r="C83" s="7">
        <v>0.85</v>
      </c>
      <c r="D83" s="4"/>
      <c r="E83" s="15"/>
      <c r="F83" s="15"/>
      <c r="G83" s="15"/>
      <c r="H83" s="4"/>
      <c r="I83" s="87"/>
      <c r="J83" s="29"/>
      <c r="K83" s="29"/>
      <c r="L83" s="25"/>
      <c r="M83" s="25"/>
    </row>
    <row r="84" spans="1:13" ht="15.75" customHeight="1">
      <c r="A84" s="100" t="s">
        <v>16</v>
      </c>
      <c r="B84" s="11" t="s">
        <v>1</v>
      </c>
      <c r="C84" s="13">
        <f>IF(AND(C82&lt;0.15),"1.00",MAX((C83/(1-C76/C80)),1))</f>
        <v>1.3432433231659133</v>
      </c>
      <c r="D84" s="1"/>
      <c r="E84" s="1"/>
      <c r="F84" s="1"/>
      <c r="G84" s="1"/>
      <c r="H84" s="1"/>
      <c r="I84" s="87"/>
      <c r="J84" s="29"/>
      <c r="K84" s="29"/>
      <c r="L84" s="25"/>
      <c r="M84" s="25"/>
    </row>
    <row r="85" spans="1:13" ht="15.75" customHeight="1">
      <c r="A85" s="100" t="s">
        <v>52</v>
      </c>
      <c r="B85" s="11" t="s">
        <v>1</v>
      </c>
      <c r="C85" s="7">
        <v>1</v>
      </c>
      <c r="D85" s="1"/>
      <c r="E85" s="1"/>
      <c r="F85" s="1"/>
      <c r="G85" s="1"/>
      <c r="H85" s="1"/>
      <c r="I85" s="87"/>
      <c r="J85" s="29"/>
      <c r="K85" s="29"/>
      <c r="L85" s="25"/>
      <c r="M85" s="25"/>
    </row>
    <row r="86" spans="1:13" ht="15.75" customHeight="1">
      <c r="A86" s="100" t="s">
        <v>36</v>
      </c>
      <c r="B86" s="11" t="s">
        <v>1</v>
      </c>
      <c r="C86" s="13">
        <f>IF(AND(C82&lt;0.15),"1.00",MAX((C85/(1-C76/C81)),1))</f>
        <v>1.5802862625481335</v>
      </c>
      <c r="D86" s="4"/>
      <c r="E86" s="5"/>
      <c r="F86" s="11"/>
      <c r="G86" s="1"/>
      <c r="H86" s="4"/>
      <c r="I86" s="88"/>
      <c r="J86" s="30"/>
      <c r="K86" s="30"/>
      <c r="L86" s="25"/>
      <c r="M86" s="25"/>
    </row>
    <row r="87" spans="1:13" ht="15.75" customHeight="1">
      <c r="A87" s="95"/>
      <c r="B87" s="7"/>
      <c r="C87" s="4"/>
      <c r="D87" s="4"/>
      <c r="E87" s="5"/>
      <c r="F87" s="11"/>
      <c r="G87" s="1"/>
      <c r="H87" s="4"/>
      <c r="I87" s="88"/>
      <c r="J87" s="30"/>
      <c r="K87" s="30"/>
      <c r="L87" s="25"/>
      <c r="M87" s="25"/>
    </row>
    <row r="88" spans="1:13" ht="15.75" customHeight="1">
      <c r="A88" s="103" t="s">
        <v>26</v>
      </c>
      <c r="B88" s="2"/>
      <c r="C88" s="1"/>
      <c r="D88" s="1"/>
      <c r="E88" s="5"/>
      <c r="F88" s="11"/>
      <c r="G88" s="1"/>
      <c r="H88" s="4"/>
      <c r="I88" s="88"/>
      <c r="J88" s="30"/>
      <c r="K88" s="30"/>
      <c r="L88" s="25"/>
      <c r="M88" s="25"/>
    </row>
    <row r="89" spans="1:9" ht="15.75" customHeight="1">
      <c r="A89" s="100"/>
      <c r="B89" s="7"/>
      <c r="C89" s="4"/>
      <c r="D89" s="4"/>
      <c r="E89" s="5"/>
      <c r="F89" s="11"/>
      <c r="G89" s="1"/>
      <c r="H89" s="4"/>
      <c r="I89" s="83"/>
    </row>
    <row r="90" spans="1:13" ht="15.75" customHeight="1">
      <c r="A90" s="100"/>
      <c r="B90" s="4" t="s">
        <v>88</v>
      </c>
      <c r="D90" s="4"/>
      <c r="E90" s="5"/>
      <c r="F90" s="19">
        <f>C82+(C78/(0.72*C11)*C84+(C79/(0.72*C11)*C86))</f>
        <v>0.9180639484193444</v>
      </c>
      <c r="G90" s="11" t="s">
        <v>24</v>
      </c>
      <c r="H90" s="49">
        <f>IF(AND(C7="a"),1,1.2)</f>
        <v>1</v>
      </c>
      <c r="I90" s="89" t="str">
        <f>IF(AND(F90&lt;H90),"SAFE","Unsafe")</f>
        <v>SAFE</v>
      </c>
      <c r="J90" s="42"/>
      <c r="K90" s="42"/>
      <c r="L90" s="43"/>
      <c r="M90" s="44"/>
    </row>
    <row r="91" spans="1:9" ht="15.75" customHeight="1">
      <c r="A91" s="97"/>
      <c r="I91" s="83"/>
    </row>
    <row r="92" spans="1:9" ht="15.75" customHeight="1">
      <c r="A92" s="95" t="s">
        <v>62</v>
      </c>
      <c r="I92" s="83"/>
    </row>
    <row r="93" spans="1:9" ht="15.75" customHeight="1">
      <c r="A93" s="97"/>
      <c r="I93" s="83"/>
    </row>
    <row r="94" spans="1:9" ht="15.75" customHeight="1">
      <c r="A94" s="97"/>
      <c r="B94" s="51" t="s">
        <v>94</v>
      </c>
      <c r="F94" s="38">
        <f>0.35*C16*C62+0.67*C11*C50+0.67*C14*C60</f>
        <v>471.820501056</v>
      </c>
      <c r="G94" s="11" t="s">
        <v>24</v>
      </c>
      <c r="H94" s="8" t="s">
        <v>93</v>
      </c>
      <c r="I94" s="89" t="str">
        <f>IF(AND(F94&lt;(C22*1.5)),"Unsafe","SAFE")</f>
        <v>SAFE</v>
      </c>
    </row>
    <row r="95" spans="1:9" ht="15.75" customHeight="1" thickBot="1">
      <c r="A95" s="104"/>
      <c r="B95" s="90"/>
      <c r="C95" s="90"/>
      <c r="D95" s="90"/>
      <c r="E95" s="90"/>
      <c r="F95" s="90"/>
      <c r="G95" s="90"/>
      <c r="H95" s="90"/>
      <c r="I95" s="91"/>
    </row>
    <row r="96" ht="15.75" customHeight="1"/>
    <row r="97" ht="15.75" customHeight="1"/>
    <row r="98" ht="15.75" customHeight="1"/>
    <row r="105" spans="7:11" ht="15">
      <c r="G105" s="1"/>
      <c r="H105" s="1"/>
      <c r="I105" s="1"/>
      <c r="J105" s="1"/>
      <c r="K105" s="2"/>
    </row>
    <row r="106" spans="7:11" ht="15">
      <c r="G106" s="1"/>
      <c r="H106" s="1"/>
      <c r="I106" s="1"/>
      <c r="J106" s="1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4"/>
    </row>
    <row r="110" spans="7:11" ht="15">
      <c r="G110" s="2"/>
      <c r="H110" s="2"/>
      <c r="I110" s="2"/>
      <c r="J110" s="2"/>
      <c r="K110" s="4"/>
    </row>
    <row r="111" spans="7:11" ht="15">
      <c r="G111" s="32"/>
      <c r="H111" s="32"/>
      <c r="I111" s="32"/>
      <c r="J111" s="32"/>
      <c r="K111" s="4"/>
    </row>
    <row r="112" spans="7:11" ht="15">
      <c r="G112" s="32"/>
      <c r="H112" s="32"/>
      <c r="I112" s="32"/>
      <c r="J112" s="32"/>
      <c r="K112" s="4"/>
    </row>
    <row r="113" spans="7:11" ht="15">
      <c r="G113" s="32"/>
      <c r="H113" s="32"/>
      <c r="I113" s="32"/>
      <c r="J113" s="32"/>
      <c r="K113" s="4"/>
    </row>
    <row r="114" spans="7:11" ht="15">
      <c r="G114" s="32"/>
      <c r="H114" s="32"/>
      <c r="I114" s="32"/>
      <c r="J114" s="32"/>
      <c r="K114" s="4"/>
    </row>
    <row r="115" spans="7:11" ht="15">
      <c r="G115" s="32"/>
      <c r="H115" s="32"/>
      <c r="I115" s="32"/>
      <c r="J115" s="32"/>
      <c r="K115" s="4"/>
    </row>
    <row r="116" spans="7:11" ht="15">
      <c r="G116" s="32"/>
      <c r="H116" s="32"/>
      <c r="I116" s="32"/>
      <c r="J116" s="32"/>
      <c r="K116" s="4"/>
    </row>
    <row r="117" spans="7:11" ht="15">
      <c r="G117" s="32"/>
      <c r="H117" s="32"/>
      <c r="I117" s="32"/>
      <c r="J117" s="32"/>
      <c r="K117" s="4"/>
    </row>
  </sheetData>
  <mergeCells count="3">
    <mergeCell ref="D1:G1"/>
    <mergeCell ref="H1:I2"/>
    <mergeCell ref="D2:G2"/>
  </mergeCells>
  <printOptions horizontalCentered="1"/>
  <pageMargins left="0" right="0" top="0.7086614173228347" bottom="0.984251968503937" header="0.5118110236220472" footer="0.5118110236220472"/>
  <pageSetup horizontalDpi="300" verticalDpi="300" orientation="portrait" paperSize="9" scale="89" r:id="rId4"/>
  <rowBreaks count="1" manualBreakCount="1">
    <brk id="45" max="8" man="1"/>
  </rowBreaks>
  <colBreaks count="1" manualBreakCount="1">
    <brk id="11" max="65535" man="1"/>
  </colBreaks>
  <drawing r:id="rId3"/>
  <legacyDrawing r:id="rId2"/>
  <oleObjects>
    <oleObject progId="AutoCAD.Drawing.17" shapeId="1827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2009-07-16T11:03:22Z</cp:lastPrinted>
  <dcterms:created xsi:type="dcterms:W3CDTF">1997-10-17T07:03:38Z</dcterms:created>
  <dcterms:modified xsi:type="dcterms:W3CDTF">2009-07-16T11:03:42Z</dcterms:modified>
  <cp:category/>
  <cp:version/>
  <cp:contentType/>
  <cp:contentStatus/>
</cp:coreProperties>
</file>