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tortors\Desktop\"/>
    </mc:Choice>
  </mc:AlternateContent>
  <xr:revisionPtr revIDLastSave="0" documentId="13_ncr:1_{44D1E449-F6B0-4284-B95B-58DBE511E258}" xr6:coauthVersionLast="47" xr6:coauthVersionMax="47" xr10:uidLastSave="{00000000-0000-0000-0000-000000000000}"/>
  <bookViews>
    <workbookView xWindow="-108" yWindow="-108" windowWidth="23256" windowHeight="12456" xr2:uid="{7E0E2073-7EC7-4202-BA1A-02EDD04103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G38" i="1"/>
  <c r="C40" i="1"/>
  <c r="H29" i="1"/>
  <c r="H31" i="1" s="1"/>
  <c r="H35" i="1" s="1"/>
  <c r="H21" i="1"/>
  <c r="H20" i="1"/>
  <c r="H19" i="1"/>
  <c r="H18" i="1"/>
  <c r="H16" i="1"/>
  <c r="C29" i="1" s="1"/>
  <c r="H14" i="1"/>
  <c r="H15" i="1" s="1"/>
  <c r="G10" i="1"/>
  <c r="H13" i="1" s="1"/>
  <c r="G6" i="1" a="1"/>
  <c r="G6" i="1" s="1"/>
  <c r="D7" i="1" s="1"/>
  <c r="C30" i="1" l="1"/>
  <c r="C31" i="1" s="1"/>
  <c r="C33" i="1" s="1"/>
  <c r="C34" i="1" s="1"/>
  <c r="C42" i="1" s="1"/>
  <c r="F42" i="1" l="1"/>
  <c r="H42" i="1" s="1"/>
  <c r="C32" i="1"/>
  <c r="F45" i="1" l="1"/>
  <c r="H45" i="1" s="1"/>
  <c r="F39" i="1" s="1"/>
  <c r="H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Tutortors</author>
  </authors>
  <commentList>
    <comment ref="D28" authorId="0" shapeId="0" xr:uid="{ABB0B324-A562-4C5F-A3C9-72DBEC231C7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768D0303-52B9-41A6-BB2B-1BDBCADCC8DF}">
      <text>
        <r>
          <rPr>
            <sz val="9"/>
            <color indexed="81"/>
            <rFont val="Tahoma"/>
            <charset val="222"/>
          </rPr>
          <t xml:space="preserve">
</t>
        </r>
      </text>
    </comment>
    <comment ref="D30" authorId="0" shapeId="0" xr:uid="{2251676F-2DCB-4D01-A42C-40532D9BD996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 xr:uid="{E8DFA94F-7BAF-4C2E-AAFD-48B4AA1CC522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A36" authorId="0" shapeId="0" xr:uid="{9876B02B-E231-4490-908F-151189C4675C}">
      <text>
        <r>
          <rPr>
            <sz val="9"/>
            <color indexed="81"/>
            <rFont val="Tahoma"/>
            <charset val="222"/>
          </rPr>
          <t xml:space="preserve">
</t>
        </r>
      </text>
    </comment>
    <comment ref="E42" authorId="0" shapeId="0" xr:uid="{1F2A32CD-A55C-4C03-B721-6FC225988F77}">
      <text/>
    </comment>
    <comment ref="G45" authorId="0" shapeId="0" xr:uid="{496FD4E1-D096-4B0D-9267-D15E4DEFD98A}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<sst xmlns="http://schemas.openxmlformats.org/spreadsheetml/2006/main" count="101" uniqueCount="65">
  <si>
    <t>SLAB DESIGN</t>
  </si>
  <si>
    <t>Type of Slab :</t>
  </si>
  <si>
    <t>Case of Slab :</t>
  </si>
  <si>
    <t>SR 24 (มอก. 20-2543)</t>
  </si>
  <si>
    <t>Input Data :</t>
  </si>
  <si>
    <t>=</t>
  </si>
  <si>
    <t>Covering (m)</t>
  </si>
  <si>
    <t>Short Span,S (m.)</t>
  </si>
  <si>
    <t>Long Span,L (m.)</t>
  </si>
  <si>
    <t>Thk. Finishing (m)</t>
  </si>
  <si>
    <t>Constant :</t>
  </si>
  <si>
    <t>Elastic Modulus of steel, Es (ksc)</t>
  </si>
  <si>
    <t>Allowable Stress of Steel, fs (ksc)</t>
  </si>
  <si>
    <t>Ratio m = S/L</t>
  </si>
  <si>
    <t>Calculated :</t>
  </si>
  <si>
    <t>As = ปริมาณเหล็กเสริม x b x d</t>
  </si>
  <si>
    <t>Used RB9</t>
  </si>
  <si>
    <t>1 edge continuous</t>
  </si>
  <si>
    <t xml:space="preserve">Comp. Stress of Concrete, fc' (ksc) </t>
  </si>
  <si>
    <t xml:space="preserve">Yeild Stress, fy (ksc) </t>
  </si>
  <si>
    <t>Thk. Slab,t (m)</t>
  </si>
  <si>
    <t>Parameter</t>
  </si>
  <si>
    <t>Elastic Modulus of Concrete, Ec (ksc)</t>
  </si>
  <si>
    <r>
      <t>Unit Weight (kg/m</t>
    </r>
    <r>
      <rPr>
        <vertAlign val="superscript"/>
        <sz val="9"/>
        <color theme="1"/>
        <rFont val="Tahoma"/>
        <family val="2"/>
        <scheme val="minor"/>
      </rPr>
      <t>3</t>
    </r>
    <r>
      <rPr>
        <sz val="9"/>
        <color theme="1"/>
        <rFont val="Tahoma"/>
        <family val="2"/>
        <scheme val="minor"/>
      </rPr>
      <t>)</t>
    </r>
  </si>
  <si>
    <r>
      <t>DL (kg./m</t>
    </r>
    <r>
      <rPr>
        <vertAlign val="superscript"/>
        <sz val="9"/>
        <color theme="1"/>
        <rFont val="Tahoma"/>
        <family val="2"/>
        <scheme val="minor"/>
      </rPr>
      <t>2</t>
    </r>
    <r>
      <rPr>
        <sz val="9"/>
        <color theme="1"/>
        <rFont val="Tahoma"/>
        <family val="2"/>
        <scheme val="minor"/>
      </rPr>
      <t>)</t>
    </r>
  </si>
  <si>
    <r>
      <t>LL (kg./m</t>
    </r>
    <r>
      <rPr>
        <vertAlign val="superscript"/>
        <sz val="9"/>
        <color theme="1"/>
        <rFont val="Tahoma"/>
        <family val="2"/>
        <scheme val="minor"/>
      </rPr>
      <t>2</t>
    </r>
    <r>
      <rPr>
        <sz val="9"/>
        <color theme="1"/>
        <rFont val="Tahoma"/>
        <family val="2"/>
        <scheme val="minor"/>
      </rPr>
      <t>)</t>
    </r>
  </si>
  <si>
    <r>
      <t>Total (W),(kg./m</t>
    </r>
    <r>
      <rPr>
        <vertAlign val="superscript"/>
        <sz val="9"/>
        <color theme="1"/>
        <rFont val="Tahoma"/>
        <family val="2"/>
        <scheme val="minor"/>
      </rPr>
      <t>2</t>
    </r>
    <r>
      <rPr>
        <sz val="9"/>
        <color theme="1"/>
        <rFont val="Tahoma"/>
        <family val="2"/>
        <scheme val="minor"/>
      </rPr>
      <t>)</t>
    </r>
  </si>
  <si>
    <t>15100 SQRT(fc')</t>
  </si>
  <si>
    <t>Modular Ratio, n=Es/Ec (ksc)</t>
  </si>
  <si>
    <t>Clear Span for oneway</t>
  </si>
  <si>
    <t>m ratio told type of slab</t>
  </si>
  <si>
    <t>Dept</t>
  </si>
  <si>
    <t>Wide</t>
  </si>
  <si>
    <t>Beam1</t>
  </si>
  <si>
    <t>Beam2</t>
  </si>
  <si>
    <t>Beam3</t>
  </si>
  <si>
    <t>Beam4</t>
  </si>
  <si>
    <r>
      <t>Beam Area (m</t>
    </r>
    <r>
      <rPr>
        <vertAlign val="superscript"/>
        <sz val="9"/>
        <color theme="1"/>
        <rFont val="Tahoma"/>
        <family val="2"/>
        <scheme val="minor"/>
      </rPr>
      <t>2</t>
    </r>
    <r>
      <rPr>
        <sz val="9"/>
        <color theme="1"/>
        <rFont val="Tahoma"/>
        <family val="2"/>
        <scheme val="minor"/>
      </rPr>
      <t>)</t>
    </r>
  </si>
  <si>
    <t>L</t>
  </si>
  <si>
    <t xml:space="preserve">               S</t>
  </si>
  <si>
    <t>Design Calculated !</t>
  </si>
  <si>
    <t>Minimum Thickness (cm)</t>
  </si>
  <si>
    <t>Used</t>
  </si>
  <si>
    <t>Effective Dept (cm)</t>
  </si>
  <si>
    <r>
      <t>cm</t>
    </r>
    <r>
      <rPr>
        <vertAlign val="superscript"/>
        <sz val="9"/>
        <color theme="1"/>
        <rFont val="Tahoma"/>
        <family val="2"/>
        <scheme val="minor"/>
      </rPr>
      <t>2</t>
    </r>
  </si>
  <si>
    <t>Assume</t>
  </si>
  <si>
    <t>Spacing</t>
  </si>
  <si>
    <t>ONE WAY SLAB</t>
  </si>
  <si>
    <t>One Way Slab</t>
  </si>
  <si>
    <t>Shear Average Acting for Beam</t>
  </si>
  <si>
    <t>Resistant Factor</t>
  </si>
  <si>
    <t>min h</t>
  </si>
  <si>
    <t>Moment</t>
  </si>
  <si>
    <t>At Interior Support (-M)</t>
  </si>
  <si>
    <t>At Middle Plate (+M)</t>
  </si>
  <si>
    <t>At Exterior Support (-M)</t>
  </si>
  <si>
    <r>
      <t>Calculated : Rn = Mu / Øbd</t>
    </r>
    <r>
      <rPr>
        <vertAlign val="superscript"/>
        <sz val="9"/>
        <color theme="1"/>
        <rFont val="Tahoma"/>
        <family val="2"/>
        <scheme val="minor"/>
      </rPr>
      <t>2</t>
    </r>
  </si>
  <si>
    <t>Used Moment max</t>
  </si>
  <si>
    <r>
      <t>kg/cm</t>
    </r>
    <r>
      <rPr>
        <vertAlign val="superscript"/>
        <sz val="9"/>
        <color theme="1"/>
        <rFont val="Tahoma"/>
        <family val="2"/>
        <scheme val="minor"/>
      </rPr>
      <t>2</t>
    </r>
  </si>
  <si>
    <t>Calculated : ปริมาณเหล็กเสริม  =  0.85fc'/fy (1-sqrt(1-2Rn/0.85fc'))</t>
  </si>
  <si>
    <t>Used for min h</t>
  </si>
  <si>
    <t>ws/2</t>
  </si>
  <si>
    <r>
      <t>W</t>
    </r>
    <r>
      <rPr>
        <vertAlign val="subscript"/>
        <sz val="9"/>
        <color theme="1"/>
        <rFont val="Tahoma"/>
        <family val="2"/>
        <scheme val="minor"/>
      </rPr>
      <t>uniformload</t>
    </r>
    <r>
      <rPr>
        <sz val="9"/>
        <color theme="1"/>
        <rFont val="Tahoma"/>
        <family val="2"/>
        <scheme val="minor"/>
      </rPr>
      <t xml:space="preserve"> for Beam Span (B1,B2,B3,B4), (kg/m)</t>
    </r>
  </si>
  <si>
    <t>Main Bar</t>
  </si>
  <si>
    <t>Crack-resistant reinforced steel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</si>
</sst>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8" formatCode="0.0"/>
    <numFmt numFmtId="189" formatCode="0.00000"/>
  </numFmts>
  <fonts count="17" x14ac:knownFonts="1">
    <font>
      <sz val="11"/>
      <color theme="1"/>
      <name val="Tahoma"/>
      <family val="2"/>
      <charset val="222"/>
      <scheme val="minor"/>
    </font>
    <font>
      <b/>
      <u/>
      <sz val="11"/>
      <color theme="1"/>
      <name val="Tahoma"/>
      <family val="2"/>
      <scheme val="minor"/>
    </font>
    <font>
      <sz val="9"/>
      <color theme="1"/>
      <name val="Tahoma"/>
      <family val="2"/>
      <charset val="222"/>
      <scheme val="minor"/>
    </font>
    <font>
      <sz val="9"/>
      <color theme="1"/>
      <name val="Tahoma"/>
      <family val="2"/>
      <scheme val="minor"/>
    </font>
    <font>
      <vertAlign val="superscript"/>
      <sz val="9"/>
      <color theme="1"/>
      <name val="Tahoma"/>
      <family val="2"/>
      <scheme val="minor"/>
    </font>
    <font>
      <b/>
      <u/>
      <sz val="9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9"/>
      <color rgb="FFFF0000"/>
      <name val="Tahoma"/>
      <family val="2"/>
      <charset val="222"/>
      <scheme val="minor"/>
    </font>
    <font>
      <sz val="11"/>
      <color rgb="FF00B050"/>
      <name val="Tahoma"/>
      <family val="2"/>
      <charset val="222"/>
      <scheme val="minor"/>
    </font>
    <font>
      <sz val="9"/>
      <color indexed="81"/>
      <name val="Tahoma"/>
      <family val="2"/>
    </font>
    <font>
      <vertAlign val="subscript"/>
      <sz val="9"/>
      <color theme="1"/>
      <name val="Tahoma"/>
      <family val="2"/>
      <scheme val="minor"/>
    </font>
    <font>
      <sz val="9"/>
      <color rgb="FF00B050"/>
      <name val="Tahoma"/>
      <family val="2"/>
      <scheme val="minor"/>
    </font>
    <font>
      <b/>
      <sz val="5.5"/>
      <color rgb="FF202122"/>
      <name val="Tahoma"/>
      <family val="2"/>
    </font>
    <font>
      <sz val="10"/>
      <color theme="1"/>
      <name val="Tahoma"/>
      <family val="2"/>
      <charset val="222"/>
      <scheme val="minor"/>
    </font>
    <font>
      <sz val="9"/>
      <color rgb="FFFF0000"/>
      <name val="Tahoma"/>
      <family val="2"/>
      <scheme val="minor"/>
    </font>
    <font>
      <sz val="9"/>
      <color indexed="81"/>
      <name val="Tahoma"/>
      <charset val="222"/>
    </font>
    <font>
      <sz val="9"/>
      <color rgb="FF00B050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Border="1" applyAlignment="1">
      <alignment horizontal="center" vertical="center"/>
    </xf>
    <xf numFmtId="0" fontId="0" fillId="2" borderId="0" xfId="0" applyFill="1"/>
    <xf numFmtId="0" fontId="1" fillId="0" borderId="0" xfId="0" applyFont="1" applyBorder="1"/>
    <xf numFmtId="0" fontId="1" fillId="0" borderId="0" xfId="0" applyFont="1" applyFill="1" applyBorder="1"/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3" fillId="2" borderId="0" xfId="0" applyFont="1" applyFill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 applyBorder="1"/>
    <xf numFmtId="0" fontId="2" fillId="0" borderId="0" xfId="0" applyFont="1"/>
    <xf numFmtId="2" fontId="3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Fill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0" borderId="0" xfId="0" applyFont="1" applyFill="1"/>
    <xf numFmtId="2" fontId="3" fillId="0" borderId="0" xfId="0" applyNumberFormat="1" applyFont="1" applyFill="1"/>
    <xf numFmtId="1" fontId="2" fillId="0" borderId="0" xfId="0" applyNumberFormat="1" applyFont="1" applyAlignment="1">
      <alignment horizontal="left"/>
    </xf>
    <xf numFmtId="0" fontId="11" fillId="0" borderId="0" xfId="0" applyFont="1" applyFill="1"/>
    <xf numFmtId="1" fontId="3" fillId="0" borderId="0" xfId="0" applyNumberFormat="1" applyFont="1" applyFill="1"/>
    <xf numFmtId="2" fontId="2" fillId="0" borderId="0" xfId="0" applyNumberFormat="1" applyFont="1" applyAlignment="1">
      <alignment horizontal="left"/>
    </xf>
    <xf numFmtId="188" fontId="14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89" fontId="3" fillId="0" borderId="0" xfId="0" applyNumberFormat="1" applyFont="1" applyFill="1" applyAlignment="1">
      <alignment horizontal="left"/>
    </xf>
    <xf numFmtId="0" fontId="11" fillId="0" borderId="0" xfId="0" applyFont="1" applyAlignment="1">
      <alignment horizontal="left"/>
    </xf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left"/>
    </xf>
    <xf numFmtId="0" fontId="2" fillId="3" borderId="0" xfId="0" applyFont="1" applyFill="1" applyBorder="1"/>
    <xf numFmtId="188" fontId="14" fillId="3" borderId="2" xfId="0" applyNumberFormat="1" applyFont="1" applyFill="1" applyBorder="1" applyAlignment="1">
      <alignment horizontal="left"/>
    </xf>
    <xf numFmtId="0" fontId="2" fillId="3" borderId="9" xfId="0" applyFont="1" applyFill="1" applyBorder="1"/>
    <xf numFmtId="188" fontId="14" fillId="3" borderId="4" xfId="0" applyNumberFormat="1" applyFont="1" applyFill="1" applyBorder="1" applyAlignment="1">
      <alignment horizontal="left"/>
    </xf>
    <xf numFmtId="0" fontId="2" fillId="0" borderId="5" xfId="0" applyFont="1" applyBorder="1"/>
    <xf numFmtId="0" fontId="2" fillId="0" borderId="8" xfId="0" applyFont="1" applyBorder="1"/>
    <xf numFmtId="0" fontId="2" fillId="0" borderId="8" xfId="0" applyFont="1" applyFill="1" applyBorder="1" applyAlignment="1">
      <alignment horizontal="left"/>
    </xf>
    <xf numFmtId="0" fontId="14" fillId="0" borderId="1" xfId="0" applyFont="1" applyFill="1" applyBorder="1"/>
    <xf numFmtId="0" fontId="3" fillId="0" borderId="2" xfId="0" applyFont="1" applyFill="1" applyBorder="1"/>
    <xf numFmtId="0" fontId="12" fillId="3" borderId="1" xfId="0" applyFont="1" applyFill="1" applyBorder="1"/>
    <xf numFmtId="2" fontId="2" fillId="3" borderId="0" xfId="0" applyNumberFormat="1" applyFont="1" applyFill="1" applyBorder="1"/>
    <xf numFmtId="0" fontId="11" fillId="0" borderId="0" xfId="0" applyFont="1" applyFill="1" applyBorder="1"/>
    <xf numFmtId="0" fontId="2" fillId="0" borderId="0" xfId="0" applyFont="1" applyFill="1" applyBorder="1"/>
    <xf numFmtId="0" fontId="12" fillId="3" borderId="3" xfId="0" applyFont="1" applyFill="1" applyBorder="1"/>
    <xf numFmtId="2" fontId="2" fillId="3" borderId="9" xfId="0" applyNumberFormat="1" applyFont="1" applyFill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291075</xdr:colOff>
      <xdr:row>13</xdr:row>
      <xdr:rowOff>43544</xdr:rowOff>
    </xdr:from>
    <xdr:to>
      <xdr:col>1</xdr:col>
      <xdr:colOff>399932</xdr:colOff>
      <xdr:row>23</xdr:row>
      <xdr:rowOff>43544</xdr:rowOff>
    </xdr:to>
    <xdr:sp macro="" textlink="">
      <xdr:nvSpPr>
        <xdr:cNvPr id="29" name="สี่เหลี่ยมผืนผ้า 28">
          <a:extLst>
            <a:ext uri="{FF2B5EF4-FFF2-40B4-BE49-F238E27FC236}">
              <a16:creationId xmlns:a16="http://schemas.microsoft.com/office/drawing/2014/main" id="{B14B0313-A852-411B-943C-DD219120C1A3}"/>
            </a:ext>
          </a:extLst>
        </xdr:cNvPr>
        <xdr:cNvSpPr/>
      </xdr:nvSpPr>
      <xdr:spPr>
        <a:xfrm>
          <a:off x="291075" y="2318658"/>
          <a:ext cx="1621971" cy="174171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ysClr val="windowText" lastClr="000000"/>
              </a:solidFill>
            </a:rPr>
            <a:t>SLAB</a:t>
          </a:r>
          <a:endParaRPr lang="th-TH" sz="2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410818</xdr:colOff>
      <xdr:row>13</xdr:row>
      <xdr:rowOff>43543</xdr:rowOff>
    </xdr:from>
    <xdr:to>
      <xdr:col>1</xdr:col>
      <xdr:colOff>536240</xdr:colOff>
      <xdr:row>23</xdr:row>
      <xdr:rowOff>32657</xdr:rowOff>
    </xdr:to>
    <xdr:sp macro="" textlink="">
      <xdr:nvSpPr>
        <xdr:cNvPr id="30" name="สี่เหลี่ยมผืนผ้า 29">
          <a:extLst>
            <a:ext uri="{FF2B5EF4-FFF2-40B4-BE49-F238E27FC236}">
              <a16:creationId xmlns:a16="http://schemas.microsoft.com/office/drawing/2014/main" id="{BF9A9904-522E-470C-825A-EC42359D5E82}"/>
            </a:ext>
          </a:extLst>
        </xdr:cNvPr>
        <xdr:cNvSpPr/>
      </xdr:nvSpPr>
      <xdr:spPr>
        <a:xfrm>
          <a:off x="1923932" y="2318657"/>
          <a:ext cx="125422" cy="17308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171331</xdr:colOff>
      <xdr:row>13</xdr:row>
      <xdr:rowOff>43543</xdr:rowOff>
    </xdr:from>
    <xdr:to>
      <xdr:col>0</xdr:col>
      <xdr:colOff>291074</xdr:colOff>
      <xdr:row>23</xdr:row>
      <xdr:rowOff>32657</xdr:rowOff>
    </xdr:to>
    <xdr:sp macro="" textlink="">
      <xdr:nvSpPr>
        <xdr:cNvPr id="31" name="สี่เหลี่ยมผืนผ้า 30">
          <a:extLst>
            <a:ext uri="{FF2B5EF4-FFF2-40B4-BE49-F238E27FC236}">
              <a16:creationId xmlns:a16="http://schemas.microsoft.com/office/drawing/2014/main" id="{566C2DB6-0C99-4FB3-868E-3DB83B8482C4}"/>
            </a:ext>
          </a:extLst>
        </xdr:cNvPr>
        <xdr:cNvSpPr/>
      </xdr:nvSpPr>
      <xdr:spPr>
        <a:xfrm>
          <a:off x="171331" y="2318657"/>
          <a:ext cx="119743" cy="17308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319378</xdr:colOff>
      <xdr:row>23</xdr:row>
      <xdr:rowOff>53340</xdr:rowOff>
    </xdr:from>
    <xdr:to>
      <xdr:col>1</xdr:col>
      <xdr:colOff>406464</xdr:colOff>
      <xdr:row>23</xdr:row>
      <xdr:rowOff>163285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6BEE47C5-15C3-4A0D-9752-D6608F934896}"/>
            </a:ext>
          </a:extLst>
        </xdr:cNvPr>
        <xdr:cNvSpPr/>
      </xdr:nvSpPr>
      <xdr:spPr>
        <a:xfrm>
          <a:off x="319378" y="4070169"/>
          <a:ext cx="1600200" cy="1099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296518</xdr:colOff>
      <xdr:row>12</xdr:row>
      <xdr:rowOff>106680</xdr:rowOff>
    </xdr:from>
    <xdr:to>
      <xdr:col>1</xdr:col>
      <xdr:colOff>383604</xdr:colOff>
      <xdr:row>13</xdr:row>
      <xdr:rowOff>41365</xdr:rowOff>
    </xdr:to>
    <xdr:sp macro="" textlink="">
      <xdr:nvSpPr>
        <xdr:cNvPr id="33" name="สี่เหลี่ยมผืนผ้า 32">
          <a:extLst>
            <a:ext uri="{FF2B5EF4-FFF2-40B4-BE49-F238E27FC236}">
              <a16:creationId xmlns:a16="http://schemas.microsoft.com/office/drawing/2014/main" id="{DDECFB18-ADB0-4772-8C1B-DA658FA2ACDC}"/>
            </a:ext>
          </a:extLst>
        </xdr:cNvPr>
        <xdr:cNvSpPr/>
      </xdr:nvSpPr>
      <xdr:spPr>
        <a:xfrm>
          <a:off x="296518" y="2207623"/>
          <a:ext cx="1600200" cy="10885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oneCellAnchor>
    <xdr:from>
      <xdr:col>0</xdr:col>
      <xdr:colOff>52230</xdr:colOff>
      <xdr:row>16</xdr:row>
      <xdr:rowOff>147470</xdr:rowOff>
    </xdr:from>
    <xdr:ext cx="332912" cy="271356"/>
    <xdr:sp macro="" textlink="">
      <xdr:nvSpPr>
        <xdr:cNvPr id="34" name="กล่องข้อความ 33">
          <a:extLst>
            <a:ext uri="{FF2B5EF4-FFF2-40B4-BE49-F238E27FC236}">
              <a16:creationId xmlns:a16="http://schemas.microsoft.com/office/drawing/2014/main" id="{B621FA5D-40DE-4F49-9A9F-6B690CAA4E27}"/>
            </a:ext>
          </a:extLst>
        </xdr:cNvPr>
        <xdr:cNvSpPr txBox="1"/>
      </xdr:nvSpPr>
      <xdr:spPr>
        <a:xfrm>
          <a:off x="52230" y="2945099"/>
          <a:ext cx="332912" cy="27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B1</a:t>
          </a:r>
          <a:endParaRPr lang="th-TH" sz="1100"/>
        </a:p>
      </xdr:txBody>
    </xdr:sp>
    <xdr:clientData/>
  </xdr:oneCellAnchor>
  <xdr:oneCellAnchor>
    <xdr:from>
      <xdr:col>1</xdr:col>
      <xdr:colOff>326101</xdr:colOff>
      <xdr:row>16</xdr:row>
      <xdr:rowOff>81131</xdr:rowOff>
    </xdr:from>
    <xdr:ext cx="332912" cy="271356"/>
    <xdr:sp macro="" textlink="">
      <xdr:nvSpPr>
        <xdr:cNvPr id="35" name="กล่องข้อความ 34">
          <a:extLst>
            <a:ext uri="{FF2B5EF4-FFF2-40B4-BE49-F238E27FC236}">
              <a16:creationId xmlns:a16="http://schemas.microsoft.com/office/drawing/2014/main" id="{5EB0757F-A22E-4F67-9A7D-34AC98F4347A}"/>
            </a:ext>
          </a:extLst>
        </xdr:cNvPr>
        <xdr:cNvSpPr txBox="1"/>
      </xdr:nvSpPr>
      <xdr:spPr>
        <a:xfrm>
          <a:off x="1839215" y="2878760"/>
          <a:ext cx="332912" cy="27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B2</a:t>
          </a:r>
          <a:endParaRPr lang="th-TH" sz="1100"/>
        </a:p>
      </xdr:txBody>
    </xdr:sp>
    <xdr:clientData/>
  </xdr:oneCellAnchor>
  <xdr:oneCellAnchor>
    <xdr:from>
      <xdr:col>0</xdr:col>
      <xdr:colOff>944666</xdr:colOff>
      <xdr:row>22</xdr:row>
      <xdr:rowOff>156434</xdr:rowOff>
    </xdr:from>
    <xdr:ext cx="332912" cy="271356"/>
    <xdr:sp macro="" textlink="">
      <xdr:nvSpPr>
        <xdr:cNvPr id="36" name="กล่องข้อความ 35">
          <a:extLst>
            <a:ext uri="{FF2B5EF4-FFF2-40B4-BE49-F238E27FC236}">
              <a16:creationId xmlns:a16="http://schemas.microsoft.com/office/drawing/2014/main" id="{DC7FA23E-9628-4506-A22A-003D867FF332}"/>
            </a:ext>
          </a:extLst>
        </xdr:cNvPr>
        <xdr:cNvSpPr txBox="1"/>
      </xdr:nvSpPr>
      <xdr:spPr>
        <a:xfrm>
          <a:off x="944666" y="3999091"/>
          <a:ext cx="332912" cy="27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B3</a:t>
          </a:r>
          <a:endParaRPr lang="th-TH" sz="1100"/>
        </a:p>
      </xdr:txBody>
    </xdr:sp>
    <xdr:clientData/>
  </xdr:oneCellAnchor>
  <xdr:oneCellAnchor>
    <xdr:from>
      <xdr:col>0</xdr:col>
      <xdr:colOff>974698</xdr:colOff>
      <xdr:row>12</xdr:row>
      <xdr:rowOff>24205</xdr:rowOff>
    </xdr:from>
    <xdr:ext cx="332912" cy="271356"/>
    <xdr:sp macro="" textlink="">
      <xdr:nvSpPr>
        <xdr:cNvPr id="37" name="กล่องข้อความ 36">
          <a:extLst>
            <a:ext uri="{FF2B5EF4-FFF2-40B4-BE49-F238E27FC236}">
              <a16:creationId xmlns:a16="http://schemas.microsoft.com/office/drawing/2014/main" id="{33BB3B1D-828C-44C1-9C65-A720D733032C}"/>
            </a:ext>
          </a:extLst>
        </xdr:cNvPr>
        <xdr:cNvSpPr txBox="1"/>
      </xdr:nvSpPr>
      <xdr:spPr>
        <a:xfrm>
          <a:off x="974698" y="2125148"/>
          <a:ext cx="332912" cy="27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B4</a:t>
          </a:r>
          <a:endParaRPr lang="th-TH" sz="1100"/>
        </a:p>
      </xdr:txBody>
    </xdr:sp>
    <xdr:clientData/>
  </xdr:oneCellAnchor>
  <xdr:twoCellAnchor>
    <xdr:from>
      <xdr:col>1</xdr:col>
      <xdr:colOff>636104</xdr:colOff>
      <xdr:row>13</xdr:row>
      <xdr:rowOff>39756</xdr:rowOff>
    </xdr:from>
    <xdr:to>
      <xdr:col>1</xdr:col>
      <xdr:colOff>681823</xdr:colOff>
      <xdr:row>23</xdr:row>
      <xdr:rowOff>19878</xdr:rowOff>
    </xdr:to>
    <xdr:sp macro="" textlink="">
      <xdr:nvSpPr>
        <xdr:cNvPr id="38" name="วงเล็บปีกกาขวา 37">
          <a:extLst>
            <a:ext uri="{FF2B5EF4-FFF2-40B4-BE49-F238E27FC236}">
              <a16:creationId xmlns:a16="http://schemas.microsoft.com/office/drawing/2014/main" id="{B529F76F-F85B-4F82-A578-62CF02C6DDCF}"/>
            </a:ext>
          </a:extLst>
        </xdr:cNvPr>
        <xdr:cNvSpPr/>
      </xdr:nvSpPr>
      <xdr:spPr>
        <a:xfrm>
          <a:off x="2149218" y="2314870"/>
          <a:ext cx="45719" cy="1721837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318051</xdr:colOff>
      <xdr:row>24</xdr:row>
      <xdr:rowOff>6961</xdr:rowOff>
    </xdr:from>
    <xdr:to>
      <xdr:col>1</xdr:col>
      <xdr:colOff>364434</xdr:colOff>
      <xdr:row>24</xdr:row>
      <xdr:rowOff>52680</xdr:rowOff>
    </xdr:to>
    <xdr:sp macro="" textlink="">
      <xdr:nvSpPr>
        <xdr:cNvPr id="39" name="วงเล็บปีกกาขวา 38">
          <a:extLst>
            <a:ext uri="{FF2B5EF4-FFF2-40B4-BE49-F238E27FC236}">
              <a16:creationId xmlns:a16="http://schemas.microsoft.com/office/drawing/2014/main" id="{C200DF91-A502-44E1-BA53-B424DF644061}"/>
            </a:ext>
          </a:extLst>
        </xdr:cNvPr>
        <xdr:cNvSpPr/>
      </xdr:nvSpPr>
      <xdr:spPr>
        <a:xfrm rot="5400000">
          <a:off x="1074940" y="3441072"/>
          <a:ext cx="45719" cy="1559497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586991</xdr:colOff>
      <xdr:row>17</xdr:row>
      <xdr:rowOff>8965</xdr:rowOff>
    </xdr:from>
    <xdr:to>
      <xdr:col>3</xdr:col>
      <xdr:colOff>632710</xdr:colOff>
      <xdr:row>21</xdr:row>
      <xdr:rowOff>7794</xdr:rowOff>
    </xdr:to>
    <xdr:sp macro="" textlink="">
      <xdr:nvSpPr>
        <xdr:cNvPr id="40" name="วงเล็บปีกกาขวา 39">
          <a:extLst>
            <a:ext uri="{FF2B5EF4-FFF2-40B4-BE49-F238E27FC236}">
              <a16:creationId xmlns:a16="http://schemas.microsoft.com/office/drawing/2014/main" id="{E0FEAA54-7510-409D-A314-CC377E42646A}"/>
            </a:ext>
          </a:extLst>
        </xdr:cNvPr>
        <xdr:cNvSpPr/>
      </xdr:nvSpPr>
      <xdr:spPr>
        <a:xfrm rot="10800000">
          <a:off x="3471705" y="2980765"/>
          <a:ext cx="45719" cy="695515"/>
        </a:xfrm>
        <a:prstGeom prst="rightBrac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27C0A-B9E4-49F8-BEE5-EA7E7D7A58FB}">
  <dimension ref="A1:I47"/>
  <sheetViews>
    <sheetView tabSelected="1" zoomScaleNormal="100" zoomScalePageLayoutView="70" workbookViewId="0">
      <selection activeCell="K7" sqref="K7"/>
    </sheetView>
  </sheetViews>
  <sheetFormatPr defaultRowHeight="13.8" x14ac:dyDescent="0.25"/>
  <cols>
    <col min="1" max="1" width="19.796875" bestFit="1" customWidth="1"/>
    <col min="2" max="2" width="9.19921875" customWidth="1"/>
    <col min="6" max="6" width="6.8984375" customWidth="1"/>
    <col min="7" max="7" width="7.19921875" customWidth="1"/>
    <col min="8" max="8" width="13.69921875" customWidth="1"/>
    <col min="9" max="10" width="8.796875" customWidth="1"/>
    <col min="12" max="12" width="11.09765625" customWidth="1"/>
    <col min="15" max="15" width="16.3984375" bestFit="1" customWidth="1"/>
    <col min="16" max="16" width="12.5" customWidth="1"/>
  </cols>
  <sheetData>
    <row r="1" spans="1:8" ht="14.4" thickBot="1" x14ac:dyDescent="0.3">
      <c r="A1" s="69" t="s">
        <v>0</v>
      </c>
      <c r="B1" s="69"/>
      <c r="C1" s="69"/>
      <c r="D1" s="69"/>
      <c r="E1" s="69"/>
      <c r="F1" s="69"/>
      <c r="G1" s="69"/>
      <c r="H1" s="69"/>
    </row>
    <row r="2" spans="1:8" x14ac:dyDescent="0.25">
      <c r="A2" s="70" t="s">
        <v>47</v>
      </c>
      <c r="B2" s="70"/>
      <c r="C2" s="70"/>
      <c r="D2" s="70"/>
      <c r="E2" s="70"/>
      <c r="F2" s="70"/>
      <c r="G2" s="70"/>
      <c r="H2" s="70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6" t="s">
        <v>10</v>
      </c>
      <c r="B4" s="2"/>
      <c r="C4" s="8"/>
      <c r="D4" s="8"/>
      <c r="E4" s="10"/>
      <c r="F4" s="71" t="s">
        <v>1</v>
      </c>
      <c r="G4" s="71"/>
      <c r="H4" s="11" t="s">
        <v>48</v>
      </c>
    </row>
    <row r="5" spans="1:8" x14ac:dyDescent="0.25">
      <c r="A5" s="8" t="s">
        <v>18</v>
      </c>
      <c r="B5" s="8"/>
      <c r="C5" s="12" t="s">
        <v>5</v>
      </c>
      <c r="D5" s="8">
        <v>210</v>
      </c>
      <c r="E5" s="10"/>
      <c r="F5" s="72" t="s">
        <v>2</v>
      </c>
      <c r="G5" s="72"/>
      <c r="H5" s="13" t="s">
        <v>17</v>
      </c>
    </row>
    <row r="6" spans="1:8" x14ac:dyDescent="0.25">
      <c r="A6" s="9" t="s">
        <v>19</v>
      </c>
      <c r="B6" s="8"/>
      <c r="C6" s="12" t="s">
        <v>5</v>
      </c>
      <c r="D6" s="8" t="s">
        <v>3</v>
      </c>
      <c r="E6" s="8"/>
      <c r="F6" s="32" t="s">
        <v>5</v>
      </c>
      <c r="G6" s="14" cm="1">
        <f t="array" ref="G6">IF(D6="SR 24 (มอก. 20-2543)",2400,IF(D6="SD 30 (มอก. 27-2548)",3000,IF(D6="SD 40 (มอก. 27-2548)",4000,IF(D6="SD 50 (มอก. 27-2548)",5000,Try Again))))</f>
        <v>2400</v>
      </c>
      <c r="H6" s="14"/>
    </row>
    <row r="7" spans="1:8" x14ac:dyDescent="0.25">
      <c r="A7" s="9" t="s">
        <v>12</v>
      </c>
      <c r="B7" s="8"/>
      <c r="C7" s="12" t="s">
        <v>5</v>
      </c>
      <c r="D7" s="8">
        <f>G6*0.5</f>
        <v>1200</v>
      </c>
      <c r="E7" s="10"/>
      <c r="F7" s="10"/>
      <c r="G7" s="10"/>
      <c r="H7" s="10"/>
    </row>
    <row r="8" spans="1:8" x14ac:dyDescent="0.25">
      <c r="A8" s="9" t="s">
        <v>23</v>
      </c>
      <c r="B8" s="8"/>
      <c r="C8" s="12" t="s">
        <v>5</v>
      </c>
      <c r="D8" s="8">
        <v>2400</v>
      </c>
      <c r="E8" s="10"/>
      <c r="F8" s="10"/>
      <c r="G8" s="10"/>
      <c r="H8" s="10"/>
    </row>
    <row r="9" spans="1:8" x14ac:dyDescent="0.25">
      <c r="A9" s="10" t="s">
        <v>11</v>
      </c>
      <c r="B9" s="8"/>
      <c r="C9" s="12" t="s">
        <v>5</v>
      </c>
      <c r="D9" s="15">
        <v>2040000</v>
      </c>
      <c r="E9" s="10"/>
      <c r="F9" s="10"/>
      <c r="G9" s="10"/>
      <c r="H9" s="10"/>
    </row>
    <row r="10" spans="1:8" x14ac:dyDescent="0.25">
      <c r="A10" s="10" t="s">
        <v>22</v>
      </c>
      <c r="B10" s="8"/>
      <c r="C10" s="12" t="s">
        <v>5</v>
      </c>
      <c r="D10" s="8" t="s">
        <v>27</v>
      </c>
      <c r="E10" s="10"/>
      <c r="F10" s="32" t="s">
        <v>5</v>
      </c>
      <c r="G10" s="10">
        <f>15100*(D5^(1/2))</f>
        <v>218819.78886746051</v>
      </c>
      <c r="H10" s="10"/>
    </row>
    <row r="11" spans="1:8" x14ac:dyDescent="0.25">
      <c r="A11" s="7"/>
      <c r="B11" s="2"/>
      <c r="C11" s="8"/>
      <c r="D11" s="16"/>
      <c r="E11" s="16"/>
      <c r="F11" s="10"/>
      <c r="G11" s="10"/>
      <c r="H11" s="10"/>
    </row>
    <row r="12" spans="1:8" x14ac:dyDescent="0.25">
      <c r="A12" s="21"/>
      <c r="B12" s="22"/>
      <c r="D12" s="6" t="s">
        <v>21</v>
      </c>
    </row>
    <row r="13" spans="1:8" x14ac:dyDescent="0.25">
      <c r="A13" s="1"/>
      <c r="B13" s="3"/>
      <c r="D13" s="10" t="s">
        <v>28</v>
      </c>
      <c r="E13" s="10"/>
      <c r="F13" s="10"/>
      <c r="G13" s="20" t="s">
        <v>5</v>
      </c>
      <c r="H13" s="18">
        <f>D9/G10</f>
        <v>9.3227400070092887</v>
      </c>
    </row>
    <row r="14" spans="1:8" x14ac:dyDescent="0.25">
      <c r="A14" s="1"/>
      <c r="B14" s="3"/>
      <c r="D14" s="17" t="s">
        <v>13</v>
      </c>
      <c r="E14" s="17"/>
      <c r="F14" s="10"/>
      <c r="G14" s="20" t="s">
        <v>5</v>
      </c>
      <c r="H14" s="18">
        <f>H24/H25</f>
        <v>0.33333333333333331</v>
      </c>
    </row>
    <row r="15" spans="1:8" x14ac:dyDescent="0.25">
      <c r="A15" s="1"/>
      <c r="B15" s="3"/>
      <c r="D15" s="25" t="s">
        <v>30</v>
      </c>
      <c r="E15" s="25"/>
      <c r="F15" s="25"/>
      <c r="G15" s="26" t="s">
        <v>5</v>
      </c>
      <c r="H15" s="27" t="str">
        <f>IF(H14&gt;0.5,"Two way slab","One way slab")</f>
        <v>One way slab</v>
      </c>
    </row>
    <row r="16" spans="1:8" x14ac:dyDescent="0.25">
      <c r="A16" s="1"/>
      <c r="B16" s="3"/>
      <c r="D16" s="8" t="s">
        <v>29</v>
      </c>
      <c r="E16" s="10"/>
      <c r="F16" s="10"/>
      <c r="G16" s="20" t="s">
        <v>5</v>
      </c>
      <c r="H16" s="14">
        <f>H24-F18/2-F19/2</f>
        <v>2.7</v>
      </c>
    </row>
    <row r="17" spans="1:8" x14ac:dyDescent="0.25">
      <c r="A17" s="1"/>
      <c r="B17" s="3"/>
      <c r="E17" s="10"/>
      <c r="F17" s="10" t="s">
        <v>32</v>
      </c>
      <c r="G17" s="10" t="s">
        <v>31</v>
      </c>
      <c r="H17" s="10" t="s">
        <v>37</v>
      </c>
    </row>
    <row r="18" spans="1:8" x14ac:dyDescent="0.25">
      <c r="A18" s="1"/>
      <c r="B18" s="3"/>
      <c r="C18" s="73" t="s">
        <v>38</v>
      </c>
      <c r="D18" s="68" t="s">
        <v>45</v>
      </c>
      <c r="E18" s="8" t="s">
        <v>33</v>
      </c>
      <c r="F18" s="32">
        <v>0.3</v>
      </c>
      <c r="G18" s="32">
        <v>0.25</v>
      </c>
      <c r="H18" s="14">
        <f>F18*G18</f>
        <v>7.4999999999999997E-2</v>
      </c>
    </row>
    <row r="19" spans="1:8" x14ac:dyDescent="0.25">
      <c r="A19" s="1"/>
      <c r="B19" s="3"/>
      <c r="C19" s="73"/>
      <c r="D19" s="68"/>
      <c r="E19" s="8" t="s">
        <v>34</v>
      </c>
      <c r="F19" s="32">
        <v>0.3</v>
      </c>
      <c r="G19" s="32">
        <v>0.25</v>
      </c>
      <c r="H19" s="14">
        <f t="shared" ref="H19:H21" si="0">F19*G19</f>
        <v>7.4999999999999997E-2</v>
      </c>
    </row>
    <row r="20" spans="1:8" x14ac:dyDescent="0.25">
      <c r="A20" s="1"/>
      <c r="B20" s="3"/>
      <c r="D20" s="68"/>
      <c r="E20" s="8" t="s">
        <v>35</v>
      </c>
      <c r="F20" s="32">
        <v>0.2</v>
      </c>
      <c r="G20" s="32">
        <v>0.45</v>
      </c>
      <c r="H20" s="14">
        <f t="shared" si="0"/>
        <v>9.0000000000000011E-2</v>
      </c>
    </row>
    <row r="21" spans="1:8" x14ac:dyDescent="0.25">
      <c r="A21" s="1"/>
      <c r="B21" s="3"/>
      <c r="D21" s="68"/>
      <c r="E21" s="8" t="s">
        <v>36</v>
      </c>
      <c r="F21" s="32">
        <v>0.2</v>
      </c>
      <c r="G21" s="32">
        <v>0.45</v>
      </c>
      <c r="H21" s="14">
        <f t="shared" si="0"/>
        <v>9.0000000000000011E-2</v>
      </c>
    </row>
    <row r="22" spans="1:8" x14ac:dyDescent="0.25">
      <c r="A22" s="1"/>
      <c r="B22" s="3"/>
    </row>
    <row r="23" spans="1:8" x14ac:dyDescent="0.25">
      <c r="A23" s="1"/>
      <c r="B23" s="3"/>
      <c r="D23" s="7" t="s">
        <v>4</v>
      </c>
      <c r="E23" s="2"/>
      <c r="F23" s="2"/>
      <c r="G23" s="10"/>
      <c r="H23" s="10"/>
    </row>
    <row r="24" spans="1:8" x14ac:dyDescent="0.25">
      <c r="A24" s="1"/>
      <c r="B24" s="3"/>
      <c r="D24" s="10" t="s">
        <v>7</v>
      </c>
      <c r="G24" s="10" t="s">
        <v>5</v>
      </c>
      <c r="H24" s="19">
        <v>3</v>
      </c>
    </row>
    <row r="25" spans="1:8" x14ac:dyDescent="0.25">
      <c r="A25" s="1"/>
      <c r="B25" s="3"/>
      <c r="D25" s="10" t="s">
        <v>8</v>
      </c>
      <c r="G25" s="10" t="s">
        <v>5</v>
      </c>
      <c r="H25" s="19">
        <v>9</v>
      </c>
    </row>
    <row r="26" spans="1:8" x14ac:dyDescent="0.25">
      <c r="A26" s="24" t="s">
        <v>39</v>
      </c>
      <c r="B26" s="23"/>
      <c r="D26" s="9" t="s">
        <v>20</v>
      </c>
      <c r="G26" s="10" t="s">
        <v>5</v>
      </c>
      <c r="H26" s="19">
        <v>0.1</v>
      </c>
    </row>
    <row r="27" spans="1:8" x14ac:dyDescent="0.25">
      <c r="D27" s="10" t="s">
        <v>9</v>
      </c>
      <c r="G27" s="10" t="s">
        <v>5</v>
      </c>
      <c r="H27" s="19">
        <v>0.05</v>
      </c>
    </row>
    <row r="28" spans="1:8" x14ac:dyDescent="0.25">
      <c r="A28" s="5" t="s">
        <v>40</v>
      </c>
      <c r="D28" s="9" t="s">
        <v>6</v>
      </c>
      <c r="G28" s="10" t="s">
        <v>5</v>
      </c>
      <c r="H28" s="19">
        <v>2.5000000000000001E-2</v>
      </c>
    </row>
    <row r="29" spans="1:8" x14ac:dyDescent="0.25">
      <c r="A29" s="17" t="s">
        <v>41</v>
      </c>
      <c r="B29" s="28" t="s">
        <v>5</v>
      </c>
      <c r="C29" s="38">
        <f>(IF(H5="Cantiliver",(H16/10),IF(H5="1 edge continuous",(H16/24),IF(H5="2 edge continuous",(H16/28),IF(H5="3 edge continuous",(H16/28),IF(H5="4 edge continuous",(H16/28),(H16/20)))))))*100</f>
        <v>11.25</v>
      </c>
      <c r="D29" s="10" t="s">
        <v>24</v>
      </c>
      <c r="G29" s="10" t="s">
        <v>5</v>
      </c>
      <c r="H29" s="14">
        <f>(H26+H27)*2400</f>
        <v>360.00000000000006</v>
      </c>
    </row>
    <row r="30" spans="1:8" x14ac:dyDescent="0.25">
      <c r="A30" s="17" t="s">
        <v>50</v>
      </c>
      <c r="B30" s="17" t="s">
        <v>5</v>
      </c>
      <c r="C30" s="41">
        <f>IF(G6=4000,1,IF(G6=2400,0.4+(2400/7000),IF(G6=3000,0.4+(3000/7000))))</f>
        <v>0.74285714285714288</v>
      </c>
      <c r="D30" s="10" t="s">
        <v>25</v>
      </c>
      <c r="G30" s="10" t="s">
        <v>5</v>
      </c>
      <c r="H30" s="14">
        <v>200</v>
      </c>
    </row>
    <row r="31" spans="1:8" x14ac:dyDescent="0.25">
      <c r="A31" s="17" t="s">
        <v>51</v>
      </c>
      <c r="B31" s="17" t="s">
        <v>5</v>
      </c>
      <c r="C31" s="41">
        <f>C29*C30</f>
        <v>8.3571428571428577</v>
      </c>
      <c r="D31" s="10" t="s">
        <v>26</v>
      </c>
      <c r="G31" s="10" t="s">
        <v>5</v>
      </c>
      <c r="H31" s="14">
        <f>1.4*H29+1.7*H30</f>
        <v>844</v>
      </c>
    </row>
    <row r="32" spans="1:8" x14ac:dyDescent="0.25">
      <c r="C32" s="30" t="str">
        <f>IF(C31&gt;=10,"ok! ","Not ok! ")</f>
        <v xml:space="preserve">Not ok! </v>
      </c>
    </row>
    <row r="33" spans="1:9" x14ac:dyDescent="0.25">
      <c r="A33" s="29" t="s">
        <v>60</v>
      </c>
      <c r="B33" s="49" t="s">
        <v>5</v>
      </c>
      <c r="C33" s="50">
        <f>ROUNDUP(IF(C31&gt;=10,C31,10),0)</f>
        <v>10</v>
      </c>
      <c r="D33" s="10"/>
      <c r="E33" s="10" t="s">
        <v>49</v>
      </c>
      <c r="F33" s="10"/>
      <c r="G33" s="10"/>
      <c r="H33" s="10"/>
    </row>
    <row r="34" spans="1:9" ht="14.4" x14ac:dyDescent="0.3">
      <c r="A34" s="34" t="s">
        <v>43</v>
      </c>
      <c r="B34" s="34" t="s">
        <v>5</v>
      </c>
      <c r="C34" s="35">
        <f>IF(C33&gt;=(H26*100),C33-(H28*100),(H26-H28)*100)</f>
        <v>7.5</v>
      </c>
      <c r="D34" s="10"/>
      <c r="E34" s="10" t="s">
        <v>62</v>
      </c>
      <c r="F34" s="10"/>
      <c r="G34" s="10"/>
      <c r="H34" s="10"/>
    </row>
    <row r="35" spans="1:9" x14ac:dyDescent="0.25">
      <c r="A35" s="47"/>
      <c r="B35" s="47"/>
      <c r="C35" s="48"/>
      <c r="D35" s="10"/>
      <c r="E35" s="67" t="s">
        <v>61</v>
      </c>
      <c r="F35" s="67"/>
      <c r="G35" s="15" t="s">
        <v>5</v>
      </c>
      <c r="H35" s="33">
        <f>H31*H24/2</f>
        <v>1266</v>
      </c>
    </row>
    <row r="36" spans="1:9" x14ac:dyDescent="0.25">
      <c r="A36" t="s">
        <v>52</v>
      </c>
      <c r="D36" s="10"/>
      <c r="E36" s="10"/>
      <c r="F36" s="10"/>
      <c r="G36" s="10"/>
      <c r="H36" s="10"/>
    </row>
    <row r="37" spans="1:9" x14ac:dyDescent="0.25">
      <c r="A37" s="31" t="s">
        <v>53</v>
      </c>
      <c r="B37" s="31" t="s">
        <v>5</v>
      </c>
      <c r="C37" s="31">
        <v>742</v>
      </c>
      <c r="D37" s="10"/>
      <c r="E37" s="55" t="s">
        <v>14</v>
      </c>
      <c r="F37" s="56" t="s">
        <v>15</v>
      </c>
      <c r="G37" s="57"/>
      <c r="H37" s="22"/>
    </row>
    <row r="38" spans="1:9" x14ac:dyDescent="0.25">
      <c r="A38" s="31" t="s">
        <v>54</v>
      </c>
      <c r="B38" s="31" t="s">
        <v>5</v>
      </c>
      <c r="C38" s="36">
        <v>477</v>
      </c>
      <c r="D38" s="10"/>
      <c r="E38" s="58" t="s">
        <v>63</v>
      </c>
      <c r="F38" s="9" t="s">
        <v>16</v>
      </c>
      <c r="G38" s="9">
        <f>0.64</f>
        <v>0.64</v>
      </c>
      <c r="H38" s="59" t="s">
        <v>44</v>
      </c>
    </row>
    <row r="39" spans="1:9" x14ac:dyDescent="0.25">
      <c r="A39" s="31" t="s">
        <v>55</v>
      </c>
      <c r="B39" s="31" t="s">
        <v>5</v>
      </c>
      <c r="C39" s="40">
        <v>278</v>
      </c>
      <c r="D39" s="10"/>
      <c r="E39" s="60" t="s">
        <v>5</v>
      </c>
      <c r="F39" s="61">
        <f>H45*100*C34</f>
        <v>4.7855241470797028</v>
      </c>
      <c r="G39" s="51" t="s">
        <v>46</v>
      </c>
      <c r="H39" s="52">
        <f>ROUNDDOWN((100/F39)*G38,0)</f>
        <v>13</v>
      </c>
      <c r="I39" s="36"/>
    </row>
    <row r="40" spans="1:9" x14ac:dyDescent="0.25">
      <c r="A40" s="39" t="s">
        <v>57</v>
      </c>
      <c r="B40" s="39" t="s">
        <v>5</v>
      </c>
      <c r="C40" s="39">
        <f>IF(C37&gt;C38,C37,IF(C38&gt;C39,C38,C39))</f>
        <v>742</v>
      </c>
      <c r="D40" s="10"/>
      <c r="E40" s="58" t="s">
        <v>64</v>
      </c>
      <c r="F40" s="9"/>
      <c r="G40" s="62"/>
      <c r="H40" s="59"/>
    </row>
    <row r="41" spans="1:9" x14ac:dyDescent="0.25">
      <c r="C41" s="31"/>
      <c r="D41" s="10"/>
      <c r="E41" s="1"/>
      <c r="F41" s="9" t="s">
        <v>16</v>
      </c>
      <c r="G41" s="9">
        <f>0.64</f>
        <v>0.64</v>
      </c>
      <c r="H41" s="59" t="s">
        <v>44</v>
      </c>
    </row>
    <row r="42" spans="1:9" x14ac:dyDescent="0.25">
      <c r="A42" s="10" t="s">
        <v>56</v>
      </c>
      <c r="B42" s="31" t="s">
        <v>5</v>
      </c>
      <c r="C42" s="37">
        <f>(C40*100)/(0.9*100*C34^2)</f>
        <v>14.656790123456791</v>
      </c>
      <c r="D42" s="10" t="s">
        <v>58</v>
      </c>
      <c r="E42" s="64" t="s">
        <v>5</v>
      </c>
      <c r="F42" s="65">
        <f>IF(G6=2400,0.0025*100*C33,IF(G6=3000,0.002*100*C33,IF(G6=4000,0.0018*100*C33,IF(G6=5000,(0.0018*4000)/G6))))</f>
        <v>2.5</v>
      </c>
      <c r="G42" s="53" t="s">
        <v>46</v>
      </c>
      <c r="H42" s="54">
        <f>ROUNDDOWN((100/F42)*G41,0)</f>
        <v>25</v>
      </c>
    </row>
    <row r="43" spans="1:9" x14ac:dyDescent="0.25">
      <c r="E43" s="63"/>
      <c r="F43" s="63"/>
      <c r="G43" s="63"/>
      <c r="H43" s="63"/>
    </row>
    <row r="45" spans="1:9" x14ac:dyDescent="0.25">
      <c r="A45" s="66" t="s">
        <v>59</v>
      </c>
      <c r="B45" s="66"/>
      <c r="C45" s="66"/>
      <c r="D45" s="66"/>
      <c r="E45" s="43" t="s">
        <v>5</v>
      </c>
      <c r="F45" s="44">
        <f>(0.85*$D$5/$G$6)*(1-SQRT(1-(2*C42/(0.85*$D$5))))</f>
        <v>6.3806988627729362E-3</v>
      </c>
      <c r="G45" s="46" t="s">
        <v>42</v>
      </c>
      <c r="H45" s="45">
        <f>F45</f>
        <v>6.3806988627729362E-3</v>
      </c>
    </row>
    <row r="47" spans="1:9" x14ac:dyDescent="0.25">
      <c r="B47" s="31"/>
      <c r="C47" s="36"/>
      <c r="D47" s="31"/>
      <c r="E47" s="31"/>
      <c r="I47" s="42"/>
    </row>
  </sheetData>
  <mergeCells count="8">
    <mergeCell ref="A45:D45"/>
    <mergeCell ref="E35:F35"/>
    <mergeCell ref="A1:H1"/>
    <mergeCell ref="A2:H2"/>
    <mergeCell ref="F4:G4"/>
    <mergeCell ref="F5:G5"/>
    <mergeCell ref="C18:C19"/>
    <mergeCell ref="D18:D21"/>
  </mergeCells>
  <dataValidations disablePrompts="1" count="3">
    <dataValidation type="list" allowBlank="1" showInputMessage="1" showErrorMessage="1" sqref="H4" xr:uid="{C71D0C33-A152-4F4A-9ED3-83D87A333E49}">
      <formula1>"Two Way Slab,One Way Slab"</formula1>
    </dataValidation>
    <dataValidation type="list" allowBlank="1" showInputMessage="1" showErrorMessage="1" sqref="D6" xr:uid="{5673A341-6D1C-4C3A-9321-FED6A6741772}">
      <formula1>"SR 24 (มอก. 20-2543), SD 30 (มอก. 27-2548),SD 40 (มอก. 27-2548),SD 50 (มอก. 27-2548)"</formula1>
    </dataValidation>
    <dataValidation type="list" allowBlank="1" showInputMessage="1" showErrorMessage="1" sqref="H5" xr:uid="{510FDA66-0319-48A0-8E03-BFBAD6956D1D}">
      <formula1>"Cantiliver,1 edge continuous,2 edges continuous,3 edges continuous,4 edges continuous,None Continuous"</formula1>
    </dataValidation>
  </dataValidations>
  <pageMargins left="0.7" right="0.73809523809523814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Tutortors</dc:creator>
  <cp:lastModifiedBy>Tutortors</cp:lastModifiedBy>
  <cp:lastPrinted>2024-01-13T14:53:55Z</cp:lastPrinted>
  <dcterms:created xsi:type="dcterms:W3CDTF">2024-01-11T14:00:47Z</dcterms:created>
  <dcterms:modified xsi:type="dcterms:W3CDTF">2024-01-29T06:21:23Z</dcterms:modified>
</cp:coreProperties>
</file>