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mac/Documents/AA RENTA 2017 P NATURAL/ACONTAR/CASO 1/"/>
    </mc:Choice>
  </mc:AlternateContent>
  <bookViews>
    <workbookView xWindow="0" yWindow="460" windowWidth="25600" windowHeight="14160" activeTab="3"/>
  </bookViews>
  <sheets>
    <sheet name="ESF 2017" sheetId="4" r:id="rId1"/>
    <sheet name="Ajuste activos" sheetId="6" r:id="rId2"/>
    <sheet name="EIR 2017" sheetId="5" r:id="rId3"/>
    <sheet name="Presutiva" sheetId="7" r:id="rId4"/>
  </sheets>
  <definedNames>
    <definedName name="nit">'ESF 2017'!$A$2</definedName>
    <definedName name="nombre">'ESF 2017'!$A$1</definedName>
  </definedNames>
  <calcPr calcId="15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7" l="1"/>
  <c r="B14" i="7"/>
  <c r="B15" i="7"/>
  <c r="A14" i="7"/>
  <c r="B8" i="7"/>
  <c r="B10" i="7"/>
  <c r="B7" i="7"/>
  <c r="B6" i="7"/>
  <c r="A2" i="7"/>
  <c r="A1" i="7"/>
  <c r="B42" i="4"/>
  <c r="B43" i="4"/>
  <c r="B31" i="4"/>
  <c r="B32" i="4"/>
  <c r="B46" i="4"/>
  <c r="B38" i="4"/>
  <c r="D49" i="5"/>
  <c r="C49" i="5"/>
  <c r="B49" i="5"/>
  <c r="A49" i="5"/>
  <c r="D7" i="5"/>
  <c r="D8" i="5"/>
  <c r="D9" i="5"/>
  <c r="D10" i="5"/>
  <c r="D11" i="5"/>
  <c r="D12" i="5"/>
  <c r="D13" i="5"/>
  <c r="D14" i="5"/>
  <c r="D18" i="5"/>
  <c r="D19" i="5"/>
  <c r="D20" i="5"/>
  <c r="D22" i="5"/>
  <c r="D21" i="5"/>
  <c r="D23" i="5"/>
  <c r="D27" i="5"/>
  <c r="D28" i="5"/>
  <c r="D29" i="5"/>
  <c r="D30" i="5"/>
  <c r="D34" i="5"/>
  <c r="D35" i="5"/>
  <c r="D36" i="5"/>
  <c r="D40" i="5"/>
  <c r="D41" i="5"/>
  <c r="D42" i="5"/>
  <c r="D44" i="5"/>
  <c r="C14" i="5"/>
  <c r="C23" i="5"/>
  <c r="C30" i="5"/>
  <c r="C36" i="5"/>
  <c r="C42" i="5"/>
  <c r="C44" i="5"/>
  <c r="B14" i="5"/>
  <c r="B23" i="5"/>
  <c r="B30" i="5"/>
  <c r="B36" i="5"/>
  <c r="B42" i="5"/>
  <c r="B44" i="5"/>
  <c r="A23" i="5"/>
  <c r="A36" i="5"/>
  <c r="I13" i="6"/>
  <c r="B21" i="4"/>
  <c r="I8" i="6"/>
  <c r="I9" i="6"/>
  <c r="I10" i="6"/>
  <c r="I11" i="6"/>
  <c r="I12" i="6"/>
  <c r="I7" i="6"/>
  <c r="D13" i="6"/>
  <c r="E13" i="6"/>
  <c r="F13" i="6"/>
  <c r="C13" i="6"/>
  <c r="D8" i="6"/>
  <c r="G8" i="6"/>
  <c r="D9" i="6"/>
  <c r="G9" i="6"/>
  <c r="D10" i="6"/>
  <c r="G10" i="6"/>
  <c r="D11" i="6"/>
  <c r="G11" i="6"/>
  <c r="G12" i="6"/>
  <c r="D7" i="6"/>
  <c r="G7" i="6"/>
  <c r="B16" i="4"/>
  <c r="B17" i="4"/>
  <c r="B18" i="4"/>
  <c r="B19" i="4"/>
  <c r="B20" i="4"/>
  <c r="B15" i="4"/>
  <c r="A16" i="4"/>
  <c r="A17" i="4"/>
  <c r="A18" i="4"/>
  <c r="A19" i="4"/>
  <c r="A20" i="4"/>
  <c r="A15" i="4"/>
  <c r="A3" i="6"/>
  <c r="A13" i="6"/>
  <c r="A1" i="6"/>
  <c r="A2" i="6"/>
  <c r="B47" i="4"/>
  <c r="B48" i="4"/>
  <c r="B49" i="4"/>
  <c r="A49" i="4"/>
  <c r="B12" i="4"/>
  <c r="A30" i="5"/>
  <c r="A14" i="5"/>
  <c r="A48" i="4"/>
  <c r="A42" i="5"/>
  <c r="A2" i="5"/>
  <c r="A1" i="5"/>
  <c r="A32" i="4"/>
  <c r="A47" i="4"/>
  <c r="A43" i="4"/>
  <c r="A42" i="4"/>
  <c r="A38" i="4"/>
  <c r="A31" i="4"/>
  <c r="A12" i="4"/>
  <c r="A21" i="4"/>
</calcChain>
</file>

<file path=xl/sharedStrings.xml><?xml version="1.0" encoding="utf-8"?>
<sst xmlns="http://schemas.openxmlformats.org/spreadsheetml/2006/main" count="101" uniqueCount="86">
  <si>
    <t>ACTIVOS</t>
  </si>
  <si>
    <t>ACTIVO CORRIENTE</t>
  </si>
  <si>
    <t>Caja General</t>
  </si>
  <si>
    <t>PROPIEDAD PLANTA Y EQUIPO</t>
  </si>
  <si>
    <t>OTROS ACTIVOS</t>
  </si>
  <si>
    <t>INVERSIONES</t>
  </si>
  <si>
    <t>Aportes en Financiera Juriscoop</t>
  </si>
  <si>
    <t>Leasing Operativo u Operacional Bancolombia</t>
  </si>
  <si>
    <t>Inversión en Bancolombia 0550000000111</t>
  </si>
  <si>
    <t>PASIVOS</t>
  </si>
  <si>
    <t>PASIVO CORRIENTE</t>
  </si>
  <si>
    <t xml:space="preserve"> PASIVOS A LARGO PLAZO</t>
  </si>
  <si>
    <t>Leasing Operativo o Habitacional Bancolombia</t>
  </si>
  <si>
    <t>Obligación Hipotecaria Banco Popular</t>
  </si>
  <si>
    <t>Dividendos Isagen  S.A.</t>
  </si>
  <si>
    <t>-Dividendos grupo Aval</t>
  </si>
  <si>
    <t>-Dividendos Isagen</t>
  </si>
  <si>
    <t>Salud y Pension</t>
  </si>
  <si>
    <t>Rendimientos Financieros Banco Popular</t>
  </si>
  <si>
    <t>Rendimientos Financieros Bancolombia</t>
  </si>
  <si>
    <t>Dividendos Grupo Aval</t>
  </si>
  <si>
    <t>Rendimientos Financieros Juriscoop</t>
  </si>
  <si>
    <t>Ingresos Por Arrendamiento Araujo y Segovia Ltda</t>
  </si>
  <si>
    <t>Gastos por Leasing</t>
  </si>
  <si>
    <t>Rentas Exentas del 25%</t>
  </si>
  <si>
    <t>Renta Exenta Mesadas pensionales</t>
  </si>
  <si>
    <t>Componente Financiero Banco Popular</t>
  </si>
  <si>
    <t>Obligaciones Financiera Banco Popular</t>
  </si>
  <si>
    <t>Gastos y Costos Intereses Hipotecarios-Banco Popular</t>
  </si>
  <si>
    <t>Componente Inflacionario Bancolombia</t>
  </si>
  <si>
    <t>Ivan Antonio Jimenez Yepes</t>
  </si>
  <si>
    <t>Nit 84.026.806-4</t>
  </si>
  <si>
    <t>PATRIMONIO</t>
  </si>
  <si>
    <t>Capital de persona natural</t>
  </si>
  <si>
    <t>De Capital</t>
  </si>
  <si>
    <t>De Pensiones</t>
  </si>
  <si>
    <t>TOTAL</t>
  </si>
  <si>
    <t>COSTOS Y GASTOS</t>
  </si>
  <si>
    <t>I N G R E S O S</t>
  </si>
  <si>
    <t>INGRESOS NO CONSTITUVOS DE RENTA</t>
  </si>
  <si>
    <t>RENTAS AÑO 2017</t>
  </si>
  <si>
    <t>Impuesto predial 2017 todos los Bienes arrendados</t>
  </si>
  <si>
    <t>GMF 4 x 1000</t>
  </si>
  <si>
    <t>Deduccion dependiente economico</t>
  </si>
  <si>
    <t>D E D U C C I O N E S</t>
  </si>
  <si>
    <t>Inmueble en MEDELLIN  CL  66  59-31  TO  11 AP 704</t>
  </si>
  <si>
    <t>Inmueble en BARRANQUILLA  CL 66  59-31  TO 11 SS 2 DP  82</t>
  </si>
  <si>
    <t>1/7 en Vivienda en carrera 24 #22-94 MAICAO</t>
  </si>
  <si>
    <t>Inmueble en COTA CL 66  59-31  TO 11 GS 85</t>
  </si>
  <si>
    <t>Vehículo Mazda 3, placa KIU327</t>
  </si>
  <si>
    <t>Vivienda en calle 12 # 25-58 SANTA MARTA</t>
  </si>
  <si>
    <t>Banco del Estado Ahorros No.3333</t>
  </si>
  <si>
    <t>Bancolombia Ahorros  #4444</t>
  </si>
  <si>
    <t>Bancolombia Ahorro #7777</t>
  </si>
  <si>
    <t>Financiera juriscoop - Ahorro #8888</t>
  </si>
  <si>
    <t>Joyas oro</t>
  </si>
  <si>
    <t>Tarjeta Crediot ÉXITO #5678</t>
  </si>
  <si>
    <t>DETALLE DECLARACION RENTA 2017</t>
  </si>
  <si>
    <t>AJUSTE FISCAL DE ACTIVOS FIJOS</t>
  </si>
  <si>
    <t>DESCRIPCION DEL BIEN</t>
  </si>
  <si>
    <t>DECLARADO 2016</t>
  </si>
  <si>
    <t>AJUSTE FISCAL 2017</t>
  </si>
  <si>
    <t>VALORIZACION 2017</t>
  </si>
  <si>
    <t>ADICIONES</t>
  </si>
  <si>
    <t>VALOR AJUSTADO 31 DIC 2017</t>
  </si>
  <si>
    <t>AVALUO AÑO 2017</t>
  </si>
  <si>
    <t>VALOR DECLARAR 2017</t>
  </si>
  <si>
    <t>FECHA DE ADQUISICION</t>
  </si>
  <si>
    <t>Del 1 de Enero al 31 de Diciembre del 2017</t>
  </si>
  <si>
    <t>R E N T A.   E X E N T A</t>
  </si>
  <si>
    <t xml:space="preserve">   RESULTADO FINAL</t>
  </si>
  <si>
    <t>RETENCIONES EN LA FUENTE 20177</t>
  </si>
  <si>
    <t>Acciones grupo Aval</t>
  </si>
  <si>
    <t>Acciones en Ecopetrol</t>
  </si>
  <si>
    <t>Acciones en ISA</t>
  </si>
  <si>
    <t>Consorcio Fopep  2017</t>
  </si>
  <si>
    <t>CALCULO RENTA PRESUNTIVA AÑO 2017</t>
  </si>
  <si>
    <t>PATRIMONIO LIQUIDO AÑO 2016</t>
  </si>
  <si>
    <t>MENOS CASA HABITACION</t>
  </si>
  <si>
    <t>MENOS INVERSION SOCIEDADES</t>
  </si>
  <si>
    <t>PATRIMONIO LIQUIDO AÑO 2016 DEPURADO</t>
  </si>
  <si>
    <t>RENTA PRESUNTIVA</t>
  </si>
  <si>
    <t>PRESUNTIVA POR PATRIMONIO</t>
  </si>
  <si>
    <t>PRESUNTIVA POR COMPARACION PATRIMONIAL</t>
  </si>
  <si>
    <t>PATRIMONIO LIQUIDO 2017</t>
  </si>
  <si>
    <t>PRESUNTIVA SELECCIONADA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</si>
</sst>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0">
    <xf numFmtId="0" fontId="0" fillId="0" borderId="0" xfId="0"/>
    <xf numFmtId="165" fontId="0" fillId="0" borderId="0" xfId="1" applyNumberFormat="1" applyFont="1"/>
    <xf numFmtId="41" fontId="0" fillId="0" borderId="0" xfId="2" applyFont="1"/>
    <xf numFmtId="0" fontId="0" fillId="0" borderId="3" xfId="0" applyBorder="1" applyAlignment="1">
      <alignment vertical="center"/>
    </xf>
    <xf numFmtId="165" fontId="0" fillId="3" borderId="6" xfId="1" applyNumberFormat="1" applyFont="1" applyFill="1" applyBorder="1"/>
    <xf numFmtId="165" fontId="0" fillId="3" borderId="7" xfId="1" applyNumberFormat="1" applyFont="1" applyFill="1" applyBorder="1"/>
    <xf numFmtId="165" fontId="0" fillId="4" borderId="6" xfId="1" applyNumberFormat="1" applyFont="1" applyFill="1" applyBorder="1"/>
    <xf numFmtId="165" fontId="0" fillId="4" borderId="7" xfId="1" applyNumberFormat="1" applyFont="1" applyFill="1" applyBorder="1"/>
    <xf numFmtId="165" fontId="0" fillId="4" borderId="7" xfId="1" applyNumberFormat="1" applyFont="1" applyFill="1" applyBorder="1" applyAlignment="1">
      <alignment vertical="center"/>
    </xf>
    <xf numFmtId="165" fontId="0" fillId="0" borderId="7" xfId="1" applyNumberFormat="1" applyFont="1" applyBorder="1"/>
    <xf numFmtId="165" fontId="0" fillId="0" borderId="6" xfId="1" applyNumberFormat="1" applyFont="1" applyBorder="1"/>
    <xf numFmtId="0" fontId="0" fillId="0" borderId="9" xfId="0" applyBorder="1" applyAlignment="1">
      <alignment vertical="center"/>
    </xf>
    <xf numFmtId="165" fontId="0" fillId="3" borderId="10" xfId="1" applyNumberFormat="1" applyFont="1" applyFill="1" applyBorder="1"/>
    <xf numFmtId="165" fontId="0" fillId="4" borderId="10" xfId="1" applyNumberFormat="1" applyFont="1" applyFill="1" applyBorder="1"/>
    <xf numFmtId="165" fontId="0" fillId="0" borderId="10" xfId="1" applyNumberFormat="1" applyFont="1" applyBorder="1"/>
    <xf numFmtId="0" fontId="1" fillId="0" borderId="11" xfId="0" applyFont="1" applyBorder="1" applyAlignment="1">
      <alignment vertical="center"/>
    </xf>
    <xf numFmtId="165" fontId="1" fillId="3" borderId="5" xfId="1" applyNumberFormat="1" applyFont="1" applyFill="1" applyBorder="1"/>
    <xf numFmtId="165" fontId="1" fillId="4" borderId="5" xfId="1" applyNumberFormat="1" applyFont="1" applyFill="1" applyBorder="1"/>
    <xf numFmtId="165" fontId="1" fillId="0" borderId="5" xfId="1" applyNumberFormat="1" applyFont="1" applyBorder="1"/>
    <xf numFmtId="41" fontId="0" fillId="0" borderId="12" xfId="2" applyFont="1" applyBorder="1"/>
    <xf numFmtId="41" fontId="0" fillId="0" borderId="13" xfId="2" applyFont="1" applyBorder="1"/>
    <xf numFmtId="0" fontId="0" fillId="0" borderId="15" xfId="0" applyBorder="1" applyAlignment="1">
      <alignment horizontal="center" vertical="justify"/>
    </xf>
    <xf numFmtId="41" fontId="0" fillId="0" borderId="17" xfId="2" applyFont="1" applyBorder="1"/>
    <xf numFmtId="41" fontId="0" fillId="0" borderId="3" xfId="2" applyFont="1" applyBorder="1"/>
    <xf numFmtId="0" fontId="0" fillId="3" borderId="5" xfId="0" applyFill="1" applyBorder="1" applyAlignment="1">
      <alignment horizontal="center" vertical="justify"/>
    </xf>
    <xf numFmtId="41" fontId="0" fillId="3" borderId="6" xfId="2" applyFont="1" applyFill="1" applyBorder="1"/>
    <xf numFmtId="41" fontId="0" fillId="3" borderId="7" xfId="2" applyFont="1" applyFill="1" applyBorder="1"/>
    <xf numFmtId="41" fontId="0" fillId="5" borderId="6" xfId="2" applyFont="1" applyFill="1" applyBorder="1"/>
    <xf numFmtId="41" fontId="0" fillId="5" borderId="7" xfId="2" applyFont="1" applyFill="1" applyBorder="1"/>
    <xf numFmtId="0" fontId="0" fillId="0" borderId="5" xfId="0" applyBorder="1" applyAlignment="1">
      <alignment horizontal="center" vertical="justify"/>
    </xf>
    <xf numFmtId="41" fontId="0" fillId="0" borderId="6" xfId="2" applyFont="1" applyBorder="1"/>
    <xf numFmtId="41" fontId="0" fillId="0" borderId="18" xfId="2" applyFont="1" applyBorder="1"/>
    <xf numFmtId="41" fontId="0" fillId="0" borderId="9" xfId="2" applyFont="1" applyBorder="1"/>
    <xf numFmtId="41" fontId="1" fillId="0" borderId="5" xfId="2" applyFont="1" applyBorder="1"/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horizontal="center" vertical="justify"/>
    </xf>
    <xf numFmtId="41" fontId="0" fillId="0" borderId="19" xfId="2" applyFont="1" applyBorder="1"/>
    <xf numFmtId="41" fontId="0" fillId="0" borderId="20" xfId="2" applyFont="1" applyBorder="1"/>
    <xf numFmtId="41" fontId="0" fillId="0" borderId="21" xfId="2" applyFont="1" applyBorder="1"/>
    <xf numFmtId="41" fontId="0" fillId="0" borderId="14" xfId="2" applyFont="1" applyBorder="1"/>
    <xf numFmtId="0" fontId="1" fillId="0" borderId="5" xfId="0" applyFont="1" applyBorder="1" applyAlignment="1">
      <alignment vertical="center"/>
    </xf>
    <xf numFmtId="17" fontId="0" fillId="0" borderId="22" xfId="0" applyNumberFormat="1" applyBorder="1" applyAlignment="1">
      <alignment horizontal="center" vertical="center"/>
    </xf>
    <xf numFmtId="17" fontId="0" fillId="0" borderId="7" xfId="0" applyNumberFormat="1" applyBorder="1" applyAlignment="1">
      <alignment horizontal="center" vertical="center"/>
    </xf>
    <xf numFmtId="41" fontId="0" fillId="3" borderId="23" xfId="2" applyFont="1" applyFill="1" applyBorder="1"/>
    <xf numFmtId="41" fontId="0" fillId="5" borderId="23" xfId="2" applyFont="1" applyFill="1" applyBorder="1"/>
    <xf numFmtId="0" fontId="0" fillId="0" borderId="0" xfId="0" applyBorder="1" applyAlignment="1">
      <alignment vertical="center"/>
    </xf>
    <xf numFmtId="165" fontId="0" fillId="6" borderId="0" xfId="1" applyNumberFormat="1" applyFont="1" applyFill="1" applyBorder="1"/>
    <xf numFmtId="0" fontId="0" fillId="0" borderId="24" xfId="0" applyBorder="1" applyAlignment="1">
      <alignment vertical="center"/>
    </xf>
    <xf numFmtId="165" fontId="0" fillId="3" borderId="22" xfId="1" applyNumberFormat="1" applyFont="1" applyFill="1" applyBorder="1"/>
    <xf numFmtId="165" fontId="0" fillId="4" borderId="22" xfId="1" applyNumberFormat="1" applyFont="1" applyFill="1" applyBorder="1"/>
    <xf numFmtId="165" fontId="0" fillId="0" borderId="22" xfId="1" applyNumberFormat="1" applyFont="1" applyBorder="1"/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6" borderId="0" xfId="0" applyFont="1" applyFill="1" applyBorder="1" applyAlignment="1">
      <alignment vertical="center"/>
    </xf>
    <xf numFmtId="0" fontId="0" fillId="6" borderId="0" xfId="0" applyFill="1"/>
    <xf numFmtId="0" fontId="0" fillId="6" borderId="0" xfId="0" applyFill="1" applyAlignment="1">
      <alignment horizontal="left" vertical="center"/>
    </xf>
    <xf numFmtId="165" fontId="0" fillId="3" borderId="29" xfId="1" applyNumberFormat="1" applyFont="1" applyFill="1" applyBorder="1"/>
    <xf numFmtId="165" fontId="1" fillId="3" borderId="28" xfId="1" applyNumberFormat="1" applyFont="1" applyFill="1" applyBorder="1"/>
    <xf numFmtId="165" fontId="0" fillId="6" borderId="0" xfId="1" applyNumberFormat="1" applyFont="1" applyFill="1"/>
    <xf numFmtId="0" fontId="1" fillId="3" borderId="28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10" fontId="0" fillId="6" borderId="0" xfId="3" applyNumberFormat="1" applyFont="1" applyFill="1" applyAlignment="1">
      <alignment horizontal="center"/>
    </xf>
    <xf numFmtId="41" fontId="0" fillId="6" borderId="0" xfId="2" applyFont="1" applyFill="1"/>
    <xf numFmtId="0" fontId="0" fillId="5" borderId="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6" borderId="0" xfId="0" applyFont="1" applyFill="1"/>
    <xf numFmtId="0" fontId="0" fillId="6" borderId="0" xfId="0" applyFill="1" applyAlignment="1">
      <alignment vertical="center"/>
    </xf>
    <xf numFmtId="6" fontId="0" fillId="6" borderId="0" xfId="0" applyNumberFormat="1" applyFill="1" applyAlignment="1">
      <alignment vertical="center"/>
    </xf>
    <xf numFmtId="6" fontId="1" fillId="6" borderId="0" xfId="0" applyNumberFormat="1" applyFont="1" applyFill="1" applyAlignment="1">
      <alignment vertical="center"/>
    </xf>
    <xf numFmtId="0" fontId="1" fillId="6" borderId="0" xfId="0" applyFont="1" applyFill="1" applyAlignment="1">
      <alignment vertical="center"/>
    </xf>
    <xf numFmtId="41" fontId="1" fillId="6" borderId="2" xfId="2" applyFont="1" applyFill="1" applyBorder="1"/>
    <xf numFmtId="41" fontId="0" fillId="6" borderId="0" xfId="2" applyFont="1" applyFill="1" applyBorder="1"/>
    <xf numFmtId="41" fontId="1" fillId="6" borderId="0" xfId="2" applyFont="1" applyFill="1" applyBorder="1"/>
    <xf numFmtId="41" fontId="0" fillId="6" borderId="0" xfId="2" applyFont="1" applyFill="1" applyAlignment="1">
      <alignment vertical="center"/>
    </xf>
    <xf numFmtId="41" fontId="1" fillId="6" borderId="1" xfId="2" applyFont="1" applyFill="1" applyBorder="1"/>
    <xf numFmtId="41" fontId="0" fillId="6" borderId="2" xfId="2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41" fontId="0" fillId="6" borderId="30" xfId="2" applyFont="1" applyFill="1" applyBorder="1"/>
    <xf numFmtId="10" fontId="0" fillId="6" borderId="30" xfId="0" applyNumberFormat="1" applyFill="1" applyBorder="1"/>
    <xf numFmtId="41" fontId="0" fillId="6" borderId="31" xfId="2" applyFont="1" applyFill="1" applyBorder="1"/>
    <xf numFmtId="41" fontId="0" fillId="6" borderId="1" xfId="2" applyFont="1" applyFill="1" applyBorder="1"/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8" zoomScale="120" zoomScaleNormal="120" zoomScalePageLayoutView="120" workbookViewId="0">
      <selection activeCell="A29" sqref="A29:B29"/>
    </sheetView>
  </sheetViews>
  <sheetFormatPr baseColWidth="10" defaultRowHeight="15" x14ac:dyDescent="0.2"/>
  <cols>
    <col min="1" max="1" width="54.83203125" customWidth="1"/>
    <col min="2" max="2" width="16" style="2" customWidth="1"/>
    <col min="3" max="3" width="17.33203125" customWidth="1"/>
    <col min="4" max="4" width="15.5" customWidth="1"/>
  </cols>
  <sheetData>
    <row r="1" spans="1:16" x14ac:dyDescent="0.2">
      <c r="A1" s="92" t="s">
        <v>30</v>
      </c>
      <c r="B1" s="92"/>
      <c r="C1" s="64"/>
      <c r="D1" s="64"/>
      <c r="E1" s="64"/>
      <c r="F1" s="64"/>
      <c r="G1" s="64"/>
      <c r="H1" s="64"/>
      <c r="I1" s="64"/>
      <c r="J1" s="64"/>
      <c r="K1" s="64"/>
    </row>
    <row r="2" spans="1:16" x14ac:dyDescent="0.2">
      <c r="A2" s="92" t="s">
        <v>31</v>
      </c>
      <c r="B2" s="92"/>
      <c r="C2" s="64"/>
      <c r="D2" s="64"/>
      <c r="E2" s="64"/>
      <c r="F2" s="64"/>
      <c r="G2" s="64"/>
      <c r="H2" s="64"/>
      <c r="I2" s="64"/>
      <c r="J2" s="64"/>
      <c r="K2" s="64"/>
    </row>
    <row r="3" spans="1:16" x14ac:dyDescent="0.2">
      <c r="A3" s="92" t="s">
        <v>57</v>
      </c>
      <c r="B3" s="92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x14ac:dyDescent="0.2">
      <c r="A4" s="90" t="s">
        <v>0</v>
      </c>
      <c r="B4" s="91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x14ac:dyDescent="0.2">
      <c r="A5" s="80" t="s">
        <v>1</v>
      </c>
      <c r="B5" s="74"/>
      <c r="C5" s="64"/>
      <c r="D5" s="80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x14ac:dyDescent="0.2">
      <c r="A6" s="80" t="s">
        <v>2</v>
      </c>
      <c r="B6" s="74">
        <v>3450000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x14ac:dyDescent="0.2">
      <c r="A7" s="80" t="s">
        <v>51</v>
      </c>
      <c r="B7" s="74">
        <v>29050000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x14ac:dyDescent="0.2">
      <c r="A8" s="80" t="s">
        <v>52</v>
      </c>
      <c r="B8" s="74">
        <v>9940000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x14ac:dyDescent="0.2">
      <c r="A9" s="80" t="s">
        <v>53</v>
      </c>
      <c r="B9" s="74">
        <v>10790000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x14ac:dyDescent="0.2">
      <c r="A10" s="80" t="s">
        <v>54</v>
      </c>
      <c r="B10" s="74">
        <v>4622000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x14ac:dyDescent="0.2">
      <c r="A11" s="80" t="s">
        <v>55</v>
      </c>
      <c r="B11" s="74">
        <v>134680000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x14ac:dyDescent="0.2">
      <c r="A12" s="83" t="str">
        <f>CONCATENATE("  TOTAL ",A5)</f>
        <v xml:space="preserve">  TOTAL ACTIVO CORRIENTE</v>
      </c>
      <c r="B12" s="84">
        <f>SUM(B5:B11)</f>
        <v>192532000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x14ac:dyDescent="0.2">
      <c r="A13" s="83"/>
      <c r="B13" s="85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</row>
    <row r="14" spans="1:16" x14ac:dyDescent="0.2">
      <c r="A14" s="83" t="s">
        <v>3</v>
      </c>
      <c r="B14" s="7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">
      <c r="A15" s="80" t="str">
        <f>+'Ajuste activos'!A7</f>
        <v>Vivienda en calle 12 # 25-58 SANTA MARTA</v>
      </c>
      <c r="B15" s="74">
        <f>+'Ajuste activos'!I7</f>
        <v>300000000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x14ac:dyDescent="0.2">
      <c r="A16" s="80" t="str">
        <f>+'Ajuste activos'!A8</f>
        <v>1/7 en Vivienda en carrera 24 #22-94 MAICAO</v>
      </c>
      <c r="B16" s="74">
        <f>+'Ajuste activos'!I8</f>
        <v>45000000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</row>
    <row r="17" spans="1:16" x14ac:dyDescent="0.2">
      <c r="A17" s="80" t="str">
        <f>+'Ajuste activos'!A9</f>
        <v>Inmueble en MEDELLIN  CL  66  59-31  TO  11 AP 704</v>
      </c>
      <c r="B17" s="74">
        <f>+'Ajuste activos'!I9</f>
        <v>445707900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</row>
    <row r="18" spans="1:16" x14ac:dyDescent="0.2">
      <c r="A18" s="80" t="str">
        <f>+'Ajuste activos'!A10</f>
        <v>Inmueble en BARRANQUILLA  CL 66  59-31  TO 11 SS 2 DP  82</v>
      </c>
      <c r="B18" s="74">
        <f>+'Ajuste activos'!I10</f>
        <v>94708100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1:16" x14ac:dyDescent="0.2">
      <c r="A19" s="80" t="str">
        <f>+'Ajuste activos'!A11</f>
        <v>Inmueble en COTA CL 66  59-31  TO 11 GS 85</v>
      </c>
      <c r="B19" s="74">
        <f>+'Ajuste activos'!I11</f>
        <v>25000000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</row>
    <row r="20" spans="1:16" x14ac:dyDescent="0.2">
      <c r="A20" s="80" t="str">
        <f>+'Ajuste activos'!A12</f>
        <v>Vehículo Mazda 3, placa KIU327</v>
      </c>
      <c r="B20" s="74">
        <f>+'Ajuste activos'!I12</f>
        <v>34900000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1" spans="1:16" x14ac:dyDescent="0.2">
      <c r="A21" s="83" t="str">
        <f>CONCATENATE("  TOTAL ",A14)</f>
        <v xml:space="preserve">  TOTAL PROPIEDAD PLANTA Y EQUIPO</v>
      </c>
      <c r="B21" s="84">
        <f>SUM(B14:B20)</f>
        <v>945316000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x14ac:dyDescent="0.2">
      <c r="A22" s="83"/>
      <c r="B22" s="86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x14ac:dyDescent="0.2">
      <c r="A23" s="83" t="s">
        <v>4</v>
      </c>
      <c r="B23" s="74"/>
      <c r="C23" s="64"/>
      <c r="D23" s="81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1:16" x14ac:dyDescent="0.2">
      <c r="A24" s="80" t="s">
        <v>5</v>
      </c>
      <c r="B24" s="7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x14ac:dyDescent="0.2">
      <c r="A25" s="80" t="s">
        <v>6</v>
      </c>
      <c r="B25" s="74">
        <v>19089000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1:16" x14ac:dyDescent="0.2">
      <c r="A26" s="80" t="s">
        <v>72</v>
      </c>
      <c r="B26" s="74">
        <v>3000000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1:16" x14ac:dyDescent="0.2">
      <c r="A27" s="80" t="s">
        <v>73</v>
      </c>
      <c r="B27" s="87">
        <v>1062000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1:16" x14ac:dyDescent="0.2">
      <c r="A28" s="80" t="s">
        <v>74</v>
      </c>
      <c r="B28" s="74">
        <v>651000</v>
      </c>
      <c r="C28" s="80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29" spans="1:16" x14ac:dyDescent="0.2">
      <c r="A29" s="80" t="s">
        <v>7</v>
      </c>
      <c r="B29" s="74">
        <v>112206000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x14ac:dyDescent="0.2">
      <c r="A30" s="80" t="s">
        <v>8</v>
      </c>
      <c r="B30" s="74">
        <v>3943000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x14ac:dyDescent="0.2">
      <c r="A31" s="83" t="str">
        <f>CONCATENATE("  TOTAL ",A24)</f>
        <v xml:space="preserve">  TOTAL INVERSIONES</v>
      </c>
      <c r="B31" s="84">
        <f>SUM(B24:B30)</f>
        <v>139951000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</row>
    <row r="32" spans="1:16" ht="23.25" customHeight="1" thickBot="1" x14ac:dyDescent="0.25">
      <c r="A32" s="83" t="str">
        <f>CONCATENATE("  TOTAL ",A4)</f>
        <v xml:space="preserve">  TOTAL ACTIVOS</v>
      </c>
      <c r="B32" s="88">
        <f>+B31+B12+B21</f>
        <v>1277799000</v>
      </c>
      <c r="C32" s="64"/>
      <c r="D32" s="64"/>
      <c r="E32" s="81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</row>
    <row r="33" spans="1:16" ht="16" thickTop="1" x14ac:dyDescent="0.2">
      <c r="A33" s="80"/>
      <c r="B33" s="85"/>
      <c r="C33" s="64"/>
      <c r="D33" s="64"/>
      <c r="E33" s="81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1:16" x14ac:dyDescent="0.2">
      <c r="A34" s="90" t="s">
        <v>9</v>
      </c>
      <c r="B34" s="91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</row>
    <row r="35" spans="1:16" x14ac:dyDescent="0.2">
      <c r="A35" s="80" t="s">
        <v>10</v>
      </c>
      <c r="B35" s="74"/>
      <c r="C35" s="64"/>
      <c r="D35" s="81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</row>
    <row r="36" spans="1:16" x14ac:dyDescent="0.2">
      <c r="A36" s="80" t="s">
        <v>56</v>
      </c>
      <c r="B36" s="74">
        <v>9870000</v>
      </c>
      <c r="C36" s="64"/>
      <c r="D36" s="81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</row>
    <row r="37" spans="1:16" x14ac:dyDescent="0.2">
      <c r="A37" s="80" t="s">
        <v>27</v>
      </c>
      <c r="B37" s="74">
        <v>25529000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x14ac:dyDescent="0.2">
      <c r="A38" s="83" t="str">
        <f>CONCATENATE("  TOTAL ",A35)</f>
        <v xml:space="preserve">  TOTAL PASIVO CORRIENTE</v>
      </c>
      <c r="B38" s="84">
        <f>SUM(B35:B37)</f>
        <v>35399000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1:16" x14ac:dyDescent="0.2">
      <c r="A39" s="83" t="s">
        <v>11</v>
      </c>
      <c r="B39" s="7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</row>
    <row r="40" spans="1:16" x14ac:dyDescent="0.2">
      <c r="A40" s="80" t="s">
        <v>12</v>
      </c>
      <c r="B40" s="74">
        <v>112206000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</row>
    <row r="41" spans="1:16" x14ac:dyDescent="0.2">
      <c r="A41" s="80" t="s">
        <v>13</v>
      </c>
      <c r="B41" s="74">
        <v>304927000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</row>
    <row r="42" spans="1:16" x14ac:dyDescent="0.2">
      <c r="A42" s="83" t="str">
        <f>CONCATENATE("  TOTAL ",A39)</f>
        <v xml:space="preserve">  TOTAL  PASIVOS A LARGO PLAZO</v>
      </c>
      <c r="B42" s="84">
        <f>SUM(B39:B41)</f>
        <v>417133000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1:16" x14ac:dyDescent="0.2">
      <c r="A43" s="83" t="str">
        <f>CONCATENATE("  TOTAL ",A34)</f>
        <v xml:space="preserve">  TOTAL PASIVOS</v>
      </c>
      <c r="B43" s="84">
        <f>+B42+B38</f>
        <v>452532000</v>
      </c>
      <c r="C43" s="64"/>
      <c r="D43" s="64"/>
      <c r="E43" s="82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x14ac:dyDescent="0.2">
      <c r="A44" s="83"/>
      <c r="B44" s="74"/>
      <c r="C44" s="64"/>
      <c r="D44" s="64"/>
      <c r="E44" s="82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x14ac:dyDescent="0.2">
      <c r="A45" s="90" t="s">
        <v>32</v>
      </c>
      <c r="B45" s="91"/>
      <c r="C45" s="64"/>
      <c r="D45" s="81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</row>
    <row r="46" spans="1:16" x14ac:dyDescent="0.2">
      <c r="A46" s="80" t="s">
        <v>33</v>
      </c>
      <c r="B46" s="74">
        <f>+B32-B43</f>
        <v>825267000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</row>
    <row r="47" spans="1:16" x14ac:dyDescent="0.2">
      <c r="A47" s="83" t="str">
        <f>CONCATENATE("  TOTAL ",A45)</f>
        <v xml:space="preserve">  TOTAL PATRIMONIO</v>
      </c>
      <c r="B47" s="89">
        <f>SUM(B45:B46)</f>
        <v>825267000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1:16" ht="27.75" customHeight="1" thickBot="1" x14ac:dyDescent="0.25">
      <c r="A48" s="83" t="str">
        <f>CONCATENATE("   TOTAL ",A34," MAS ",A45)</f>
        <v xml:space="preserve">   TOTAL PASIVOS MAS PATRIMONIO</v>
      </c>
      <c r="B48" s="88">
        <f>+B43+B47</f>
        <v>1277799000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6" ht="16" thickTop="1" x14ac:dyDescent="0.2">
      <c r="A49" s="80" t="str">
        <f>IF(B49=" "," ","   OJO REBISE TIENE DESCUADRE DE ======================&gt;")</f>
        <v xml:space="preserve"> </v>
      </c>
      <c r="B49" s="74" t="str">
        <f>IF(+B32-B48=0," ",+B32-B48)</f>
        <v xml:space="preserve"> 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</row>
    <row r="50" spans="1:16" x14ac:dyDescent="0.2">
      <c r="A50" s="64"/>
      <c r="B50" s="7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</row>
    <row r="51" spans="1:16" x14ac:dyDescent="0.2">
      <c r="A51" s="64"/>
      <c r="B51" s="7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</row>
    <row r="52" spans="1:16" x14ac:dyDescent="0.2">
      <c r="A52" s="64"/>
      <c r="B52" s="7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</row>
    <row r="53" spans="1:16" x14ac:dyDescent="0.2">
      <c r="A53" s="64"/>
      <c r="B53" s="7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</row>
    <row r="54" spans="1:16" x14ac:dyDescent="0.2">
      <c r="A54" s="64"/>
      <c r="B54" s="7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</row>
    <row r="55" spans="1:16" x14ac:dyDescent="0.2">
      <c r="A55" s="64"/>
      <c r="B55" s="7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</row>
    <row r="56" spans="1:16" x14ac:dyDescent="0.2">
      <c r="A56" s="64"/>
      <c r="B56" s="7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6" x14ac:dyDescent="0.2">
      <c r="A57" s="64"/>
      <c r="B57" s="7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x14ac:dyDescent="0.2">
      <c r="A58" s="64"/>
      <c r="B58" s="7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59" spans="1:16" x14ac:dyDescent="0.2">
      <c r="A59" s="64"/>
      <c r="B59" s="7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</row>
    <row r="60" spans="1:16" x14ac:dyDescent="0.2">
      <c r="A60" s="64"/>
      <c r="B60" s="7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x14ac:dyDescent="0.2">
      <c r="A61" s="64"/>
      <c r="B61" s="7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  <row r="62" spans="1:16" x14ac:dyDescent="0.2">
      <c r="A62" s="64"/>
      <c r="B62" s="7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</row>
    <row r="63" spans="1:16" x14ac:dyDescent="0.2">
      <c r="A63" s="64"/>
      <c r="B63" s="7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</row>
    <row r="64" spans="1:16" x14ac:dyDescent="0.2">
      <c r="A64" s="64"/>
      <c r="B64" s="7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</row>
    <row r="65" spans="1:16" x14ac:dyDescent="0.2">
      <c r="A65" s="64"/>
      <c r="B65" s="7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</row>
    <row r="66" spans="1:16" x14ac:dyDescent="0.2">
      <c r="A66" s="64"/>
      <c r="B66" s="7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</row>
    <row r="67" spans="1:16" x14ac:dyDescent="0.2">
      <c r="A67" s="64"/>
      <c r="B67" s="7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</row>
    <row r="68" spans="1:16" x14ac:dyDescent="0.2">
      <c r="A68" s="64"/>
      <c r="B68" s="7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6" x14ac:dyDescent="0.2">
      <c r="A69" s="64"/>
      <c r="B69" s="7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</row>
    <row r="70" spans="1:16" x14ac:dyDescent="0.2">
      <c r="A70" s="64"/>
      <c r="B70" s="7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</row>
    <row r="71" spans="1:16" x14ac:dyDescent="0.2">
      <c r="A71" s="64"/>
      <c r="B71" s="7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</row>
    <row r="72" spans="1:16" x14ac:dyDescent="0.2">
      <c r="A72" s="64"/>
      <c r="B72" s="7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</row>
    <row r="73" spans="1:16" x14ac:dyDescent="0.2">
      <c r="A73" s="64"/>
      <c r="B73" s="7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</row>
    <row r="74" spans="1:16" x14ac:dyDescent="0.2">
      <c r="A74" s="64"/>
      <c r="B74" s="7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</row>
    <row r="75" spans="1:16" x14ac:dyDescent="0.2">
      <c r="A75" s="64"/>
      <c r="B75" s="7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</row>
    <row r="76" spans="1:16" x14ac:dyDescent="0.2">
      <c r="A76" s="64"/>
      <c r="B76" s="7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</row>
    <row r="77" spans="1:16" x14ac:dyDescent="0.2">
      <c r="A77" s="64"/>
      <c r="B77" s="7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</row>
    <row r="78" spans="1:16" x14ac:dyDescent="0.2">
      <c r="A78" s="64"/>
      <c r="B78" s="7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</row>
    <row r="79" spans="1:16" x14ac:dyDescent="0.2">
      <c r="A79" s="64"/>
      <c r="B79" s="7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</row>
    <row r="80" spans="1:16" x14ac:dyDescent="0.2">
      <c r="A80" s="64"/>
      <c r="B80" s="7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</row>
    <row r="81" spans="1:16" x14ac:dyDescent="0.2">
      <c r="A81" s="64"/>
      <c r="B81" s="7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</row>
    <row r="82" spans="1:16" x14ac:dyDescent="0.2">
      <c r="A82" s="64"/>
      <c r="B82" s="7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</row>
    <row r="83" spans="1:16" x14ac:dyDescent="0.2">
      <c r="A83" s="64"/>
      <c r="B83" s="7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</row>
    <row r="84" spans="1:16" x14ac:dyDescent="0.2">
      <c r="A84" s="64"/>
      <c r="B84" s="7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</row>
  </sheetData>
  <mergeCells count="6">
    <mergeCell ref="A34:B34"/>
    <mergeCell ref="A4:B4"/>
    <mergeCell ref="A45:B45"/>
    <mergeCell ref="A1:B1"/>
    <mergeCell ref="A2:B2"/>
    <mergeCell ref="A3:B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zoomScale="120" zoomScaleNormal="120" zoomScalePageLayoutView="120" workbookViewId="0">
      <selection activeCell="C13" sqref="C13"/>
    </sheetView>
  </sheetViews>
  <sheetFormatPr baseColWidth="10" defaultRowHeight="15" x14ac:dyDescent="0.2"/>
  <cols>
    <col min="1" max="1" width="46.33203125" bestFit="1" customWidth="1"/>
    <col min="2" max="2" width="14" customWidth="1"/>
    <col min="3" max="9" width="15.5" customWidth="1"/>
  </cols>
  <sheetData>
    <row r="1" spans="1:20" ht="19" x14ac:dyDescent="0.25">
      <c r="A1" s="79" t="str">
        <f>nombre</f>
        <v>Ivan Antonio Jimenez Yepes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19" x14ac:dyDescent="0.25">
      <c r="A2" s="79" t="str">
        <f>nit</f>
        <v>Nit 84.026.806-4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19" x14ac:dyDescent="0.25">
      <c r="A3" s="79" t="str">
        <f>'ESF 2017'!A3</f>
        <v>DETALLE DECLARACION RENTA 2017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19" x14ac:dyDescent="0.25">
      <c r="A4" s="79" t="s">
        <v>58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6" thickBot="1" x14ac:dyDescent="0.25">
      <c r="A5" s="64"/>
      <c r="B5" s="64"/>
      <c r="C5" s="64"/>
      <c r="D5" s="73">
        <v>4.07E-2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31" thickBot="1" x14ac:dyDescent="0.25">
      <c r="A6" s="34" t="s">
        <v>59</v>
      </c>
      <c r="B6" s="36" t="s">
        <v>67</v>
      </c>
      <c r="C6" s="78" t="s">
        <v>60</v>
      </c>
      <c r="D6" s="77" t="s">
        <v>61</v>
      </c>
      <c r="E6" s="21" t="s">
        <v>62</v>
      </c>
      <c r="F6" s="76" t="s">
        <v>63</v>
      </c>
      <c r="G6" s="24" t="s">
        <v>64</v>
      </c>
      <c r="H6" s="75" t="s">
        <v>65</v>
      </c>
      <c r="I6" s="29" t="s">
        <v>66</v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 x14ac:dyDescent="0.2">
      <c r="A7" s="35" t="s">
        <v>50</v>
      </c>
      <c r="B7" s="42">
        <v>37226</v>
      </c>
      <c r="C7" s="37">
        <v>150659000</v>
      </c>
      <c r="D7" s="20">
        <f>ROUND(+C7*$D$5,-2)</f>
        <v>6131800</v>
      </c>
      <c r="E7" s="20">
        <v>0</v>
      </c>
      <c r="F7" s="22">
        <v>10000000</v>
      </c>
      <c r="G7" s="25">
        <f t="shared" ref="G7:G12" si="0">SUM(C7:F7)</f>
        <v>166790800</v>
      </c>
      <c r="H7" s="27">
        <v>300000000</v>
      </c>
      <c r="I7" s="30">
        <f t="shared" ref="I7:I12" si="1">MAX(G7,H7)</f>
        <v>300000000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0" x14ac:dyDescent="0.2">
      <c r="A8" s="3" t="s">
        <v>47</v>
      </c>
      <c r="B8" s="43">
        <v>42036</v>
      </c>
      <c r="C8" s="38">
        <v>30500000</v>
      </c>
      <c r="D8" s="19">
        <f>ROUND(+C8*$D$5,-2)</f>
        <v>1241400</v>
      </c>
      <c r="E8" s="19">
        <v>0</v>
      </c>
      <c r="F8" s="23">
        <v>1000000</v>
      </c>
      <c r="G8" s="26">
        <f t="shared" si="0"/>
        <v>32741400</v>
      </c>
      <c r="H8" s="28">
        <v>45000000</v>
      </c>
      <c r="I8" s="30">
        <f t="shared" si="1"/>
        <v>45000000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 x14ac:dyDescent="0.2">
      <c r="A9" s="3" t="s">
        <v>45</v>
      </c>
      <c r="B9" s="43">
        <v>42064</v>
      </c>
      <c r="C9" s="38">
        <v>428277000</v>
      </c>
      <c r="D9" s="19">
        <f>ROUND(+C9*$D$5,-2)</f>
        <v>17430900</v>
      </c>
      <c r="E9" s="19">
        <v>0</v>
      </c>
      <c r="F9" s="23">
        <v>0</v>
      </c>
      <c r="G9" s="26">
        <f t="shared" si="0"/>
        <v>445707900</v>
      </c>
      <c r="H9" s="28">
        <v>120000000</v>
      </c>
      <c r="I9" s="30">
        <f t="shared" si="1"/>
        <v>445707900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</row>
    <row r="10" spans="1:20" x14ac:dyDescent="0.2">
      <c r="A10" s="3" t="s">
        <v>46</v>
      </c>
      <c r="B10" s="43">
        <v>42095</v>
      </c>
      <c r="C10" s="38">
        <v>4524000</v>
      </c>
      <c r="D10" s="19">
        <f>ROUND(+C10*$D$5,-2)</f>
        <v>184100</v>
      </c>
      <c r="E10" s="19">
        <v>60000000</v>
      </c>
      <c r="F10" s="23">
        <v>30000000</v>
      </c>
      <c r="G10" s="26">
        <f t="shared" si="0"/>
        <v>94708100</v>
      </c>
      <c r="H10" s="28">
        <v>20000000</v>
      </c>
      <c r="I10" s="30">
        <f t="shared" si="1"/>
        <v>94708100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1" spans="1:20" x14ac:dyDescent="0.2">
      <c r="A11" s="3" t="s">
        <v>48</v>
      </c>
      <c r="B11" s="43">
        <v>42125</v>
      </c>
      <c r="C11" s="38">
        <v>14199000</v>
      </c>
      <c r="D11" s="19">
        <f>ROUND(+C11*$D$5,-2)</f>
        <v>577900</v>
      </c>
      <c r="E11" s="19">
        <v>0</v>
      </c>
      <c r="F11" s="23">
        <v>2400000</v>
      </c>
      <c r="G11" s="26">
        <f t="shared" si="0"/>
        <v>17176900</v>
      </c>
      <c r="H11" s="28">
        <v>25000000</v>
      </c>
      <c r="I11" s="30">
        <f t="shared" si="1"/>
        <v>25000000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0" ht="16" thickBot="1" x14ac:dyDescent="0.25">
      <c r="A12" s="11" t="s">
        <v>49</v>
      </c>
      <c r="B12" s="43">
        <v>42156</v>
      </c>
      <c r="C12" s="39">
        <v>34900000</v>
      </c>
      <c r="D12" s="31">
        <v>0</v>
      </c>
      <c r="E12" s="31">
        <v>0</v>
      </c>
      <c r="F12" s="32">
        <v>0</v>
      </c>
      <c r="G12" s="44">
        <f t="shared" si="0"/>
        <v>34900000</v>
      </c>
      <c r="H12" s="45">
        <v>18900000</v>
      </c>
      <c r="I12" s="30">
        <f t="shared" si="1"/>
        <v>34900000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</row>
    <row r="13" spans="1:20" ht="16" thickBot="1" x14ac:dyDescent="0.25">
      <c r="A13" s="15" t="str">
        <f>CONCATENATE("  TOTAL ",A6)</f>
        <v xml:space="preserve">  TOTAL DESCRIPCION DEL BIEN</v>
      </c>
      <c r="B13" s="41"/>
      <c r="C13" s="40">
        <f>SUM(C6:C12)</f>
        <v>663059000</v>
      </c>
      <c r="D13" s="40">
        <f>SUM(D6:D12)</f>
        <v>25566100</v>
      </c>
      <c r="E13" s="40">
        <f>SUM(E6:E12)</f>
        <v>60000000</v>
      </c>
      <c r="F13" s="40">
        <f>SUM(F6:F12)</f>
        <v>43400000</v>
      </c>
      <c r="G13" s="2"/>
      <c r="H13" s="2"/>
      <c r="I13" s="33">
        <f>SUM(I7:I12)</f>
        <v>945316000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 x14ac:dyDescent="0.2">
      <c r="A14" s="64"/>
      <c r="B14" s="64"/>
      <c r="C14" s="64"/>
      <c r="D14" s="74"/>
      <c r="E14" s="74"/>
      <c r="F14" s="74"/>
      <c r="G14" s="74"/>
      <c r="H14" s="7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</row>
    <row r="15" spans="1:20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20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 x14ac:dyDescent="0.2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</row>
    <row r="18" spans="1:20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1:20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1:20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1:20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1:20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1:20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1:20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1:20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1:20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1:20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1:20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20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1:20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1:20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1:20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1:20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1:20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1:20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1:20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1:20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1:20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1:20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</row>
    <row r="41" spans="1:20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</row>
    <row r="42" spans="1:20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</row>
    <row r="43" spans="1:20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</row>
    <row r="44" spans="1:20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</row>
    <row r="45" spans="1:20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</row>
    <row r="46" spans="1:2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</row>
    <row r="47" spans="1:20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</row>
    <row r="48" spans="1:20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</row>
    <row r="49" spans="1:20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</row>
    <row r="50" spans="1:20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</row>
    <row r="51" spans="1:20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</row>
    <row r="52" spans="1:20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</row>
    <row r="53" spans="1:20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</row>
    <row r="54" spans="1:20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</row>
    <row r="55" spans="1:20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</row>
    <row r="56" spans="1:20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</row>
    <row r="57" spans="1:20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</row>
    <row r="58" spans="1:20" x14ac:dyDescent="0.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</row>
    <row r="59" spans="1:20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</row>
    <row r="60" spans="1:20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</row>
    <row r="61" spans="1:20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</row>
    <row r="62" spans="1:20" x14ac:dyDescent="0.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</row>
    <row r="63" spans="1:20" x14ac:dyDescent="0.2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</row>
    <row r="64" spans="1:20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</row>
    <row r="65" spans="1:20" x14ac:dyDescent="0.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</row>
    <row r="66" spans="1:20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</row>
    <row r="67" spans="1:20" x14ac:dyDescent="0.2">
      <c r="A67" s="64"/>
      <c r="B67" s="64"/>
      <c r="C67" s="64"/>
      <c r="D67" s="64"/>
      <c r="E67" s="64"/>
      <c r="F67" s="64"/>
      <c r="G67" s="64"/>
      <c r="H67" s="64"/>
      <c r="I67" s="64"/>
      <c r="J67" s="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opLeftCell="A13" zoomScale="168" zoomScaleNormal="168" zoomScalePageLayoutView="168" workbookViewId="0">
      <selection activeCell="C14" sqref="C14"/>
    </sheetView>
  </sheetViews>
  <sheetFormatPr baseColWidth="10" defaultRowHeight="15" x14ac:dyDescent="0.2"/>
  <cols>
    <col min="1" max="1" width="43.33203125" customWidth="1"/>
    <col min="2" max="4" width="14.5" customWidth="1"/>
  </cols>
  <sheetData>
    <row r="1" spans="1:15" x14ac:dyDescent="0.2">
      <c r="A1" s="94" t="str">
        <f>nombre</f>
        <v>Ivan Antonio Jimenez Yepes</v>
      </c>
      <c r="B1" s="94"/>
      <c r="C1" s="94"/>
      <c r="D1" s="9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x14ac:dyDescent="0.2">
      <c r="A2" s="95" t="str">
        <f>nit</f>
        <v>Nit 84.026.806-4</v>
      </c>
      <c r="B2" s="95"/>
      <c r="C2" s="95"/>
      <c r="D2" s="95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x14ac:dyDescent="0.2">
      <c r="A3" s="95" t="s">
        <v>40</v>
      </c>
      <c r="B3" s="95"/>
      <c r="C3" s="95"/>
      <c r="D3" s="95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x14ac:dyDescent="0.2">
      <c r="A4" s="95" t="s">
        <v>68</v>
      </c>
      <c r="B4" s="95"/>
      <c r="C4" s="95"/>
      <c r="D4" s="95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6" thickBot="1" x14ac:dyDescent="0.25">
      <c r="A5" s="65"/>
      <c r="B5" s="93"/>
      <c r="C5" s="93"/>
      <c r="D5" s="9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16" thickBot="1" x14ac:dyDescent="0.25">
      <c r="A6" s="55" t="s">
        <v>38</v>
      </c>
      <c r="B6" s="60" t="s">
        <v>35</v>
      </c>
      <c r="C6" s="61" t="s">
        <v>34</v>
      </c>
      <c r="D6" s="62" t="s">
        <v>36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x14ac:dyDescent="0.2">
      <c r="A7" s="48" t="s">
        <v>75</v>
      </c>
      <c r="B7" s="49">
        <v>248023000</v>
      </c>
      <c r="C7" s="50"/>
      <c r="D7" s="51">
        <f t="shared" ref="D7:D13" si="0">SUM(B7:C7)</f>
        <v>248023000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 x14ac:dyDescent="0.2">
      <c r="A8" s="52" t="s">
        <v>14</v>
      </c>
      <c r="B8" s="5"/>
      <c r="C8" s="7"/>
      <c r="D8" s="9">
        <f t="shared" si="0"/>
        <v>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x14ac:dyDescent="0.2">
      <c r="A9" s="52" t="s">
        <v>20</v>
      </c>
      <c r="B9" s="5"/>
      <c r="C9" s="7"/>
      <c r="D9" s="9">
        <f t="shared" si="0"/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 x14ac:dyDescent="0.2">
      <c r="A10" s="52" t="s">
        <v>18</v>
      </c>
      <c r="B10" s="5"/>
      <c r="C10" s="7">
        <v>100000</v>
      </c>
      <c r="D10" s="9">
        <f t="shared" si="0"/>
        <v>100000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 x14ac:dyDescent="0.2">
      <c r="A11" s="52" t="s">
        <v>21</v>
      </c>
      <c r="B11" s="5"/>
      <c r="C11" s="7"/>
      <c r="D11" s="9">
        <f t="shared" si="0"/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1:15" x14ac:dyDescent="0.2">
      <c r="A12" s="52" t="s">
        <v>19</v>
      </c>
      <c r="B12" s="5"/>
      <c r="C12" s="7">
        <v>202000</v>
      </c>
      <c r="D12" s="9">
        <f t="shared" si="0"/>
        <v>202000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ht="16" thickBot="1" x14ac:dyDescent="0.25">
      <c r="A13" s="53" t="s">
        <v>22</v>
      </c>
      <c r="B13" s="12"/>
      <c r="C13" s="13">
        <v>11615000</v>
      </c>
      <c r="D13" s="14">
        <f t="shared" si="0"/>
        <v>11615000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ht="16" thickBot="1" x14ac:dyDescent="0.25">
      <c r="A14" s="15" t="str">
        <f>CONCATENATE("   T O T A L   ",A6)</f>
        <v xml:space="preserve">   T O T A L   I N G R E S O S</v>
      </c>
      <c r="B14" s="16">
        <f>SUM(B7:B13)</f>
        <v>248023000</v>
      </c>
      <c r="C14" s="17">
        <f>SUM(C7:C13)</f>
        <v>11917000</v>
      </c>
      <c r="D14" s="18">
        <f>SUM(D7:D13)</f>
        <v>259940000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1:15" x14ac:dyDescent="0.2">
      <c r="A15" s="63"/>
      <c r="B15" s="63"/>
      <c r="C15" s="63"/>
      <c r="D15" s="63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5" ht="16" thickBot="1" x14ac:dyDescent="0.25">
      <c r="A16" s="46"/>
      <c r="B16" s="47"/>
      <c r="C16" s="47"/>
      <c r="D16" s="47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1:15" ht="16" thickBot="1" x14ac:dyDescent="0.25">
      <c r="A17" s="56" t="s">
        <v>39</v>
      </c>
      <c r="B17" s="57" t="s">
        <v>35</v>
      </c>
      <c r="C17" s="58" t="s">
        <v>34</v>
      </c>
      <c r="D17" s="59" t="s">
        <v>36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5" x14ac:dyDescent="0.2">
      <c r="A18" s="54" t="s">
        <v>17</v>
      </c>
      <c r="B18" s="4">
        <v>31098000</v>
      </c>
      <c r="C18" s="6"/>
      <c r="D18" s="10">
        <f>SUM(B18:C18)</f>
        <v>31098000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1:15" x14ac:dyDescent="0.2">
      <c r="A19" s="52" t="s">
        <v>15</v>
      </c>
      <c r="B19" s="5"/>
      <c r="C19" s="7"/>
      <c r="D19" s="9">
        <f>SUM(B19:C19)</f>
        <v>0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 x14ac:dyDescent="0.2">
      <c r="A20" s="52" t="s">
        <v>16</v>
      </c>
      <c r="B20" s="5"/>
      <c r="C20" s="7"/>
      <c r="D20" s="9">
        <f>SUM(B20:C20)</f>
        <v>0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5" x14ac:dyDescent="0.2">
      <c r="A21" s="53" t="s">
        <v>26</v>
      </c>
      <c r="B21" s="12"/>
      <c r="C21" s="13">
        <v>64000</v>
      </c>
      <c r="D21" s="14">
        <f>SUM(B21:C21)</f>
        <v>64000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1:15" ht="16" thickBot="1" x14ac:dyDescent="0.25">
      <c r="A22" s="52" t="s">
        <v>29</v>
      </c>
      <c r="B22" s="5"/>
      <c r="C22" s="7">
        <v>129000</v>
      </c>
      <c r="D22" s="9">
        <f>SUM(B22:C22)</f>
        <v>129000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5" ht="16" thickBot="1" x14ac:dyDescent="0.25">
      <c r="A23" s="15" t="str">
        <f>CONCATENATE("   TOTAL ",A17)</f>
        <v xml:space="preserve">   TOTAL INGRESOS NO CONSTITUVOS DE RENTA</v>
      </c>
      <c r="B23" s="16">
        <f>SUM(B17:B22)</f>
        <v>31098000</v>
      </c>
      <c r="C23" s="17">
        <f>SUM(C17:C22)</f>
        <v>193000</v>
      </c>
      <c r="D23" s="18">
        <f>SUM(D17:D22)</f>
        <v>31291000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1:15" x14ac:dyDescent="0.2">
      <c r="A24" s="63"/>
      <c r="B24" s="63"/>
      <c r="C24" s="63"/>
      <c r="D24" s="6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ht="16" thickBot="1" x14ac:dyDescent="0.25">
      <c r="A25" s="46"/>
      <c r="B25" s="47"/>
      <c r="C25" s="47"/>
      <c r="D25" s="47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5" ht="16" thickBot="1" x14ac:dyDescent="0.25">
      <c r="A26" s="55" t="s">
        <v>44</v>
      </c>
      <c r="B26" s="57" t="s">
        <v>35</v>
      </c>
      <c r="C26" s="58" t="s">
        <v>34</v>
      </c>
      <c r="D26" s="59" t="s">
        <v>36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5" x14ac:dyDescent="0.2">
      <c r="A27" s="54" t="s">
        <v>43</v>
      </c>
      <c r="B27" s="5"/>
      <c r="C27" s="7"/>
      <c r="D27" s="9">
        <f>SUM(B27:C27)</f>
        <v>0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8" spans="1:15" x14ac:dyDescent="0.2">
      <c r="A28" s="52" t="s">
        <v>42</v>
      </c>
      <c r="B28" s="5"/>
      <c r="C28" s="7">
        <v>459000</v>
      </c>
      <c r="D28" s="9">
        <f>SUM(B28:C28)</f>
        <v>459000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1:15" ht="16" thickBot="1" x14ac:dyDescent="0.25">
      <c r="A29" s="52" t="s">
        <v>23</v>
      </c>
      <c r="B29" s="5"/>
      <c r="C29" s="7">
        <v>8721000</v>
      </c>
      <c r="D29" s="9">
        <f>SUM(B29:C29)</f>
        <v>8721000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0" spans="1:15" ht="16" thickBot="1" x14ac:dyDescent="0.25">
      <c r="A30" s="15" t="str">
        <f>CONCATENATE("   T O T A L   ",A26)</f>
        <v xml:space="preserve">   T O T A L   D E D U C C I O N E S</v>
      </c>
      <c r="B30" s="16">
        <f>SUM(B26:B29)</f>
        <v>0</v>
      </c>
      <c r="C30" s="17">
        <f>SUM(C26:C29)</f>
        <v>9180000</v>
      </c>
      <c r="D30" s="18">
        <f>SUM(D26:D29)</f>
        <v>9180000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x14ac:dyDescent="0.2">
      <c r="A31" s="63"/>
      <c r="B31" s="63"/>
      <c r="C31" s="63"/>
      <c r="D31" s="63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5" ht="16" thickBot="1" x14ac:dyDescent="0.25">
      <c r="A32" s="46"/>
      <c r="B32" s="47"/>
      <c r="C32" s="47"/>
      <c r="D32" s="47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</row>
    <row r="33" spans="1:15" ht="16" thickBot="1" x14ac:dyDescent="0.25">
      <c r="A33" s="55" t="s">
        <v>69</v>
      </c>
      <c r="B33" s="57" t="s">
        <v>35</v>
      </c>
      <c r="C33" s="58" t="s">
        <v>34</v>
      </c>
      <c r="D33" s="59" t="s">
        <v>36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1:15" x14ac:dyDescent="0.2">
      <c r="A34" s="3" t="s">
        <v>24</v>
      </c>
      <c r="B34" s="5"/>
      <c r="C34" s="7"/>
      <c r="D34" s="9">
        <f>SUM(B34:C34)</f>
        <v>0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</row>
    <row r="35" spans="1:15" ht="16" thickBot="1" x14ac:dyDescent="0.25">
      <c r="A35" s="11" t="s">
        <v>25</v>
      </c>
      <c r="B35" s="5">
        <v>216925000</v>
      </c>
      <c r="C35" s="7"/>
      <c r="D35" s="9">
        <f>SUM(B35:C35)</f>
        <v>216925000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16" thickBot="1" x14ac:dyDescent="0.25">
      <c r="A36" s="15" t="str">
        <f>CONCATENATE("   T O T A L   ",A33)</f>
        <v xml:space="preserve">   T O T A L   R E N T A.   E X E N T A</v>
      </c>
      <c r="B36" s="16">
        <f>SUM(B33:B35)</f>
        <v>216925000</v>
      </c>
      <c r="C36" s="17">
        <f>SUM(C33:C35)</f>
        <v>0</v>
      </c>
      <c r="D36" s="18">
        <f>SUM(D33:D35)</f>
        <v>216925000</v>
      </c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</row>
    <row r="37" spans="1:15" x14ac:dyDescent="0.2">
      <c r="A37" s="63"/>
      <c r="B37" s="63"/>
      <c r="C37" s="63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</row>
    <row r="38" spans="1:15" ht="16" thickBot="1" x14ac:dyDescent="0.25">
      <c r="A38" s="46"/>
      <c r="B38" s="47"/>
      <c r="C38" s="47"/>
      <c r="D38" s="47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16" thickBot="1" x14ac:dyDescent="0.25">
      <c r="A39" s="55" t="s">
        <v>37</v>
      </c>
      <c r="B39" s="69" t="s">
        <v>35</v>
      </c>
      <c r="C39" s="58" t="s">
        <v>34</v>
      </c>
      <c r="D39" s="59" t="s">
        <v>36</v>
      </c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1:15" x14ac:dyDescent="0.2">
      <c r="A40" s="71" t="s">
        <v>28</v>
      </c>
      <c r="B40" s="66"/>
      <c r="C40" s="8">
        <v>12340000</v>
      </c>
      <c r="D40" s="9">
        <f>SUM(B40:C40)</f>
        <v>12340000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1:15" ht="16" thickBot="1" x14ac:dyDescent="0.25">
      <c r="A41" s="70" t="s">
        <v>41</v>
      </c>
      <c r="B41" s="66"/>
      <c r="C41" s="8">
        <v>3401000</v>
      </c>
      <c r="D41" s="9">
        <f>SUM(B41:C41)</f>
        <v>3401000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1:15" ht="16" thickBot="1" x14ac:dyDescent="0.25">
      <c r="A42" s="72" t="str">
        <f>CONCATENATE("   TOTAL ",A39)</f>
        <v xml:space="preserve">   TOTAL COSTOS Y GASTOS</v>
      </c>
      <c r="B42" s="67">
        <f>SUM(B39:B41)</f>
        <v>0</v>
      </c>
      <c r="C42" s="17">
        <f>SUM(C39:C41)</f>
        <v>15741000</v>
      </c>
      <c r="D42" s="18">
        <f>SUM(D39:D41)</f>
        <v>15741000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5" ht="16" thickBot="1" x14ac:dyDescent="0.25">
      <c r="A43" s="63"/>
      <c r="B43" s="63"/>
      <c r="C43" s="63"/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15" ht="16" thickBot="1" x14ac:dyDescent="0.25">
      <c r="A44" s="15" t="s">
        <v>70</v>
      </c>
      <c r="B44" s="16">
        <f>+B14-B23-B30-B36-B42</f>
        <v>0</v>
      </c>
      <c r="C44" s="17">
        <f>+C14-C23-C30-C36-C42</f>
        <v>-13197000</v>
      </c>
      <c r="D44" s="18">
        <f>+D14-D23-D30-D36-D42</f>
        <v>-13197000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1:15" ht="16" thickBot="1" x14ac:dyDescent="0.25">
      <c r="A45" s="63"/>
      <c r="B45" s="63"/>
      <c r="C45" s="63"/>
      <c r="D45" s="63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</row>
    <row r="46" spans="1:15" ht="16" thickBot="1" x14ac:dyDescent="0.25">
      <c r="A46" s="15" t="s">
        <v>71</v>
      </c>
      <c r="B46" s="69" t="s">
        <v>35</v>
      </c>
      <c r="C46" s="58" t="s">
        <v>34</v>
      </c>
      <c r="D46" s="59" t="s">
        <v>36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</row>
    <row r="47" spans="1:15" x14ac:dyDescent="0.2">
      <c r="A47" s="71"/>
      <c r="B47" s="66"/>
      <c r="C47" s="8"/>
      <c r="D47" s="9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</row>
    <row r="48" spans="1:15" ht="16" thickBot="1" x14ac:dyDescent="0.25">
      <c r="A48" s="70"/>
      <c r="B48" s="66"/>
      <c r="C48" s="8"/>
      <c r="D48" s="9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</row>
    <row r="49" spans="1:15" ht="16" thickBot="1" x14ac:dyDescent="0.25">
      <c r="A49" s="72" t="str">
        <f>CONCATENATE("   TOTAL ",A46)</f>
        <v xml:space="preserve">   TOTAL RETENCIONES EN LA FUENTE 20177</v>
      </c>
      <c r="B49" s="67">
        <f>SUM(B46:B48)</f>
        <v>0</v>
      </c>
      <c r="C49" s="17">
        <f>SUM(C46:C48)</f>
        <v>0</v>
      </c>
      <c r="D49" s="18">
        <f>SUM(D46:D48)</f>
        <v>0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</row>
    <row r="50" spans="1:15" x14ac:dyDescent="0.2">
      <c r="A50" s="64"/>
      <c r="B50" s="68"/>
      <c r="C50" s="68"/>
      <c r="D50" s="68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</row>
    <row r="51" spans="1:15" x14ac:dyDescent="0.2">
      <c r="A51" s="64"/>
      <c r="B51" s="68"/>
      <c r="C51" s="68"/>
      <c r="D51" s="68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</row>
    <row r="52" spans="1:15" x14ac:dyDescent="0.2">
      <c r="A52" s="64"/>
      <c r="B52" s="68"/>
      <c r="C52" s="68"/>
      <c r="D52" s="68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</row>
    <row r="53" spans="1:15" x14ac:dyDescent="0.2">
      <c r="A53" s="64"/>
      <c r="B53" s="68"/>
      <c r="C53" s="68"/>
      <c r="D53" s="68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</row>
    <row r="54" spans="1:15" x14ac:dyDescent="0.2">
      <c r="A54" s="64"/>
      <c r="B54" s="68"/>
      <c r="C54" s="68"/>
      <c r="D54" s="68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1:15" x14ac:dyDescent="0.2">
      <c r="A55" s="64"/>
      <c r="B55" s="68"/>
      <c r="C55" s="68"/>
      <c r="D55" s="68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1:15" x14ac:dyDescent="0.2">
      <c r="A56" s="64"/>
      <c r="B56" s="68"/>
      <c r="C56" s="68"/>
      <c r="D56" s="68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</row>
    <row r="57" spans="1:15" x14ac:dyDescent="0.2">
      <c r="A57" s="64"/>
      <c r="B57" s="68"/>
      <c r="C57" s="68"/>
      <c r="D57" s="68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</row>
    <row r="58" spans="1:15" x14ac:dyDescent="0.2">
      <c r="A58" s="64"/>
      <c r="B58" s="68"/>
      <c r="C58" s="68"/>
      <c r="D58" s="68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</row>
    <row r="59" spans="1:15" x14ac:dyDescent="0.2">
      <c r="A59" s="64"/>
      <c r="B59" s="68"/>
      <c r="C59" s="68"/>
      <c r="D59" s="68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</row>
    <row r="60" spans="1:15" x14ac:dyDescent="0.2">
      <c r="A60" s="64"/>
      <c r="B60" s="68"/>
      <c r="C60" s="68"/>
      <c r="D60" s="68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x14ac:dyDescent="0.2">
      <c r="A61" s="64"/>
      <c r="B61" s="68"/>
      <c r="C61" s="68"/>
      <c r="D61" s="68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x14ac:dyDescent="0.2">
      <c r="A62" s="64"/>
      <c r="B62" s="68"/>
      <c r="C62" s="68"/>
      <c r="D62" s="68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x14ac:dyDescent="0.2">
      <c r="A63" s="64"/>
      <c r="B63" s="68"/>
      <c r="C63" s="68"/>
      <c r="D63" s="68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x14ac:dyDescent="0.2">
      <c r="A64" s="64"/>
      <c r="B64" s="68"/>
      <c r="C64" s="68"/>
      <c r="D64" s="68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x14ac:dyDescent="0.2">
      <c r="A65" s="64"/>
      <c r="B65" s="68"/>
      <c r="C65" s="68"/>
      <c r="D65" s="68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x14ac:dyDescent="0.2">
      <c r="A66" s="64"/>
      <c r="B66" s="68"/>
      <c r="C66" s="68"/>
      <c r="D66" s="68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x14ac:dyDescent="0.2">
      <c r="A67" s="64"/>
      <c r="B67" s="68"/>
      <c r="C67" s="68"/>
      <c r="D67" s="68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x14ac:dyDescent="0.2">
      <c r="A68" s="64"/>
      <c r="B68" s="68"/>
      <c r="C68" s="68"/>
      <c r="D68" s="68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x14ac:dyDescent="0.2">
      <c r="A69" s="64"/>
      <c r="B69" s="68"/>
      <c r="C69" s="68"/>
      <c r="D69" s="68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x14ac:dyDescent="0.2">
      <c r="A70" s="64"/>
      <c r="B70" s="68"/>
      <c r="C70" s="68"/>
      <c r="D70" s="68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x14ac:dyDescent="0.2">
      <c r="A71" s="64"/>
      <c r="B71" s="68"/>
      <c r="C71" s="68"/>
      <c r="D71" s="68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x14ac:dyDescent="0.2">
      <c r="A72" s="64"/>
      <c r="B72" s="68"/>
      <c r="C72" s="68"/>
      <c r="D72" s="68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x14ac:dyDescent="0.2">
      <c r="A73" s="64"/>
      <c r="B73" s="68"/>
      <c r="C73" s="68"/>
      <c r="D73" s="68"/>
      <c r="E73" s="64"/>
    </row>
    <row r="74" spans="1:15" x14ac:dyDescent="0.2">
      <c r="B74" s="1"/>
      <c r="C74" s="1"/>
      <c r="D74" s="1"/>
    </row>
    <row r="75" spans="1:15" x14ac:dyDescent="0.2">
      <c r="B75" s="1"/>
      <c r="C75" s="1"/>
      <c r="D75" s="1"/>
    </row>
    <row r="76" spans="1:15" x14ac:dyDescent="0.2">
      <c r="B76" s="1"/>
      <c r="C76" s="1"/>
      <c r="D76" s="1"/>
    </row>
    <row r="77" spans="1:15" x14ac:dyDescent="0.2">
      <c r="B77" s="1"/>
      <c r="C77" s="1"/>
      <c r="D77" s="1"/>
    </row>
    <row r="78" spans="1:15" x14ac:dyDescent="0.2">
      <c r="B78" s="1"/>
      <c r="C78" s="1"/>
      <c r="D78" s="1"/>
    </row>
    <row r="79" spans="1:15" x14ac:dyDescent="0.2">
      <c r="B79" s="1"/>
      <c r="C79" s="1"/>
      <c r="D79" s="1"/>
    </row>
    <row r="80" spans="1:15" x14ac:dyDescent="0.2">
      <c r="B80" s="1"/>
      <c r="C80" s="1"/>
      <c r="D80" s="1"/>
    </row>
    <row r="81" spans="2:4" x14ac:dyDescent="0.2">
      <c r="B81" s="1"/>
      <c r="C81" s="1"/>
      <c r="D81" s="1"/>
    </row>
    <row r="82" spans="2:4" x14ac:dyDescent="0.2">
      <c r="B82" s="1"/>
      <c r="C82" s="1"/>
      <c r="D82" s="1"/>
    </row>
    <row r="83" spans="2:4" x14ac:dyDescent="0.2">
      <c r="B83" s="1"/>
      <c r="C83" s="1"/>
      <c r="D83" s="1"/>
    </row>
    <row r="84" spans="2:4" x14ac:dyDescent="0.2">
      <c r="B84" s="1"/>
      <c r="C84" s="1"/>
      <c r="D84" s="1"/>
    </row>
    <row r="85" spans="2:4" x14ac:dyDescent="0.2">
      <c r="B85" s="1"/>
      <c r="C85" s="1"/>
      <c r="D85" s="1"/>
    </row>
    <row r="86" spans="2:4" x14ac:dyDescent="0.2">
      <c r="B86" s="1"/>
      <c r="C86" s="1"/>
      <c r="D86" s="1"/>
    </row>
    <row r="87" spans="2:4" x14ac:dyDescent="0.2">
      <c r="B87" s="1"/>
      <c r="C87" s="1"/>
      <c r="D87" s="1"/>
    </row>
    <row r="88" spans="2:4" x14ac:dyDescent="0.2">
      <c r="B88" s="1"/>
      <c r="C88" s="1"/>
      <c r="D88" s="1"/>
    </row>
    <row r="89" spans="2:4" x14ac:dyDescent="0.2">
      <c r="B89" s="1"/>
      <c r="C89" s="1"/>
      <c r="D89" s="1"/>
    </row>
    <row r="90" spans="2:4" x14ac:dyDescent="0.2">
      <c r="B90" s="1"/>
      <c r="C90" s="1"/>
      <c r="D90" s="1"/>
    </row>
    <row r="91" spans="2:4" x14ac:dyDescent="0.2">
      <c r="B91" s="1"/>
      <c r="C91" s="1"/>
      <c r="D91" s="1"/>
    </row>
    <row r="92" spans="2:4" x14ac:dyDescent="0.2">
      <c r="B92" s="1"/>
      <c r="C92" s="1"/>
      <c r="D92" s="1"/>
    </row>
    <row r="93" spans="2:4" x14ac:dyDescent="0.2">
      <c r="B93" s="1"/>
      <c r="C93" s="1"/>
      <c r="D93" s="1"/>
    </row>
    <row r="94" spans="2:4" x14ac:dyDescent="0.2">
      <c r="B94" s="1"/>
      <c r="C94" s="1"/>
      <c r="D94" s="1"/>
    </row>
    <row r="95" spans="2:4" x14ac:dyDescent="0.2">
      <c r="B95" s="1"/>
      <c r="C95" s="1"/>
      <c r="D95" s="1"/>
    </row>
    <row r="96" spans="2:4" x14ac:dyDescent="0.2">
      <c r="B96" s="1"/>
      <c r="C96" s="1"/>
      <c r="D96" s="1"/>
    </row>
    <row r="97" spans="2:4" x14ac:dyDescent="0.2">
      <c r="B97" s="1"/>
      <c r="C97" s="1"/>
      <c r="D97" s="1"/>
    </row>
    <row r="98" spans="2:4" x14ac:dyDescent="0.2">
      <c r="B98" s="1"/>
      <c r="C98" s="1"/>
      <c r="D98" s="1"/>
    </row>
    <row r="99" spans="2:4" x14ac:dyDescent="0.2">
      <c r="B99" s="1"/>
      <c r="C99" s="1"/>
      <c r="D99" s="1"/>
    </row>
    <row r="100" spans="2:4" x14ac:dyDescent="0.2">
      <c r="B100" s="1"/>
      <c r="C100" s="1"/>
      <c r="D100" s="1"/>
    </row>
    <row r="101" spans="2:4" x14ac:dyDescent="0.2">
      <c r="B101" s="1"/>
      <c r="C101" s="1"/>
      <c r="D101" s="1"/>
    </row>
    <row r="102" spans="2:4" x14ac:dyDescent="0.2">
      <c r="B102" s="1"/>
      <c r="C102" s="1"/>
      <c r="D102" s="1"/>
    </row>
    <row r="103" spans="2:4" x14ac:dyDescent="0.2">
      <c r="B103" s="1"/>
      <c r="C103" s="1"/>
      <c r="D103" s="1"/>
    </row>
    <row r="104" spans="2:4" x14ac:dyDescent="0.2">
      <c r="B104" s="1"/>
      <c r="C104" s="1"/>
      <c r="D104" s="1"/>
    </row>
    <row r="105" spans="2:4" x14ac:dyDescent="0.2">
      <c r="B105" s="1"/>
      <c r="C105" s="1"/>
      <c r="D105" s="1"/>
    </row>
    <row r="106" spans="2:4" x14ac:dyDescent="0.2">
      <c r="B106" s="1"/>
      <c r="C106" s="1"/>
      <c r="D106" s="1"/>
    </row>
    <row r="107" spans="2:4" x14ac:dyDescent="0.2">
      <c r="B107" s="1"/>
      <c r="C107" s="1"/>
      <c r="D107" s="1"/>
    </row>
    <row r="108" spans="2:4" x14ac:dyDescent="0.2">
      <c r="B108" s="1"/>
      <c r="C108" s="1"/>
      <c r="D108" s="1"/>
    </row>
    <row r="109" spans="2:4" x14ac:dyDescent="0.2">
      <c r="B109" s="1"/>
      <c r="C109" s="1"/>
      <c r="D109" s="1"/>
    </row>
    <row r="110" spans="2:4" x14ac:dyDescent="0.2">
      <c r="B110" s="1"/>
      <c r="C110" s="1"/>
      <c r="D110" s="1"/>
    </row>
    <row r="111" spans="2:4" x14ac:dyDescent="0.2">
      <c r="B111" s="1"/>
      <c r="C111" s="1"/>
      <c r="D111" s="1"/>
    </row>
    <row r="112" spans="2:4" x14ac:dyDescent="0.2">
      <c r="B112" s="1"/>
      <c r="C112" s="1"/>
      <c r="D112" s="1"/>
    </row>
    <row r="113" spans="2:4" x14ac:dyDescent="0.2">
      <c r="B113" s="1"/>
      <c r="C113" s="1"/>
      <c r="D113" s="1"/>
    </row>
    <row r="114" spans="2:4" x14ac:dyDescent="0.2">
      <c r="B114" s="1"/>
      <c r="C114" s="1"/>
      <c r="D114" s="1"/>
    </row>
    <row r="115" spans="2:4" x14ac:dyDescent="0.2">
      <c r="B115" s="1"/>
      <c r="C115" s="1"/>
      <c r="D115" s="1"/>
    </row>
    <row r="116" spans="2:4" x14ac:dyDescent="0.2">
      <c r="B116" s="1"/>
      <c r="C116" s="1"/>
      <c r="D116" s="1"/>
    </row>
    <row r="117" spans="2:4" x14ac:dyDescent="0.2">
      <c r="B117" s="1"/>
      <c r="C117" s="1"/>
      <c r="D117" s="1"/>
    </row>
    <row r="118" spans="2:4" x14ac:dyDescent="0.2">
      <c r="B118" s="1"/>
      <c r="C118" s="1"/>
      <c r="D118" s="1"/>
    </row>
    <row r="119" spans="2:4" x14ac:dyDescent="0.2">
      <c r="B119" s="1"/>
      <c r="C119" s="1"/>
      <c r="D119" s="1"/>
    </row>
    <row r="120" spans="2:4" x14ac:dyDescent="0.2">
      <c r="B120" s="1"/>
      <c r="C120" s="1"/>
      <c r="D120" s="1"/>
    </row>
    <row r="121" spans="2:4" x14ac:dyDescent="0.2">
      <c r="B121" s="1"/>
      <c r="C121" s="1"/>
      <c r="D121" s="1"/>
    </row>
  </sheetData>
  <mergeCells count="5">
    <mergeCell ref="B5:D5"/>
    <mergeCell ref="A1:D1"/>
    <mergeCell ref="A2:D2"/>
    <mergeCell ref="A3:D3"/>
    <mergeCell ref="A4:D4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A5" zoomScale="212" zoomScaleNormal="212" zoomScalePageLayoutView="212" workbookViewId="0">
      <selection activeCell="B17" sqref="B17"/>
    </sheetView>
  </sheetViews>
  <sheetFormatPr baseColWidth="10" defaultRowHeight="15" x14ac:dyDescent="0.2"/>
  <cols>
    <col min="1" max="1" width="34.83203125" bestFit="1" customWidth="1"/>
    <col min="2" max="2" width="12.83203125" bestFit="1" customWidth="1"/>
  </cols>
  <sheetData>
    <row r="1" spans="1:17" x14ac:dyDescent="0.2">
      <c r="A1" s="64" t="str">
        <f>nombre</f>
        <v>Ivan Antonio Jimenez Yepes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x14ac:dyDescent="0.2">
      <c r="A2" s="64" t="str">
        <f>+nit</f>
        <v>Nit 84.026.806-4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x14ac:dyDescent="0.2">
      <c r="A3" s="64" t="s">
        <v>76</v>
      </c>
      <c r="B3" s="7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x14ac:dyDescent="0.2">
      <c r="A4" s="64"/>
      <c r="B4" s="7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x14ac:dyDescent="0.2">
      <c r="A5" s="64" t="s">
        <v>77</v>
      </c>
      <c r="B5" s="74">
        <v>810890000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x14ac:dyDescent="0.2">
      <c r="A6" s="64" t="s">
        <v>78</v>
      </c>
      <c r="B6" s="74">
        <f>+'Ajuste activos'!C7</f>
        <v>150659000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ht="16" thickBot="1" x14ac:dyDescent="0.25">
      <c r="A7" s="64" t="s">
        <v>79</v>
      </c>
      <c r="B7" s="96">
        <f>SUM('ESF 2017'!B26:B28)</f>
        <v>4713000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x14ac:dyDescent="0.2">
      <c r="A8" s="64" t="s">
        <v>80</v>
      </c>
      <c r="B8" s="74">
        <f>+B5-B6-B7</f>
        <v>655518000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ht="16" thickBot="1" x14ac:dyDescent="0.25">
      <c r="A9" s="64" t="s">
        <v>81</v>
      </c>
      <c r="B9" s="97">
        <v>3.5000000000000003E-2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6" thickBot="1" x14ac:dyDescent="0.25">
      <c r="A10" s="64" t="s">
        <v>82</v>
      </c>
      <c r="B10" s="98">
        <f>+B8*B9</f>
        <v>22943130.000000004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ht="16" thickTop="1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x14ac:dyDescent="0.2">
      <c r="A12" s="64" t="s">
        <v>83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x14ac:dyDescent="0.2">
      <c r="A13" s="64" t="s">
        <v>84</v>
      </c>
      <c r="B13" s="74">
        <v>825267000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x14ac:dyDescent="0.2">
      <c r="A14" s="64" t="str">
        <f>+A5</f>
        <v>PATRIMONIO LIQUIDO AÑO 2016</v>
      </c>
      <c r="B14" s="74">
        <f>+B5</f>
        <v>810890000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ht="16" thickBot="1" x14ac:dyDescent="0.25">
      <c r="A15" s="64"/>
      <c r="B15" s="99">
        <f>+B13-B14</f>
        <v>14377000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ht="16" thickTop="1" x14ac:dyDescent="0.2">
      <c r="A16" s="64"/>
      <c r="B16" s="7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x14ac:dyDescent="0.2">
      <c r="A17" s="64" t="s">
        <v>85</v>
      </c>
      <c r="B17" s="74">
        <f>MAX(B10,B15)</f>
        <v>22943130.000000004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 x14ac:dyDescent="0.2">
      <c r="A18" s="64"/>
      <c r="B18" s="7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 x14ac:dyDescent="0.2">
      <c r="A19" s="64"/>
      <c r="B19" s="7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x14ac:dyDescent="0.2">
      <c r="A20" s="64"/>
      <c r="B20" s="7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x14ac:dyDescent="0.2">
      <c r="A21" s="64"/>
      <c r="B21" s="7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7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7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1:17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1:17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</row>
    <row r="37" spans="1:17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</row>
    <row r="39" spans="1:17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</row>
    <row r="40" spans="1:17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</row>
    <row r="41" spans="1:17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</row>
    <row r="42" spans="1:17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</row>
    <row r="43" spans="1:17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</row>
    <row r="44" spans="1:17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</row>
    <row r="45" spans="1:17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1:17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</row>
    <row r="47" spans="1:17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</row>
    <row r="48" spans="1:17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</row>
    <row r="49" spans="1:17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</row>
    <row r="50" spans="1:17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</row>
    <row r="51" spans="1:17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</row>
    <row r="52" spans="1:17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  <row r="53" spans="1:17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</row>
    <row r="55" spans="1:17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ESF 2017</vt:lpstr>
      <vt:lpstr>Ajuste activos</vt:lpstr>
      <vt:lpstr>EIR 2017</vt:lpstr>
      <vt:lpstr>Presutiva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 de Microsoft Office</cp:lastModifiedBy>
  <dcterms:created xsi:type="dcterms:W3CDTF">2018-07-22T16:04:07Z</dcterms:created>
  <dcterms:modified xsi:type="dcterms:W3CDTF">2018-07-30T05:34:41Z</dcterms:modified>
</cp:coreProperties>
</file>