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075" windowHeight="7605" firstSheet="2" activeTab="8"/>
  </bookViews>
  <sheets>
    <sheet name="กู้คืน_Sheet1" sheetId="1" state="veryHidden" r:id="rId1"/>
    <sheet name="WET SIEVE สอนกราฟ" sheetId="2" r:id="rId2"/>
    <sheet name="DRY SIEVE " sheetId="3" r:id="rId3"/>
    <sheet name="SandCone " sheetId="4" r:id="rId4"/>
    <sheet name="FIELD DENCITY " sheetId="5" r:id="rId5"/>
    <sheet name="CBR " sheetId="6" r:id="rId6"/>
    <sheet name="COMPACTION " sheetId="7" r:id="rId7"/>
    <sheet name="ATTERBERG LIMIT" sheetId="8" r:id="rId8"/>
    <sheet name="COMPACTION REVISE" sheetId="9" r:id="rId9"/>
    <sheet name="Sheet1" sheetId="10" r:id="rId10"/>
  </sheets>
  <externalReferences>
    <externalReference r:id="rId13"/>
    <externalReference r:id="rId14"/>
    <externalReference r:id="rId15"/>
    <externalReference r:id="rId16"/>
  </externalReferences>
  <definedNames/>
  <calcPr fullCalcOnLoad="1"/>
</workbook>
</file>

<file path=xl/comments4.xml><?xml version="1.0" encoding="utf-8"?>
<comments xmlns="http://schemas.openxmlformats.org/spreadsheetml/2006/main">
  <authors>
    <author>ASUS</author>
  </authors>
  <commentList>
    <comment ref="D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<sst xmlns="http://schemas.openxmlformats.org/spreadsheetml/2006/main" count="656" uniqueCount="376">
  <si>
    <t>SIEVE  ANALYSIS</t>
  </si>
  <si>
    <t>No.</t>
  </si>
  <si>
    <t>1"</t>
  </si>
  <si>
    <t>3/4"</t>
  </si>
  <si>
    <t>%</t>
  </si>
  <si>
    <t>3"</t>
  </si>
  <si>
    <t>21/2"</t>
  </si>
  <si>
    <t>2"</t>
  </si>
  <si>
    <t>11/2"</t>
  </si>
  <si>
    <t>1/4"</t>
  </si>
  <si>
    <t>No.# 4</t>
  </si>
  <si>
    <t>No.#10</t>
  </si>
  <si>
    <t>No.# 20</t>
  </si>
  <si>
    <t>No.# 40</t>
  </si>
  <si>
    <t>No.# 60</t>
  </si>
  <si>
    <t>No.# 100</t>
  </si>
  <si>
    <t>No.# 200</t>
  </si>
  <si>
    <t>(%)</t>
  </si>
  <si>
    <t>โครงการ</t>
  </si>
  <si>
    <t>เจ้าของโครงการ</t>
  </si>
  <si>
    <t>ชุดปฏิบัติงาน</t>
  </si>
  <si>
    <t>ตัวอย่างที่</t>
  </si>
  <si>
    <t>วันที่รับตัวอย่าง</t>
  </si>
  <si>
    <t>หนังสือที่</t>
  </si>
  <si>
    <t xml:space="preserve">เจ้าของตัวอย่าง     </t>
  </si>
  <si>
    <t>แหล่งวัสดุ</t>
  </si>
  <si>
    <t>วันที่ทดสอบ</t>
  </si>
  <si>
    <t>ลักษณะงานที่ใช้</t>
  </si>
  <si>
    <t>นายทหารควบคุมการก่อสร้าง</t>
  </si>
  <si>
    <t>นายทหารวิศวกรหน่วยงานฯ</t>
  </si>
  <si>
    <t>นายสิบวิเคราะห์มวลดิน</t>
  </si>
  <si>
    <t>ผู้ทดสอบ :  จ.ส.อ.</t>
  </si>
  <si>
    <t>วันที่รับหนังสือ</t>
  </si>
  <si>
    <t>ผู้อนุมัติ:    พ.อ.</t>
  </si>
  <si>
    <t>ขนาดช่องตะแกรง</t>
  </si>
  <si>
    <t>(มม.)</t>
  </si>
  <si>
    <t>ขนาดตะแกรง</t>
  </si>
  <si>
    <t>นน.ค้างตะแกรง</t>
  </si>
  <si>
    <t>นน.ผ่านตะแกรง</t>
  </si>
  <si>
    <t>% ผ่านตะแกรง</t>
  </si>
  <si>
    <t xml:space="preserve">      (กรัม)</t>
  </si>
  <si>
    <t>(กรัม)</t>
  </si>
  <si>
    <t>หมายเหตุ</t>
  </si>
  <si>
    <t>ประเภทวัสดุ</t>
  </si>
  <si>
    <t>นน.วัสดุก่อนทดลอง</t>
  </si>
  <si>
    <t>กรัม</t>
  </si>
  <si>
    <t>นน.วัสดุหลังล้างน้ำ</t>
  </si>
  <si>
    <t>นน.วัสดุบนถาดรอง( PAN )</t>
  </si>
  <si>
    <t>นน.วัสดุที่หายไปจากการล้างน้ำ</t>
  </si>
  <si>
    <t>นน.วัสดุรวมบนถาดรอง</t>
  </si>
  <si>
    <t>นน.วัสดุหลังทดลอง</t>
  </si>
  <si>
    <t>นน.วัสดุที่หายไปจากการทดลอง</t>
  </si>
  <si>
    <t>%ความคลาดเคลื่อน (ERROR)</t>
  </si>
  <si>
    <t>GRAVEL(%G)</t>
  </si>
  <si>
    <t>SAND(%S)</t>
  </si>
  <si>
    <t>FINE(%F)</t>
  </si>
  <si>
    <t>%Coarse</t>
  </si>
  <si>
    <t>%Fine</t>
  </si>
  <si>
    <t>%Medium</t>
  </si>
  <si>
    <t>%Silt&amp;Clay (M,C)</t>
  </si>
  <si>
    <r>
      <t>D</t>
    </r>
    <r>
      <rPr>
        <vertAlign val="subscript"/>
        <sz val="14"/>
        <rFont val="AngsanaUPC"/>
        <family val="1"/>
      </rPr>
      <t>10</t>
    </r>
    <r>
      <rPr>
        <sz val="14"/>
        <rFont val="AngsanaUPC"/>
        <family val="0"/>
      </rPr>
      <t>=</t>
    </r>
  </si>
  <si>
    <r>
      <t>D</t>
    </r>
    <r>
      <rPr>
        <vertAlign val="subscript"/>
        <sz val="14"/>
        <rFont val="AngsanaUPC"/>
        <family val="1"/>
      </rPr>
      <t>30</t>
    </r>
    <r>
      <rPr>
        <sz val="14"/>
        <rFont val="AngsanaUPC"/>
        <family val="0"/>
      </rPr>
      <t>=</t>
    </r>
  </si>
  <si>
    <r>
      <t>D</t>
    </r>
    <r>
      <rPr>
        <vertAlign val="subscript"/>
        <sz val="14"/>
        <rFont val="AngsanaUPC"/>
        <family val="1"/>
      </rPr>
      <t>60</t>
    </r>
    <r>
      <rPr>
        <sz val="14"/>
        <rFont val="AngsanaUPC"/>
        <family val="0"/>
      </rPr>
      <t>=</t>
    </r>
  </si>
  <si>
    <t>mm</t>
  </si>
  <si>
    <r>
      <t>D</t>
    </r>
    <r>
      <rPr>
        <vertAlign val="subscript"/>
        <sz val="14"/>
        <rFont val="AngsanaUPC"/>
        <family val="1"/>
      </rPr>
      <t>60</t>
    </r>
    <r>
      <rPr>
        <sz val="14"/>
        <rFont val="AngsanaUPC"/>
        <family val="1"/>
      </rPr>
      <t>/D</t>
    </r>
    <r>
      <rPr>
        <vertAlign val="subscript"/>
        <sz val="14"/>
        <rFont val="AngsanaUPC"/>
        <family val="1"/>
      </rPr>
      <t>10</t>
    </r>
  </si>
  <si>
    <r>
      <t>Coefficient of Uniformity (C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0"/>
      </rPr>
      <t>) =</t>
    </r>
  </si>
  <si>
    <r>
      <t>Coefficient of Concavity (C</t>
    </r>
    <r>
      <rPr>
        <vertAlign val="subscript"/>
        <sz val="14"/>
        <rFont val="AngsanaUPC"/>
        <family val="1"/>
      </rPr>
      <t>C</t>
    </r>
    <r>
      <rPr>
        <sz val="14"/>
        <rFont val="AngsanaUPC"/>
        <family val="0"/>
      </rPr>
      <t>) =</t>
    </r>
  </si>
  <si>
    <t>มากกว่า</t>
  </si>
  <si>
    <t>( กรัม )</t>
  </si>
  <si>
    <t>MODIFIED    PROCTOR   TEST</t>
  </si>
  <si>
    <t>STANDARD  PROCTER   TEST</t>
  </si>
  <si>
    <t xml:space="preserve"> กระป๋องอบเบอร์</t>
  </si>
  <si>
    <t>M 1</t>
  </si>
  <si>
    <t>M 2</t>
  </si>
  <si>
    <t>M 3</t>
  </si>
  <si>
    <t>M 4</t>
  </si>
  <si>
    <t>M 5</t>
  </si>
  <si>
    <t xml:space="preserve"> นน.กระป๋อง + นน.วัสดุเปียก</t>
  </si>
  <si>
    <t xml:space="preserve"> นน.กระป๋อง + นน.วัสดุแห้ง  </t>
  </si>
  <si>
    <t xml:space="preserve"> นน.น้ำ</t>
  </si>
  <si>
    <t xml:space="preserve"> นน.กระป๋องอบ</t>
  </si>
  <si>
    <t xml:space="preserve"> นน.วัสดุแห้ง</t>
  </si>
  <si>
    <t xml:space="preserve"> เปอร์เซนต์ความชื้น</t>
  </si>
  <si>
    <t xml:space="preserve"> ค่าเฉลี่ยเปอร์เซนต์ความชื้น</t>
  </si>
  <si>
    <t xml:space="preserve"> ปริมาณน้ำผสมตัวอย่าง</t>
  </si>
  <si>
    <t xml:space="preserve"> นน.วัสดุ + นน.โมล</t>
  </si>
  <si>
    <t xml:space="preserve"> นน.โมล</t>
  </si>
  <si>
    <t xml:space="preserve"> นน.วัสดุ</t>
  </si>
  <si>
    <t>( กรัม / ลบซม. )</t>
  </si>
  <si>
    <t xml:space="preserve"> ความหนาแน่นแห้ง</t>
  </si>
  <si>
    <t xml:space="preserve"> การทดลองครั้งที่</t>
  </si>
  <si>
    <t xml:space="preserve"> นน.กระป๋อง + นน.วัสดุเปียก  ( กรัม )</t>
  </si>
  <si>
    <t xml:space="preserve"> นน.กระป๋อง + นน.วัสดุแห้ง   ( กรัม )</t>
  </si>
  <si>
    <t xml:space="preserve"> นน.กระป๋อง                            ( กรัม )</t>
  </si>
  <si>
    <t xml:space="preserve"> นน.วัสดุแห้ง                          ( กรัม )</t>
  </si>
  <si>
    <t xml:space="preserve"> WATER  CONTENT                  %</t>
  </si>
  <si>
    <t>LIQUID    LIMIT             =</t>
  </si>
  <si>
    <t>PLASTIC  LIMIT             =</t>
  </si>
  <si>
    <t>PLASTICITY  INDEX       =</t>
  </si>
  <si>
    <t xml:space="preserve"> =</t>
  </si>
  <si>
    <t xml:space="preserve"> นน.น้ำ                              ( กรัม )</t>
  </si>
  <si>
    <t xml:space="preserve"> ความหนาแน่นแห้งสูงสุด     ( MAXIMUM  DRY  DENSITY  )</t>
  </si>
  <si>
    <t>กระป๋องทดลองหมายเลข</t>
  </si>
  <si>
    <t>LL01</t>
  </si>
  <si>
    <t>LL02</t>
  </si>
  <si>
    <t>LL03</t>
  </si>
  <si>
    <t>LL04</t>
  </si>
  <si>
    <t>PL01</t>
  </si>
  <si>
    <t>PL02</t>
  </si>
  <si>
    <r>
      <t xml:space="preserve">     </t>
    </r>
    <r>
      <rPr>
        <b/>
        <u val="single"/>
        <sz val="16"/>
        <rFont val="AngsanaUPC"/>
        <family val="1"/>
      </rPr>
      <t xml:space="preserve">   LIQUID   LIMIT(LL)</t>
    </r>
  </si>
  <si>
    <t>ATTERBERG   LIMIT   TEST</t>
  </si>
  <si>
    <t>PLASTIC LIMIT (PL)</t>
  </si>
  <si>
    <t>จำนวนครั้งที่เคาะ(N)</t>
  </si>
  <si>
    <t xml:space="preserve"> COMPACTION TEST   </t>
  </si>
  <si>
    <r>
      <t xml:space="preserve">1.   </t>
    </r>
    <r>
      <rPr>
        <b/>
        <u val="single"/>
        <sz val="14"/>
        <rFont val="AngsanaUPC"/>
        <family val="1"/>
      </rPr>
      <t>หาเปอร์เซนต์ความชื้น (WATER CONTENT TEST)</t>
    </r>
  </si>
  <si>
    <t>2.   การทดสอบความแน่น (DENSITY TEST)</t>
  </si>
  <si>
    <t>3.ผลการบดอัด</t>
  </si>
  <si>
    <t xml:space="preserve"> ความชื้นที่ให้ค่าความหนาแน่นสูงสุด (OPTIMUM  MOISTURE)</t>
  </si>
  <si>
    <t xml:space="preserve"> ความหนาแน่นเปียก</t>
  </si>
  <si>
    <t>ขนาดโมล</t>
  </si>
  <si>
    <t>ปริมาตร</t>
  </si>
  <si>
    <t>cc</t>
  </si>
  <si>
    <t>HAMMER</t>
  </si>
  <si>
    <t>LAYER</t>
  </si>
  <si>
    <t>DROP</t>
  </si>
  <si>
    <t>BLOWS/LAYER</t>
  </si>
  <si>
    <t>in</t>
  </si>
  <si>
    <t>x</t>
  </si>
  <si>
    <t>%OMC</t>
  </si>
  <si>
    <t>g/cc</t>
  </si>
  <si>
    <t xml:space="preserve">  Field Density Test</t>
  </si>
  <si>
    <t>ตัวอย่าง</t>
  </si>
  <si>
    <t>จุดทดสอบ</t>
  </si>
  <si>
    <t>0+010</t>
  </si>
  <si>
    <t>0+100</t>
  </si>
  <si>
    <t>0+210</t>
  </si>
  <si>
    <t>0+300</t>
  </si>
  <si>
    <t>0+395</t>
  </si>
  <si>
    <t>0+505</t>
  </si>
  <si>
    <t>LT</t>
  </si>
  <si>
    <t>RT</t>
  </si>
  <si>
    <t>CL</t>
  </si>
  <si>
    <t>น.น.ขวดแก้ว + กรวย + ทราย</t>
  </si>
  <si>
    <t>น.น.ขวดแก้ว + กรวย + ทรายที่เหลือ</t>
  </si>
  <si>
    <t>น.น.ทรายในหลุม + กรวย</t>
  </si>
  <si>
    <t>น.น.ทรายในกรวย</t>
  </si>
  <si>
    <t xml:space="preserve">น.น.ทรายในหลุม </t>
  </si>
  <si>
    <t>ปริมาตรหลุมที่ขุด</t>
  </si>
  <si>
    <r>
      <t>ซม.</t>
    </r>
    <r>
      <rPr>
        <vertAlign val="superscript"/>
        <sz val="12"/>
        <rFont val="Cordia New"/>
        <family val="2"/>
      </rPr>
      <t>3</t>
    </r>
  </si>
  <si>
    <t>น.น.ภาชนะ + วัสดุชื้น</t>
  </si>
  <si>
    <t xml:space="preserve">น.น.ภาชนะ </t>
  </si>
  <si>
    <t>น.น.วัสดุชื้น</t>
  </si>
  <si>
    <t>ความแน่นของวัสดุชื้น</t>
  </si>
  <si>
    <r>
      <t>กรัม/ซม.</t>
    </r>
    <r>
      <rPr>
        <vertAlign val="superscript"/>
        <sz val="12"/>
        <rFont val="Cordia New"/>
        <family val="2"/>
      </rPr>
      <t>3</t>
    </r>
  </si>
  <si>
    <t>ตลับหมายเลข</t>
  </si>
  <si>
    <t>น.น.วัสดุชื้น + ตลับ</t>
  </si>
  <si>
    <t>น.น.วัสดุแห้ง + ตลับ</t>
  </si>
  <si>
    <t>น.น.น้ำ</t>
  </si>
  <si>
    <t>น.น.ตลับ</t>
  </si>
  <si>
    <t xml:space="preserve">น.น.วัสดุแห้ง    </t>
  </si>
  <si>
    <t>ความชื้นในวัสดุ</t>
  </si>
  <si>
    <t>ร้อยละ</t>
  </si>
  <si>
    <t>ความแน่นของวัสดุแห้ง</t>
  </si>
  <si>
    <t>ความแน่นสูงสุด</t>
  </si>
  <si>
    <t>ค่าร้อยละของการบดอัดวัสดุ</t>
  </si>
  <si>
    <t>ผลการทดสอบ</t>
  </si>
  <si>
    <t xml:space="preserve">ทดสอบวันที่  9 ธันวาคม 2547        </t>
  </si>
  <si>
    <r>
      <t xml:space="preserve">อุณหภูมิขณะทดสอบ        </t>
    </r>
    <r>
      <rPr>
        <b/>
        <vertAlign val="superscript"/>
        <sz val="12"/>
        <rFont val="AngsanaUPC"/>
        <family val="1"/>
      </rPr>
      <t>o</t>
    </r>
    <r>
      <rPr>
        <b/>
        <sz val="12"/>
        <rFont val="AngsanaUPC"/>
        <family val="1"/>
      </rPr>
      <t>C</t>
    </r>
  </si>
  <si>
    <t>โครงการก่อสร้างถนน  ผิวแอสฟัลต์</t>
  </si>
  <si>
    <t>ทดสอบครั้งที่  5</t>
  </si>
  <si>
    <t>ถนนทางเข้าโครงการพืชสวนโลก</t>
  </si>
  <si>
    <t>เวลาทดสอบในสนาม       น.</t>
  </si>
  <si>
    <t xml:space="preserve">ชนิดตัวอย่างวัสดุทดสอบ  ลูกรัง  </t>
  </si>
  <si>
    <t xml:space="preserve"> FIELD DENSITY TEST</t>
  </si>
  <si>
    <t>GRAVEL FINE</t>
  </si>
  <si>
    <t>GRAVEL COARSE</t>
  </si>
  <si>
    <t>SAND FINE</t>
  </si>
  <si>
    <t>SAND COARSE</t>
  </si>
  <si>
    <t>SAND MEDIUM</t>
  </si>
  <si>
    <t>ROCK</t>
  </si>
  <si>
    <t xml:space="preserve"> ATTERBERG  LIMIT   </t>
  </si>
  <si>
    <r>
      <t>(D</t>
    </r>
    <r>
      <rPr>
        <vertAlign val="subscript"/>
        <sz val="14"/>
        <rFont val="AngsanaUPC"/>
        <family val="1"/>
      </rPr>
      <t>30</t>
    </r>
    <r>
      <rPr>
        <sz val="14"/>
        <rFont val="AngsanaUPC"/>
        <family val="1"/>
      </rPr>
      <t>)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/D</t>
    </r>
    <r>
      <rPr>
        <vertAlign val="subscript"/>
        <sz val="14"/>
        <rFont val="AngsanaUPC"/>
        <family val="1"/>
      </rPr>
      <t>60</t>
    </r>
    <r>
      <rPr>
        <sz val="14"/>
        <rFont val="AngsanaUPC"/>
        <family val="1"/>
      </rPr>
      <t>xD</t>
    </r>
    <r>
      <rPr>
        <vertAlign val="subscript"/>
        <sz val="14"/>
        <rFont val="AngsanaUPC"/>
        <family val="1"/>
      </rPr>
      <t>10</t>
    </r>
  </si>
  <si>
    <t xml:space="preserve">                     นายสิบวิเคราะห์มวลดิน</t>
  </si>
  <si>
    <t>สภาพการกระจายของเม็ดดิน</t>
  </si>
  <si>
    <r>
      <t>(D</t>
    </r>
    <r>
      <rPr>
        <vertAlign val="subscript"/>
        <sz val="14"/>
        <rFont val="AngsanaUPC"/>
        <family val="1"/>
      </rPr>
      <t>30</t>
    </r>
    <r>
      <rPr>
        <sz val="14"/>
        <rFont val="AngsanaUPC"/>
        <family val="1"/>
      </rPr>
      <t>)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/D60xD10</t>
    </r>
  </si>
  <si>
    <t>A</t>
  </si>
  <si>
    <t>B</t>
  </si>
  <si>
    <t>D</t>
  </si>
  <si>
    <t>E</t>
  </si>
  <si>
    <t>F</t>
  </si>
  <si>
    <t>C</t>
  </si>
  <si>
    <t>ก่อนแช่น้ำ</t>
  </si>
  <si>
    <t>หลังแช่น้ำ</t>
  </si>
  <si>
    <t>น้ำหนักแบบ + วัสดุ</t>
  </si>
  <si>
    <t>น้ำหนักแบบ</t>
  </si>
  <si>
    <t>น้ำหนักวัสดุ</t>
  </si>
  <si>
    <t>ความแน่นชื้น</t>
  </si>
  <si>
    <t>กรัม/ลบ.ซม.</t>
  </si>
  <si>
    <t>ความแน่นแห้ง</t>
  </si>
  <si>
    <t>ปริมาณความชื้น</t>
  </si>
  <si>
    <t>บน</t>
  </si>
  <si>
    <t>กลาง</t>
  </si>
  <si>
    <t>ล่าง</t>
  </si>
  <si>
    <t>น้ำหนักตลับ + วัสดุชื้น</t>
  </si>
  <si>
    <t>น้ำหนักตลับ + วัสดุแห้ง</t>
  </si>
  <si>
    <t>น้ำหนักน้ำ</t>
  </si>
  <si>
    <t>น้ำหนักตลับ</t>
  </si>
  <si>
    <t>น้ำหนักวัสดุแห้ง</t>
  </si>
  <si>
    <t xml:space="preserve">     การทดสอบหาค่าการจมตัว     แผ่นเหล็กถ่วงน้ำหนัก (Surcharge)…………..…….แผ่น……...………….กก. Proving Ring Us…………...…....</t>
  </si>
  <si>
    <r>
      <t>(PENETRATION TEST)  พื้นที่หน้าตัดก่อนกด  =  19.355  ซม.</t>
    </r>
    <r>
      <rPr>
        <vertAlign val="superscript"/>
        <sz val="12"/>
        <rFont val="Cordia New"/>
        <family val="2"/>
      </rPr>
      <t>2</t>
    </r>
  </si>
  <si>
    <t>กดด้วยความเร็ว  1.27  มม./นาที</t>
  </si>
  <si>
    <t>ค่าที่</t>
  </si>
  <si>
    <t>การ</t>
  </si>
  <si>
    <t>(1)</t>
  </si>
  <si>
    <t>(2)</t>
  </si>
  <si>
    <t>(3) = (1)-(2)</t>
  </si>
  <si>
    <t>Load Reading</t>
  </si>
  <si>
    <t>Bearing</t>
  </si>
  <si>
    <t>วันที่</t>
  </si>
  <si>
    <t>เวลา</t>
  </si>
  <si>
    <t>อ่าน</t>
  </si>
  <si>
    <t>พองตัว</t>
  </si>
  <si>
    <t>จำนวน</t>
  </si>
  <si>
    <t>Pene</t>
  </si>
  <si>
    <t>Dial Reading</t>
  </si>
  <si>
    <t>Corr. Pene</t>
  </si>
  <si>
    <t>From</t>
  </si>
  <si>
    <t>Value</t>
  </si>
  <si>
    <t>Ratui</t>
  </si>
  <si>
    <t>( มม. )</t>
  </si>
  <si>
    <t>( % )</t>
  </si>
  <si>
    <t>วัน</t>
  </si>
  <si>
    <t>( มม.)</t>
  </si>
  <si>
    <t>( กก.)</t>
  </si>
  <si>
    <r>
      <t>(กก./ซม.</t>
    </r>
    <r>
      <rPr>
        <vertAlign val="superscript"/>
        <sz val="12"/>
        <rFont val="Cordia New"/>
        <family val="2"/>
      </rPr>
      <t>2</t>
    </r>
    <r>
      <rPr>
        <sz val="12"/>
        <rFont val="Cordia New"/>
        <family val="2"/>
      </rPr>
      <t>)</t>
    </r>
  </si>
  <si>
    <t>curve</t>
  </si>
  <si>
    <t xml:space="preserve"> </t>
  </si>
  <si>
    <t>ความชื้นที่ความแน่นสูงสุด</t>
  </si>
  <si>
    <t>ความชื้นของวัสดุ</t>
  </si>
  <si>
    <t>ปริมาณน้ำที่เพิ่มเข้าไป</t>
  </si>
  <si>
    <t>ลบ.ซม.</t>
  </si>
  <si>
    <t>น้ำหนักวัสดุที่ร่อนผ่านตะแกรง</t>
  </si>
  <si>
    <t>น้ำหนักวัสดุที่ค้างบนตะแกรง</t>
  </si>
  <si>
    <t>ผลรวมของน้ำหนักวัสดุแห้ง</t>
  </si>
  <si>
    <t>ผลรวมของน้ำหนักที่เพิ่มเข้าไป</t>
  </si>
  <si>
    <t>การทดสอบหาค่า  CBR</t>
  </si>
  <si>
    <t>Unsoaked</t>
  </si>
  <si>
    <t>Soaked</t>
  </si>
  <si>
    <t>MOLD SIZE  Dia. 6 '' x 4.6''</t>
  </si>
  <si>
    <t>VOLUME: 2131.3 cc</t>
  </si>
  <si>
    <t>HAMMER WT.: 10 lb.</t>
  </si>
  <si>
    <t>DROP:18 ''</t>
  </si>
  <si>
    <t>ชนิดตัวอย่าง   หินคลุกชั้นพื้นทาง CBR 80% ทดสอบครั้งที่……</t>
  </si>
  <si>
    <t>หนังสือทดสอบที่………………………………ชุดที่…….</t>
  </si>
  <si>
    <t>ทดสอบวันที่……………………………………</t>
  </si>
  <si>
    <t>CALIFORNIA   BEARING   RATIO</t>
  </si>
  <si>
    <t>( ASTM D-1883 )</t>
  </si>
  <si>
    <t>BLOW/LAYER</t>
  </si>
  <si>
    <t>ความหนาแน่นของทราย</t>
  </si>
  <si>
    <t>น้ำหนักทรายในกรวย</t>
  </si>
  <si>
    <t>ความแน่นที่ต้องการ</t>
  </si>
  <si>
    <t>g</t>
  </si>
  <si>
    <t>อุณหภูมิขณะทดลอง</t>
  </si>
  <si>
    <r>
      <t>o</t>
    </r>
    <r>
      <rPr>
        <sz val="14"/>
        <rFont val="AngsanaUPC"/>
        <family val="0"/>
      </rPr>
      <t>C</t>
    </r>
  </si>
  <si>
    <t>ปริมาตร/กรัม</t>
  </si>
  <si>
    <t>cc/g</t>
  </si>
  <si>
    <t>การทดลองครั้งที่</t>
  </si>
  <si>
    <t>นน.เครื่องมือ+น้ำเต็ม</t>
  </si>
  <si>
    <t>นน.เครื่องมือ</t>
  </si>
  <si>
    <t>นน.น้ำเต็มขวด</t>
  </si>
  <si>
    <t>นน.น้ำเฉลี่ย</t>
  </si>
  <si>
    <t>ปริมาตรขวด</t>
  </si>
  <si>
    <t>การหาปริมาตรขวด</t>
  </si>
  <si>
    <t>การหาความหนาแน่นของทราย</t>
  </si>
  <si>
    <t>นน.เครื่องมือ+ทรายเต็ม</t>
  </si>
  <si>
    <t>นน.ทรายเต็มขวด</t>
  </si>
  <si>
    <t>นน.ทรายเฉลี่ย</t>
  </si>
  <si>
    <t>นน.ขวดทรายก่อนคว่ำ</t>
  </si>
  <si>
    <t>นน.ขวดทรายหลังคว่ำ</t>
  </si>
  <si>
    <t>นน.ทรายในกรวย</t>
  </si>
  <si>
    <t>นน.ทรายในกรวยเฉลี่ย</t>
  </si>
  <si>
    <t>TESTED DATA</t>
  </si>
  <si>
    <t>ปริมาณน้ำ</t>
  </si>
  <si>
    <t>อับหมายเลข</t>
  </si>
  <si>
    <t>นน.อับ+ดินเปียก</t>
  </si>
  <si>
    <t>นน.อับ+ดินแห้ง</t>
  </si>
  <si>
    <t>นน.น้ำ</t>
  </si>
  <si>
    <t>นน.อับ</t>
  </si>
  <si>
    <t>นน.ดินแห้ง</t>
  </si>
  <si>
    <t>ปริมาตรหลุม</t>
  </si>
  <si>
    <t>นน.ขวดทรายก่อนคว่ำบนหลุม</t>
  </si>
  <si>
    <t>นน.ขวดทรายหลังคว่ำบนหลุม</t>
  </si>
  <si>
    <t>นน.ทรายในหลุม</t>
  </si>
  <si>
    <t>ความแน่น</t>
  </si>
  <si>
    <t>นน.กระป๋อง+ดินเปียก</t>
  </si>
  <si>
    <t>นน.กระป๋อง</t>
  </si>
  <si>
    <t>นน.ดินเปียก</t>
  </si>
  <si>
    <t>ความหนาแน่นเปียก</t>
  </si>
  <si>
    <t>ความหนาแน่นแห้ง</t>
  </si>
  <si>
    <t>%การบดอัด</t>
  </si>
  <si>
    <t>ความหนาแน่นแห้งสูงสุด</t>
  </si>
  <si>
    <t>%COMPACTION ที่ทดสอบได้</t>
  </si>
  <si>
    <t>%COMPACTION ต่ำสุดที่ต้องการ</t>
  </si>
  <si>
    <t>การหาน้ำหนักของทรายในกรวย</t>
  </si>
  <si>
    <t>4x4.6 in</t>
  </si>
  <si>
    <t>5.5 lb</t>
  </si>
  <si>
    <t>1.   การทดสอบความแน่น (DENSITY TEST)</t>
  </si>
  <si>
    <r>
      <t xml:space="preserve">2.   </t>
    </r>
    <r>
      <rPr>
        <b/>
        <u val="single"/>
        <sz val="14"/>
        <rFont val="AngsanaUPC"/>
        <family val="1"/>
      </rPr>
      <t>หาเปอร์เซนต์ความชื้น (WATER CONTENT TEST)</t>
    </r>
  </si>
  <si>
    <t>เปอร์เซนต์ความชื้น</t>
  </si>
  <si>
    <t>ปริมาตรโมล</t>
  </si>
  <si>
    <t>GW</t>
  </si>
  <si>
    <t>Sw</t>
  </si>
  <si>
    <t>Cu&gt;4</t>
  </si>
  <si>
    <t>Cu&gt;6</t>
  </si>
  <si>
    <t>Cc=1-3</t>
  </si>
  <si>
    <t>ดังนั้นเป็นดินชนิด</t>
  </si>
  <si>
    <t>(                                       )</t>
  </si>
  <si>
    <t>(                                        )</t>
  </si>
  <si>
    <t>(                                              )</t>
  </si>
  <si>
    <t>ผู้ตรวจสอบ:</t>
  </si>
  <si>
    <t>SIEVE  ANALYSIS  (DRY)</t>
  </si>
  <si>
    <t>SIEVE  ANALYSIS  (WET)</t>
  </si>
  <si>
    <t>(ปิยะบุตร  ศรีสารากร )</t>
  </si>
  <si>
    <t>(                                      )</t>
  </si>
  <si>
    <t>ผบ.หน่วยงานก่อสร้างฯ</t>
  </si>
  <si>
    <t>(                                          )</t>
  </si>
  <si>
    <t xml:space="preserve">    (                                        )</t>
  </si>
  <si>
    <t xml:space="preserve">             </t>
  </si>
  <si>
    <t xml:space="preserve">            </t>
  </si>
  <si>
    <t>ผู้ตรวจสอบ:  ร,ท,</t>
  </si>
  <si>
    <t xml:space="preserve"> พ,ต.</t>
  </si>
  <si>
    <t xml:space="preserve">โครงการ </t>
  </si>
  <si>
    <t xml:space="preserve">เจ้าของโครงการ  </t>
  </si>
  <si>
    <t>สถานที่ก่อสร้าง</t>
  </si>
  <si>
    <t xml:space="preserve">         </t>
  </si>
  <si>
    <t xml:space="preserve">ผู้รับจ้างหรือผู้นำส่งวัสดุ </t>
  </si>
  <si>
    <t>ผู้ตรวจสอบ:  ร.อ.</t>
  </si>
  <si>
    <t>ชุดปฏิบัติงานก่อสร้างถนน หน่วยงาน</t>
  </si>
  <si>
    <t xml:space="preserve"> นายสิบวิเคราะห์มวลดิน</t>
  </si>
  <si>
    <t>ผู้ตรวจสอบ:  ร.ท.</t>
  </si>
  <si>
    <t xml:space="preserve">ผู้ตรวจสอบ:  พ.ต. </t>
  </si>
  <si>
    <t>( ปิยะบุคร  ศรีสารากร)</t>
  </si>
  <si>
    <t xml:space="preserve">        ผบ.หน่วยงานก่อสร้างฯ</t>
  </si>
  <si>
    <t>(                                            )</t>
  </si>
  <si>
    <t>COMPACTION REVISE</t>
  </si>
  <si>
    <t xml:space="preserve">        Sand Cone</t>
  </si>
  <si>
    <t xml:space="preserve">ผู้รับผิดชอบ  </t>
  </si>
  <si>
    <t>GRAIN SIZE DISTRIBUTION CURVE</t>
  </si>
  <si>
    <t>GRAIN SIZE (mm</t>
  </si>
  <si>
    <t>ช่องตระแกง</t>
  </si>
  <si>
    <t>%ผ่าน</t>
  </si>
  <si>
    <t>ขั้น1</t>
  </si>
  <si>
    <t>coppy  ช่องตระแกรง และ% ผ่าน ในแนวตั้ง</t>
  </si>
  <si>
    <t>ขั้น2</t>
  </si>
  <si>
    <t>แทรก   -   กราฟเส้น  -  ชนิดเส้น  -  X,Y  กระจาย   -  สัญญลักษ์เส้น  - คลุมขั้นที 1 -Enter</t>
  </si>
  <si>
    <t>ขั้น3 แกนนอน               เค้าโครง  -  แกน  -  แกนนอน  -  แกนนอน</t>
  </si>
  <si>
    <t>ขั้น4 ถ้ามีปรับแก้</t>
  </si>
  <si>
    <t>แกน  -  แกนนอน  -  ปรับค่าลำดับ</t>
  </si>
  <si>
    <t>ขั้น5 ต้องการตารางรายละเอียด  คลิกกราฟที่สร้างเสร็จแล้ว  -  คลิกกล่องตาราง  -  Enter</t>
  </si>
  <si>
    <t xml:space="preserve">                                                                   แนะนำการ ทำกราฟ</t>
  </si>
  <si>
    <t xml:space="preserve"> การทำกราฟ แกน XแกนY จากขนาดช่องตระแกรง และ% ผ่านช่องตระแกรง ของตาราง  SIEVE ANALYSIS</t>
  </si>
  <si>
    <t>COMPACTION CURVE</t>
  </si>
  <si>
    <r>
      <t xml:space="preserve">  (</t>
    </r>
    <r>
      <rPr>
        <b/>
        <sz val="14"/>
        <color indexed="9"/>
        <rFont val="AngsanaUPC"/>
        <family val="1"/>
      </rPr>
      <t xml:space="preserve"> ปิยะบุตร  ศรีสารากร </t>
    </r>
    <r>
      <rPr>
        <b/>
        <sz val="14"/>
        <rFont val="AngsanaUPC"/>
        <family val="1"/>
      </rPr>
      <t xml:space="preserve"> )</t>
    </r>
  </si>
  <si>
    <t>พ.ท.</t>
  </si>
  <si>
    <r>
      <t xml:space="preserve">(  </t>
    </r>
    <r>
      <rPr>
        <sz val="14"/>
        <color indexed="9"/>
        <rFont val="AngsanaUPC"/>
        <family val="1"/>
      </rPr>
      <t>ปิยะบุตร ศรีสารากร 0817598033</t>
    </r>
    <r>
      <rPr>
        <sz val="14"/>
        <rFont val="AngsanaUPC"/>
        <family val="0"/>
      </rPr>
      <t xml:space="preserve"> )</t>
    </r>
  </si>
  <si>
    <r>
      <t xml:space="preserve">(   </t>
    </r>
    <r>
      <rPr>
        <b/>
        <sz val="12"/>
        <color indexed="9"/>
        <rFont val="AngsanaUPC"/>
        <family val="1"/>
      </rPr>
      <t xml:space="preserve">บุรินทร์                 </t>
    </r>
    <r>
      <rPr>
        <b/>
        <sz val="12"/>
        <rFont val="AngsanaUPC"/>
        <family val="1"/>
      </rPr>
      <t xml:space="preserve">       )</t>
    </r>
  </si>
  <si>
    <t xml:space="preserve">ผู้ตรวจสอบ:  พ.ท </t>
  </si>
  <si>
    <t xml:space="preserve">ผู้ตรวจสอบ: </t>
  </si>
  <si>
    <r>
      <t xml:space="preserve">   ( </t>
    </r>
    <r>
      <rPr>
        <b/>
        <sz val="14"/>
        <color indexed="9"/>
        <rFont val="AngsanaUPC"/>
        <family val="1"/>
      </rPr>
      <t xml:space="preserve">ปิยะบุตร ศรีสารากร </t>
    </r>
    <r>
      <rPr>
        <b/>
        <sz val="14"/>
        <rFont val="AngsanaUPC"/>
        <family val="1"/>
      </rPr>
      <t xml:space="preserve">     )</t>
    </r>
  </si>
  <si>
    <r>
      <t>(</t>
    </r>
    <r>
      <rPr>
        <sz val="14"/>
        <color indexed="9"/>
        <rFont val="AngsanaUPC"/>
        <family val="1"/>
      </rPr>
      <t xml:space="preserve">  (ปิยะบุตร  ศรีสารากร</t>
    </r>
    <r>
      <rPr>
        <sz val="14"/>
        <rFont val="AngsanaUPC"/>
        <family val="0"/>
      </rPr>
      <t xml:space="preserve"> )        </t>
    </r>
  </si>
  <si>
    <t xml:space="preserve">ผู้อนุมัติ:    </t>
  </si>
  <si>
    <r>
      <t xml:space="preserve">  (</t>
    </r>
    <r>
      <rPr>
        <b/>
        <sz val="14"/>
        <color indexed="9"/>
        <rFont val="AngsanaUPC"/>
        <family val="1"/>
      </rPr>
      <t xml:space="preserve">บุรินทร์ ธีระวัฒนวิศิทฎ์   </t>
    </r>
    <r>
      <rPr>
        <b/>
        <sz val="14"/>
        <rFont val="AngsanaUPC"/>
        <family val="1"/>
      </rPr>
      <t xml:space="preserve">         )</t>
    </r>
  </si>
  <si>
    <t>(บุรินทร์ ธีระวัฒนวิศิษฎ์ )</t>
  </si>
  <si>
    <t>(บุรินทร์ ธีระวัฒนวิศิษฎฺ)</t>
  </si>
  <si>
    <r>
      <t xml:space="preserve">  (</t>
    </r>
    <r>
      <rPr>
        <b/>
        <sz val="14"/>
        <color indexed="9"/>
        <rFont val="AngsanaUPC"/>
        <family val="1"/>
      </rPr>
      <t xml:space="preserve"> บุรืนทร์ ธีระวัฒนวิศิษฏ์</t>
    </r>
    <r>
      <rPr>
        <b/>
        <sz val="14"/>
        <rFont val="AngsanaUPC"/>
        <family val="1"/>
      </rPr>
      <t xml:space="preserve">             )</t>
    </r>
  </si>
  <si>
    <r>
      <t xml:space="preserve">(  </t>
    </r>
    <r>
      <rPr>
        <sz val="14"/>
        <color indexed="9"/>
        <rFont val="AngsanaUPC"/>
        <family val="1"/>
      </rPr>
      <t xml:space="preserve">บุรืนทร์ วัฒนวิศิษฏ์)        </t>
    </r>
    <r>
      <rPr>
        <sz val="14"/>
        <rFont val="AngsanaUPC"/>
        <family val="1"/>
      </rPr>
      <t xml:space="preserve">    </t>
    </r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</si>
</sst>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  <numFmt numFmtId="203" formatCode="0.000"/>
    <numFmt numFmtId="204" formatCode="0.0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#,##0.000"/>
    <numFmt numFmtId="210" formatCode="0.0000"/>
    <numFmt numFmtId="211" formatCode="d\ ดดด\ bb"/>
    <numFmt numFmtId="212" formatCode="#,##0.0000"/>
    <numFmt numFmtId="213" formatCode="0.00000"/>
    <numFmt numFmtId="214" formatCode="0.000000"/>
    <numFmt numFmtId="215" formatCode="d\ ดดดด\ bbbb"/>
    <numFmt numFmtId="216" formatCode="#,##0.0"/>
    <numFmt numFmtId="217" formatCode="_-* #,##0.000_-;\-* #,##0.000_-;_-* &quot;-&quot;??_-;_-@_-"/>
    <numFmt numFmtId="218" formatCode="_-* #,##0.0_-;\-* #,##0.0_-;_-* &quot;-&quot;??_-;_-@_-"/>
    <numFmt numFmtId="219" formatCode="_-* #,##0_-;\-* #,##0_-;_-* &quot;-&quot;??_-;_-@_-"/>
    <numFmt numFmtId="220" formatCode="_(* #,##0.000_);_(* \(#,##0.000\);_(* &quot;-&quot;??_);_(@_)"/>
    <numFmt numFmtId="221" formatCode="_-* #,##0.000_-;\-* #,##0.000_-;_-* &quot;-&quot;???_-;_-@_-"/>
    <numFmt numFmtId="222" formatCode="_(* #,##0.0_);_(* \(#,##0.0\);_(* &quot;-&quot;??_);_(@_)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_(* #,##0.0000_);_(* \(#,##0.0000\);_(* &quot;-&quot;??_);_(@_)"/>
    <numFmt numFmtId="227" formatCode="_(* #,##0.00000_);_(* \(#,##0.00000\);_(* &quot;-&quot;??_);_(@_)"/>
    <numFmt numFmtId="228" formatCode="[$€-2]\ #,##0.00_);[Red]\([$€-2]\ #,##0.00\)"/>
  </numFmts>
  <fonts count="9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CordiaUPC"/>
      <family val="2"/>
    </font>
    <font>
      <b/>
      <sz val="16"/>
      <name val="AngsanaUPC"/>
      <family val="1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b/>
      <sz val="26"/>
      <name val="AngsanaUPC"/>
      <family val="1"/>
    </font>
    <font>
      <b/>
      <sz val="24"/>
      <name val="AngsanaUPC"/>
      <family val="1"/>
    </font>
    <font>
      <sz val="12"/>
      <name val="AngsanaUPC"/>
      <family val="1"/>
    </font>
    <font>
      <vertAlign val="subscript"/>
      <sz val="14"/>
      <name val="AngsanaUPC"/>
      <family val="1"/>
    </font>
    <font>
      <vertAlign val="superscript"/>
      <sz val="14"/>
      <name val="AngsanaUPC"/>
      <family val="1"/>
    </font>
    <font>
      <sz val="12"/>
      <name val="CordiaUPC"/>
      <family val="2"/>
    </font>
    <font>
      <sz val="16"/>
      <name val="AngsanaUPC"/>
      <family val="1"/>
    </font>
    <font>
      <b/>
      <u val="single"/>
      <sz val="16"/>
      <name val="AngsanaUPC"/>
      <family val="1"/>
    </font>
    <font>
      <b/>
      <sz val="14"/>
      <name val="CordiaUPC"/>
      <family val="2"/>
    </font>
    <font>
      <sz val="13"/>
      <name val="CordiaUPC"/>
      <family val="2"/>
    </font>
    <font>
      <b/>
      <sz val="12"/>
      <name val="AngsanaUPC"/>
      <family val="1"/>
    </font>
    <font>
      <b/>
      <sz val="20"/>
      <name val="AngsanaUPC"/>
      <family val="1"/>
    </font>
    <font>
      <b/>
      <sz val="12"/>
      <name val="CordiaUPC"/>
      <family val="2"/>
    </font>
    <font>
      <b/>
      <sz val="11"/>
      <name val="AngsanaUPC"/>
      <family val="1"/>
    </font>
    <font>
      <b/>
      <u val="single"/>
      <sz val="14"/>
      <name val="AngsanaUPC"/>
      <family val="1"/>
    </font>
    <font>
      <sz val="28"/>
      <name val="AngsanaUPC"/>
      <family val="1"/>
    </font>
    <font>
      <sz val="12"/>
      <name val="Cordia New"/>
      <family val="2"/>
    </font>
    <font>
      <b/>
      <sz val="12"/>
      <name val="Cordia New"/>
      <family val="2"/>
    </font>
    <font>
      <vertAlign val="superscript"/>
      <sz val="12"/>
      <name val="Cordia New"/>
      <family val="2"/>
    </font>
    <font>
      <sz val="12"/>
      <color indexed="10"/>
      <name val="Cordia New"/>
      <family val="2"/>
    </font>
    <font>
      <b/>
      <vertAlign val="superscript"/>
      <sz val="12"/>
      <name val="AngsanaUPC"/>
      <family val="1"/>
    </font>
    <font>
      <b/>
      <sz val="14"/>
      <name val="Cordia New"/>
      <family val="2"/>
    </font>
    <font>
      <b/>
      <sz val="16"/>
      <name val="Cordia New"/>
      <family val="2"/>
    </font>
    <font>
      <b/>
      <sz val="20"/>
      <color indexed="8"/>
      <name val="Cordia New"/>
      <family val="2"/>
    </font>
    <font>
      <sz val="14"/>
      <color indexed="10"/>
      <name val="AngsanaUPC"/>
      <family val="1"/>
    </font>
    <font>
      <sz val="20"/>
      <name val="AngsanaUPC"/>
      <family val="1"/>
    </font>
    <font>
      <b/>
      <sz val="16"/>
      <color indexed="8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9"/>
      <name val="AngsanaUPC"/>
      <family val="1"/>
    </font>
    <font>
      <b/>
      <sz val="14"/>
      <color indexed="9"/>
      <name val="AngsanaUPC"/>
      <family val="1"/>
    </font>
    <font>
      <b/>
      <sz val="12"/>
      <color indexed="9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5.8"/>
      <color indexed="8"/>
      <name val="AngsanaUPC"/>
      <family val="1"/>
    </font>
    <font>
      <sz val="14"/>
      <color indexed="8"/>
      <name val="AngsanaUPC"/>
      <family val="1"/>
    </font>
    <font>
      <b/>
      <sz val="15.75"/>
      <color indexed="8"/>
      <name val="AngsanaUPC"/>
      <family val="0"/>
    </font>
    <font>
      <b/>
      <sz val="18"/>
      <color indexed="8"/>
      <name val="AngsanaUPC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AngsanaUPC"/>
      <family val="0"/>
    </font>
    <font>
      <b/>
      <sz val="22"/>
      <color indexed="8"/>
      <name val="AngsanaUPC"/>
      <family val="0"/>
    </font>
    <font>
      <sz val="2.75"/>
      <color indexed="8"/>
      <name val="Cordia New"/>
      <family val="0"/>
    </font>
    <font>
      <b/>
      <sz val="2.75"/>
      <color indexed="8"/>
      <name val="Cordia New"/>
      <family val="0"/>
    </font>
    <font>
      <b/>
      <sz val="3.75"/>
      <color indexed="8"/>
      <name val="Cordia New"/>
      <family val="0"/>
    </font>
    <font>
      <sz val="15"/>
      <color indexed="8"/>
      <name val="Cordia New"/>
      <family val="0"/>
    </font>
    <font>
      <b/>
      <sz val="15"/>
      <color indexed="8"/>
      <name val="Cordia New"/>
      <family val="0"/>
    </font>
    <font>
      <b/>
      <sz val="19.25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AngsanaUPC"/>
      <family val="1"/>
    </font>
    <font>
      <b/>
      <sz val="15.8"/>
      <color rgb="FF000000"/>
      <name val="AngsanaUPC"/>
      <family val="1"/>
    </font>
    <font>
      <sz val="14"/>
      <color theme="1"/>
      <name val="AngsanaUPC"/>
      <family val="1"/>
    </font>
    <font>
      <b/>
      <sz val="8"/>
      <name val="AngsanaUPC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64C7D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07BD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2" applyNumberFormat="0" applyAlignment="0" applyProtection="0"/>
    <xf numFmtId="0" fontId="79" fillId="0" borderId="3" applyNumberFormat="0" applyFill="0" applyAlignment="0" applyProtection="0"/>
    <xf numFmtId="0" fontId="80" fillId="22" borderId="0" applyNumberFormat="0" applyBorder="0" applyAlignment="0" applyProtection="0"/>
    <xf numFmtId="0" fontId="81" fillId="23" borderId="1" applyNumberFormat="0" applyAlignment="0" applyProtection="0"/>
    <xf numFmtId="0" fontId="82" fillId="24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85" fillId="20" borderId="5" applyNumberFormat="0" applyAlignment="0" applyProtection="0"/>
    <xf numFmtId="0" fontId="0" fillId="32" borderId="6" applyNumberFormat="0" applyFont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94" fontId="0" fillId="0" borderId="11" xfId="38" applyFont="1" applyBorder="1" applyAlignment="1">
      <alignment horizontal="centerContinuous"/>
    </xf>
    <xf numFmtId="194" fontId="0" fillId="33" borderId="11" xfId="38" applyFont="1" applyFill="1" applyBorder="1" applyAlignment="1">
      <alignment horizontal="center"/>
    </xf>
    <xf numFmtId="194" fontId="0" fillId="34" borderId="0" xfId="38" applyFont="1" applyFill="1" applyBorder="1" applyAlignment="1">
      <alignment horizontal="center"/>
    </xf>
    <xf numFmtId="194" fontId="0" fillId="35" borderId="0" xfId="38" applyFont="1" applyFill="1" applyBorder="1" applyAlignment="1">
      <alignment horizontal="center"/>
    </xf>
    <xf numFmtId="0" fontId="0" fillId="33" borderId="12" xfId="0" applyFill="1" applyBorder="1" applyAlignment="1">
      <alignment horizontal="centerContinuous"/>
    </xf>
    <xf numFmtId="194" fontId="0" fillId="0" borderId="13" xfId="38" applyFont="1" applyBorder="1" applyAlignment="1">
      <alignment horizontal="centerContinuous"/>
    </xf>
    <xf numFmtId="194" fontId="0" fillId="0" borderId="14" xfId="38" applyFont="1" applyBorder="1" applyAlignment="1">
      <alignment horizontal="centerContinuous"/>
    </xf>
    <xf numFmtId="194" fontId="0" fillId="33" borderId="13" xfId="38" applyFont="1" applyFill="1" applyBorder="1" applyAlignment="1">
      <alignment horizontal="center"/>
    </xf>
    <xf numFmtId="194" fontId="0" fillId="34" borderId="15" xfId="38" applyFont="1" applyFill="1" applyBorder="1" applyAlignment="1">
      <alignment horizontal="center"/>
    </xf>
    <xf numFmtId="194" fontId="0" fillId="34" borderId="16" xfId="38" applyFont="1" applyFill="1" applyBorder="1" applyAlignment="1">
      <alignment horizontal="center"/>
    </xf>
    <xf numFmtId="194" fontId="0" fillId="35" borderId="15" xfId="38" applyFont="1" applyFill="1" applyBorder="1" applyAlignment="1">
      <alignment horizontal="center"/>
    </xf>
    <xf numFmtId="194" fontId="0" fillId="35" borderId="17" xfId="38" applyFont="1" applyFill="1" applyBorder="1" applyAlignment="1">
      <alignment horizontal="center"/>
    </xf>
    <xf numFmtId="194" fontId="0" fillId="35" borderId="16" xfId="38" applyFont="1" applyFill="1" applyBorder="1" applyAlignment="1">
      <alignment horizontal="center"/>
    </xf>
    <xf numFmtId="194" fontId="0" fillId="33" borderId="18" xfId="38" applyFont="1" applyFill="1" applyBorder="1" applyAlignment="1">
      <alignment horizontal="center"/>
    </xf>
    <xf numFmtId="194" fontId="0" fillId="0" borderId="14" xfId="38" applyFont="1" applyFill="1" applyBorder="1" applyAlignment="1">
      <alignment horizontal="center"/>
    </xf>
    <xf numFmtId="194" fontId="0" fillId="33" borderId="14" xfId="38" applyFont="1" applyFill="1" applyBorder="1" applyAlignment="1">
      <alignment horizontal="center"/>
    </xf>
    <xf numFmtId="194" fontId="0" fillId="34" borderId="14" xfId="38" applyFont="1" applyFill="1" applyBorder="1" applyAlignment="1">
      <alignment horizontal="left"/>
    </xf>
    <xf numFmtId="194" fontId="0" fillId="35" borderId="14" xfId="38" applyFont="1" applyFill="1" applyBorder="1" applyAlignment="1">
      <alignment horizontal="left"/>
    </xf>
    <xf numFmtId="194" fontId="0" fillId="33" borderId="14" xfId="38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94" fontId="0" fillId="0" borderId="0" xfId="38" applyFont="1" applyAlignment="1">
      <alignment/>
    </xf>
    <xf numFmtId="194" fontId="0" fillId="36" borderId="0" xfId="38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09" fontId="0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/>
    </xf>
    <xf numFmtId="194" fontId="0" fillId="0" borderId="14" xfId="38" applyNumberFormat="1" applyFont="1" applyBorder="1" applyAlignment="1">
      <alignment/>
    </xf>
    <xf numFmtId="194" fontId="0" fillId="0" borderId="16" xfId="38" applyNumberFormat="1" applyFont="1" applyBorder="1" applyAlignment="1">
      <alignment/>
    </xf>
    <xf numFmtId="194" fontId="0" fillId="0" borderId="19" xfId="38" applyNumberFormat="1" applyFont="1" applyBorder="1" applyAlignment="1">
      <alignment/>
    </xf>
    <xf numFmtId="194" fontId="0" fillId="0" borderId="14" xfId="38" applyNumberFormat="1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194" fontId="1" fillId="0" borderId="0" xfId="38" applyFont="1" applyAlignment="1">
      <alignment/>
    </xf>
    <xf numFmtId="194" fontId="1" fillId="0" borderId="0" xfId="38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14" xfId="0" applyNumberFormat="1" applyFont="1" applyBorder="1" applyAlignment="1">
      <alignment/>
    </xf>
    <xf numFmtId="2" fontId="27" fillId="0" borderId="14" xfId="0" applyNumberFormat="1" applyFont="1" applyFill="1" applyBorder="1" applyAlignment="1">
      <alignment/>
    </xf>
    <xf numFmtId="2" fontId="24" fillId="37" borderId="14" xfId="0" applyNumberFormat="1" applyFont="1" applyFill="1" applyBorder="1" applyAlignment="1">
      <alignment/>
    </xf>
    <xf numFmtId="0" fontId="24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194" fontId="1" fillId="0" borderId="14" xfId="38" applyFont="1" applyBorder="1" applyAlignment="1">
      <alignment/>
    </xf>
    <xf numFmtId="194" fontId="0" fillId="33" borderId="0" xfId="38" applyFont="1" applyFill="1" applyBorder="1" applyAlignment="1">
      <alignment/>
    </xf>
    <xf numFmtId="194" fontId="0" fillId="38" borderId="0" xfId="38" applyFont="1" applyFill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33" borderId="29" xfId="0" applyFill="1" applyBorder="1" applyAlignment="1">
      <alignment horizontal="centerContinuous"/>
    </xf>
    <xf numFmtId="194" fontId="0" fillId="0" borderId="30" xfId="38" applyFont="1" applyBorder="1" applyAlignment="1">
      <alignment horizontal="centerContinuous"/>
    </xf>
    <xf numFmtId="194" fontId="0" fillId="33" borderId="30" xfId="38" applyFont="1" applyFill="1" applyBorder="1" applyAlignment="1">
      <alignment horizontal="center"/>
    </xf>
    <xf numFmtId="0" fontId="0" fillId="33" borderId="31" xfId="0" applyFill="1" applyBorder="1" applyAlignment="1">
      <alignment horizontal="centerContinuous"/>
    </xf>
    <xf numFmtId="194" fontId="0" fillId="0" borderId="32" xfId="38" applyFont="1" applyBorder="1" applyAlignment="1">
      <alignment horizontal="centerContinuous"/>
    </xf>
    <xf numFmtId="194" fontId="0" fillId="33" borderId="32" xfId="38" applyFont="1" applyFill="1" applyBorder="1" applyAlignment="1">
      <alignment horizontal="center"/>
    </xf>
    <xf numFmtId="0" fontId="0" fillId="33" borderId="17" xfId="0" applyFill="1" applyBorder="1" applyAlignment="1">
      <alignment horizontal="centerContinuous"/>
    </xf>
    <xf numFmtId="194" fontId="0" fillId="0" borderId="18" xfId="38" applyFont="1" applyBorder="1" applyAlignment="1">
      <alignment horizontal="centerContinuous"/>
    </xf>
    <xf numFmtId="2" fontId="0" fillId="39" borderId="17" xfId="0" applyNumberFormat="1" applyFill="1" applyBorder="1" applyAlignment="1">
      <alignment horizontal="center"/>
    </xf>
    <xf numFmtId="49" fontId="18" fillId="0" borderId="23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194" fontId="0" fillId="0" borderId="14" xfId="38" applyFont="1" applyBorder="1" applyAlignment="1">
      <alignment/>
    </xf>
    <xf numFmtId="0" fontId="0" fillId="0" borderId="16" xfId="0" applyBorder="1" applyAlignment="1">
      <alignment/>
    </xf>
    <xf numFmtId="194" fontId="0" fillId="0" borderId="0" xfId="38" applyFont="1" applyBorder="1" applyAlignment="1">
      <alignment/>
    </xf>
    <xf numFmtId="194" fontId="0" fillId="0" borderId="23" xfId="38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23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 horizontal="right"/>
    </xf>
    <xf numFmtId="0" fontId="24" fillId="0" borderId="22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4" xfId="0" applyFont="1" applyBorder="1" applyAlignment="1">
      <alignment horizontal="right"/>
    </xf>
    <xf numFmtId="0" fontId="24" fillId="0" borderId="24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20" xfId="0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0" borderId="26" xfId="0" applyFont="1" applyBorder="1" applyAlignment="1">
      <alignment/>
    </xf>
    <xf numFmtId="0" fontId="24" fillId="0" borderId="20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194" fontId="24" fillId="0" borderId="0" xfId="38" applyFont="1" applyBorder="1" applyAlignment="1">
      <alignment/>
    </xf>
    <xf numFmtId="194" fontId="24" fillId="0" borderId="21" xfId="38" applyFont="1" applyBorder="1" applyAlignment="1">
      <alignment/>
    </xf>
    <xf numFmtId="0" fontId="24" fillId="0" borderId="22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0" fillId="0" borderId="0" xfId="0" applyFont="1" applyAlignment="1">
      <alignment/>
    </xf>
    <xf numFmtId="194" fontId="32" fillId="0" borderId="14" xfId="38" applyNumberFormat="1" applyFont="1" applyBorder="1" applyAlignment="1">
      <alignment horizontal="centerContinuous"/>
    </xf>
    <xf numFmtId="220" fontId="32" fillId="0" borderId="14" xfId="38" applyNumberFormat="1" applyFont="1" applyBorder="1" applyAlignment="1">
      <alignment horizontal="centerContinuous"/>
    </xf>
    <xf numFmtId="194" fontId="32" fillId="0" borderId="16" xfId="38" applyNumberFormat="1" applyFont="1" applyBorder="1" applyAlignment="1">
      <alignment/>
    </xf>
    <xf numFmtId="194" fontId="32" fillId="0" borderId="19" xfId="38" applyNumberFormat="1" applyFont="1" applyBorder="1" applyAlignment="1">
      <alignment horizontal="centerContinuous"/>
    </xf>
    <xf numFmtId="194" fontId="32" fillId="0" borderId="16" xfId="38" applyNumberFormat="1" applyFont="1" applyBorder="1" applyAlignment="1">
      <alignment horizontal="centerContinuous"/>
    </xf>
    <xf numFmtId="220" fontId="1" fillId="0" borderId="0" xfId="38" applyNumberFormat="1" applyFont="1" applyAlignment="1">
      <alignment/>
    </xf>
    <xf numFmtId="194" fontId="10" fillId="36" borderId="0" xfId="38" applyFont="1" applyFill="1" applyBorder="1" applyAlignment="1">
      <alignment horizontal="left"/>
    </xf>
    <xf numFmtId="0" fontId="0" fillId="39" borderId="0" xfId="0" applyFill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203" fontId="1" fillId="0" borderId="23" xfId="0" applyNumberFormat="1" applyFont="1" applyBorder="1" applyAlignment="1">
      <alignment horizontal="centerContinuous"/>
    </xf>
    <xf numFmtId="203" fontId="1" fillId="0" borderId="14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203" fontId="1" fillId="0" borderId="23" xfId="0" applyNumberFormat="1" applyFont="1" applyBorder="1" applyAlignment="1">
      <alignment horizontal="centerContinuous"/>
    </xf>
    <xf numFmtId="203" fontId="1" fillId="0" borderId="14" xfId="0" applyNumberFormat="1" applyFont="1" applyBorder="1" applyAlignment="1">
      <alignment horizontal="centerContinuous"/>
    </xf>
    <xf numFmtId="0" fontId="0" fillId="40" borderId="15" xfId="0" applyFont="1" applyFill="1" applyBorder="1" applyAlignment="1">
      <alignment horizontal="centerContinuous"/>
    </xf>
    <xf numFmtId="0" fontId="0" fillId="40" borderId="26" xfId="0" applyFont="1" applyFill="1" applyBorder="1" applyAlignment="1">
      <alignment horizontal="centerContinuous"/>
    </xf>
    <xf numFmtId="0" fontId="0" fillId="40" borderId="25" xfId="0" applyFont="1" applyFill="1" applyBorder="1" applyAlignment="1">
      <alignment horizontal="left"/>
    </xf>
    <xf numFmtId="0" fontId="0" fillId="40" borderId="18" xfId="0" applyFont="1" applyFill="1" applyBorder="1" applyAlignment="1">
      <alignment horizontal="left"/>
    </xf>
    <xf numFmtId="0" fontId="0" fillId="40" borderId="17" xfId="0" applyFont="1" applyFill="1" applyBorder="1" applyAlignment="1">
      <alignment horizontal="centerContinuous"/>
    </xf>
    <xf numFmtId="0" fontId="0" fillId="41" borderId="16" xfId="0" applyFont="1" applyFill="1" applyBorder="1" applyAlignment="1">
      <alignment horizontal="centerContinuous"/>
    </xf>
    <xf numFmtId="0" fontId="0" fillId="41" borderId="20" xfId="0" applyFont="1" applyFill="1" applyBorder="1" applyAlignment="1">
      <alignment horizontal="centerContinuous"/>
    </xf>
    <xf numFmtId="0" fontId="0" fillId="41" borderId="19" xfId="0" applyFont="1" applyFill="1" applyBorder="1" applyAlignment="1">
      <alignment horizontal="centerContinuous"/>
    </xf>
    <xf numFmtId="0" fontId="0" fillId="41" borderId="19" xfId="0" applyFont="1" applyFill="1" applyBorder="1" applyAlignment="1">
      <alignment horizontal="center"/>
    </xf>
    <xf numFmtId="2" fontId="0" fillId="41" borderId="29" xfId="0" applyNumberFormat="1" applyFill="1" applyBorder="1" applyAlignment="1">
      <alignment horizontal="center"/>
    </xf>
    <xf numFmtId="2" fontId="0" fillId="41" borderId="10" xfId="0" applyNumberFormat="1" applyFill="1" applyBorder="1" applyAlignment="1">
      <alignment horizontal="center"/>
    </xf>
    <xf numFmtId="2" fontId="0" fillId="41" borderId="31" xfId="0" applyNumberFormat="1" applyFill="1" applyBorder="1" applyAlignment="1">
      <alignment horizontal="center"/>
    </xf>
    <xf numFmtId="2" fontId="0" fillId="42" borderId="29" xfId="0" applyNumberFormat="1" applyFill="1" applyBorder="1" applyAlignment="1">
      <alignment horizontal="center"/>
    </xf>
    <xf numFmtId="2" fontId="0" fillId="42" borderId="31" xfId="0" applyNumberFormat="1" applyFill="1" applyBorder="1" applyAlignment="1">
      <alignment horizontal="center"/>
    </xf>
    <xf numFmtId="2" fontId="0" fillId="43" borderId="29" xfId="0" applyNumberFormat="1" applyFill="1" applyBorder="1" applyAlignment="1">
      <alignment horizontal="center"/>
    </xf>
    <xf numFmtId="2" fontId="0" fillId="43" borderId="31" xfId="0" applyNumberFormat="1" applyFill="1" applyBorder="1" applyAlignment="1">
      <alignment horizontal="center"/>
    </xf>
    <xf numFmtId="2" fontId="0" fillId="40" borderId="29" xfId="0" applyNumberFormat="1" applyFill="1" applyBorder="1" applyAlignment="1">
      <alignment horizontal="center"/>
    </xf>
    <xf numFmtId="2" fontId="0" fillId="40" borderId="31" xfId="0" applyNumberFormat="1" applyFill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2" fontId="0" fillId="44" borderId="12" xfId="0" applyNumberFormat="1" applyFill="1" applyBorder="1" applyAlignment="1">
      <alignment horizontal="center"/>
    </xf>
    <xf numFmtId="2" fontId="0" fillId="45" borderId="29" xfId="0" applyNumberFormat="1" applyFill="1" applyBorder="1" applyAlignment="1">
      <alignment horizontal="center"/>
    </xf>
    <xf numFmtId="2" fontId="0" fillId="45" borderId="31" xfId="0" applyNumberFormat="1" applyFill="1" applyBorder="1" applyAlignment="1">
      <alignment horizontal="center"/>
    </xf>
    <xf numFmtId="0" fontId="24" fillId="41" borderId="14" xfId="0" applyFont="1" applyFill="1" applyBorder="1" applyAlignment="1">
      <alignment horizontal="center"/>
    </xf>
    <xf numFmtId="0" fontId="24" fillId="40" borderId="14" xfId="0" applyFont="1" applyFill="1" applyBorder="1" applyAlignment="1">
      <alignment horizontal="center"/>
    </xf>
    <xf numFmtId="0" fontId="24" fillId="40" borderId="16" xfId="0" applyFont="1" applyFill="1" applyBorder="1" applyAlignment="1">
      <alignment horizontal="center"/>
    </xf>
    <xf numFmtId="0" fontId="24" fillId="46" borderId="14" xfId="0" applyFont="1" applyFill="1" applyBorder="1" applyAlignment="1">
      <alignment horizontal="center"/>
    </xf>
    <xf numFmtId="0" fontId="24" fillId="40" borderId="19" xfId="0" applyFont="1" applyFill="1" applyBorder="1" applyAlignment="1">
      <alignment/>
    </xf>
    <xf numFmtId="0" fontId="24" fillId="40" borderId="0" xfId="0" applyFont="1" applyFill="1" applyAlignment="1">
      <alignment/>
    </xf>
    <xf numFmtId="0" fontId="24" fillId="40" borderId="23" xfId="0" applyFont="1" applyFill="1" applyBorder="1" applyAlignment="1">
      <alignment/>
    </xf>
    <xf numFmtId="0" fontId="24" fillId="40" borderId="21" xfId="0" applyFont="1" applyFill="1" applyBorder="1" applyAlignment="1">
      <alignment/>
    </xf>
    <xf numFmtId="194" fontId="24" fillId="42" borderId="21" xfId="38" applyFont="1" applyFill="1" applyBorder="1" applyAlignment="1">
      <alignment/>
    </xf>
    <xf numFmtId="0" fontId="24" fillId="42" borderId="22" xfId="0" applyFont="1" applyFill="1" applyBorder="1" applyAlignment="1">
      <alignment horizontal="right"/>
    </xf>
    <xf numFmtId="194" fontId="24" fillId="42" borderId="0" xfId="38" applyFont="1" applyFill="1" applyAlignment="1">
      <alignment/>
    </xf>
    <xf numFmtId="194" fontId="24" fillId="40" borderId="20" xfId="38" applyFont="1" applyFill="1" applyBorder="1" applyAlignment="1">
      <alignment/>
    </xf>
    <xf numFmtId="194" fontId="24" fillId="3" borderId="21" xfId="38" applyFont="1" applyFill="1" applyBorder="1" applyAlignment="1">
      <alignment/>
    </xf>
    <xf numFmtId="194" fontId="24" fillId="3" borderId="0" xfId="38" applyFont="1" applyFill="1" applyBorder="1" applyAlignment="1">
      <alignment/>
    </xf>
    <xf numFmtId="0" fontId="5" fillId="3" borderId="0" xfId="0" applyFont="1" applyFill="1" applyBorder="1" applyAlignment="1">
      <alignment/>
    </xf>
    <xf numFmtId="194" fontId="5" fillId="40" borderId="0" xfId="38" applyFont="1" applyFill="1" applyBorder="1" applyAlignment="1">
      <alignment/>
    </xf>
    <xf numFmtId="0" fontId="1" fillId="7" borderId="23" xfId="0" applyFont="1" applyFill="1" applyBorder="1" applyAlignment="1">
      <alignment horizontal="centerContinuous"/>
    </xf>
    <xf numFmtId="194" fontId="1" fillId="7" borderId="0" xfId="38" applyFont="1" applyFill="1" applyBorder="1" applyAlignment="1">
      <alignment/>
    </xf>
    <xf numFmtId="194" fontId="0" fillId="0" borderId="0" xfId="0" applyNumberFormat="1" applyAlignment="1">
      <alignment/>
    </xf>
    <xf numFmtId="0" fontId="89" fillId="0" borderId="0" xfId="0" applyNumberFormat="1" applyFont="1" applyAlignment="1">
      <alignment/>
    </xf>
    <xf numFmtId="194" fontId="89" fillId="0" borderId="0" xfId="0" applyNumberFormat="1" applyFont="1" applyAlignment="1">
      <alignment/>
    </xf>
    <xf numFmtId="0" fontId="0" fillId="47" borderId="0" xfId="0" applyFill="1" applyAlignment="1">
      <alignment/>
    </xf>
    <xf numFmtId="0" fontId="1" fillId="47" borderId="25" xfId="0" applyFont="1" applyFill="1" applyBorder="1" applyAlignment="1">
      <alignment/>
    </xf>
    <xf numFmtId="4" fontId="1" fillId="47" borderId="26" xfId="0" applyNumberFormat="1" applyFont="1" applyFill="1" applyBorder="1" applyAlignment="1">
      <alignment/>
    </xf>
    <xf numFmtId="0" fontId="1" fillId="47" borderId="25" xfId="0" applyFont="1" applyFill="1" applyBorder="1" applyAlignment="1">
      <alignment horizontal="left"/>
    </xf>
    <xf numFmtId="0" fontId="1" fillId="47" borderId="26" xfId="0" applyFont="1" applyFill="1" applyBorder="1" applyAlignment="1">
      <alignment horizontal="left"/>
    </xf>
    <xf numFmtId="4" fontId="18" fillId="47" borderId="27" xfId="0" applyNumberFormat="1" applyFont="1" applyFill="1" applyBorder="1" applyAlignment="1">
      <alignment/>
    </xf>
    <xf numFmtId="0" fontId="1" fillId="47" borderId="18" xfId="0" applyFont="1" applyFill="1" applyBorder="1" applyAlignment="1">
      <alignment/>
    </xf>
    <xf numFmtId="4" fontId="1" fillId="47" borderId="0" xfId="0" applyNumberFormat="1" applyFont="1" applyFill="1" applyBorder="1" applyAlignment="1">
      <alignment/>
    </xf>
    <xf numFmtId="0" fontId="1" fillId="47" borderId="18" xfId="0" applyFont="1" applyFill="1" applyBorder="1" applyAlignment="1">
      <alignment horizontal="left"/>
    </xf>
    <xf numFmtId="0" fontId="1" fillId="47" borderId="0" xfId="0" applyFont="1" applyFill="1" applyBorder="1" applyAlignment="1">
      <alignment horizontal="left"/>
    </xf>
    <xf numFmtId="4" fontId="18" fillId="47" borderId="28" xfId="0" applyNumberFormat="1" applyFont="1" applyFill="1" applyBorder="1" applyAlignment="1">
      <alignment/>
    </xf>
    <xf numFmtId="4" fontId="1" fillId="47" borderId="18" xfId="0" applyNumberFormat="1" applyFont="1" applyFill="1" applyBorder="1" applyAlignment="1">
      <alignment/>
    </xf>
    <xf numFmtId="4" fontId="18" fillId="47" borderId="0" xfId="0" applyNumberFormat="1" applyFont="1" applyFill="1" applyBorder="1" applyAlignment="1">
      <alignment/>
    </xf>
    <xf numFmtId="0" fontId="1" fillId="47" borderId="0" xfId="0" applyFont="1" applyFill="1" applyBorder="1" applyAlignment="1">
      <alignment/>
    </xf>
    <xf numFmtId="0" fontId="1" fillId="47" borderId="19" xfId="0" applyFont="1" applyFill="1" applyBorder="1" applyAlignment="1">
      <alignment horizontal="left"/>
    </xf>
    <xf numFmtId="0" fontId="1" fillId="47" borderId="20" xfId="0" applyFont="1" applyFill="1" applyBorder="1" applyAlignment="1">
      <alignment horizontal="left"/>
    </xf>
    <xf numFmtId="4" fontId="18" fillId="47" borderId="24" xfId="0" applyNumberFormat="1" applyFont="1" applyFill="1" applyBorder="1" applyAlignment="1">
      <alignment/>
    </xf>
    <xf numFmtId="0" fontId="1" fillId="47" borderId="18" xfId="0" applyFont="1" applyFill="1" applyBorder="1" applyAlignment="1">
      <alignment/>
    </xf>
    <xf numFmtId="4" fontId="21" fillId="47" borderId="0" xfId="0" applyNumberFormat="1" applyFont="1" applyFill="1" applyBorder="1" applyAlignment="1">
      <alignment/>
    </xf>
    <xf numFmtId="4" fontId="21" fillId="47" borderId="27" xfId="0" applyNumberFormat="1" applyFont="1" applyFill="1" applyBorder="1" applyAlignment="1">
      <alignment/>
    </xf>
    <xf numFmtId="0" fontId="18" fillId="47" borderId="0" xfId="0" applyFont="1" applyFill="1" applyBorder="1" applyAlignment="1">
      <alignment/>
    </xf>
    <xf numFmtId="0" fontId="18" fillId="47" borderId="28" xfId="0" applyFont="1" applyFill="1" applyBorder="1" applyAlignment="1">
      <alignment/>
    </xf>
    <xf numFmtId="0" fontId="1" fillId="47" borderId="19" xfId="0" applyFont="1" applyFill="1" applyBorder="1" applyAlignment="1">
      <alignment/>
    </xf>
    <xf numFmtId="49" fontId="1" fillId="47" borderId="20" xfId="0" applyNumberFormat="1" applyFont="1" applyFill="1" applyBorder="1" applyAlignment="1">
      <alignment/>
    </xf>
    <xf numFmtId="0" fontId="1" fillId="47" borderId="20" xfId="0" applyFont="1" applyFill="1" applyBorder="1" applyAlignment="1">
      <alignment/>
    </xf>
    <xf numFmtId="0" fontId="18" fillId="47" borderId="20" xfId="0" applyFont="1" applyFill="1" applyBorder="1" applyAlignment="1">
      <alignment/>
    </xf>
    <xf numFmtId="0" fontId="18" fillId="47" borderId="20" xfId="0" applyFont="1" applyFill="1" applyBorder="1" applyAlignment="1">
      <alignment horizontal="centerContinuous"/>
    </xf>
    <xf numFmtId="0" fontId="18" fillId="47" borderId="24" xfId="0" applyFont="1" applyFill="1" applyBorder="1" applyAlignment="1">
      <alignment/>
    </xf>
    <xf numFmtId="0" fontId="5" fillId="47" borderId="14" xfId="0" applyFont="1" applyFill="1" applyBorder="1" applyAlignment="1">
      <alignment horizontal="centerContinuous" vertical="center"/>
    </xf>
    <xf numFmtId="194" fontId="13" fillId="47" borderId="14" xfId="38" applyFont="1" applyFill="1" applyBorder="1" applyAlignment="1">
      <alignment horizontal="centerContinuous"/>
    </xf>
    <xf numFmtId="194" fontId="13" fillId="47" borderId="14" xfId="38" applyFont="1" applyFill="1" applyBorder="1" applyAlignment="1">
      <alignment horizontal="centerContinuous"/>
    </xf>
    <xf numFmtId="1" fontId="0" fillId="47" borderId="0" xfId="0" applyNumberFormat="1" applyFill="1" applyAlignment="1">
      <alignment/>
    </xf>
    <xf numFmtId="194" fontId="16" fillId="47" borderId="14" xfId="38" applyFont="1" applyFill="1" applyBorder="1" applyAlignment="1">
      <alignment/>
    </xf>
    <xf numFmtId="1" fontId="16" fillId="47" borderId="14" xfId="0" applyNumberFormat="1" applyFont="1" applyFill="1" applyBorder="1" applyAlignment="1">
      <alignment horizontal="center"/>
    </xf>
    <xf numFmtId="1" fontId="16" fillId="47" borderId="0" xfId="0" applyNumberFormat="1" applyFont="1" applyFill="1" applyBorder="1" applyAlignment="1">
      <alignment horizontal="center"/>
    </xf>
    <xf numFmtId="2" fontId="16" fillId="47" borderId="0" xfId="0" applyNumberFormat="1" applyFont="1" applyFill="1" applyBorder="1" applyAlignment="1">
      <alignment horizontal="center"/>
    </xf>
    <xf numFmtId="0" fontId="13" fillId="47" borderId="0" xfId="0" applyFont="1" applyFill="1" applyAlignment="1">
      <alignment/>
    </xf>
    <xf numFmtId="0" fontId="89" fillId="47" borderId="0" xfId="0" applyNumberFormat="1" applyFont="1" applyFill="1" applyAlignment="1">
      <alignment/>
    </xf>
    <xf numFmtId="2" fontId="89" fillId="47" borderId="0" xfId="0" applyNumberFormat="1" applyFont="1" applyFill="1" applyAlignment="1">
      <alignment/>
    </xf>
    <xf numFmtId="0" fontId="13" fillId="47" borderId="0" xfId="0" applyFont="1" applyFill="1" applyBorder="1" applyAlignment="1">
      <alignment/>
    </xf>
    <xf numFmtId="0" fontId="17" fillId="47" borderId="0" xfId="0" applyFont="1" applyFill="1" applyAlignment="1">
      <alignment/>
    </xf>
    <xf numFmtId="0" fontId="0" fillId="47" borderId="0" xfId="0" applyFill="1" applyBorder="1" applyAlignment="1">
      <alignment/>
    </xf>
    <xf numFmtId="0" fontId="20" fillId="47" borderId="14" xfId="0" applyFont="1" applyFill="1" applyBorder="1" applyAlignment="1">
      <alignment/>
    </xf>
    <xf numFmtId="2" fontId="20" fillId="47" borderId="14" xfId="0" applyNumberFormat="1" applyFont="1" applyFill="1" applyBorder="1" applyAlignment="1">
      <alignment horizontal="center"/>
    </xf>
    <xf numFmtId="0" fontId="1" fillId="47" borderId="0" xfId="0" applyFont="1" applyFill="1" applyBorder="1" applyAlignment="1">
      <alignment horizontal="left"/>
    </xf>
    <xf numFmtId="0" fontId="90" fillId="0" borderId="0" xfId="0" applyFont="1" applyAlignment="1">
      <alignment horizontal="center" readingOrder="1"/>
    </xf>
    <xf numFmtId="0" fontId="0" fillId="0" borderId="14" xfId="0" applyBorder="1" applyAlignment="1">
      <alignment horizontal="center"/>
    </xf>
    <xf numFmtId="194" fontId="32" fillId="0" borderId="14" xfId="38" applyFont="1" applyBorder="1" applyAlignment="1">
      <alignment/>
    </xf>
    <xf numFmtId="220" fontId="32" fillId="0" borderId="14" xfId="38" applyNumberFormat="1" applyFont="1" applyBorder="1" applyAlignment="1">
      <alignment/>
    </xf>
    <xf numFmtId="0" fontId="32" fillId="0" borderId="14" xfId="0" applyFont="1" applyBorder="1" applyAlignment="1">
      <alignment/>
    </xf>
    <xf numFmtId="2" fontId="0" fillId="48" borderId="33" xfId="0" applyNumberFormat="1" applyFill="1" applyBorder="1" applyAlignment="1">
      <alignment horizontal="center"/>
    </xf>
    <xf numFmtId="203" fontId="0" fillId="48" borderId="33" xfId="0" applyNumberFormat="1" applyFill="1" applyBorder="1" applyAlignment="1">
      <alignment horizontal="center"/>
    </xf>
    <xf numFmtId="203" fontId="0" fillId="48" borderId="34" xfId="0" applyNumberFormat="1" applyFill="1" applyBorder="1" applyAlignment="1">
      <alignment horizontal="center"/>
    </xf>
    <xf numFmtId="194" fontId="0" fillId="48" borderId="35" xfId="38" applyFont="1" applyFill="1" applyBorder="1" applyAlignment="1">
      <alignment horizontal="center"/>
    </xf>
    <xf numFmtId="194" fontId="0" fillId="48" borderId="18" xfId="38" applyFont="1" applyFill="1" applyBorder="1" applyAlignment="1">
      <alignment horizontal="center"/>
    </xf>
    <xf numFmtId="2" fontId="0" fillId="49" borderId="12" xfId="0" applyNumberFormat="1" applyFill="1" applyBorder="1" applyAlignment="1">
      <alignment horizontal="center"/>
    </xf>
    <xf numFmtId="2" fontId="0" fillId="48" borderId="34" xfId="0" applyNumberFormat="1" applyFill="1" applyBorder="1" applyAlignment="1">
      <alignment horizontal="center"/>
    </xf>
    <xf numFmtId="2" fontId="0" fillId="48" borderId="36" xfId="0" applyNumberFormat="1" applyFill="1" applyBorder="1" applyAlignment="1">
      <alignment horizontal="center"/>
    </xf>
    <xf numFmtId="2" fontId="0" fillId="48" borderId="37" xfId="0" applyNumberFormat="1" applyFill="1" applyBorder="1" applyAlignment="1">
      <alignment horizontal="center"/>
    </xf>
    <xf numFmtId="2" fontId="0" fillId="48" borderId="0" xfId="0" applyNumberFormat="1" applyFill="1" applyBorder="1" applyAlignment="1">
      <alignment horizontal="center"/>
    </xf>
    <xf numFmtId="203" fontId="0" fillId="48" borderId="37" xfId="0" applyNumberFormat="1" applyFill="1" applyBorder="1" applyAlignment="1">
      <alignment horizontal="center"/>
    </xf>
    <xf numFmtId="194" fontId="0" fillId="48" borderId="30" xfId="38" applyFont="1" applyFill="1" applyBorder="1" applyAlignment="1">
      <alignment horizontal="center"/>
    </xf>
    <xf numFmtId="194" fontId="0" fillId="48" borderId="19" xfId="38" applyFont="1" applyFill="1" applyBorder="1" applyAlignment="1">
      <alignment horizontal="center"/>
    </xf>
    <xf numFmtId="0" fontId="12" fillId="0" borderId="14" xfId="0" applyFont="1" applyBorder="1" applyAlignment="1">
      <alignment/>
    </xf>
    <xf numFmtId="227" fontId="32" fillId="0" borderId="14" xfId="38" applyNumberFormat="1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1" fillId="7" borderId="14" xfId="0" applyFont="1" applyFill="1" applyBorder="1" applyAlignment="1">
      <alignment horizontal="centerContinuous"/>
    </xf>
    <xf numFmtId="194" fontId="32" fillId="50" borderId="23" xfId="38" applyNumberFormat="1" applyFont="1" applyFill="1" applyBorder="1" applyAlignment="1">
      <alignment horizontal="center"/>
    </xf>
    <xf numFmtId="220" fontId="32" fillId="50" borderId="19" xfId="38" applyNumberFormat="1" applyFont="1" applyFill="1" applyBorder="1" applyAlignment="1">
      <alignment horizontal="centerContinuous"/>
    </xf>
    <xf numFmtId="220" fontId="32" fillId="50" borderId="23" xfId="38" applyNumberFormat="1" applyFont="1" applyFill="1" applyBorder="1" applyAlignment="1">
      <alignment horizontal="center"/>
    </xf>
    <xf numFmtId="0" fontId="0" fillId="47" borderId="10" xfId="0" applyFill="1" applyBorder="1" applyAlignment="1">
      <alignment horizontal="centerContinuous"/>
    </xf>
    <xf numFmtId="0" fontId="0" fillId="47" borderId="12" xfId="0" applyFill="1" applyBorder="1" applyAlignment="1">
      <alignment horizontal="centerContinuous"/>
    </xf>
    <xf numFmtId="194" fontId="0" fillId="47" borderId="11" xfId="38" applyFont="1" applyFill="1" applyBorder="1" applyAlignment="1">
      <alignment horizontal="center"/>
    </xf>
    <xf numFmtId="194" fontId="0" fillId="47" borderId="13" xfId="38" applyFont="1" applyFill="1" applyBorder="1" applyAlignment="1">
      <alignment horizontal="center"/>
    </xf>
    <xf numFmtId="49" fontId="0" fillId="7" borderId="14" xfId="0" applyNumberFormat="1" applyFill="1" applyBorder="1" applyAlignment="1">
      <alignment/>
    </xf>
    <xf numFmtId="0" fontId="24" fillId="7" borderId="20" xfId="0" applyFont="1" applyFill="1" applyBorder="1" applyAlignment="1">
      <alignment/>
    </xf>
    <xf numFmtId="0" fontId="24" fillId="7" borderId="24" xfId="0" applyFont="1" applyFill="1" applyBorder="1" applyAlignment="1">
      <alignment/>
    </xf>
    <xf numFmtId="194" fontId="32" fillId="50" borderId="14" xfId="38" applyNumberFormat="1" applyFont="1" applyFill="1" applyBorder="1" applyAlignment="1">
      <alignment horizontal="center"/>
    </xf>
    <xf numFmtId="220" fontId="32" fillId="50" borderId="14" xfId="38" applyNumberFormat="1" applyFont="1" applyFill="1" applyBorder="1" applyAlignment="1">
      <alignment horizontal="center"/>
    </xf>
    <xf numFmtId="2" fontId="0" fillId="48" borderId="0" xfId="0" applyNumberFormat="1" applyFill="1" applyAlignment="1">
      <alignment/>
    </xf>
    <xf numFmtId="194" fontId="0" fillId="51" borderId="0" xfId="0" applyNumberFormat="1" applyFill="1" applyAlignment="1">
      <alignment/>
    </xf>
    <xf numFmtId="194" fontId="0" fillId="51" borderId="35" xfId="38" applyFont="1" applyFill="1" applyBorder="1" applyAlignment="1">
      <alignment horizontal="center"/>
    </xf>
    <xf numFmtId="194" fontId="0" fillId="51" borderId="18" xfId="38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20" fontId="0" fillId="0" borderId="0" xfId="0" applyNumberFormat="1" applyAlignment="1">
      <alignment/>
    </xf>
    <xf numFmtId="194" fontId="32" fillId="47" borderId="16" xfId="38" applyNumberFormat="1" applyFont="1" applyFill="1" applyBorder="1" applyAlignment="1">
      <alignment/>
    </xf>
    <xf numFmtId="194" fontId="32" fillId="48" borderId="19" xfId="38" applyNumberFormat="1" applyFont="1" applyFill="1" applyBorder="1" applyAlignment="1">
      <alignment horizontal="centerContinuous"/>
    </xf>
    <xf numFmtId="194" fontId="32" fillId="48" borderId="16" xfId="38" applyNumberFormat="1" applyFont="1" applyFill="1" applyBorder="1" applyAlignment="1">
      <alignment horizontal="centerContinuous"/>
    </xf>
    <xf numFmtId="220" fontId="91" fillId="52" borderId="14" xfId="38" applyNumberFormat="1" applyFont="1" applyFill="1" applyBorder="1" applyAlignment="1">
      <alignment horizontal="centerContinuous"/>
    </xf>
    <xf numFmtId="220" fontId="0" fillId="52" borderId="0" xfId="0" applyNumberFormat="1" applyFill="1" applyAlignment="1">
      <alignment/>
    </xf>
    <xf numFmtId="194" fontId="0" fillId="48" borderId="0" xfId="0" applyNumberFormat="1" applyFill="1" applyAlignment="1">
      <alignment/>
    </xf>
    <xf numFmtId="220" fontId="0" fillId="48" borderId="0" xfId="0" applyNumberFormat="1" applyFill="1" applyAlignment="1">
      <alignment/>
    </xf>
    <xf numFmtId="0" fontId="0" fillId="0" borderId="0" xfId="0" applyFont="1" applyFill="1" applyBorder="1" applyAlignment="1">
      <alignment horizontal="centerContinuous"/>
    </xf>
    <xf numFmtId="220" fontId="89" fillId="47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9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89" fillId="0" borderId="28" xfId="0" applyFont="1" applyBorder="1" applyAlignment="1">
      <alignment/>
    </xf>
    <xf numFmtId="0" fontId="0" fillId="0" borderId="14" xfId="0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7" borderId="23" xfId="0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4" xfId="0" applyBorder="1" applyAlignment="1">
      <alignment horizontal="right"/>
    </xf>
    <xf numFmtId="0" fontId="14" fillId="0" borderId="0" xfId="0" applyFont="1" applyAlignment="1">
      <alignment/>
    </xf>
    <xf numFmtId="0" fontId="0" fillId="53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41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1" fillId="54" borderId="23" xfId="0" applyFont="1" applyFill="1" applyBorder="1" applyAlignment="1">
      <alignment horizontal="left"/>
    </xf>
    <xf numFmtId="0" fontId="1" fillId="54" borderId="21" xfId="0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33" fillId="0" borderId="23" xfId="0" applyFont="1" applyBorder="1" applyAlignment="1">
      <alignment/>
    </xf>
    <xf numFmtId="0" fontId="0" fillId="0" borderId="22" xfId="0" applyBorder="1" applyAlignment="1">
      <alignment/>
    </xf>
    <xf numFmtId="194" fontId="32" fillId="0" borderId="14" xfId="38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32" fillId="0" borderId="0" xfId="38" applyFont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left"/>
    </xf>
    <xf numFmtId="0" fontId="25" fillId="7" borderId="28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18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19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9" fillId="0" borderId="25" xfId="0" applyFont="1" applyBorder="1" applyAlignment="1">
      <alignment horizontal="center" vertical="center" wrapText="1" shrinkToFit="1"/>
    </xf>
    <xf numFmtId="0" fontId="29" fillId="0" borderId="26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 shrinkToFit="1"/>
    </xf>
    <xf numFmtId="0" fontId="29" fillId="0" borderId="19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 shrinkToFit="1"/>
    </xf>
    <xf numFmtId="0" fontId="24" fillId="7" borderId="18" xfId="0" applyFont="1" applyFill="1" applyBorder="1" applyAlignment="1">
      <alignment horizontal="left"/>
    </xf>
    <xf numFmtId="0" fontId="24" fillId="7" borderId="0" xfId="0" applyFont="1" applyFill="1" applyBorder="1" applyAlignment="1">
      <alignment horizontal="left"/>
    </xf>
    <xf numFmtId="0" fontId="24" fillId="7" borderId="28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24" fillId="0" borderId="28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26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0" fillId="0" borderId="18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4" fillId="47" borderId="14" xfId="0" applyFont="1" applyFill="1" applyBorder="1" applyAlignment="1">
      <alignment horizontal="left"/>
    </xf>
    <xf numFmtId="0" fontId="16" fillId="47" borderId="14" xfId="0" applyFont="1" applyFill="1" applyBorder="1" applyAlignment="1">
      <alignment horizontal="center"/>
    </xf>
    <xf numFmtId="0" fontId="1" fillId="47" borderId="18" xfId="0" applyFont="1" applyFill="1" applyBorder="1" applyAlignment="1">
      <alignment horizontal="center"/>
    </xf>
    <xf numFmtId="0" fontId="1" fillId="47" borderId="0" xfId="0" applyFont="1" applyFill="1" applyBorder="1" applyAlignment="1">
      <alignment horizontal="center"/>
    </xf>
    <xf numFmtId="0" fontId="5" fillId="47" borderId="14" xfId="0" applyFont="1" applyFill="1" applyBorder="1" applyAlignment="1">
      <alignment horizontal="center" vertical="center"/>
    </xf>
    <xf numFmtId="0" fontId="0" fillId="47" borderId="14" xfId="0" applyFont="1" applyFill="1" applyBorder="1" applyAlignment="1">
      <alignment horizontal="left"/>
    </xf>
    <xf numFmtId="0" fontId="8" fillId="47" borderId="14" xfId="0" applyFont="1" applyFill="1" applyBorder="1" applyAlignment="1">
      <alignment horizontal="center" vertical="center"/>
    </xf>
    <xf numFmtId="0" fontId="9" fillId="47" borderId="25" xfId="0" applyFont="1" applyFill="1" applyBorder="1" applyAlignment="1">
      <alignment horizontal="center" vertical="center" wrapText="1"/>
    </xf>
    <xf numFmtId="0" fontId="9" fillId="47" borderId="26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9" fillId="47" borderId="18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9" fillId="47" borderId="19" xfId="0" applyFont="1" applyFill="1" applyBorder="1" applyAlignment="1">
      <alignment horizontal="center" vertical="center" wrapText="1"/>
    </xf>
    <xf numFmtId="0" fontId="9" fillId="47" borderId="20" xfId="0" applyFont="1" applyFill="1" applyBorder="1" applyAlignment="1">
      <alignment horizontal="center" vertical="center" wrapText="1"/>
    </xf>
    <xf numFmtId="0" fontId="9" fillId="47" borderId="24" xfId="0" applyFont="1" applyFill="1" applyBorder="1" applyAlignment="1">
      <alignment horizontal="center" vertical="center" wrapText="1"/>
    </xf>
    <xf numFmtId="0" fontId="16" fillId="47" borderId="26" xfId="0" applyFont="1" applyFill="1" applyBorder="1" applyAlignment="1">
      <alignment horizontal="center"/>
    </xf>
    <xf numFmtId="0" fontId="1" fillId="47" borderId="26" xfId="0" applyNumberFormat="1" applyFont="1" applyFill="1" applyBorder="1" applyAlignment="1">
      <alignment horizontal="center"/>
    </xf>
    <xf numFmtId="0" fontId="5" fillId="47" borderId="23" xfId="0" applyFont="1" applyFill="1" applyBorder="1" applyAlignment="1">
      <alignment horizontal="left"/>
    </xf>
    <xf numFmtId="0" fontId="5" fillId="47" borderId="21" xfId="0" applyFont="1" applyFill="1" applyBorder="1" applyAlignment="1">
      <alignment horizontal="left"/>
    </xf>
    <xf numFmtId="0" fontId="5" fillId="47" borderId="22" xfId="0" applyFont="1" applyFill="1" applyBorder="1" applyAlignment="1">
      <alignment horizontal="left"/>
    </xf>
    <xf numFmtId="0" fontId="14" fillId="47" borderId="14" xfId="0" applyFont="1" applyFill="1" applyBorder="1" applyAlignment="1">
      <alignment horizontal="center"/>
    </xf>
    <xf numFmtId="0" fontId="14" fillId="47" borderId="16" xfId="0" applyFont="1" applyFill="1" applyBorder="1" applyAlignment="1">
      <alignment horizontal="center"/>
    </xf>
    <xf numFmtId="0" fontId="1" fillId="47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GRAIN SIZE DISTRIBUTION CURVE</a:t>
            </a:r>
          </a:p>
        </c:rich>
      </c:tx>
      <c:layout>
        <c:manualLayout>
          <c:xMode val="factor"/>
          <c:yMode val="factor"/>
          <c:x val="-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655"/>
          <c:w val="0.976"/>
          <c:h val="0.71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'[1]SIEVE'!$B$18:$B$31</c:f>
              <c:numCache>
                <c:ptCount val="14"/>
                <c:pt idx="0">
                  <c:v>76.2</c:v>
                </c:pt>
                <c:pt idx="1">
                  <c:v>63.5</c:v>
                </c:pt>
                <c:pt idx="2">
                  <c:v>50.8</c:v>
                </c:pt>
                <c:pt idx="3">
                  <c:v>38.1</c:v>
                </c:pt>
                <c:pt idx="4">
                  <c:v>25.4</c:v>
                </c:pt>
                <c:pt idx="5">
                  <c:v>19.1</c:v>
                </c:pt>
                <c:pt idx="6">
                  <c:v>6.35</c:v>
                </c:pt>
                <c:pt idx="7">
                  <c:v>4.76</c:v>
                </c:pt>
                <c:pt idx="8">
                  <c:v>2</c:v>
                </c:pt>
                <c:pt idx="9">
                  <c:v>0.83</c:v>
                </c:pt>
                <c:pt idx="10">
                  <c:v>0.42</c:v>
                </c:pt>
                <c:pt idx="11">
                  <c:v>0.25</c:v>
                </c:pt>
                <c:pt idx="12">
                  <c:v>0.149</c:v>
                </c:pt>
                <c:pt idx="13">
                  <c:v>0.075</c:v>
                </c:pt>
              </c:numCache>
            </c:numRef>
          </c:xVal>
          <c:yVal>
            <c:numRef>
              <c:f>'[1]SIEVE'!$E$18:$E$31</c:f>
              <c:numCach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99.32</c:v>
                </c:pt>
                <c:pt idx="4">
                  <c:v>98.4</c:v>
                </c:pt>
                <c:pt idx="5">
                  <c:v>83.04</c:v>
                </c:pt>
                <c:pt idx="6">
                  <c:v>76.12</c:v>
                </c:pt>
                <c:pt idx="7">
                  <c:v>62.980000000000004</c:v>
                </c:pt>
                <c:pt idx="8">
                  <c:v>45.48</c:v>
                </c:pt>
                <c:pt idx="9">
                  <c:v>36.38</c:v>
                </c:pt>
                <c:pt idx="10">
                  <c:v>25.52</c:v>
                </c:pt>
                <c:pt idx="11">
                  <c:v>19.42</c:v>
                </c:pt>
                <c:pt idx="12">
                  <c:v>12.520000000000001</c:v>
                </c:pt>
                <c:pt idx="13">
                  <c:v>3.52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'[1]SIEVE'!$B$18:$B$31</c:f>
              <c:numCache>
                <c:ptCount val="14"/>
                <c:pt idx="0">
                  <c:v>76.2</c:v>
                </c:pt>
                <c:pt idx="1">
                  <c:v>63.5</c:v>
                </c:pt>
                <c:pt idx="2">
                  <c:v>50.8</c:v>
                </c:pt>
                <c:pt idx="3">
                  <c:v>38.1</c:v>
                </c:pt>
                <c:pt idx="4">
                  <c:v>25.4</c:v>
                </c:pt>
                <c:pt idx="5">
                  <c:v>19.1</c:v>
                </c:pt>
                <c:pt idx="6">
                  <c:v>6.35</c:v>
                </c:pt>
                <c:pt idx="7">
                  <c:v>4.76</c:v>
                </c:pt>
                <c:pt idx="8">
                  <c:v>2</c:v>
                </c:pt>
                <c:pt idx="9">
                  <c:v>0.83</c:v>
                </c:pt>
                <c:pt idx="10">
                  <c:v>0.42</c:v>
                </c:pt>
                <c:pt idx="11">
                  <c:v>0.25</c:v>
                </c:pt>
                <c:pt idx="12">
                  <c:v>0.149</c:v>
                </c:pt>
                <c:pt idx="13">
                  <c:v>0.075</c:v>
                </c:pt>
              </c:numCache>
            </c:numRef>
          </c:xVal>
          <c:yVal>
            <c:numRef>
              <c:f>'[1]SIEVE'!$E$18:$E$31</c:f>
              <c:numCach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99.32</c:v>
                </c:pt>
                <c:pt idx="4">
                  <c:v>98.4</c:v>
                </c:pt>
                <c:pt idx="5">
                  <c:v>83.04</c:v>
                </c:pt>
                <c:pt idx="6">
                  <c:v>76.12</c:v>
                </c:pt>
                <c:pt idx="7">
                  <c:v>62.980000000000004</c:v>
                </c:pt>
                <c:pt idx="8">
                  <c:v>45.48</c:v>
                </c:pt>
                <c:pt idx="9">
                  <c:v>36.38</c:v>
                </c:pt>
                <c:pt idx="10">
                  <c:v>25.52</c:v>
                </c:pt>
                <c:pt idx="11">
                  <c:v>19.42</c:v>
                </c:pt>
                <c:pt idx="12">
                  <c:v>12.520000000000001</c:v>
                </c:pt>
                <c:pt idx="13">
                  <c:v>3.52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'[1]SIEVE'!$B$18:$B$31</c:f>
              <c:numCache>
                <c:ptCount val="14"/>
                <c:pt idx="0">
                  <c:v>76.2</c:v>
                </c:pt>
                <c:pt idx="1">
                  <c:v>63.5</c:v>
                </c:pt>
                <c:pt idx="2">
                  <c:v>50.8</c:v>
                </c:pt>
                <c:pt idx="3">
                  <c:v>38.1</c:v>
                </c:pt>
                <c:pt idx="4">
                  <c:v>25.4</c:v>
                </c:pt>
                <c:pt idx="5">
                  <c:v>19.1</c:v>
                </c:pt>
                <c:pt idx="6">
                  <c:v>6.35</c:v>
                </c:pt>
                <c:pt idx="7">
                  <c:v>4.76</c:v>
                </c:pt>
                <c:pt idx="8">
                  <c:v>2</c:v>
                </c:pt>
                <c:pt idx="9">
                  <c:v>0.83</c:v>
                </c:pt>
                <c:pt idx="10">
                  <c:v>0.42</c:v>
                </c:pt>
                <c:pt idx="11">
                  <c:v>0.25</c:v>
                </c:pt>
                <c:pt idx="12">
                  <c:v>0.149</c:v>
                </c:pt>
                <c:pt idx="13">
                  <c:v>0.075</c:v>
                </c:pt>
              </c:numCache>
            </c:numRef>
          </c:xVal>
          <c:yVal>
            <c:numRef>
              <c:f>'[1]SIEVE'!$E$18:$E$31</c:f>
              <c:numCach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99.32</c:v>
                </c:pt>
                <c:pt idx="4">
                  <c:v>98.4</c:v>
                </c:pt>
                <c:pt idx="5">
                  <c:v>83.04</c:v>
                </c:pt>
                <c:pt idx="6">
                  <c:v>76.12</c:v>
                </c:pt>
                <c:pt idx="7">
                  <c:v>62.980000000000004</c:v>
                </c:pt>
                <c:pt idx="8">
                  <c:v>45.48</c:v>
                </c:pt>
                <c:pt idx="9">
                  <c:v>36.38</c:v>
                </c:pt>
                <c:pt idx="10">
                  <c:v>25.52</c:v>
                </c:pt>
                <c:pt idx="11">
                  <c:v>19.42</c:v>
                </c:pt>
                <c:pt idx="12">
                  <c:v>12.520000000000001</c:v>
                </c:pt>
                <c:pt idx="13">
                  <c:v>3.52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'[1]SIEVE'!$B$18:$B$31</c:f>
              <c:numCache>
                <c:ptCount val="14"/>
                <c:pt idx="0">
                  <c:v>76.2</c:v>
                </c:pt>
                <c:pt idx="1">
                  <c:v>63.5</c:v>
                </c:pt>
                <c:pt idx="2">
                  <c:v>50.8</c:v>
                </c:pt>
                <c:pt idx="3">
                  <c:v>38.1</c:v>
                </c:pt>
                <c:pt idx="4">
                  <c:v>25.4</c:v>
                </c:pt>
                <c:pt idx="5">
                  <c:v>19.1</c:v>
                </c:pt>
                <c:pt idx="6">
                  <c:v>6.35</c:v>
                </c:pt>
                <c:pt idx="7">
                  <c:v>4.76</c:v>
                </c:pt>
                <c:pt idx="8">
                  <c:v>2</c:v>
                </c:pt>
                <c:pt idx="9">
                  <c:v>0.83</c:v>
                </c:pt>
                <c:pt idx="10">
                  <c:v>0.42</c:v>
                </c:pt>
                <c:pt idx="11">
                  <c:v>0.25</c:v>
                </c:pt>
                <c:pt idx="12">
                  <c:v>0.149</c:v>
                </c:pt>
                <c:pt idx="13">
                  <c:v>0.075</c:v>
                </c:pt>
              </c:numCache>
            </c:numRef>
          </c:xVal>
          <c:yVal>
            <c:numRef>
              <c:f>'[1]SIEVE'!$E$18:$E$31</c:f>
              <c:numCach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99.32</c:v>
                </c:pt>
                <c:pt idx="4">
                  <c:v>98.4</c:v>
                </c:pt>
                <c:pt idx="5">
                  <c:v>83.04</c:v>
                </c:pt>
                <c:pt idx="6">
                  <c:v>76.12</c:v>
                </c:pt>
                <c:pt idx="7">
                  <c:v>62.980000000000004</c:v>
                </c:pt>
                <c:pt idx="8">
                  <c:v>45.48</c:v>
                </c:pt>
                <c:pt idx="9">
                  <c:v>36.38</c:v>
                </c:pt>
                <c:pt idx="10">
                  <c:v>25.52</c:v>
                </c:pt>
                <c:pt idx="11">
                  <c:v>19.42</c:v>
                </c:pt>
                <c:pt idx="12">
                  <c:v>12.520000000000001</c:v>
                </c:pt>
                <c:pt idx="13">
                  <c:v>3.52</c:v>
                </c:pt>
              </c:numCache>
            </c:numRef>
          </c:yVal>
          <c:smooth val="1"/>
        </c:ser>
        <c:axId val="1160298"/>
        <c:axId val="10442683"/>
      </c:scatterChart>
      <c:valAx>
        <c:axId val="1160298"/>
        <c:scaling>
          <c:logBase val="10"/>
          <c:orientation val="maxMin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10442683"/>
        <c:crossesAt val="0.010000000000000005"/>
        <c:crossBetween val="midCat"/>
        <c:dispUnits/>
        <c:majorUnit val="10"/>
        <c:minorUnit val="10"/>
      </c:valAx>
      <c:valAx>
        <c:axId val="10442683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rPr>
                  <a:t>% PASSING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high"/>
        <c:spPr>
          <a:ln w="3175">
            <a:solidFill>
              <a:srgbClr val="000000"/>
            </a:solidFill>
          </a:ln>
        </c:spPr>
        <c:crossAx val="1160298"/>
        <c:crossesAt val="100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1" i="0" u="none" baseline="0">
          <a:solidFill>
            <a:srgbClr val="000000"/>
          </a:solidFill>
          <a:latin typeface="AngsanaUPC"/>
          <a:ea typeface="AngsanaUPC"/>
          <a:cs typeface="Angsan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225"/>
          <c:w val="0.74525"/>
          <c:h val="0.906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'WET SIEVE สอนกราฟ'!$I$46:$I$59</c:f>
              <c:numCache/>
            </c:numRef>
          </c:xVal>
          <c:yVal>
            <c:numRef>
              <c:f>'WET SIEVE สอนกราฟ'!$J$46:$J$59</c:f>
              <c:numCache/>
            </c:numRef>
          </c:yVal>
          <c:smooth val="1"/>
        </c:ser>
        <c:axId val="26875284"/>
        <c:axId val="40550965"/>
      </c:scatterChart>
      <c:valAx>
        <c:axId val="26875284"/>
        <c:scaling>
          <c:logBase val="10"/>
          <c:orientation val="maxMin"/>
          <c:max val="100"/>
          <c:min val="0.0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50965"/>
        <c:crosses val="max"/>
        <c:crossBetween val="midCat"/>
        <c:dispUnits/>
        <c:majorUnit val="10"/>
        <c:minorUnit val="10"/>
      </c:valAx>
      <c:valAx>
        <c:axId val="40550965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PASSING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75284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46875"/>
          <c:w val="0.160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2425"/>
          <c:w val="0.91225"/>
          <c:h val="0.89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'DRY SIEVE '!$C$43:$C$56</c:f>
              <c:numCache/>
            </c:numRef>
          </c:xVal>
          <c:yVal>
            <c:numRef>
              <c:f>'DRY SIEVE '!$D$43:$D$56</c:f>
              <c:numCache/>
            </c:numRef>
          </c:yVal>
          <c:smooth val="1"/>
        </c:ser>
        <c:axId val="29414366"/>
        <c:axId val="63402703"/>
      </c:scatterChart>
      <c:valAx>
        <c:axId val="29414366"/>
        <c:scaling>
          <c:logBase val="10"/>
          <c:orientation val="maxMin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02703"/>
        <c:crossesAt val="0"/>
        <c:crossBetween val="midCat"/>
        <c:dispUnits/>
      </c:valAx>
      <c:valAx>
        <c:axId val="63402703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Passing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436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การทดสอบการบดอัดวัสดุ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'[2]COMPACTION  ลูกรัง ( ต้นฉบับ )'!$G$41:$P$41</c:f>
              <c:numCache>
                <c:ptCount val="10"/>
                <c:pt idx="0">
                  <c:v>4.14</c:v>
                </c:pt>
                <c:pt idx="2">
                  <c:v>5.19</c:v>
                </c:pt>
                <c:pt idx="4">
                  <c:v>7.42</c:v>
                </c:pt>
                <c:pt idx="6">
                  <c:v>8.06</c:v>
                </c:pt>
                <c:pt idx="8">
                  <c:v>8.74</c:v>
                </c:pt>
              </c:numCache>
            </c:numRef>
          </c:xVal>
          <c:yVal>
            <c:numRef>
              <c:f>'[2]COMPACTION  ลูกรัง ( ต้นฉบับ )'!$G$40:$P$40</c:f>
              <c:numCache>
                <c:ptCount val="10"/>
                <c:pt idx="0">
                  <c:v>1.82</c:v>
                </c:pt>
                <c:pt idx="2">
                  <c:v>1.992</c:v>
                </c:pt>
                <c:pt idx="4">
                  <c:v>2.199</c:v>
                </c:pt>
                <c:pt idx="6">
                  <c:v>2.111</c:v>
                </c:pt>
                <c:pt idx="8">
                  <c:v>2.006</c:v>
                </c:pt>
              </c:numCache>
            </c:numRef>
          </c:yVal>
          <c:smooth val="0"/>
        </c:ser>
        <c:axId val="33753416"/>
        <c:axId val="35345289"/>
      </c:scatterChart>
      <c:valAx>
        <c:axId val="33753416"/>
        <c:scaling>
          <c:orientation val="minMax"/>
          <c:max val="11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% WATER CONTENT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35345289"/>
        <c:crossesAt val="1.8"/>
        <c:crossBetween val="midCat"/>
        <c:dispUnits/>
        <c:majorUnit val="1"/>
        <c:minorUnit val="0.1"/>
      </c:valAx>
      <c:valAx>
        <c:axId val="35345289"/>
        <c:scaling>
          <c:orientation val="minMax"/>
          <c:max val="2.3"/>
          <c:min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DRY DENSITY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33753416"/>
        <c:crossesAt val="3"/>
        <c:crossBetween val="midCat"/>
        <c:dispUnits/>
        <c:majorUnit val="0.1"/>
        <c:minorUnit val="0.02000000000000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2225"/>
          <c:w val="0.9245"/>
          <c:h val="0.90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'COMPACTION '!$E$34:$I$34</c:f>
              <c:numCache/>
            </c:numRef>
          </c:xVal>
          <c:yVal>
            <c:numRef>
              <c:f>'COMPACTION '!$E$35:$I$35</c:f>
              <c:numCache/>
            </c:numRef>
          </c:yVal>
          <c:smooth val="1"/>
        </c:ser>
        <c:axId val="49672146"/>
        <c:axId val="44396131"/>
      </c:scatterChart>
      <c:valAx>
        <c:axId val="4967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Content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6131"/>
        <c:crosses val="autoZero"/>
        <c:crossBetween val="midCat"/>
        <c:dispUnits/>
      </c:valAx>
      <c:valAx>
        <c:axId val="4439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Density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21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125"/>
          <c:w val="0.92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'ATTERBERG LIMIT'!$D$19:$G$19</c:f>
              <c:numCache/>
            </c:numRef>
          </c:xVal>
          <c:yVal>
            <c:numRef>
              <c:f>'ATTERBERG LIMIT'!$D$20:$G$20</c:f>
              <c:numCache/>
            </c:numRef>
          </c:yVal>
          <c:smooth val="0"/>
        </c:ser>
        <c:axId val="64020860"/>
        <c:axId val="39316829"/>
      </c:scatterChart>
      <c:valAx>
        <c:axId val="64020860"/>
        <c:scaling>
          <c:logBase val="10"/>
          <c:orientation val="minMax"/>
          <c:max val="1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NO. OF BLOWS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16829"/>
        <c:crosses val="autoZero"/>
        <c:crossBetween val="midCat"/>
        <c:dispUnits/>
      </c:valAx>
      <c:valAx>
        <c:axId val="39316829"/>
        <c:scaling>
          <c:orientation val="minMax"/>
          <c:max val="1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WATER CONTENT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20860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</a:rPr>
              <a:t>COMPACTION CURVE</a:t>
            </a:r>
          </a:p>
        </c:rich>
      </c:tx>
      <c:layout>
        <c:manualLayout>
          <c:xMode val="factor"/>
          <c:yMode val="factor"/>
          <c:x val="0.073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965"/>
          <c:w val="0.9515"/>
          <c:h val="0.8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'[3]COMPACTION REVISE'!$E$18:$I$18</c:f>
              <c:numCache>
                <c:ptCount val="5"/>
                <c:pt idx="0">
                  <c:v>4.198895027624299</c:v>
                </c:pt>
                <c:pt idx="1">
                  <c:v>5.998672859986723</c:v>
                </c:pt>
                <c:pt idx="2">
                  <c:v>7.998626845176797</c:v>
                </c:pt>
                <c:pt idx="3">
                  <c:v>9.601226993865035</c:v>
                </c:pt>
                <c:pt idx="4">
                  <c:v>10.800139762403923</c:v>
                </c:pt>
              </c:numCache>
            </c:numRef>
          </c:xVal>
          <c:yVal>
            <c:numRef>
              <c:f>'[3]COMPACTION REVISE'!$E$9:$I$9</c:f>
              <c:numCache>
                <c:ptCount val="5"/>
                <c:pt idx="0">
                  <c:v>2.087478292661658</c:v>
                </c:pt>
                <c:pt idx="1">
                  <c:v>2.2371707132926644</c:v>
                </c:pt>
                <c:pt idx="2">
                  <c:v>2.316652527822072</c:v>
                </c:pt>
                <c:pt idx="3">
                  <c:v>2.267367691267674</c:v>
                </c:pt>
                <c:pt idx="4">
                  <c:v>2.1672817505896496</c:v>
                </c:pt>
              </c:numCache>
            </c:numRef>
          </c:yVal>
          <c:smooth val="0"/>
        </c:ser>
        <c:axId val="18307142"/>
        <c:axId val="30546551"/>
      </c:scatterChart>
      <c:valAx>
        <c:axId val="18307142"/>
        <c:scaling>
          <c:orientation val="minMax"/>
          <c:max val="11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WATER CONTENT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30546551"/>
        <c:crossesAt val="2"/>
        <c:crossBetween val="midCat"/>
        <c:dispUnits/>
        <c:majorUnit val="1"/>
        <c:minorUnit val="0.1"/>
      </c:valAx>
      <c:valAx>
        <c:axId val="30546551"/>
        <c:scaling>
          <c:orientation val="minMax"/>
          <c:max val="2.4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DRY DENSITY(g/cc)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crossAx val="18307142"/>
        <c:crossesAt val="4"/>
        <c:crossBetween val="midCat"/>
        <c:dispUnits/>
        <c:majorUnit val="0.1"/>
        <c:minorUnit val="0.0100000000000000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3075"/>
          <c:w val="0.912"/>
          <c:h val="0.86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'COMPACTION REVISE'!$M$11:$M$15</c:f>
              <c:numCache/>
            </c:numRef>
          </c:xVal>
          <c:yVal>
            <c:numRef>
              <c:f>'COMPACTION REVISE'!$N$11:$N$15</c:f>
              <c:numCache/>
            </c:numRef>
          </c:yVal>
          <c:smooth val="1"/>
        </c:ser>
        <c:axId val="6483504"/>
        <c:axId val="58351537"/>
      </c:scatterChart>
      <c:valAx>
        <c:axId val="6483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Water Content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37"/>
        <c:crosses val="autoZero"/>
        <c:crossBetween val="midCat"/>
        <c:dispUnits/>
      </c:valAx>
      <c:valAx>
        <c:axId val="58351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Dry Densityn(g/cc)</a:t>
                </a:r>
              </a:p>
            </c:rich>
          </c:tx>
          <c:layout>
            <c:manualLayout>
              <c:xMode val="factor"/>
              <c:yMode val="factor"/>
              <c:x val="-0.03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44</xdr:row>
      <xdr:rowOff>38100</xdr:rowOff>
    </xdr:from>
    <xdr:to>
      <xdr:col>16</xdr:col>
      <xdr:colOff>457200</xdr:colOff>
      <xdr:row>59</xdr:row>
      <xdr:rowOff>9525</xdr:rowOff>
    </xdr:to>
    <xdr:graphicFrame>
      <xdr:nvGraphicFramePr>
        <xdr:cNvPr id="1" name="Chart 3"/>
        <xdr:cNvGraphicFramePr/>
      </xdr:nvGraphicFramePr>
      <xdr:xfrm>
        <a:off x="8143875" y="11715750"/>
        <a:ext cx="3514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819150</xdr:colOff>
      <xdr:row>18</xdr:row>
      <xdr:rowOff>114300</xdr:rowOff>
    </xdr:from>
    <xdr:to>
      <xdr:col>5</xdr:col>
      <xdr:colOff>819150</xdr:colOff>
      <xdr:row>21</xdr:row>
      <xdr:rowOff>209550</xdr:rowOff>
    </xdr:to>
    <xdr:sp>
      <xdr:nvSpPr>
        <xdr:cNvPr id="2" name="Line 9"/>
        <xdr:cNvSpPr>
          <a:spLocks/>
        </xdr:cNvSpPr>
      </xdr:nvSpPr>
      <xdr:spPr>
        <a:xfrm flipV="1">
          <a:off x="5048250" y="50006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2</xdr:row>
      <xdr:rowOff>133350</xdr:rowOff>
    </xdr:to>
    <xdr:pic>
      <xdr:nvPicPr>
        <xdr:cNvPr id="3" name="Picture 9" descr="วายามะ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571500</xdr:colOff>
      <xdr:row>39</xdr:row>
      <xdr:rowOff>133350</xdr:rowOff>
    </xdr:to>
    <xdr:pic>
      <xdr:nvPicPr>
        <xdr:cNvPr id="4" name="Picture 9" descr="วายามะ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53625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37</xdr:row>
      <xdr:rowOff>85725</xdr:rowOff>
    </xdr:from>
    <xdr:to>
      <xdr:col>3</xdr:col>
      <xdr:colOff>762000</xdr:colOff>
      <xdr:row>39</xdr:row>
      <xdr:rowOff>190500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885825" y="10039350"/>
          <a:ext cx="24574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3</xdr:col>
      <xdr:colOff>771525</xdr:colOff>
      <xdr:row>2</xdr:row>
      <xdr:rowOff>104775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885825" y="0"/>
          <a:ext cx="24669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5</xdr:col>
      <xdr:colOff>1552575</xdr:colOff>
      <xdr:row>58</xdr:row>
      <xdr:rowOff>219075</xdr:rowOff>
    </xdr:to>
    <xdr:graphicFrame>
      <xdr:nvGraphicFramePr>
        <xdr:cNvPr id="7" name="แผนภูมิ 13"/>
        <xdr:cNvGraphicFramePr/>
      </xdr:nvGraphicFramePr>
      <xdr:xfrm>
        <a:off x="0" y="11420475"/>
        <a:ext cx="57816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0.5675</cdr:x>
      <cdr:y>0.651</cdr:y>
    </cdr:from>
    <cdr:to>
      <cdr:x>0.666</cdr:x>
      <cdr:y>0.7535</cdr:y>
    </cdr:to>
    <cdr:sp>
      <cdr:nvSpPr>
        <cdr:cNvPr id="1" name="Text Box 2"/>
        <cdr:cNvSpPr txBox="1">
          <a:spLocks noChangeArrowheads="1"/>
        </cdr:cNvSpPr>
      </cdr:nvSpPr>
      <cdr:spPr>
        <a:xfrm>
          <a:off x="2581275" y="19812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OMC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21</xdr:row>
      <xdr:rowOff>9525</xdr:rowOff>
    </xdr:from>
    <xdr:to>
      <xdr:col>19</xdr:col>
      <xdr:colOff>333375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5857875" y="5610225"/>
        <a:ext cx="46482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24</xdr:row>
      <xdr:rowOff>209550</xdr:rowOff>
    </xdr:from>
    <xdr:to>
      <xdr:col>16</xdr:col>
      <xdr:colOff>47625</xdr:colOff>
      <xdr:row>32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6600825" y="6610350"/>
          <a:ext cx="2019300" cy="19431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295275</xdr:colOff>
      <xdr:row>32</xdr:row>
      <xdr:rowOff>200025</xdr:rowOff>
    </xdr:to>
    <xdr:graphicFrame>
      <xdr:nvGraphicFramePr>
        <xdr:cNvPr id="3" name="แผนภูมิ 4"/>
        <xdr:cNvGraphicFramePr/>
      </xdr:nvGraphicFramePr>
      <xdr:xfrm>
        <a:off x="0" y="5676900"/>
        <a:ext cx="45624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504825</xdr:colOff>
      <xdr:row>22</xdr:row>
      <xdr:rowOff>142875</xdr:rowOff>
    </xdr:from>
    <xdr:to>
      <xdr:col>5</xdr:col>
      <xdr:colOff>457200</xdr:colOff>
      <xdr:row>30</xdr:row>
      <xdr:rowOff>19050</xdr:rowOff>
    </xdr:to>
    <xdr:sp>
      <xdr:nvSpPr>
        <xdr:cNvPr id="4" name="Rectangle 3"/>
        <xdr:cNvSpPr>
          <a:spLocks/>
        </xdr:cNvSpPr>
      </xdr:nvSpPr>
      <xdr:spPr>
        <a:xfrm>
          <a:off x="2105025" y="6010275"/>
          <a:ext cx="1019175" cy="20097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42</xdr:row>
      <xdr:rowOff>9525</xdr:rowOff>
    </xdr:from>
    <xdr:to>
      <xdr:col>5</xdr:col>
      <xdr:colOff>390525</xdr:colOff>
      <xdr:row>56</xdr:row>
      <xdr:rowOff>133350</xdr:rowOff>
    </xdr:to>
    <xdr:graphicFrame>
      <xdr:nvGraphicFramePr>
        <xdr:cNvPr id="1" name="แผนภูมิ 16"/>
        <xdr:cNvGraphicFramePr/>
      </xdr:nvGraphicFramePr>
      <xdr:xfrm>
        <a:off x="171450" y="11325225"/>
        <a:ext cx="4572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819150</xdr:colOff>
      <xdr:row>18</xdr:row>
      <xdr:rowOff>114300</xdr:rowOff>
    </xdr:from>
    <xdr:to>
      <xdr:col>5</xdr:col>
      <xdr:colOff>819150</xdr:colOff>
      <xdr:row>21</xdr:row>
      <xdr:rowOff>209550</xdr:rowOff>
    </xdr:to>
    <xdr:sp>
      <xdr:nvSpPr>
        <xdr:cNvPr id="2" name="Line 15"/>
        <xdr:cNvSpPr>
          <a:spLocks/>
        </xdr:cNvSpPr>
      </xdr:nvSpPr>
      <xdr:spPr>
        <a:xfrm flipV="1">
          <a:off x="5172075" y="49720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571500</xdr:colOff>
      <xdr:row>40</xdr:row>
      <xdr:rowOff>133350</xdr:rowOff>
    </xdr:to>
    <xdr:pic>
      <xdr:nvPicPr>
        <xdr:cNvPr id="3" name="Picture 9" descr="วายามะ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9175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2</xdr:row>
      <xdr:rowOff>133350</xdr:rowOff>
    </xdr:to>
    <xdr:pic>
      <xdr:nvPicPr>
        <xdr:cNvPr id="4" name="Picture 9" descr="วายามะ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38</xdr:row>
      <xdr:rowOff>0</xdr:rowOff>
    </xdr:from>
    <xdr:to>
      <xdr:col>3</xdr:col>
      <xdr:colOff>695325</xdr:colOff>
      <xdr:row>40</xdr:row>
      <xdr:rowOff>114300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33425" y="10191750"/>
          <a:ext cx="2466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3</xdr:col>
      <xdr:colOff>695325</xdr:colOff>
      <xdr:row>2</xdr:row>
      <xdr:rowOff>114300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733425" y="0"/>
          <a:ext cx="2466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0</xdr:row>
      <xdr:rowOff>361950</xdr:rowOff>
    </xdr:to>
    <xdr:pic>
      <xdr:nvPicPr>
        <xdr:cNvPr id="1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209550</xdr:colOff>
      <xdr:row>0</xdr:row>
      <xdr:rowOff>361950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8150" y="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</a:t>
          </a:r>
          <a:r>
            <a:rPr lang="en-US" cap="none" sz="11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กองทัพบก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114300</xdr:rowOff>
    </xdr:from>
    <xdr:to>
      <xdr:col>4</xdr:col>
      <xdr:colOff>476250</xdr:colOff>
      <xdr:row>2</xdr:row>
      <xdr:rowOff>228600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4375" y="114300"/>
          <a:ext cx="2466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2</xdr:row>
      <xdr:rowOff>133350</xdr:rowOff>
    </xdr:to>
    <xdr:pic>
      <xdr:nvPicPr>
        <xdr:cNvPr id="2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69557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180975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705100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85800" y="0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กรมการทหารช่าง กองทัพบก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4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0</xdr:row>
      <xdr:rowOff>0</xdr:rowOff>
    </xdr:from>
    <xdr:to>
      <xdr:col>7</xdr:col>
      <xdr:colOff>19050</xdr:colOff>
      <xdr:row>2</xdr:row>
      <xdr:rowOff>104775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981075" y="0"/>
          <a:ext cx="2066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0.09875</cdr:y>
    </cdr:from>
    <cdr:to>
      <cdr:x>0.464</cdr:x>
      <cdr:y>0.09875</cdr:y>
    </cdr:to>
    <cdr:sp>
      <cdr:nvSpPr>
        <cdr:cNvPr id="1" name="Line 1"/>
        <cdr:cNvSpPr>
          <a:spLocks/>
        </cdr:cNvSpPr>
      </cdr:nvSpPr>
      <cdr:spPr>
        <a:xfrm flipV="1">
          <a:off x="142875" y="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  <cdr:relSizeAnchor xmlns:cdr="http://schemas.openxmlformats.org/drawingml/2006/chartDrawing">
    <cdr:from>
      <cdr:x>0.455</cdr:x>
      <cdr:y>0.09875</cdr:y>
    </cdr:from>
    <cdr:to>
      <cdr:x>0.455</cdr:x>
      <cdr:y>0.4545</cdr:y>
    </cdr:to>
    <cdr:sp>
      <cdr:nvSpPr>
        <cdr:cNvPr id="2" name="Line 2"/>
        <cdr:cNvSpPr>
          <a:spLocks/>
        </cdr:cNvSpPr>
      </cdr:nvSpPr>
      <cdr:spPr>
        <a:xfrm flipH="1">
          <a:off x="203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9</xdr:row>
      <xdr:rowOff>0</xdr:rowOff>
    </xdr:from>
    <xdr:to>
      <xdr:col>8</xdr:col>
      <xdr:colOff>238125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838200" y="2400300"/>
        <a:ext cx="449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209550</xdr:rowOff>
    </xdr:to>
    <xdr:sp>
      <xdr:nvSpPr>
        <xdr:cNvPr id="2" name="Rectangle 10"/>
        <xdr:cNvSpPr>
          <a:spLocks/>
        </xdr:cNvSpPr>
      </xdr:nvSpPr>
      <xdr:spPr>
        <a:xfrm>
          <a:off x="1066800" y="2476500"/>
          <a:ext cx="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10</xdr:row>
      <xdr:rowOff>209550</xdr:rowOff>
    </xdr:to>
    <xdr:sp>
      <xdr:nvSpPr>
        <xdr:cNvPr id="3" name="Rectangle 11"/>
        <xdr:cNvSpPr>
          <a:spLocks/>
        </xdr:cNvSpPr>
      </xdr:nvSpPr>
      <xdr:spPr>
        <a:xfrm>
          <a:off x="1066800" y="2762250"/>
          <a:ext cx="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457200</xdr:colOff>
      <xdr:row>36</xdr:row>
      <xdr:rowOff>161925</xdr:rowOff>
    </xdr:from>
    <xdr:to>
      <xdr:col>5</xdr:col>
      <xdr:colOff>714375</xdr:colOff>
      <xdr:row>38</xdr:row>
      <xdr:rowOff>133350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990600" y="9906000"/>
          <a:ext cx="25241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กรมการทหารช่าง กองทัพบก</a:t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0</xdr:colOff>
      <xdr:row>9</xdr:row>
      <xdr:rowOff>209550</xdr:rowOff>
    </xdr:to>
    <xdr:sp>
      <xdr:nvSpPr>
        <xdr:cNvPr id="5" name="Rectangle 17"/>
        <xdr:cNvSpPr>
          <a:spLocks/>
        </xdr:cNvSpPr>
      </xdr:nvSpPr>
      <xdr:spPr>
        <a:xfrm>
          <a:off x="533400" y="2476500"/>
          <a:ext cx="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0</xdr:colOff>
      <xdr:row>10</xdr:row>
      <xdr:rowOff>209550</xdr:rowOff>
    </xdr:to>
    <xdr:sp>
      <xdr:nvSpPr>
        <xdr:cNvPr id="6" name="Rectangle 18"/>
        <xdr:cNvSpPr>
          <a:spLocks/>
        </xdr:cNvSpPr>
      </xdr:nvSpPr>
      <xdr:spPr>
        <a:xfrm>
          <a:off x="533400" y="2762250"/>
          <a:ext cx="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28575</xdr:rowOff>
    </xdr:from>
    <xdr:to>
      <xdr:col>5</xdr:col>
      <xdr:colOff>381000</xdr:colOff>
      <xdr:row>2</xdr:row>
      <xdr:rowOff>200025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14375" y="28575"/>
          <a:ext cx="2466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180975</xdr:rowOff>
    </xdr:to>
    <xdr:pic>
      <xdr:nvPicPr>
        <xdr:cNvPr id="8" name="Picture 9" descr="วายามะ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36</xdr:row>
      <xdr:rowOff>47625</xdr:rowOff>
    </xdr:from>
    <xdr:to>
      <xdr:col>5</xdr:col>
      <xdr:colOff>381000</xdr:colOff>
      <xdr:row>38</xdr:row>
      <xdr:rowOff>219075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714375" y="9791700"/>
          <a:ext cx="2466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 editAs="oneCell">
    <xdr:from>
      <xdr:col>0</xdr:col>
      <xdr:colOff>85725</xdr:colOff>
      <xdr:row>36</xdr:row>
      <xdr:rowOff>0</xdr:rowOff>
    </xdr:from>
    <xdr:to>
      <xdr:col>1</xdr:col>
      <xdr:colOff>123825</xdr:colOff>
      <xdr:row>38</xdr:row>
      <xdr:rowOff>180975</xdr:rowOff>
    </xdr:to>
    <xdr:pic>
      <xdr:nvPicPr>
        <xdr:cNvPr id="10" name="Picture 9" descr="วายามะ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74407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39</xdr:row>
      <xdr:rowOff>257175</xdr:rowOff>
    </xdr:from>
    <xdr:to>
      <xdr:col>8</xdr:col>
      <xdr:colOff>419100</xdr:colOff>
      <xdr:row>48</xdr:row>
      <xdr:rowOff>133350</xdr:rowOff>
    </xdr:to>
    <xdr:graphicFrame>
      <xdr:nvGraphicFramePr>
        <xdr:cNvPr id="11" name="แผนภูมิ 20"/>
        <xdr:cNvGraphicFramePr/>
      </xdr:nvGraphicFramePr>
      <xdr:xfrm>
        <a:off x="190500" y="10801350"/>
        <a:ext cx="53244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28575</xdr:rowOff>
    </xdr:from>
    <xdr:to>
      <xdr:col>5</xdr:col>
      <xdr:colOff>180975</xdr:colOff>
      <xdr:row>2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4375" y="28575"/>
          <a:ext cx="2466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6858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โรงเรียนทหารช่าง  กรมการทหารช่าง กองทัพบก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180975</xdr:rowOff>
    </xdr:to>
    <xdr:pic>
      <xdr:nvPicPr>
        <xdr:cNvPr id="2" name="Picture 9" descr="วายามะ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123825</xdr:rowOff>
    </xdr:from>
    <xdr:to>
      <xdr:col>8</xdr:col>
      <xdr:colOff>276225</xdr:colOff>
      <xdr:row>29</xdr:row>
      <xdr:rowOff>200025</xdr:rowOff>
    </xdr:to>
    <xdr:graphicFrame>
      <xdr:nvGraphicFramePr>
        <xdr:cNvPr id="3" name="แผนภูมิ 10"/>
        <xdr:cNvGraphicFramePr/>
      </xdr:nvGraphicFramePr>
      <xdr:xfrm>
        <a:off x="0" y="5000625"/>
        <a:ext cx="51816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723900</xdr:colOff>
      <xdr:row>19</xdr:row>
      <xdr:rowOff>171450</xdr:rowOff>
    </xdr:from>
    <xdr:to>
      <xdr:col>5</xdr:col>
      <xdr:colOff>504825</xdr:colOff>
      <xdr:row>26</xdr:row>
      <xdr:rowOff>76200</xdr:rowOff>
    </xdr:to>
    <xdr:sp>
      <xdr:nvSpPr>
        <xdr:cNvPr id="4" name="ตัวเชื่อมต่อตรง 13"/>
        <xdr:cNvSpPr>
          <a:spLocks/>
        </xdr:cNvSpPr>
      </xdr:nvSpPr>
      <xdr:spPr>
        <a:xfrm rot="16200000" flipH="1">
          <a:off x="1790700" y="5314950"/>
          <a:ext cx="1714500" cy="1771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0.3575</cdr:y>
    </cdr:from>
    <cdr:to>
      <cdr:x>0.7325</cdr:x>
      <cdr:y>1</cdr:y>
    </cdr:to>
    <cdr:sp>
      <cdr:nvSpPr>
        <cdr:cNvPr id="1" name="Line 1"/>
        <cdr:cNvSpPr>
          <a:spLocks/>
        </cdr:cNvSpPr>
      </cdr:nvSpPr>
      <cdr:spPr>
        <a:xfrm>
          <a:off x="3400425" y="1276350"/>
          <a:ext cx="0" cy="2600325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  <cdr:relSizeAnchor xmlns:cdr="http://schemas.openxmlformats.org/drawingml/2006/chartDrawing">
    <cdr:from>
      <cdr:x>0.6905</cdr:x>
      <cdr:y>1</cdr:y>
    </cdr:from>
    <cdr:to>
      <cdr:x>0.80025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200400" y="3571875"/>
          <a:ext cx="514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OMC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EVE%20ANALY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Folder\&#3585;&#3634;&#3619;&#3607;&#3604;&#3626;&#3629;&#3610;&#3588;&#3640;&#3603;&#3616;&#3634;&#3614;&#3623;&#3633;&#3626;&#3604;&#3640;master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614;.&#3629;.&#3611;&#3636;&#3618;&#3632;&#3610;&#3640;&#3605;&#3619;%20&#3605;&#3635;&#3619;&#3634;%20&#3619;&#3619;.&#3594;.&#3585;&#3594;\&#3605;&#3635;&#3619;&#3634;%20&#3619;&#3619;.&#3594;.&#3585;&#3594;\&#3605;&#3635;&#3619;&#3634;,&#3626;&#3629;&#3609;,&#3613;&#3638;&#3585;,&#3623;&#3639;&#3648;&#3588;&#3619;&#3634;&#3632;&#3627;&#3660;%20&#3649;&#3621;&#3632;%20Lap%20&#3617;&#3623;&#3621;&#3604;&#3636;&#3609;\LAP%20&#3617;&#3623;&#3621;&#3604;&#3636;&#3609;&#3649;&#3621;&#3632;&#3585;&#3634;&#3619;%20&#3605;&#3629;&#3585;&#3648;&#3586;&#3655;&#3617;\Soil%20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MPACTION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*****"/>
      <sheetName val="SIEVE"/>
      <sheetName val="ATTERBERG"/>
      <sheetName val="Sheet6"/>
      <sheetName val="Sheet7"/>
      <sheetName val="Sheet8"/>
    </sheetNames>
    <sheetDataSet>
      <sheetData sheetId="1">
        <row r="18">
          <cell r="B18">
            <v>76.2</v>
          </cell>
          <cell r="E18">
            <v>100</v>
          </cell>
        </row>
        <row r="19">
          <cell r="B19">
            <v>63.5</v>
          </cell>
          <cell r="E19">
            <v>100</v>
          </cell>
        </row>
        <row r="20">
          <cell r="B20">
            <v>50.8</v>
          </cell>
          <cell r="E20">
            <v>100</v>
          </cell>
        </row>
        <row r="21">
          <cell r="B21">
            <v>38.1</v>
          </cell>
          <cell r="E21">
            <v>99.32</v>
          </cell>
        </row>
        <row r="22">
          <cell r="B22">
            <v>25.4</v>
          </cell>
          <cell r="E22">
            <v>98.4</v>
          </cell>
        </row>
        <row r="23">
          <cell r="B23">
            <v>19.1</v>
          </cell>
          <cell r="E23">
            <v>83.04</v>
          </cell>
        </row>
        <row r="24">
          <cell r="B24">
            <v>6.35</v>
          </cell>
          <cell r="E24">
            <v>76.12</v>
          </cell>
        </row>
        <row r="25">
          <cell r="B25">
            <v>4.76</v>
          </cell>
          <cell r="E25">
            <v>62.980000000000004</v>
          </cell>
        </row>
        <row r="26">
          <cell r="B26">
            <v>2</v>
          </cell>
          <cell r="E26">
            <v>45.48</v>
          </cell>
        </row>
        <row r="27">
          <cell r="B27">
            <v>0.83</v>
          </cell>
          <cell r="E27">
            <v>36.38</v>
          </cell>
        </row>
        <row r="28">
          <cell r="B28">
            <v>0.42</v>
          </cell>
          <cell r="E28">
            <v>25.52</v>
          </cell>
        </row>
        <row r="29">
          <cell r="B29">
            <v>0.25</v>
          </cell>
          <cell r="E29">
            <v>19.42</v>
          </cell>
        </row>
        <row r="30">
          <cell r="B30">
            <v>0.149</v>
          </cell>
          <cell r="E30">
            <v>12.520000000000001</v>
          </cell>
        </row>
        <row r="31">
          <cell r="B31">
            <v>0.075</v>
          </cell>
          <cell r="E31">
            <v>3.52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EVE  ลูกรัง ( ต้นฉบับ )"/>
      <sheetName val="ATTERBERG   ลูกรัง ( ต้นฉบับ )"/>
      <sheetName val="COMPACTION  ลูกรัง ( ต้นฉบับ )"/>
      <sheetName val="SIEVE  หินคลุก ( ต้นฉบับ )"/>
      <sheetName val="COMPACTION  หินคลุก ( ต้นฉบับ )"/>
      <sheetName val="สรุปผลการทดสอบ ( ต้นฉบับ )"/>
      <sheetName val="COMPACTION  ดิน  ( ต้นฉบับ )"/>
      <sheetName val="COMPACTION หินผุ"/>
      <sheetName val="สรุปผลทดสอบดินเดิม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40">
          <cell r="G40">
            <v>1.82</v>
          </cell>
          <cell r="I40">
            <v>1.992</v>
          </cell>
          <cell r="K40">
            <v>2.199</v>
          </cell>
          <cell r="M40">
            <v>2.111</v>
          </cell>
          <cell r="O40">
            <v>2.006</v>
          </cell>
        </row>
        <row r="41">
          <cell r="G41">
            <v>4.14</v>
          </cell>
          <cell r="I41">
            <v>5.19</v>
          </cell>
          <cell r="K41">
            <v>7.42</v>
          </cell>
          <cell r="M41">
            <v>8.06</v>
          </cell>
          <cell r="O41">
            <v>8.74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กู้คืน_Sheet1"/>
      <sheetName val="WET SIEVE"/>
      <sheetName val="DRY SIEVE"/>
      <sheetName val="COMPACTION REVISE"/>
      <sheetName val="Sheet1 (2)"/>
      <sheetName val="Sheet1 (3)"/>
      <sheetName val="ATTERBERG"/>
      <sheetName val="COMPACTION"/>
      <sheetName val="SandCone"/>
      <sheetName val="FIELD DENCITY"/>
      <sheetName val="CBR"/>
      <sheetName val="Sheet1"/>
    </sheetNames>
    <sheetDataSet>
      <sheetData sheetId="3">
        <row r="9">
          <cell r="E9">
            <v>2.087478292661658</v>
          </cell>
          <cell r="F9">
            <v>2.2371707132926644</v>
          </cell>
          <cell r="G9">
            <v>2.316652527822072</v>
          </cell>
          <cell r="H9">
            <v>2.267367691267674</v>
          </cell>
          <cell r="I9">
            <v>2.1672817505896496</v>
          </cell>
        </row>
        <row r="18">
          <cell r="E18">
            <v>4.198895027624299</v>
          </cell>
          <cell r="F18">
            <v>5.998672859986723</v>
          </cell>
          <cell r="G18">
            <v>7.998626845176797</v>
          </cell>
          <cell r="H18">
            <v>9.601226993865035</v>
          </cell>
          <cell r="I18">
            <v>10.800139762403923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กู้คืน_Sheet1"/>
      <sheetName val="WET SIEVE (2)"/>
      <sheetName val="DRY SIEVE (2)"/>
      <sheetName val="SandCone (2)"/>
      <sheetName val="FIELD DENCITY (2)"/>
      <sheetName val="CBR (2)"/>
      <sheetName val="COMPACTION 3"/>
      <sheetName val="ATTERBERG LIMIT3"/>
      <sheetName val="COMPACTION REVISE3"/>
      <sheetName val="Sheet1"/>
    </sheetNames>
    <sheetDataSet>
      <sheetData sheetId="6">
        <row r="50">
          <cell r="H50">
            <v>2.317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="71" zoomScaleNormal="71" zoomScalePageLayoutView="0" workbookViewId="0" topLeftCell="A55">
      <selection activeCell="H74" sqref="H74"/>
    </sheetView>
  </sheetViews>
  <sheetFormatPr defaultColWidth="9.33203125" defaultRowHeight="21"/>
  <cols>
    <col min="1" max="1" width="14.83203125" style="0" customWidth="1"/>
    <col min="2" max="2" width="16.16015625" style="0" customWidth="1"/>
    <col min="3" max="3" width="14.16015625" style="0" customWidth="1"/>
    <col min="4" max="4" width="15" style="0" customWidth="1"/>
    <col min="5" max="5" width="13.83203125" style="0" customWidth="1"/>
    <col min="6" max="6" width="28.66015625" style="0" customWidth="1"/>
  </cols>
  <sheetData>
    <row r="1" spans="1:6" ht="23.25" customHeight="1">
      <c r="A1" s="352"/>
      <c r="B1" s="353"/>
      <c r="C1" s="353"/>
      <c r="D1" s="354"/>
      <c r="E1" s="361" t="s">
        <v>321</v>
      </c>
      <c r="F1" s="362"/>
    </row>
    <row r="2" spans="1:6" ht="23.25" customHeight="1">
      <c r="A2" s="355"/>
      <c r="B2" s="356"/>
      <c r="C2" s="356"/>
      <c r="D2" s="357"/>
      <c r="E2" s="363"/>
      <c r="F2" s="364"/>
    </row>
    <row r="3" spans="1:6" ht="21">
      <c r="A3" s="358"/>
      <c r="B3" s="359"/>
      <c r="C3" s="359"/>
      <c r="D3" s="360"/>
      <c r="E3" s="365"/>
      <c r="F3" s="366"/>
    </row>
    <row r="4" spans="1:6" ht="21">
      <c r="A4" s="119" t="s">
        <v>18</v>
      </c>
      <c r="B4" s="119"/>
      <c r="C4" s="120"/>
      <c r="D4" s="120"/>
      <c r="E4" s="132" t="s">
        <v>31</v>
      </c>
      <c r="F4" s="180"/>
    </row>
    <row r="5" spans="1:6" ht="21">
      <c r="A5" s="119" t="s">
        <v>19</v>
      </c>
      <c r="B5" s="367"/>
      <c r="C5" s="368"/>
      <c r="D5" s="368"/>
      <c r="E5" s="181"/>
      <c r="F5" s="121" t="s">
        <v>316</v>
      </c>
    </row>
    <row r="6" spans="1:6" ht="21">
      <c r="A6" s="119" t="s">
        <v>20</v>
      </c>
      <c r="B6" s="369"/>
      <c r="C6" s="370"/>
      <c r="D6" s="370"/>
      <c r="E6" s="181"/>
      <c r="F6" s="184" t="s">
        <v>30</v>
      </c>
    </row>
    <row r="7" spans="1:6" ht="21">
      <c r="A7" s="123" t="s">
        <v>21</v>
      </c>
      <c r="B7" s="124"/>
      <c r="C7" s="123" t="s">
        <v>22</v>
      </c>
      <c r="D7" s="183"/>
      <c r="E7" s="185" t="s">
        <v>336</v>
      </c>
      <c r="F7" s="160"/>
    </row>
    <row r="8" spans="1:6" ht="21">
      <c r="A8" s="125" t="s">
        <v>23</v>
      </c>
      <c r="B8" s="126"/>
      <c r="C8" s="123" t="s">
        <v>32</v>
      </c>
      <c r="D8" s="119"/>
      <c r="E8" s="181"/>
      <c r="F8" s="121" t="s">
        <v>316</v>
      </c>
    </row>
    <row r="9" spans="1:8" ht="23.25">
      <c r="A9" s="125" t="s">
        <v>24</v>
      </c>
      <c r="B9" s="371"/>
      <c r="C9" s="372"/>
      <c r="D9" s="372"/>
      <c r="E9" s="181"/>
      <c r="F9" s="121" t="s">
        <v>28</v>
      </c>
      <c r="H9" s="334" t="s">
        <v>359</v>
      </c>
    </row>
    <row r="10" spans="1:6" ht="21">
      <c r="A10" s="123" t="s">
        <v>25</v>
      </c>
      <c r="B10" s="127"/>
      <c r="C10" s="120"/>
      <c r="D10" s="120"/>
      <c r="E10" s="349" t="s">
        <v>363</v>
      </c>
      <c r="F10" s="160"/>
    </row>
    <row r="11" spans="1:6" ht="21">
      <c r="A11" s="123" t="s">
        <v>27</v>
      </c>
      <c r="B11" s="119"/>
      <c r="C11" s="120"/>
      <c r="D11" s="120"/>
      <c r="E11" s="181"/>
      <c r="F11" s="350" t="s">
        <v>372</v>
      </c>
    </row>
    <row r="12" spans="1:6" ht="21">
      <c r="A12" s="123" t="s">
        <v>26</v>
      </c>
      <c r="B12" s="322"/>
      <c r="C12" s="123" t="s">
        <v>43</v>
      </c>
      <c r="D12" s="119"/>
      <c r="E12" s="181"/>
      <c r="F12" s="121" t="s">
        <v>29</v>
      </c>
    </row>
    <row r="13" spans="1:6" ht="21">
      <c r="A13" s="373" t="s">
        <v>44</v>
      </c>
      <c r="B13" s="373"/>
      <c r="C13" s="128">
        <v>5000</v>
      </c>
      <c r="D13" s="119" t="s">
        <v>45</v>
      </c>
      <c r="E13" s="185" t="s">
        <v>33</v>
      </c>
      <c r="F13" s="160"/>
    </row>
    <row r="14" spans="1:6" ht="21">
      <c r="A14" s="373" t="s">
        <v>46</v>
      </c>
      <c r="B14" s="373"/>
      <c r="C14" s="128">
        <v>4879</v>
      </c>
      <c r="D14" s="119" t="s">
        <v>45</v>
      </c>
      <c r="E14" s="186"/>
      <c r="F14" s="348" t="s">
        <v>369</v>
      </c>
    </row>
    <row r="15" spans="1:6" ht="21">
      <c r="A15" s="373" t="s">
        <v>48</v>
      </c>
      <c r="B15" s="373"/>
      <c r="C15" s="128">
        <f>C13-C14</f>
        <v>121</v>
      </c>
      <c r="D15" s="119" t="s">
        <v>45</v>
      </c>
      <c r="E15" s="182"/>
      <c r="F15" s="122" t="s">
        <v>324</v>
      </c>
    </row>
    <row r="16" spans="1:6" ht="21">
      <c r="A16" s="204" t="s">
        <v>36</v>
      </c>
      <c r="B16" s="205" t="s">
        <v>34</v>
      </c>
      <c r="C16" s="206" t="s">
        <v>37</v>
      </c>
      <c r="D16" s="206" t="s">
        <v>38</v>
      </c>
      <c r="E16" s="207" t="s">
        <v>39</v>
      </c>
      <c r="F16" s="208" t="s">
        <v>42</v>
      </c>
    </row>
    <row r="17" spans="1:6" ht="21">
      <c r="A17" s="209" t="s">
        <v>1</v>
      </c>
      <c r="B17" s="210" t="s">
        <v>35</v>
      </c>
      <c r="C17" s="211" t="s">
        <v>41</v>
      </c>
      <c r="D17" s="212" t="s">
        <v>40</v>
      </c>
      <c r="E17" s="212" t="s">
        <v>17</v>
      </c>
      <c r="F17" s="209"/>
    </row>
    <row r="18" spans="1:6" ht="21">
      <c r="A18" s="318" t="s">
        <v>5</v>
      </c>
      <c r="B18" s="297">
        <v>76.2</v>
      </c>
      <c r="C18" s="7">
        <v>0</v>
      </c>
      <c r="D18" s="320">
        <f>C13-C18</f>
        <v>5000</v>
      </c>
      <c r="E18" s="329">
        <f>(D18/$C$13)*100</f>
        <v>100</v>
      </c>
      <c r="F18" s="302" t="s">
        <v>179</v>
      </c>
    </row>
    <row r="19" spans="1:6" ht="21">
      <c r="A19" s="318" t="s">
        <v>6</v>
      </c>
      <c r="B19" s="297">
        <v>63.5</v>
      </c>
      <c r="C19" s="7">
        <v>0</v>
      </c>
      <c r="D19" s="320">
        <f>D18-C19</f>
        <v>5000</v>
      </c>
      <c r="E19" s="329">
        <f>(D19/$C$13)*100</f>
        <v>100</v>
      </c>
      <c r="F19" s="213"/>
    </row>
    <row r="20" spans="1:6" ht="21">
      <c r="A20" s="318" t="s">
        <v>7</v>
      </c>
      <c r="B20" s="297">
        <v>50.8</v>
      </c>
      <c r="C20" s="7">
        <v>0</v>
      </c>
      <c r="D20" s="320">
        <f>D19-C20</f>
        <v>5000</v>
      </c>
      <c r="E20" s="329">
        <f aca="true" t="shared" si="0" ref="E20:E31">(D20/$C$13)*100</f>
        <v>100</v>
      </c>
      <c r="F20" s="214"/>
    </row>
    <row r="21" spans="1:6" ht="21">
      <c r="A21" s="318" t="s">
        <v>8</v>
      </c>
      <c r="B21" s="297">
        <v>38.1</v>
      </c>
      <c r="C21" s="7">
        <v>34</v>
      </c>
      <c r="D21" s="320">
        <f>D20-C21</f>
        <v>4966</v>
      </c>
      <c r="E21" s="329">
        <f t="shared" si="0"/>
        <v>99.32</v>
      </c>
      <c r="F21" s="214"/>
    </row>
    <row r="22" spans="1:6" ht="21">
      <c r="A22" s="318" t="s">
        <v>2</v>
      </c>
      <c r="B22" s="297">
        <v>25.4</v>
      </c>
      <c r="C22" s="7">
        <v>46</v>
      </c>
      <c r="D22" s="320">
        <f aca="true" t="shared" si="1" ref="D22:D31">D21-C22</f>
        <v>4920</v>
      </c>
      <c r="E22" s="329">
        <f t="shared" si="0"/>
        <v>98.4</v>
      </c>
      <c r="F22" s="214"/>
    </row>
    <row r="23" spans="1:6" ht="21">
      <c r="A23" s="318" t="s">
        <v>3</v>
      </c>
      <c r="B23" s="297">
        <v>19.1</v>
      </c>
      <c r="C23" s="7">
        <v>768</v>
      </c>
      <c r="D23" s="320">
        <f t="shared" si="1"/>
        <v>4152</v>
      </c>
      <c r="E23" s="329">
        <f t="shared" si="0"/>
        <v>83.04</v>
      </c>
      <c r="F23" s="215" t="s">
        <v>175</v>
      </c>
    </row>
    <row r="24" spans="1:6" ht="21">
      <c r="A24" s="318" t="s">
        <v>9</v>
      </c>
      <c r="B24" s="297">
        <v>6.35</v>
      </c>
      <c r="C24" s="7">
        <v>346</v>
      </c>
      <c r="D24" s="320">
        <f t="shared" si="1"/>
        <v>3806</v>
      </c>
      <c r="E24" s="329">
        <f t="shared" si="0"/>
        <v>76.12</v>
      </c>
      <c r="F24" s="218"/>
    </row>
    <row r="25" spans="1:6" ht="21">
      <c r="A25" s="318" t="s">
        <v>10</v>
      </c>
      <c r="B25" s="297">
        <v>4.76</v>
      </c>
      <c r="C25" s="7">
        <v>657</v>
      </c>
      <c r="D25" s="320">
        <f t="shared" si="1"/>
        <v>3149</v>
      </c>
      <c r="E25" s="329">
        <f t="shared" si="0"/>
        <v>62.980000000000004</v>
      </c>
      <c r="F25" s="219" t="s">
        <v>174</v>
      </c>
    </row>
    <row r="26" spans="1:6" ht="21">
      <c r="A26" s="318" t="s">
        <v>11</v>
      </c>
      <c r="B26" s="297">
        <v>2</v>
      </c>
      <c r="C26" s="7">
        <v>875</v>
      </c>
      <c r="D26" s="320">
        <f t="shared" si="1"/>
        <v>2274</v>
      </c>
      <c r="E26" s="329">
        <f t="shared" si="0"/>
        <v>45.48</v>
      </c>
      <c r="F26" s="113" t="s">
        <v>177</v>
      </c>
    </row>
    <row r="27" spans="1:6" ht="21">
      <c r="A27" s="318" t="s">
        <v>12</v>
      </c>
      <c r="B27" s="297">
        <v>0.83</v>
      </c>
      <c r="C27" s="7">
        <v>455</v>
      </c>
      <c r="D27" s="320">
        <f t="shared" si="1"/>
        <v>1819</v>
      </c>
      <c r="E27" s="329">
        <f t="shared" si="0"/>
        <v>36.38</v>
      </c>
      <c r="F27" s="220"/>
    </row>
    <row r="28" spans="1:6" ht="21">
      <c r="A28" s="318" t="s">
        <v>13</v>
      </c>
      <c r="B28" s="297">
        <v>0.42</v>
      </c>
      <c r="C28" s="7">
        <v>543</v>
      </c>
      <c r="D28" s="320">
        <f t="shared" si="1"/>
        <v>1276</v>
      </c>
      <c r="E28" s="329">
        <f t="shared" si="0"/>
        <v>25.52</v>
      </c>
      <c r="F28" s="221" t="s">
        <v>178</v>
      </c>
    </row>
    <row r="29" spans="1:6" ht="21">
      <c r="A29" s="318" t="s">
        <v>14</v>
      </c>
      <c r="B29" s="297">
        <v>0.25</v>
      </c>
      <c r="C29" s="7">
        <v>305</v>
      </c>
      <c r="D29" s="320">
        <f t="shared" si="1"/>
        <v>971</v>
      </c>
      <c r="E29" s="329">
        <f t="shared" si="0"/>
        <v>19.42</v>
      </c>
      <c r="F29" s="216"/>
    </row>
    <row r="30" spans="1:6" ht="21">
      <c r="A30" s="318" t="s">
        <v>15</v>
      </c>
      <c r="B30" s="298">
        <v>0.149</v>
      </c>
      <c r="C30" s="7">
        <v>345</v>
      </c>
      <c r="D30" s="320">
        <f t="shared" si="1"/>
        <v>626</v>
      </c>
      <c r="E30" s="329">
        <f t="shared" si="0"/>
        <v>12.520000000000001</v>
      </c>
      <c r="F30" s="222"/>
    </row>
    <row r="31" spans="1:6" ht="21">
      <c r="A31" s="319" t="s">
        <v>16</v>
      </c>
      <c r="B31" s="299">
        <v>0.075</v>
      </c>
      <c r="C31" s="12">
        <v>450</v>
      </c>
      <c r="D31" s="321">
        <f t="shared" si="1"/>
        <v>176</v>
      </c>
      <c r="E31" s="330">
        <f t="shared" si="0"/>
        <v>3.52</v>
      </c>
      <c r="F31" s="217" t="s">
        <v>176</v>
      </c>
    </row>
    <row r="32" spans="1:6" ht="21">
      <c r="A32" s="383" t="s">
        <v>47</v>
      </c>
      <c r="B32" s="383"/>
      <c r="C32" s="13">
        <f>C35-C33-SUM(C18:C31)</f>
        <v>45</v>
      </c>
      <c r="D32" s="15" t="s">
        <v>53</v>
      </c>
      <c r="E32" s="131">
        <f>E18-E23</f>
        <v>16.959999999999994</v>
      </c>
      <c r="F32" s="23" t="s">
        <v>56</v>
      </c>
    </row>
    <row r="33" spans="1:6" ht="21">
      <c r="A33" s="384" t="s">
        <v>48</v>
      </c>
      <c r="B33" s="384"/>
      <c r="C33" s="13">
        <f>C15</f>
        <v>121</v>
      </c>
      <c r="D33" s="16">
        <f>E32+E33</f>
        <v>37.019999999999996</v>
      </c>
      <c r="E33" s="131">
        <f>E23-E25</f>
        <v>20.060000000000002</v>
      </c>
      <c r="F33" s="23" t="s">
        <v>57</v>
      </c>
    </row>
    <row r="34" spans="1:6" ht="21">
      <c r="A34" s="383" t="s">
        <v>49</v>
      </c>
      <c r="B34" s="383"/>
      <c r="C34" s="13">
        <f>C32+C33</f>
        <v>166</v>
      </c>
      <c r="D34" s="17" t="s">
        <v>54</v>
      </c>
      <c r="E34" s="131">
        <f>E25-E26</f>
        <v>17.500000000000007</v>
      </c>
      <c r="F34" s="24" t="s">
        <v>56</v>
      </c>
    </row>
    <row r="35" spans="1:6" ht="21">
      <c r="A35" s="351" t="s">
        <v>50</v>
      </c>
      <c r="B35" s="351"/>
      <c r="C35" s="13">
        <f>C13-C36</f>
        <v>4990</v>
      </c>
      <c r="D35" s="18">
        <f>E34+E35+E36</f>
        <v>59.46000000000001</v>
      </c>
      <c r="E35" s="131">
        <f>E26-E28</f>
        <v>19.959999999999997</v>
      </c>
      <c r="F35" s="24" t="s">
        <v>58</v>
      </c>
    </row>
    <row r="36" spans="1:6" ht="21">
      <c r="A36" s="375" t="s">
        <v>51</v>
      </c>
      <c r="B36" s="375"/>
      <c r="C36" s="13">
        <v>10</v>
      </c>
      <c r="D36" s="19"/>
      <c r="E36" s="131">
        <f>E28-E31</f>
        <v>22</v>
      </c>
      <c r="F36" s="24" t="s">
        <v>57</v>
      </c>
    </row>
    <row r="37" spans="1:6" ht="21">
      <c r="A37" s="376" t="s">
        <v>52</v>
      </c>
      <c r="B37" s="376"/>
      <c r="C37" s="13">
        <f>C36*100/C13</f>
        <v>0.2</v>
      </c>
      <c r="D37" s="22" t="s">
        <v>55</v>
      </c>
      <c r="E37" s="131">
        <f>E31</f>
        <v>3.52</v>
      </c>
      <c r="F37" s="25" t="s">
        <v>59</v>
      </c>
    </row>
    <row r="38" spans="1:6" ht="23.25" customHeight="1">
      <c r="A38" s="352"/>
      <c r="B38" s="353"/>
      <c r="C38" s="353"/>
      <c r="D38" s="354"/>
      <c r="E38" s="377" t="s">
        <v>0</v>
      </c>
      <c r="F38" s="378"/>
    </row>
    <row r="39" spans="1:6" ht="23.25" customHeight="1">
      <c r="A39" s="355"/>
      <c r="B39" s="356"/>
      <c r="C39" s="356"/>
      <c r="D39" s="357"/>
      <c r="E39" s="379"/>
      <c r="F39" s="380"/>
    </row>
    <row r="40" spans="1:6" ht="21">
      <c r="A40" s="358"/>
      <c r="B40" s="359"/>
      <c r="C40" s="359"/>
      <c r="D40" s="360"/>
      <c r="E40" s="381"/>
      <c r="F40" s="382"/>
    </row>
    <row r="41" ht="3" customHeight="1"/>
    <row r="43" ht="23.25">
      <c r="C43" s="292" t="s">
        <v>347</v>
      </c>
    </row>
    <row r="45" spans="9:10" ht="21">
      <c r="I45" s="332" t="s">
        <v>349</v>
      </c>
      <c r="J45" s="332" t="s">
        <v>350</v>
      </c>
    </row>
    <row r="46" spans="9:10" ht="21">
      <c r="I46" s="327">
        <f>B18</f>
        <v>76.2</v>
      </c>
      <c r="J46" s="328">
        <f>E18</f>
        <v>100</v>
      </c>
    </row>
    <row r="47" spans="9:10" ht="21">
      <c r="I47" s="327">
        <f aca="true" t="shared" si="2" ref="I47:I59">B19</f>
        <v>63.5</v>
      </c>
      <c r="J47" s="328">
        <f aca="true" t="shared" si="3" ref="J47:J59">E19</f>
        <v>100</v>
      </c>
    </row>
    <row r="48" spans="9:10" ht="21">
      <c r="I48" s="327">
        <f t="shared" si="2"/>
        <v>50.8</v>
      </c>
      <c r="J48" s="328">
        <f t="shared" si="3"/>
        <v>100</v>
      </c>
    </row>
    <row r="49" spans="9:10" ht="21">
      <c r="I49" s="327">
        <f t="shared" si="2"/>
        <v>38.1</v>
      </c>
      <c r="J49" s="328">
        <f t="shared" si="3"/>
        <v>99.32</v>
      </c>
    </row>
    <row r="50" spans="9:10" ht="21">
      <c r="I50" s="327">
        <f t="shared" si="2"/>
        <v>25.4</v>
      </c>
      <c r="J50" s="328">
        <f t="shared" si="3"/>
        <v>98.4</v>
      </c>
    </row>
    <row r="51" spans="9:10" ht="21">
      <c r="I51" s="327">
        <f t="shared" si="2"/>
        <v>19.1</v>
      </c>
      <c r="J51" s="328">
        <f t="shared" si="3"/>
        <v>83.04</v>
      </c>
    </row>
    <row r="52" spans="9:10" ht="21">
      <c r="I52" s="327">
        <f t="shared" si="2"/>
        <v>6.35</v>
      </c>
      <c r="J52" s="328">
        <f t="shared" si="3"/>
        <v>76.12</v>
      </c>
    </row>
    <row r="53" spans="9:10" ht="21">
      <c r="I53" s="327">
        <f t="shared" si="2"/>
        <v>4.76</v>
      </c>
      <c r="J53" s="328">
        <f t="shared" si="3"/>
        <v>62.980000000000004</v>
      </c>
    </row>
    <row r="54" spans="9:10" ht="21">
      <c r="I54" s="327">
        <f t="shared" si="2"/>
        <v>2</v>
      </c>
      <c r="J54" s="328">
        <f t="shared" si="3"/>
        <v>45.48</v>
      </c>
    </row>
    <row r="55" spans="9:10" ht="21">
      <c r="I55" s="327">
        <f t="shared" si="2"/>
        <v>0.83</v>
      </c>
      <c r="J55" s="328">
        <f t="shared" si="3"/>
        <v>36.38</v>
      </c>
    </row>
    <row r="56" spans="9:10" ht="21">
      <c r="I56" s="327">
        <f t="shared" si="2"/>
        <v>0.42</v>
      </c>
      <c r="J56" s="328">
        <f t="shared" si="3"/>
        <v>25.52</v>
      </c>
    </row>
    <row r="57" spans="9:10" ht="21">
      <c r="I57" s="327">
        <f t="shared" si="2"/>
        <v>0.25</v>
      </c>
      <c r="J57" s="328">
        <f t="shared" si="3"/>
        <v>19.42</v>
      </c>
    </row>
    <row r="58" spans="9:10" ht="21">
      <c r="I58" s="327">
        <f t="shared" si="2"/>
        <v>0.149</v>
      </c>
      <c r="J58" s="328">
        <f t="shared" si="3"/>
        <v>12.520000000000001</v>
      </c>
    </row>
    <row r="59" spans="9:10" ht="21">
      <c r="I59" s="327">
        <f t="shared" si="2"/>
        <v>0.075</v>
      </c>
      <c r="J59" s="328">
        <f t="shared" si="3"/>
        <v>3.52</v>
      </c>
    </row>
    <row r="60" ht="21">
      <c r="C60" s="331" t="s">
        <v>348</v>
      </c>
    </row>
    <row r="61" spans="7:17" ht="23.25">
      <c r="G61" s="374" t="s">
        <v>360</v>
      </c>
      <c r="H61" s="374"/>
      <c r="I61" s="374"/>
      <c r="J61" s="374"/>
      <c r="K61" s="374"/>
      <c r="L61" s="374"/>
      <c r="M61" s="374"/>
      <c r="N61" s="374"/>
      <c r="O61" s="374"/>
      <c r="P61" s="374"/>
      <c r="Q61" s="374"/>
    </row>
    <row r="62" spans="1:6" ht="21">
      <c r="A62" s="27" t="s">
        <v>60</v>
      </c>
      <c r="B62" s="29">
        <v>0.14</v>
      </c>
      <c r="C62" t="s">
        <v>63</v>
      </c>
      <c r="D62" t="s">
        <v>65</v>
      </c>
      <c r="F62" s="28" t="s">
        <v>64</v>
      </c>
    </row>
    <row r="63" spans="1:16" ht="24">
      <c r="A63" s="27" t="s">
        <v>61</v>
      </c>
      <c r="B63" s="29">
        <v>0.55</v>
      </c>
      <c r="C63" t="s">
        <v>63</v>
      </c>
      <c r="D63" t="s">
        <v>66</v>
      </c>
      <c r="F63" s="28" t="s">
        <v>184</v>
      </c>
      <c r="H63" s="333" t="s">
        <v>351</v>
      </c>
      <c r="I63" s="333" t="s">
        <v>352</v>
      </c>
      <c r="J63" s="334"/>
      <c r="K63" s="334"/>
      <c r="L63" s="334"/>
      <c r="M63" s="334"/>
      <c r="N63" s="334"/>
      <c r="O63" s="334"/>
      <c r="P63" s="334"/>
    </row>
    <row r="64" spans="1:16" ht="23.25">
      <c r="A64" s="27" t="s">
        <v>62</v>
      </c>
      <c r="B64" s="29">
        <v>4.5</v>
      </c>
      <c r="C64" t="s">
        <v>63</v>
      </c>
      <c r="H64" s="333" t="s">
        <v>353</v>
      </c>
      <c r="I64" s="334" t="s">
        <v>354</v>
      </c>
      <c r="J64" s="334"/>
      <c r="K64" s="334"/>
      <c r="L64" s="334"/>
      <c r="M64" s="334"/>
      <c r="N64" s="334"/>
      <c r="O64" s="334"/>
      <c r="P64" s="334"/>
    </row>
    <row r="65" spans="1:16" ht="23.25">
      <c r="A65" s="1" t="s">
        <v>65</v>
      </c>
      <c r="B65" s="1"/>
      <c r="C65" s="130">
        <f>B64/B62</f>
        <v>32.14285714285714</v>
      </c>
      <c r="D65" s="1"/>
      <c r="E65" s="1"/>
      <c r="H65" s="334" t="s">
        <v>355</v>
      </c>
      <c r="I65" s="334"/>
      <c r="J65" s="334"/>
      <c r="K65" s="334"/>
      <c r="L65" s="334"/>
      <c r="M65" s="334"/>
      <c r="N65" s="334"/>
      <c r="O65" s="334"/>
      <c r="P65" s="334"/>
    </row>
    <row r="66" spans="1:16" ht="23.25">
      <c r="A66" s="1" t="s">
        <v>66</v>
      </c>
      <c r="B66" s="1"/>
      <c r="C66" s="130">
        <f>(B63*B63)/(B64*B62)</f>
        <v>0.4801587301587301</v>
      </c>
      <c r="D66" s="1"/>
      <c r="E66" s="1"/>
      <c r="H66" s="334" t="s">
        <v>356</v>
      </c>
      <c r="I66" s="334"/>
      <c r="J66" s="334" t="s">
        <v>357</v>
      </c>
      <c r="K66" s="334"/>
      <c r="L66" s="334"/>
      <c r="M66" s="334"/>
      <c r="N66" s="334"/>
      <c r="O66" s="334"/>
      <c r="P66" s="334"/>
    </row>
    <row r="67" spans="1:16" ht="23.25">
      <c r="A67" s="10" t="s">
        <v>54</v>
      </c>
      <c r="B67" s="6" t="s">
        <v>67</v>
      </c>
      <c r="C67" s="9" t="s">
        <v>53</v>
      </c>
      <c r="D67" s="1"/>
      <c r="E67" s="1"/>
      <c r="H67" s="334" t="s">
        <v>358</v>
      </c>
      <c r="I67" s="334"/>
      <c r="J67" s="334"/>
      <c r="K67" s="334"/>
      <c r="L67" s="334"/>
      <c r="M67" s="334"/>
      <c r="N67" s="334"/>
      <c r="O67" s="334"/>
      <c r="P67" s="334"/>
    </row>
    <row r="68" spans="1:5" ht="21">
      <c r="A68" s="30"/>
      <c r="B68" s="31"/>
      <c r="C68" s="30"/>
      <c r="D68" s="1"/>
      <c r="E68" s="1"/>
    </row>
    <row r="69" spans="1:5" ht="21">
      <c r="A69" s="26" t="s">
        <v>31</v>
      </c>
      <c r="B69" s="1"/>
      <c r="D69" s="5" t="s">
        <v>336</v>
      </c>
      <c r="E69" s="1"/>
    </row>
    <row r="70" spans="1:5" ht="21">
      <c r="A70" s="1"/>
      <c r="B70" s="1" t="s">
        <v>317</v>
      </c>
      <c r="D70" s="1"/>
      <c r="E70" s="1" t="s">
        <v>323</v>
      </c>
    </row>
    <row r="71" spans="1:5" ht="21">
      <c r="A71" s="1"/>
      <c r="B71" s="4" t="s">
        <v>30</v>
      </c>
      <c r="D71" s="1"/>
      <c r="E71" s="1" t="s">
        <v>28</v>
      </c>
    </row>
    <row r="72" spans="1:5" ht="21">
      <c r="A72" s="5" t="s">
        <v>33</v>
      </c>
      <c r="B72" s="1"/>
      <c r="D72" s="346" t="s">
        <v>363</v>
      </c>
      <c r="E72" s="1"/>
    </row>
    <row r="73" spans="1:5" ht="21">
      <c r="A73" s="5"/>
      <c r="B73" s="1" t="s">
        <v>322</v>
      </c>
      <c r="D73" s="1"/>
      <c r="E73" s="345" t="s">
        <v>373</v>
      </c>
    </row>
    <row r="74" spans="1:5" ht="21">
      <c r="A74" s="1"/>
      <c r="B74" s="1" t="s">
        <v>324</v>
      </c>
      <c r="D74" s="1"/>
      <c r="E74" s="1" t="s">
        <v>29</v>
      </c>
    </row>
    <row r="75" spans="1:2" ht="21">
      <c r="A75" s="5"/>
      <c r="B75" s="1"/>
    </row>
    <row r="76" spans="1:2" ht="21">
      <c r="A76" s="1"/>
      <c r="B76" s="1"/>
    </row>
    <row r="77" spans="1:2" ht="21">
      <c r="A77" s="1"/>
      <c r="B77" s="1"/>
    </row>
    <row r="78" spans="1:2" ht="21">
      <c r="A78" s="5"/>
      <c r="B78" s="1"/>
    </row>
    <row r="79" spans="1:2" ht="21">
      <c r="A79" s="5"/>
      <c r="B79" s="1"/>
    </row>
    <row r="80" spans="1:2" ht="21">
      <c r="A80" s="1"/>
      <c r="B80" s="1"/>
    </row>
  </sheetData>
  <sheetProtection/>
  <mergeCells count="17">
    <mergeCell ref="G61:Q61"/>
    <mergeCell ref="A36:B36"/>
    <mergeCell ref="A37:B37"/>
    <mergeCell ref="A38:D40"/>
    <mergeCell ref="E38:F40"/>
    <mergeCell ref="A14:B14"/>
    <mergeCell ref="A15:B15"/>
    <mergeCell ref="A32:B32"/>
    <mergeCell ref="A33:B33"/>
    <mergeCell ref="A34:B34"/>
    <mergeCell ref="A35:B35"/>
    <mergeCell ref="A1:D3"/>
    <mergeCell ref="E1:F3"/>
    <mergeCell ref="B5:D5"/>
    <mergeCell ref="B6:D6"/>
    <mergeCell ref="B9:D9"/>
    <mergeCell ref="A13:B13"/>
  </mergeCells>
  <printOptions/>
  <pageMargins left="0.7480314960629921" right="0.7480314960629921" top="0.5905511811023623" bottom="0.5905511811023623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showRowColHeaders="0" zoomScale="82" zoomScaleNormal="82" zoomScalePageLayoutView="0" workbookViewId="0" topLeftCell="A58">
      <selection activeCell="G69" sqref="G69"/>
    </sheetView>
  </sheetViews>
  <sheetFormatPr defaultColWidth="9.33203125" defaultRowHeight="21"/>
  <cols>
    <col min="1" max="1" width="14" style="0" customWidth="1"/>
    <col min="2" max="2" width="15.83203125" style="0" customWidth="1"/>
    <col min="3" max="3" width="14" style="0" customWidth="1"/>
    <col min="4" max="4" width="14.66015625" style="0" customWidth="1"/>
    <col min="5" max="5" width="17.66015625" style="0" customWidth="1"/>
    <col min="6" max="6" width="28.33203125" style="0" customWidth="1"/>
  </cols>
  <sheetData>
    <row r="1" spans="1:6" ht="23.25" customHeight="1">
      <c r="A1" s="352"/>
      <c r="B1" s="353"/>
      <c r="C1" s="353"/>
      <c r="D1" s="354"/>
      <c r="E1" s="361" t="s">
        <v>320</v>
      </c>
      <c r="F1" s="362"/>
    </row>
    <row r="2" spans="1:6" ht="23.25" customHeight="1">
      <c r="A2" s="355"/>
      <c r="B2" s="356"/>
      <c r="C2" s="356"/>
      <c r="D2" s="357"/>
      <c r="E2" s="363"/>
      <c r="F2" s="364"/>
    </row>
    <row r="3" spans="1:6" ht="21">
      <c r="A3" s="358"/>
      <c r="B3" s="359"/>
      <c r="C3" s="359"/>
      <c r="D3" s="360"/>
      <c r="E3" s="363"/>
      <c r="F3" s="364"/>
    </row>
    <row r="4" spans="1:6" ht="21">
      <c r="A4" s="92" t="s">
        <v>18</v>
      </c>
      <c r="B4" s="92"/>
      <c r="C4" s="93"/>
      <c r="D4" s="93"/>
      <c r="E4" s="100" t="s">
        <v>31</v>
      </c>
      <c r="F4" s="101"/>
    </row>
    <row r="5" spans="1:6" ht="21">
      <c r="A5" s="92" t="s">
        <v>19</v>
      </c>
      <c r="B5" s="385"/>
      <c r="C5" s="386"/>
      <c r="D5" s="386"/>
      <c r="E5" s="102"/>
      <c r="F5" s="90" t="s">
        <v>318</v>
      </c>
    </row>
    <row r="6" spans="1:6" ht="21">
      <c r="A6" s="92" t="s">
        <v>20</v>
      </c>
      <c r="B6" s="387"/>
      <c r="C6" s="388"/>
      <c r="D6" s="388"/>
      <c r="E6" s="103"/>
      <c r="F6" s="91" t="s">
        <v>30</v>
      </c>
    </row>
    <row r="7" spans="1:6" ht="21">
      <c r="A7" s="94" t="s">
        <v>21</v>
      </c>
      <c r="B7" s="115"/>
      <c r="C7" s="94" t="s">
        <v>22</v>
      </c>
      <c r="D7" s="114"/>
      <c r="E7" s="100" t="s">
        <v>336</v>
      </c>
      <c r="F7" s="101"/>
    </row>
    <row r="8" spans="1:6" ht="21">
      <c r="A8" s="95" t="s">
        <v>23</v>
      </c>
      <c r="B8" s="96"/>
      <c r="C8" s="94" t="s">
        <v>32</v>
      </c>
      <c r="D8" s="92"/>
      <c r="E8" s="102"/>
      <c r="F8" s="72" t="s">
        <v>326</v>
      </c>
    </row>
    <row r="9" spans="1:6" ht="21">
      <c r="A9" s="95" t="s">
        <v>24</v>
      </c>
      <c r="B9" s="389"/>
      <c r="C9" s="390"/>
      <c r="D9" s="390"/>
      <c r="E9" s="103"/>
      <c r="F9" s="73" t="s">
        <v>28</v>
      </c>
    </row>
    <row r="10" spans="1:6" ht="21">
      <c r="A10" s="94" t="s">
        <v>25</v>
      </c>
      <c r="B10" s="116"/>
      <c r="C10" s="117"/>
      <c r="D10" s="117"/>
      <c r="E10" s="100" t="s">
        <v>363</v>
      </c>
      <c r="F10" s="101"/>
    </row>
    <row r="11" spans="1:6" ht="21">
      <c r="A11" s="94" t="s">
        <v>27</v>
      </c>
      <c r="B11" s="118"/>
      <c r="C11" s="117"/>
      <c r="D11" s="117"/>
      <c r="E11" s="102"/>
      <c r="F11" s="72" t="s">
        <v>374</v>
      </c>
    </row>
    <row r="12" spans="1:6" ht="21">
      <c r="A12" s="94" t="s">
        <v>26</v>
      </c>
      <c r="B12" s="115"/>
      <c r="C12" s="94" t="s">
        <v>43</v>
      </c>
      <c r="D12" s="92"/>
      <c r="E12" s="103"/>
      <c r="F12" s="73" t="s">
        <v>29</v>
      </c>
    </row>
    <row r="13" spans="1:6" ht="21">
      <c r="A13" s="391" t="s">
        <v>44</v>
      </c>
      <c r="B13" s="391"/>
      <c r="C13" s="97">
        <v>5000</v>
      </c>
      <c r="D13" s="92" t="s">
        <v>45</v>
      </c>
      <c r="E13" s="100" t="s">
        <v>33</v>
      </c>
      <c r="F13" s="101"/>
    </row>
    <row r="14" spans="1:6" ht="21">
      <c r="A14" s="391" t="s">
        <v>46</v>
      </c>
      <c r="B14" s="391"/>
      <c r="C14" s="97">
        <v>0</v>
      </c>
      <c r="D14" s="92" t="s">
        <v>45</v>
      </c>
      <c r="E14" s="104"/>
      <c r="F14" s="72" t="s">
        <v>362</v>
      </c>
    </row>
    <row r="15" spans="1:6" ht="21">
      <c r="A15" s="391" t="s">
        <v>48</v>
      </c>
      <c r="B15" s="391"/>
      <c r="C15" s="97">
        <v>0</v>
      </c>
      <c r="D15" s="92" t="s">
        <v>45</v>
      </c>
      <c r="E15" s="103"/>
      <c r="F15" s="73" t="s">
        <v>324</v>
      </c>
    </row>
    <row r="16" spans="1:6" ht="21">
      <c r="A16" s="204" t="s">
        <v>36</v>
      </c>
      <c r="B16" s="205" t="s">
        <v>34</v>
      </c>
      <c r="C16" s="206" t="s">
        <v>37</v>
      </c>
      <c r="D16" s="206" t="s">
        <v>38</v>
      </c>
      <c r="E16" s="207" t="s">
        <v>39</v>
      </c>
      <c r="F16" s="208" t="s">
        <v>42</v>
      </c>
    </row>
    <row r="17" spans="1:6" ht="21">
      <c r="A17" s="209" t="s">
        <v>1</v>
      </c>
      <c r="B17" s="210" t="s">
        <v>35</v>
      </c>
      <c r="C17" s="211" t="s">
        <v>41</v>
      </c>
      <c r="D17" s="212" t="s">
        <v>40</v>
      </c>
      <c r="E17" s="212" t="s">
        <v>17</v>
      </c>
      <c r="F17" s="209"/>
    </row>
    <row r="18" spans="1:8" ht="21">
      <c r="A18" s="11" t="s">
        <v>5</v>
      </c>
      <c r="B18" s="303">
        <v>76.2</v>
      </c>
      <c r="C18" s="12">
        <v>0</v>
      </c>
      <c r="D18" s="14">
        <f>C13-C18</f>
        <v>5000</v>
      </c>
      <c r="E18" s="301">
        <f>(D18/$C$13)*100</f>
        <v>100</v>
      </c>
      <c r="F18" s="223" t="s">
        <v>179</v>
      </c>
      <c r="H18" s="244"/>
    </row>
    <row r="19" spans="1:8" ht="21">
      <c r="A19" s="105" t="s">
        <v>6</v>
      </c>
      <c r="B19" s="304">
        <v>63.5</v>
      </c>
      <c r="C19" s="106">
        <v>0</v>
      </c>
      <c r="D19" s="107">
        <f>D18-C19</f>
        <v>5000</v>
      </c>
      <c r="E19" s="308">
        <f>(D19/$C$13)*100</f>
        <v>100</v>
      </c>
      <c r="F19" s="213"/>
      <c r="H19" s="244"/>
    </row>
    <row r="20" spans="1:6" ht="21">
      <c r="A20" s="2" t="s">
        <v>7</v>
      </c>
      <c r="B20" s="297">
        <v>50.8</v>
      </c>
      <c r="C20" s="7">
        <v>0</v>
      </c>
      <c r="D20" s="8">
        <f>D19-C20</f>
        <v>5000</v>
      </c>
      <c r="E20" s="300">
        <f aca="true" t="shared" si="0" ref="E20:E31">(D20/$C$13)*100</f>
        <v>100</v>
      </c>
      <c r="F20" s="214"/>
    </row>
    <row r="21" spans="1:6" ht="21">
      <c r="A21" s="2" t="s">
        <v>8</v>
      </c>
      <c r="B21" s="297">
        <v>38.1</v>
      </c>
      <c r="C21" s="7">
        <v>77</v>
      </c>
      <c r="D21" s="8">
        <f>D20-C21</f>
        <v>4923</v>
      </c>
      <c r="E21" s="300">
        <f t="shared" si="0"/>
        <v>98.46000000000001</v>
      </c>
      <c r="F21" s="214"/>
    </row>
    <row r="22" spans="1:6" ht="21">
      <c r="A22" s="2" t="s">
        <v>2</v>
      </c>
      <c r="B22" s="297">
        <v>25.4</v>
      </c>
      <c r="C22" s="7">
        <v>267</v>
      </c>
      <c r="D22" s="8">
        <f aca="true" t="shared" si="1" ref="D22:D31">D21-C22</f>
        <v>4656</v>
      </c>
      <c r="E22" s="300">
        <f t="shared" si="0"/>
        <v>93.12</v>
      </c>
      <c r="F22" s="214"/>
    </row>
    <row r="23" spans="1:6" ht="21">
      <c r="A23" s="108" t="s">
        <v>3</v>
      </c>
      <c r="B23" s="305">
        <v>19.1</v>
      </c>
      <c r="C23" s="109">
        <v>297</v>
      </c>
      <c r="D23" s="110">
        <f t="shared" si="1"/>
        <v>4359</v>
      </c>
      <c r="E23" s="309">
        <f t="shared" si="0"/>
        <v>87.18</v>
      </c>
      <c r="F23" s="215" t="s">
        <v>175</v>
      </c>
    </row>
    <row r="24" spans="1:6" ht="21">
      <c r="A24" s="105" t="s">
        <v>9</v>
      </c>
      <c r="B24" s="304">
        <v>6.35</v>
      </c>
      <c r="C24" s="106">
        <v>822</v>
      </c>
      <c r="D24" s="107">
        <f t="shared" si="1"/>
        <v>3537</v>
      </c>
      <c r="E24" s="308">
        <f t="shared" si="0"/>
        <v>70.74000000000001</v>
      </c>
      <c r="F24" s="224"/>
    </row>
    <row r="25" spans="1:6" ht="21">
      <c r="A25" s="108" t="s">
        <v>10</v>
      </c>
      <c r="B25" s="305">
        <v>4.76</v>
      </c>
      <c r="C25" s="109">
        <v>412</v>
      </c>
      <c r="D25" s="110">
        <f t="shared" si="1"/>
        <v>3125</v>
      </c>
      <c r="E25" s="309">
        <f t="shared" si="0"/>
        <v>62.5</v>
      </c>
      <c r="F25" s="225" t="s">
        <v>174</v>
      </c>
    </row>
    <row r="26" spans="1:6" ht="21">
      <c r="A26" s="111" t="s">
        <v>11</v>
      </c>
      <c r="B26" s="306">
        <v>2</v>
      </c>
      <c r="C26" s="112">
        <v>932</v>
      </c>
      <c r="D26" s="20">
        <f t="shared" si="1"/>
        <v>2193</v>
      </c>
      <c r="E26" s="301">
        <f t="shared" si="0"/>
        <v>43.86</v>
      </c>
      <c r="F26" s="113" t="s">
        <v>177</v>
      </c>
    </row>
    <row r="27" spans="1:6" ht="21">
      <c r="A27" s="105" t="s">
        <v>12</v>
      </c>
      <c r="B27" s="304">
        <v>0.83</v>
      </c>
      <c r="C27" s="106">
        <v>544</v>
      </c>
      <c r="D27" s="107">
        <f t="shared" si="1"/>
        <v>1649</v>
      </c>
      <c r="E27" s="308">
        <f t="shared" si="0"/>
        <v>32.98</v>
      </c>
      <c r="F27" s="220"/>
    </row>
    <row r="28" spans="1:6" ht="21">
      <c r="A28" s="108" t="s">
        <v>13</v>
      </c>
      <c r="B28" s="305">
        <v>0.42</v>
      </c>
      <c r="C28" s="109">
        <v>814</v>
      </c>
      <c r="D28" s="110">
        <f t="shared" si="1"/>
        <v>835</v>
      </c>
      <c r="E28" s="309">
        <f t="shared" si="0"/>
        <v>16.7</v>
      </c>
      <c r="F28" s="221" t="s">
        <v>178</v>
      </c>
    </row>
    <row r="29" spans="1:6" ht="21">
      <c r="A29" s="105" t="s">
        <v>14</v>
      </c>
      <c r="B29" s="304">
        <v>0.25</v>
      </c>
      <c r="C29" s="106">
        <v>200</v>
      </c>
      <c r="D29" s="107">
        <f t="shared" si="1"/>
        <v>635</v>
      </c>
      <c r="E29" s="308">
        <f t="shared" si="0"/>
        <v>12.7</v>
      </c>
      <c r="F29" s="213"/>
    </row>
    <row r="30" spans="1:6" ht="21">
      <c r="A30" s="2" t="s">
        <v>15</v>
      </c>
      <c r="B30" s="298">
        <v>0.149</v>
      </c>
      <c r="C30" s="7">
        <v>352</v>
      </c>
      <c r="D30" s="8">
        <f t="shared" si="1"/>
        <v>283</v>
      </c>
      <c r="E30" s="300">
        <f t="shared" si="0"/>
        <v>5.66</v>
      </c>
      <c r="F30" s="214"/>
    </row>
    <row r="31" spans="1:6" ht="21">
      <c r="A31" s="108" t="s">
        <v>16</v>
      </c>
      <c r="B31" s="307">
        <v>0.075</v>
      </c>
      <c r="C31" s="109">
        <v>177</v>
      </c>
      <c r="D31" s="110">
        <f t="shared" si="1"/>
        <v>106</v>
      </c>
      <c r="E31" s="309">
        <f t="shared" si="0"/>
        <v>2.12</v>
      </c>
      <c r="F31" s="215" t="s">
        <v>176</v>
      </c>
    </row>
    <row r="32" spans="1:6" ht="21">
      <c r="A32" s="383" t="s">
        <v>47</v>
      </c>
      <c r="B32" s="383"/>
      <c r="C32" s="13">
        <v>64</v>
      </c>
      <c r="D32" s="15" t="s">
        <v>53</v>
      </c>
      <c r="E32" s="21">
        <f>E18-E23</f>
        <v>12.819999999999993</v>
      </c>
      <c r="F32" s="23" t="s">
        <v>56</v>
      </c>
    </row>
    <row r="33" spans="1:6" ht="21">
      <c r="A33" s="384" t="s">
        <v>48</v>
      </c>
      <c r="B33" s="384"/>
      <c r="C33" s="13">
        <f>C15</f>
        <v>0</v>
      </c>
      <c r="D33" s="16">
        <f>E32+E33</f>
        <v>37.5</v>
      </c>
      <c r="E33" s="21">
        <f>E23-E25</f>
        <v>24.680000000000007</v>
      </c>
      <c r="F33" s="23" t="s">
        <v>57</v>
      </c>
    </row>
    <row r="34" spans="1:6" ht="21">
      <c r="A34" s="383" t="s">
        <v>49</v>
      </c>
      <c r="B34" s="383"/>
      <c r="C34" s="13">
        <f>C32+C33</f>
        <v>64</v>
      </c>
      <c r="D34" s="17" t="s">
        <v>54</v>
      </c>
      <c r="E34" s="21">
        <f>E25-E26</f>
        <v>18.64</v>
      </c>
      <c r="F34" s="24" t="s">
        <v>56</v>
      </c>
    </row>
    <row r="35" spans="1:6" ht="21">
      <c r="A35" s="351" t="s">
        <v>50</v>
      </c>
      <c r="B35" s="351"/>
      <c r="C35" s="13">
        <f>SUM(C18:C33)</f>
        <v>4958</v>
      </c>
      <c r="D35" s="18">
        <f>E34+E35+E36</f>
        <v>60.379999999999995</v>
      </c>
      <c r="E35" s="21">
        <f>E26-E28</f>
        <v>27.16</v>
      </c>
      <c r="F35" s="24" t="s">
        <v>58</v>
      </c>
    </row>
    <row r="36" spans="1:6" ht="21">
      <c r="A36" s="375" t="s">
        <v>51</v>
      </c>
      <c r="B36" s="375"/>
      <c r="C36" s="13">
        <f>C13-C35</f>
        <v>42</v>
      </c>
      <c r="D36" s="19"/>
      <c r="E36" s="21">
        <f>E28-E31</f>
        <v>14.579999999999998</v>
      </c>
      <c r="F36" s="24" t="s">
        <v>57</v>
      </c>
    </row>
    <row r="37" spans="1:6" ht="21">
      <c r="A37" s="376" t="s">
        <v>52</v>
      </c>
      <c r="B37" s="376"/>
      <c r="C37" s="13">
        <f>C36*100/C13</f>
        <v>0.84</v>
      </c>
      <c r="D37" s="22" t="s">
        <v>55</v>
      </c>
      <c r="E37" s="21">
        <f>E31</f>
        <v>2.12</v>
      </c>
      <c r="F37" s="25" t="s">
        <v>59</v>
      </c>
    </row>
    <row r="39" spans="1:6" ht="23.25" customHeight="1">
      <c r="A39" s="352"/>
      <c r="B39" s="353"/>
      <c r="C39" s="353"/>
      <c r="D39" s="354"/>
      <c r="E39" s="377" t="s">
        <v>0</v>
      </c>
      <c r="F39" s="378"/>
    </row>
    <row r="40" spans="1:6" ht="23.25" customHeight="1">
      <c r="A40" s="355"/>
      <c r="B40" s="356"/>
      <c r="C40" s="356"/>
      <c r="D40" s="357"/>
      <c r="E40" s="379"/>
      <c r="F40" s="380"/>
    </row>
    <row r="41" spans="1:6" ht="21">
      <c r="A41" s="358"/>
      <c r="B41" s="359"/>
      <c r="C41" s="359"/>
      <c r="D41" s="360"/>
      <c r="E41" s="381"/>
      <c r="F41" s="382"/>
    </row>
    <row r="43" spans="3:4" ht="21">
      <c r="C43" s="245">
        <f aca="true" t="shared" si="2" ref="C43:C56">B18</f>
        <v>76.2</v>
      </c>
      <c r="D43" s="246">
        <f aca="true" t="shared" si="3" ref="D43:D56">E18</f>
        <v>100</v>
      </c>
    </row>
    <row r="44" spans="3:4" ht="21">
      <c r="C44" s="245">
        <f t="shared" si="2"/>
        <v>63.5</v>
      </c>
      <c r="D44" s="246">
        <f t="shared" si="3"/>
        <v>100</v>
      </c>
    </row>
    <row r="45" spans="3:4" ht="21">
      <c r="C45" s="245">
        <f t="shared" si="2"/>
        <v>50.8</v>
      </c>
      <c r="D45" s="246">
        <f t="shared" si="3"/>
        <v>100</v>
      </c>
    </row>
    <row r="46" spans="3:4" ht="21">
      <c r="C46" s="245">
        <f t="shared" si="2"/>
        <v>38.1</v>
      </c>
      <c r="D46" s="246">
        <f t="shared" si="3"/>
        <v>98.46000000000001</v>
      </c>
    </row>
    <row r="47" spans="3:4" ht="21">
      <c r="C47" s="245">
        <f t="shared" si="2"/>
        <v>25.4</v>
      </c>
      <c r="D47" s="246">
        <f t="shared" si="3"/>
        <v>93.12</v>
      </c>
    </row>
    <row r="48" spans="3:4" ht="21">
      <c r="C48" s="245">
        <f t="shared" si="2"/>
        <v>19.1</v>
      </c>
      <c r="D48" s="246">
        <f t="shared" si="3"/>
        <v>87.18</v>
      </c>
    </row>
    <row r="49" spans="3:4" ht="21">
      <c r="C49" s="245">
        <f t="shared" si="2"/>
        <v>6.35</v>
      </c>
      <c r="D49" s="246">
        <f t="shared" si="3"/>
        <v>70.74000000000001</v>
      </c>
    </row>
    <row r="50" spans="3:4" ht="21">
      <c r="C50" s="245">
        <f t="shared" si="2"/>
        <v>4.76</v>
      </c>
      <c r="D50" s="246">
        <f t="shared" si="3"/>
        <v>62.5</v>
      </c>
    </row>
    <row r="51" spans="3:4" ht="21">
      <c r="C51" s="245">
        <f t="shared" si="2"/>
        <v>2</v>
      </c>
      <c r="D51" s="246">
        <f t="shared" si="3"/>
        <v>43.86</v>
      </c>
    </row>
    <row r="52" spans="3:4" ht="21">
      <c r="C52" s="245">
        <f t="shared" si="2"/>
        <v>0.83</v>
      </c>
      <c r="D52" s="246">
        <f t="shared" si="3"/>
        <v>32.98</v>
      </c>
    </row>
    <row r="53" spans="3:4" ht="21">
      <c r="C53" s="245">
        <f t="shared" si="2"/>
        <v>0.42</v>
      </c>
      <c r="D53" s="246">
        <f t="shared" si="3"/>
        <v>16.7</v>
      </c>
    </row>
    <row r="54" spans="3:4" ht="21">
      <c r="C54" s="245">
        <f t="shared" si="2"/>
        <v>0.25</v>
      </c>
      <c r="D54" s="246">
        <f t="shared" si="3"/>
        <v>12.7</v>
      </c>
    </row>
    <row r="55" spans="3:4" ht="21">
      <c r="C55" s="245">
        <f t="shared" si="2"/>
        <v>0.149</v>
      </c>
      <c r="D55" s="246">
        <f t="shared" si="3"/>
        <v>5.66</v>
      </c>
    </row>
    <row r="56" spans="3:4" ht="21">
      <c r="C56" s="245">
        <f t="shared" si="2"/>
        <v>0.075</v>
      </c>
      <c r="D56" s="246">
        <f t="shared" si="3"/>
        <v>2.12</v>
      </c>
    </row>
    <row r="61" spans="1:6" ht="21">
      <c r="A61" s="27" t="s">
        <v>60</v>
      </c>
      <c r="B61" s="29">
        <v>0.2</v>
      </c>
      <c r="C61" t="s">
        <v>63</v>
      </c>
      <c r="D61" t="s">
        <v>65</v>
      </c>
      <c r="F61" s="28" t="s">
        <v>64</v>
      </c>
    </row>
    <row r="62" spans="1:6" ht="23.25">
      <c r="A62" s="27" t="s">
        <v>61</v>
      </c>
      <c r="B62" s="29">
        <v>0.4</v>
      </c>
      <c r="C62" t="s">
        <v>63</v>
      </c>
      <c r="D62" t="s">
        <v>66</v>
      </c>
      <c r="F62" s="28" t="s">
        <v>181</v>
      </c>
    </row>
    <row r="63" spans="1:3" ht="21">
      <c r="A63" s="27" t="s">
        <v>62</v>
      </c>
      <c r="B63" s="29">
        <v>3</v>
      </c>
      <c r="C63" t="s">
        <v>63</v>
      </c>
    </row>
    <row r="64" spans="1:5" ht="21">
      <c r="A64" s="1" t="s">
        <v>65</v>
      </c>
      <c r="B64" s="1"/>
      <c r="C64" s="98">
        <f>B63/B61</f>
        <v>15</v>
      </c>
      <c r="D64" s="1"/>
      <c r="E64" s="1" t="s">
        <v>183</v>
      </c>
    </row>
    <row r="65" spans="1:6" ht="21">
      <c r="A65" s="1" t="s">
        <v>66</v>
      </c>
      <c r="B65" s="1"/>
      <c r="C65" s="99">
        <f>(B62*B62)/(B63*B61)</f>
        <v>0.26666666666666666</v>
      </c>
      <c r="D65" s="9" t="s">
        <v>310</v>
      </c>
      <c r="E65" s="1" t="s">
        <v>312</v>
      </c>
      <c r="F65" s="4" t="s">
        <v>314</v>
      </c>
    </row>
    <row r="66" spans="1:6" ht="21">
      <c r="A66" s="10" t="s">
        <v>54</v>
      </c>
      <c r="B66" s="6" t="str">
        <f>IF(D35&gt;D33,"มากกว่า","น้อยกว่า")</f>
        <v>มากกว่า</v>
      </c>
      <c r="C66" s="9" t="s">
        <v>53</v>
      </c>
      <c r="D66" s="10" t="s">
        <v>311</v>
      </c>
      <c r="E66" s="1" t="s">
        <v>313</v>
      </c>
      <c r="F66" s="4" t="s">
        <v>314</v>
      </c>
    </row>
    <row r="67" spans="1:5" ht="21">
      <c r="A67" s="178" t="s">
        <v>315</v>
      </c>
      <c r="B67" s="179" t="str">
        <f>IF(B66="มากกว่า","SAND","GRAVEL")</f>
        <v>SAND</v>
      </c>
      <c r="C67" s="30"/>
      <c r="D67" s="1"/>
      <c r="E67" s="1"/>
    </row>
    <row r="68" spans="1:5" ht="21">
      <c r="A68" s="26" t="s">
        <v>31</v>
      </c>
      <c r="B68" s="1"/>
      <c r="D68" s="5" t="s">
        <v>336</v>
      </c>
      <c r="E68" s="1"/>
    </row>
    <row r="69" spans="1:5" ht="21">
      <c r="A69" s="1"/>
      <c r="B69" s="1" t="s">
        <v>323</v>
      </c>
      <c r="D69" s="1"/>
      <c r="E69" s="1" t="s">
        <v>325</v>
      </c>
    </row>
    <row r="70" spans="1:5" ht="21">
      <c r="A70" s="1"/>
      <c r="B70" s="4" t="s">
        <v>30</v>
      </c>
      <c r="D70" s="1"/>
      <c r="E70" s="1" t="s">
        <v>28</v>
      </c>
    </row>
    <row r="71" spans="1:5" ht="21">
      <c r="A71" s="5" t="s">
        <v>33</v>
      </c>
      <c r="B71" s="1"/>
      <c r="D71" s="346" t="s">
        <v>363</v>
      </c>
      <c r="E71" s="1"/>
    </row>
    <row r="72" spans="1:5" ht="21">
      <c r="A72" s="5"/>
      <c r="B72" s="345" t="s">
        <v>364</v>
      </c>
      <c r="D72" s="1"/>
      <c r="E72" s="345" t="s">
        <v>375</v>
      </c>
    </row>
    <row r="73" spans="1:5" ht="21">
      <c r="A73" s="1"/>
      <c r="B73" s="1" t="s">
        <v>324</v>
      </c>
      <c r="D73" s="1"/>
      <c r="E73" s="1" t="s">
        <v>29</v>
      </c>
    </row>
    <row r="74" spans="1:2" ht="21">
      <c r="A74" s="5"/>
      <c r="B74" s="1"/>
    </row>
    <row r="75" spans="1:2" ht="21">
      <c r="A75" s="1"/>
      <c r="B75" s="1"/>
    </row>
    <row r="76" spans="1:2" ht="21">
      <c r="A76" s="1"/>
      <c r="B76" s="1"/>
    </row>
    <row r="77" spans="1:2" ht="21">
      <c r="A77" s="5"/>
      <c r="B77" s="1"/>
    </row>
    <row r="78" spans="1:2" ht="21">
      <c r="A78" s="5"/>
      <c r="B78" s="1"/>
    </row>
    <row r="79" spans="1:2" ht="21">
      <c r="A79" s="1"/>
      <c r="B79" s="1"/>
    </row>
  </sheetData>
  <sheetProtection/>
  <mergeCells count="16">
    <mergeCell ref="A36:B36"/>
    <mergeCell ref="A37:B37"/>
    <mergeCell ref="A39:D41"/>
    <mergeCell ref="E39:F41"/>
    <mergeCell ref="A14:B14"/>
    <mergeCell ref="A15:B15"/>
    <mergeCell ref="A32:B32"/>
    <mergeCell ref="A33:B33"/>
    <mergeCell ref="A34:B34"/>
    <mergeCell ref="A35:B35"/>
    <mergeCell ref="A1:D3"/>
    <mergeCell ref="E1:F3"/>
    <mergeCell ref="B5:D5"/>
    <mergeCell ref="B6:D6"/>
    <mergeCell ref="B9:D9"/>
    <mergeCell ref="A13:B13"/>
  </mergeCells>
  <printOptions gridLines="1"/>
  <pageMargins left="0.7480314960629921" right="0.6692913385826772" top="0.5905511811023623" bottom="0.3937007874015748" header="0.11811023622047245" footer="0.1968503937007874"/>
  <pageSetup orientation="portrait" paperSize="9" r:id="rId2"/>
  <headerFooter alignWithMargins="0">
    <oddHeader>&amp;Rกช.-พ.4
ทดสอบมวลดิน</oddHeader>
    <oddFooter>&amp;Cหน้า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="112" zoomScaleNormal="112" zoomScalePageLayoutView="0" workbookViewId="0" topLeftCell="A1">
      <selection activeCell="J9" sqref="J9"/>
    </sheetView>
  </sheetViews>
  <sheetFormatPr defaultColWidth="9.33203125" defaultRowHeight="21"/>
  <cols>
    <col min="1" max="1" width="33.83203125" style="0" customWidth="1"/>
    <col min="2" max="2" width="17.5" style="0" customWidth="1"/>
    <col min="3" max="3" width="16.33203125" style="0" customWidth="1"/>
    <col min="4" max="4" width="16.16015625" style="0" customWidth="1"/>
    <col min="5" max="5" width="9.5" style="0" bestFit="1" customWidth="1"/>
  </cols>
  <sheetData>
    <row r="1" spans="1:5" ht="29.25">
      <c r="A1" s="123"/>
      <c r="B1" s="123"/>
      <c r="C1" s="313" t="s">
        <v>272</v>
      </c>
      <c r="D1" s="392" t="s">
        <v>345</v>
      </c>
      <c r="E1" s="393"/>
    </row>
    <row r="2" spans="1:5" ht="23.25">
      <c r="A2" s="123" t="s">
        <v>262</v>
      </c>
      <c r="B2" s="128">
        <v>30</v>
      </c>
      <c r="C2" s="310" t="s">
        <v>263</v>
      </c>
      <c r="D2" s="310"/>
      <c r="E2" s="123"/>
    </row>
    <row r="3" spans="1:5" ht="21">
      <c r="A3" s="123" t="s">
        <v>264</v>
      </c>
      <c r="B3" s="311">
        <v>1.00435</v>
      </c>
      <c r="C3" s="123" t="s">
        <v>265</v>
      </c>
      <c r="D3" s="123"/>
      <c r="E3" s="123"/>
    </row>
    <row r="4" spans="1:5" ht="21">
      <c r="A4" s="293" t="s">
        <v>266</v>
      </c>
      <c r="B4" s="123">
        <v>1</v>
      </c>
      <c r="C4" s="123">
        <v>2</v>
      </c>
      <c r="D4" s="123">
        <v>3</v>
      </c>
      <c r="E4" s="123">
        <v>4</v>
      </c>
    </row>
    <row r="5" spans="1:5" ht="21">
      <c r="A5" s="123" t="s">
        <v>267</v>
      </c>
      <c r="B5" s="128">
        <v>5625</v>
      </c>
      <c r="C5" s="128">
        <v>5610</v>
      </c>
      <c r="D5" s="128">
        <v>5620</v>
      </c>
      <c r="E5" s="123"/>
    </row>
    <row r="6" spans="1:5" ht="21">
      <c r="A6" s="123" t="s">
        <v>268</v>
      </c>
      <c r="B6" s="128">
        <v>1625</v>
      </c>
      <c r="C6" s="128">
        <v>1625</v>
      </c>
      <c r="D6" s="128">
        <v>1625</v>
      </c>
      <c r="E6" s="123"/>
    </row>
    <row r="7" spans="1:5" ht="21">
      <c r="A7" s="123" t="s">
        <v>269</v>
      </c>
      <c r="B7" s="294">
        <f>B5-B6</f>
        <v>4000</v>
      </c>
      <c r="C7" s="294">
        <f>C5-C6</f>
        <v>3985</v>
      </c>
      <c r="D7" s="294">
        <f>D5-D6</f>
        <v>3995</v>
      </c>
      <c r="E7" s="123"/>
    </row>
    <row r="8" spans="1:5" ht="21">
      <c r="A8" s="123" t="s">
        <v>270</v>
      </c>
      <c r="B8" s="394">
        <f>AVERAGE(B7:D7)</f>
        <v>3993.3333333333335</v>
      </c>
      <c r="C8" s="394"/>
      <c r="D8" s="394"/>
      <c r="E8" s="123"/>
    </row>
    <row r="9" spans="1:5" ht="21">
      <c r="A9" s="123" t="s">
        <v>271</v>
      </c>
      <c r="B9" s="394">
        <f>B8*B3</f>
        <v>4010.7043333333336</v>
      </c>
      <c r="C9" s="394"/>
      <c r="D9" s="394"/>
      <c r="E9" s="123"/>
    </row>
    <row r="10" spans="1:4" ht="21">
      <c r="A10" s="395" t="s">
        <v>273</v>
      </c>
      <c r="B10" s="395"/>
      <c r="C10" s="395"/>
      <c r="D10" s="395"/>
    </row>
    <row r="11" spans="1:5" ht="21">
      <c r="A11" s="293" t="s">
        <v>266</v>
      </c>
      <c r="B11" s="123">
        <v>1</v>
      </c>
      <c r="C11" s="123">
        <v>2</v>
      </c>
      <c r="D11" s="123">
        <v>3</v>
      </c>
      <c r="E11" s="123">
        <v>4</v>
      </c>
    </row>
    <row r="12" spans="1:5" ht="21">
      <c r="A12" s="123" t="s">
        <v>274</v>
      </c>
      <c r="B12" s="128">
        <v>7840</v>
      </c>
      <c r="C12" s="128">
        <v>7840</v>
      </c>
      <c r="D12" s="128">
        <v>7840</v>
      </c>
      <c r="E12" s="123"/>
    </row>
    <row r="13" spans="1:5" ht="21">
      <c r="A13" s="123" t="s">
        <v>268</v>
      </c>
      <c r="B13" s="128">
        <v>1615</v>
      </c>
      <c r="C13" s="128">
        <v>1615</v>
      </c>
      <c r="D13" s="128">
        <v>1615</v>
      </c>
      <c r="E13" s="123"/>
    </row>
    <row r="14" spans="1:5" ht="21">
      <c r="A14" s="123" t="s">
        <v>275</v>
      </c>
      <c r="B14" s="294">
        <f>B12-B13</f>
        <v>6225</v>
      </c>
      <c r="C14" s="294">
        <f>C12-C13</f>
        <v>6225</v>
      </c>
      <c r="D14" s="294">
        <f>D12-D13</f>
        <v>6225</v>
      </c>
      <c r="E14" s="123"/>
    </row>
    <row r="15" spans="1:5" ht="21">
      <c r="A15" s="123" t="s">
        <v>276</v>
      </c>
      <c r="B15" s="394">
        <f>AVERAGE(B14:D14)</f>
        <v>6225</v>
      </c>
      <c r="C15" s="394"/>
      <c r="D15" s="394"/>
      <c r="E15" s="123"/>
    </row>
    <row r="16" spans="1:5" ht="21">
      <c r="A16" s="123" t="s">
        <v>258</v>
      </c>
      <c r="B16" s="394">
        <f>B15/B9</f>
        <v>1.5520964605302492</v>
      </c>
      <c r="C16" s="394"/>
      <c r="D16" s="394"/>
      <c r="E16" s="123"/>
    </row>
    <row r="17" spans="1:4" ht="21">
      <c r="A17" s="395" t="s">
        <v>303</v>
      </c>
      <c r="B17" s="395"/>
      <c r="C17" s="395"/>
      <c r="D17" s="395"/>
    </row>
    <row r="18" spans="1:5" ht="21">
      <c r="A18" s="293" t="s">
        <v>266</v>
      </c>
      <c r="B18" s="123">
        <v>1</v>
      </c>
      <c r="C18" s="123">
        <v>2</v>
      </c>
      <c r="D18" s="123">
        <v>3</v>
      </c>
      <c r="E18" s="123">
        <v>4</v>
      </c>
    </row>
    <row r="19" spans="1:5" ht="21">
      <c r="A19" s="123" t="s">
        <v>277</v>
      </c>
      <c r="B19" s="294">
        <f>B12</f>
        <v>7840</v>
      </c>
      <c r="C19" s="294">
        <f>C12</f>
        <v>7840</v>
      </c>
      <c r="D19" s="294">
        <f>D12</f>
        <v>7840</v>
      </c>
      <c r="E19" s="123"/>
    </row>
    <row r="20" spans="1:5" ht="21">
      <c r="A20" s="123" t="s">
        <v>278</v>
      </c>
      <c r="B20" s="128">
        <v>5820</v>
      </c>
      <c r="C20" s="128">
        <v>5830</v>
      </c>
      <c r="D20" s="128">
        <v>5822</v>
      </c>
      <c r="E20" s="123"/>
    </row>
    <row r="21" spans="1:5" ht="21">
      <c r="A21" s="123" t="s">
        <v>279</v>
      </c>
      <c r="B21" s="294">
        <f>B19-B20</f>
        <v>2020</v>
      </c>
      <c r="C21" s="294">
        <f>C19-C20</f>
        <v>2010</v>
      </c>
      <c r="D21" s="294">
        <f>D19-D20</f>
        <v>2018</v>
      </c>
      <c r="E21" s="123"/>
    </row>
    <row r="22" spans="1:5" ht="21">
      <c r="A22" s="123" t="s">
        <v>280</v>
      </c>
      <c r="B22" s="394">
        <f>AVERAGE(B21:D21)</f>
        <v>2016</v>
      </c>
      <c r="C22" s="394"/>
      <c r="D22" s="394"/>
      <c r="E22" s="123"/>
    </row>
    <row r="23" spans="1:4" ht="21">
      <c r="A23" s="395" t="s">
        <v>281</v>
      </c>
      <c r="B23" s="395"/>
      <c r="C23" s="395"/>
      <c r="D23" s="395"/>
    </row>
    <row r="24" spans="1:4" ht="21">
      <c r="A24" t="s">
        <v>271</v>
      </c>
      <c r="B24" s="396">
        <f>B9</f>
        <v>4010.7043333333336</v>
      </c>
      <c r="C24" s="396"/>
      <c r="D24" s="396"/>
    </row>
    <row r="25" spans="1:4" ht="21">
      <c r="A25" t="s">
        <v>258</v>
      </c>
      <c r="B25" s="396">
        <f>B16</f>
        <v>1.5520964605302492</v>
      </c>
      <c r="C25" s="396"/>
      <c r="D25" s="396"/>
    </row>
    <row r="26" spans="1:4" ht="21">
      <c r="A26" t="s">
        <v>279</v>
      </c>
      <c r="B26" s="396">
        <f>B22</f>
        <v>2016</v>
      </c>
      <c r="C26" s="396"/>
      <c r="D26" s="396"/>
    </row>
    <row r="27" spans="1:5" ht="21">
      <c r="A27" s="395" t="s">
        <v>282</v>
      </c>
      <c r="B27" s="395"/>
      <c r="C27" s="395"/>
      <c r="D27" s="395"/>
      <c r="E27" s="395"/>
    </row>
    <row r="28" spans="1:5" ht="21">
      <c r="A28" s="123" t="s">
        <v>283</v>
      </c>
      <c r="B28" s="312" t="s">
        <v>185</v>
      </c>
      <c r="C28" s="312" t="s">
        <v>186</v>
      </c>
      <c r="D28" s="312" t="s">
        <v>190</v>
      </c>
      <c r="E28" s="312" t="s">
        <v>187</v>
      </c>
    </row>
    <row r="29" spans="1:5" ht="21">
      <c r="A29" s="123" t="s">
        <v>284</v>
      </c>
      <c r="B29" s="128">
        <v>283.02</v>
      </c>
      <c r="C29" s="128">
        <v>276.9</v>
      </c>
      <c r="D29" s="128">
        <v>289.5</v>
      </c>
      <c r="E29" s="128">
        <v>287.9</v>
      </c>
    </row>
    <row r="30" spans="1:5" ht="21">
      <c r="A30" s="123" t="s">
        <v>285</v>
      </c>
      <c r="B30" s="128">
        <v>250.36</v>
      </c>
      <c r="C30" s="128">
        <v>251.36</v>
      </c>
      <c r="D30" s="128">
        <v>254.36</v>
      </c>
      <c r="E30" s="128">
        <v>252.36</v>
      </c>
    </row>
    <row r="31" spans="1:5" ht="21">
      <c r="A31" s="123" t="s">
        <v>286</v>
      </c>
      <c r="B31" s="294">
        <f>B29-B30</f>
        <v>32.65999999999997</v>
      </c>
      <c r="C31" s="294">
        <f>C29-C30</f>
        <v>25.539999999999964</v>
      </c>
      <c r="D31" s="294">
        <f>D29-D30</f>
        <v>35.139999999999986</v>
      </c>
      <c r="E31" s="294">
        <f>E29-E30</f>
        <v>35.539999999999964</v>
      </c>
    </row>
    <row r="32" spans="1:5" ht="21">
      <c r="A32" s="123" t="s">
        <v>287</v>
      </c>
      <c r="B32" s="128">
        <v>51.11</v>
      </c>
      <c r="C32" s="128">
        <v>51.11</v>
      </c>
      <c r="D32" s="128">
        <v>51.11</v>
      </c>
      <c r="E32" s="128">
        <v>51.11</v>
      </c>
    </row>
    <row r="33" spans="1:5" ht="21">
      <c r="A33" s="123" t="s">
        <v>288</v>
      </c>
      <c r="B33" s="294">
        <f>B30-B32</f>
        <v>199.25</v>
      </c>
      <c r="C33" s="294">
        <f>C30-C32</f>
        <v>200.25</v>
      </c>
      <c r="D33" s="294">
        <f>D30-D32</f>
        <v>203.25</v>
      </c>
      <c r="E33" s="294">
        <f>E30-E32</f>
        <v>201.25</v>
      </c>
    </row>
    <row r="34" spans="1:5" ht="21">
      <c r="A34" s="123" t="s">
        <v>282</v>
      </c>
      <c r="B34" s="294">
        <f>(B31/B33)*100</f>
        <v>16.391468005018805</v>
      </c>
      <c r="C34" s="294">
        <f>(C31/C33)*100</f>
        <v>12.754057428214713</v>
      </c>
      <c r="D34" s="294">
        <f>(D31/D33)*100</f>
        <v>17.2890528905289</v>
      </c>
      <c r="E34" s="294">
        <f>(E31/E33)*100</f>
        <v>17.659627329192528</v>
      </c>
    </row>
    <row r="35" spans="1:5" ht="21">
      <c r="A35" s="395" t="s">
        <v>289</v>
      </c>
      <c r="B35" s="395"/>
      <c r="C35" s="395"/>
      <c r="D35" s="395"/>
      <c r="E35" s="395"/>
    </row>
    <row r="36" spans="1:5" ht="21">
      <c r="A36" s="123" t="s">
        <v>290</v>
      </c>
      <c r="B36" s="128">
        <v>7850</v>
      </c>
      <c r="C36" s="128">
        <v>7840</v>
      </c>
      <c r="D36" s="128">
        <v>7880</v>
      </c>
      <c r="E36" s="128">
        <v>7840</v>
      </c>
    </row>
    <row r="37" spans="1:5" ht="21">
      <c r="A37" s="123" t="s">
        <v>291</v>
      </c>
      <c r="B37" s="128">
        <v>3699.9</v>
      </c>
      <c r="C37" s="128">
        <v>3695.9</v>
      </c>
      <c r="D37" s="128">
        <v>3694.9</v>
      </c>
      <c r="E37" s="128">
        <v>3697.9</v>
      </c>
    </row>
    <row r="38" spans="1:5" ht="21">
      <c r="A38" s="123" t="s">
        <v>279</v>
      </c>
      <c r="B38" s="294">
        <f>$B$26</f>
        <v>2016</v>
      </c>
      <c r="C38" s="294">
        <f>$B$26</f>
        <v>2016</v>
      </c>
      <c r="D38" s="294">
        <f>$B$26</f>
        <v>2016</v>
      </c>
      <c r="E38" s="294">
        <f>$B$26</f>
        <v>2016</v>
      </c>
    </row>
    <row r="39" spans="1:5" ht="21">
      <c r="A39" s="123" t="s">
        <v>292</v>
      </c>
      <c r="B39" s="294">
        <f>B36-B37-B38</f>
        <v>2134.1000000000004</v>
      </c>
      <c r="C39" s="294">
        <f>C36-C37-C38</f>
        <v>2128.1000000000004</v>
      </c>
      <c r="D39" s="294">
        <f>D36-D37-D38</f>
        <v>2169.1000000000004</v>
      </c>
      <c r="E39" s="294">
        <f>E36-E37-E38</f>
        <v>2126.1000000000004</v>
      </c>
    </row>
    <row r="40" spans="1:5" ht="21">
      <c r="A40" s="123" t="s">
        <v>258</v>
      </c>
      <c r="B40" s="294">
        <f>$B$25</f>
        <v>1.5520964605302492</v>
      </c>
      <c r="C40" s="294">
        <f>$B$25</f>
        <v>1.5520964605302492</v>
      </c>
      <c r="D40" s="294">
        <f>$B$25</f>
        <v>1.5520964605302492</v>
      </c>
      <c r="E40" s="294">
        <f>$B$25</f>
        <v>1.5520964605302492</v>
      </c>
    </row>
    <row r="41" spans="1:5" ht="21">
      <c r="A41" s="123" t="s">
        <v>289</v>
      </c>
      <c r="B41" s="294">
        <f>B39/B40</f>
        <v>1374.9789747416335</v>
      </c>
      <c r="C41" s="294">
        <f>C39/C40</f>
        <v>1371.1132356251678</v>
      </c>
      <c r="D41" s="294">
        <f>D39/D40</f>
        <v>1397.5291195876844</v>
      </c>
      <c r="E41" s="294">
        <f>E39/E40</f>
        <v>1369.8246559196791</v>
      </c>
    </row>
    <row r="42" spans="1:5" ht="21">
      <c r="A42" s="395" t="s">
        <v>293</v>
      </c>
      <c r="B42" s="395"/>
      <c r="C42" s="395"/>
      <c r="D42" s="395"/>
      <c r="E42" s="395"/>
    </row>
    <row r="43" spans="1:5" ht="21">
      <c r="A43" s="123" t="s">
        <v>294</v>
      </c>
      <c r="B43" s="128">
        <v>3808.6</v>
      </c>
      <c r="C43" s="128">
        <v>3818.6</v>
      </c>
      <c r="D43" s="128">
        <v>3806.6</v>
      </c>
      <c r="E43" s="128">
        <v>3804.6</v>
      </c>
    </row>
    <row r="44" spans="1:5" ht="21">
      <c r="A44" s="123" t="s">
        <v>295</v>
      </c>
      <c r="B44" s="128">
        <v>310.1</v>
      </c>
      <c r="C44" s="128">
        <v>312.1</v>
      </c>
      <c r="D44" s="128">
        <v>310.1</v>
      </c>
      <c r="E44" s="128">
        <v>310.1</v>
      </c>
    </row>
    <row r="45" spans="1:5" ht="21">
      <c r="A45" s="123" t="s">
        <v>296</v>
      </c>
      <c r="B45" s="294">
        <f>B43-B44</f>
        <v>3498.5</v>
      </c>
      <c r="C45" s="294">
        <f>C43-C44</f>
        <v>3506.5</v>
      </c>
      <c r="D45" s="294">
        <f>D43-D44</f>
        <v>3496.5</v>
      </c>
      <c r="E45" s="294">
        <f>E43-E44</f>
        <v>3494.5</v>
      </c>
    </row>
    <row r="46" spans="1:5" ht="21">
      <c r="A46" s="123" t="s">
        <v>297</v>
      </c>
      <c r="B46" s="295">
        <f>B45/B41</f>
        <v>2.544402543069714</v>
      </c>
      <c r="C46" s="295">
        <f>C45/C41</f>
        <v>2.5574109481929033</v>
      </c>
      <c r="D46" s="295">
        <f>D45/D41</f>
        <v>2.501915667439959</v>
      </c>
      <c r="E46" s="295">
        <f>E45/E41</f>
        <v>2.5510564325868748</v>
      </c>
    </row>
    <row r="47" spans="1:5" ht="21">
      <c r="A47" s="123" t="s">
        <v>298</v>
      </c>
      <c r="B47" s="295">
        <f>B46/(1+(B34/100))</f>
        <v>2.186073074497178</v>
      </c>
      <c r="C47" s="295">
        <f>C46/(1+(C34/100))</f>
        <v>2.268132080143624</v>
      </c>
      <c r="D47" s="295">
        <f>D46/(1+(D34/100))</f>
        <v>2.133119507559762</v>
      </c>
      <c r="E47" s="295">
        <f>E46/(1+(E34/100))</f>
        <v>2.1681663375062654</v>
      </c>
    </row>
    <row r="48" spans="1:5" ht="21">
      <c r="A48" s="395" t="s">
        <v>299</v>
      </c>
      <c r="B48" s="395"/>
      <c r="C48" s="395"/>
      <c r="D48" s="395"/>
      <c r="E48" s="395"/>
    </row>
    <row r="49" spans="1:5" ht="21">
      <c r="A49" s="123" t="s">
        <v>300</v>
      </c>
      <c r="B49" s="295">
        <f>'[4]COMPACTION 3'!H50</f>
        <v>2.317</v>
      </c>
      <c r="C49" s="295">
        <f>'COMPACTION '!H50</f>
        <v>2.317</v>
      </c>
      <c r="D49" s="295">
        <f>'COMPACTION '!H50</f>
        <v>2.317</v>
      </c>
      <c r="E49" s="295">
        <f>'COMPACTION '!H50</f>
        <v>2.317</v>
      </c>
    </row>
    <row r="50" spans="1:5" ht="21">
      <c r="A50" s="123" t="s">
        <v>301</v>
      </c>
      <c r="B50" s="294">
        <f>(B47/B49)*100</f>
        <v>94.3492910874915</v>
      </c>
      <c r="C50" s="294">
        <f>(C47/C49)*100</f>
        <v>97.89089685557289</v>
      </c>
      <c r="D50" s="294">
        <f>(D47/D49)*100</f>
        <v>92.06385444798282</v>
      </c>
      <c r="E50" s="294">
        <f>(E47/E49)*100</f>
        <v>93.57644961183709</v>
      </c>
    </row>
    <row r="51" spans="1:5" ht="21">
      <c r="A51" s="123" t="s">
        <v>302</v>
      </c>
      <c r="B51" s="128">
        <v>95</v>
      </c>
      <c r="C51" s="128">
        <v>95</v>
      </c>
      <c r="D51" s="128">
        <v>95</v>
      </c>
      <c r="E51" s="128">
        <v>95</v>
      </c>
    </row>
    <row r="52" spans="1:5" ht="21">
      <c r="A52" s="123" t="s">
        <v>165</v>
      </c>
      <c r="B52" s="296" t="str">
        <f>IF(B50&gt;=B51,"ผ่าน","ไม่ผ่าน")</f>
        <v>ไม่ผ่าน</v>
      </c>
      <c r="C52" s="296" t="str">
        <f>IF(C50&gt;=C51,"ผ่าน","ไม่ผ่าน")</f>
        <v>ผ่าน</v>
      </c>
      <c r="D52" s="296" t="str">
        <f>IF(D50&gt;=D51,"ผ่าน","ไม่ผ่าน")</f>
        <v>ไม่ผ่าน</v>
      </c>
      <c r="E52" s="296" t="str">
        <f>IF(E50&gt;=E51,"ผ่าน","ไม่ผ่าน")</f>
        <v>ไม่ผ่าน</v>
      </c>
    </row>
  </sheetData>
  <sheetProtection/>
  <mergeCells count="16">
    <mergeCell ref="A17:D17"/>
    <mergeCell ref="A35:E35"/>
    <mergeCell ref="A42:E42"/>
    <mergeCell ref="A48:E48"/>
    <mergeCell ref="B22:D22"/>
    <mergeCell ref="A23:D23"/>
    <mergeCell ref="B24:D24"/>
    <mergeCell ref="B25:D25"/>
    <mergeCell ref="B26:D26"/>
    <mergeCell ref="A27:E27"/>
    <mergeCell ref="D1:E1"/>
    <mergeCell ref="B8:D8"/>
    <mergeCell ref="B9:D9"/>
    <mergeCell ref="A10:D10"/>
    <mergeCell ref="B15:D15"/>
    <mergeCell ref="B16:D16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1">
      <selection activeCell="H8" sqref="H8"/>
    </sheetView>
  </sheetViews>
  <sheetFormatPr defaultColWidth="9.33203125" defaultRowHeight="21"/>
  <cols>
    <col min="1" max="1" width="13.83203125" style="0" customWidth="1"/>
    <col min="2" max="2" width="14.66015625" style="0" customWidth="1"/>
    <col min="3" max="3" width="8.16015625" style="0" customWidth="1"/>
    <col min="4" max="9" width="10.66015625" style="0" customWidth="1"/>
  </cols>
  <sheetData>
    <row r="1" spans="1:9" ht="23.25" customHeight="1">
      <c r="A1" s="397"/>
      <c r="B1" s="398"/>
      <c r="C1" s="398"/>
      <c r="D1" s="398"/>
      <c r="E1" s="399"/>
      <c r="F1" s="406" t="s">
        <v>173</v>
      </c>
      <c r="G1" s="407"/>
      <c r="H1" s="407"/>
      <c r="I1" s="408"/>
    </row>
    <row r="2" spans="1:9" ht="23.25" customHeight="1">
      <c r="A2" s="400"/>
      <c r="B2" s="401"/>
      <c r="C2" s="401"/>
      <c r="D2" s="401"/>
      <c r="E2" s="402"/>
      <c r="F2" s="409"/>
      <c r="G2" s="410"/>
      <c r="H2" s="410"/>
      <c r="I2" s="411"/>
    </row>
    <row r="3" spans="1:9" ht="21" customHeight="1">
      <c r="A3" s="403"/>
      <c r="B3" s="404"/>
      <c r="C3" s="404"/>
      <c r="D3" s="404"/>
      <c r="E3" s="405"/>
      <c r="F3" s="412"/>
      <c r="G3" s="413"/>
      <c r="H3" s="413"/>
      <c r="I3" s="414"/>
    </row>
    <row r="4" spans="1:13" ht="21">
      <c r="A4" s="415" t="s">
        <v>168</v>
      </c>
      <c r="B4" s="416"/>
      <c r="C4" s="417"/>
      <c r="D4" s="417"/>
      <c r="E4" s="417"/>
      <c r="F4" s="417"/>
      <c r="G4" s="64" t="s">
        <v>31</v>
      </c>
      <c r="H4" s="65"/>
      <c r="I4" s="66"/>
      <c r="K4" s="347" t="s">
        <v>258</v>
      </c>
      <c r="L4" s="347"/>
      <c r="M4" s="347"/>
    </row>
    <row r="5" spans="1:13" ht="21">
      <c r="A5" s="415" t="s">
        <v>170</v>
      </c>
      <c r="B5" s="416"/>
      <c r="C5" s="417"/>
      <c r="D5" s="417"/>
      <c r="E5" s="417"/>
      <c r="F5" s="417"/>
      <c r="G5" s="64"/>
      <c r="H5" s="89"/>
      <c r="I5" s="66"/>
      <c r="K5" s="347" t="s">
        <v>259</v>
      </c>
      <c r="L5" s="347"/>
      <c r="M5" s="347"/>
    </row>
    <row r="6" spans="1:13" ht="21">
      <c r="A6" s="418" t="s">
        <v>333</v>
      </c>
      <c r="B6" s="419"/>
      <c r="C6" s="420" t="s">
        <v>130</v>
      </c>
      <c r="D6" s="421"/>
      <c r="E6" s="421"/>
      <c r="F6" s="422"/>
      <c r="G6" s="423" t="s">
        <v>182</v>
      </c>
      <c r="H6" s="423"/>
      <c r="I6" s="424"/>
      <c r="K6" s="347" t="s">
        <v>260</v>
      </c>
      <c r="L6" s="347"/>
      <c r="M6" s="347"/>
    </row>
    <row r="7" spans="1:9" ht="21">
      <c r="A7" s="415" t="s">
        <v>346</v>
      </c>
      <c r="B7" s="416"/>
      <c r="C7" s="171" t="s">
        <v>258</v>
      </c>
      <c r="F7" t="s">
        <v>129</v>
      </c>
      <c r="G7" s="61" t="s">
        <v>366</v>
      </c>
      <c r="H7" s="62"/>
      <c r="I7" s="63"/>
    </row>
    <row r="8" spans="1:9" ht="21">
      <c r="A8" s="418" t="s">
        <v>172</v>
      </c>
      <c r="B8" s="425"/>
      <c r="C8" t="s">
        <v>259</v>
      </c>
      <c r="F8" t="s">
        <v>261</v>
      </c>
      <c r="G8" s="64"/>
      <c r="H8" s="89" t="s">
        <v>365</v>
      </c>
      <c r="I8" s="66"/>
    </row>
    <row r="9" spans="1:9" ht="21">
      <c r="A9" s="418" t="s">
        <v>169</v>
      </c>
      <c r="B9" s="425"/>
      <c r="C9" t="s">
        <v>260</v>
      </c>
      <c r="F9" t="s">
        <v>4</v>
      </c>
      <c r="G9" s="426" t="s">
        <v>28</v>
      </c>
      <c r="H9" s="427"/>
      <c r="I9" s="428"/>
    </row>
    <row r="10" spans="1:9" ht="21">
      <c r="A10" s="418" t="s">
        <v>166</v>
      </c>
      <c r="B10" s="425"/>
      <c r="C10" s="88" t="s">
        <v>131</v>
      </c>
      <c r="D10" s="227">
        <v>1</v>
      </c>
      <c r="E10" s="227">
        <v>2</v>
      </c>
      <c r="F10" s="227">
        <v>3</v>
      </c>
      <c r="G10" s="228">
        <v>4</v>
      </c>
      <c r="H10" s="228">
        <v>5</v>
      </c>
      <c r="I10" s="228">
        <v>6</v>
      </c>
    </row>
    <row r="11" spans="1:9" ht="21">
      <c r="A11" s="418" t="s">
        <v>171</v>
      </c>
      <c r="B11" s="425"/>
      <c r="C11" s="88" t="s">
        <v>132</v>
      </c>
      <c r="D11" s="226" t="s">
        <v>133</v>
      </c>
      <c r="E11" s="226" t="s">
        <v>134</v>
      </c>
      <c r="F11" s="226" t="s">
        <v>135</v>
      </c>
      <c r="G11" s="226" t="s">
        <v>136</v>
      </c>
      <c r="H11" s="226" t="s">
        <v>137</v>
      </c>
      <c r="I11" s="226" t="s">
        <v>138</v>
      </c>
    </row>
    <row r="12" spans="1:9" ht="21.75">
      <c r="A12" s="429" t="s">
        <v>167</v>
      </c>
      <c r="B12" s="430"/>
      <c r="C12" s="88"/>
      <c r="D12" s="82" t="s">
        <v>139</v>
      </c>
      <c r="E12" s="82" t="s">
        <v>140</v>
      </c>
      <c r="F12" s="82" t="s">
        <v>141</v>
      </c>
      <c r="G12" s="82" t="s">
        <v>140</v>
      </c>
      <c r="H12" s="82" t="s">
        <v>139</v>
      </c>
      <c r="I12" s="82" t="s">
        <v>141</v>
      </c>
    </row>
    <row r="13" spans="1:9" ht="21">
      <c r="A13" s="431" t="s">
        <v>142</v>
      </c>
      <c r="B13" s="432"/>
      <c r="C13" s="84" t="s">
        <v>45</v>
      </c>
      <c r="D13" s="85">
        <v>5938</v>
      </c>
      <c r="E13" s="85">
        <v>5886</v>
      </c>
      <c r="F13" s="85">
        <v>5958</v>
      </c>
      <c r="G13" s="85">
        <v>5935</v>
      </c>
      <c r="H13" s="85">
        <v>5943</v>
      </c>
      <c r="I13" s="85">
        <v>5944</v>
      </c>
    </row>
    <row r="14" spans="1:9" ht="21">
      <c r="A14" s="431" t="s">
        <v>143</v>
      </c>
      <c r="B14" s="432"/>
      <c r="C14" s="84" t="s">
        <v>45</v>
      </c>
      <c r="D14" s="85">
        <v>2688</v>
      </c>
      <c r="E14" s="85">
        <v>2692</v>
      </c>
      <c r="F14" s="85">
        <v>2690</v>
      </c>
      <c r="G14" s="85">
        <v>2698</v>
      </c>
      <c r="H14" s="85">
        <v>2676</v>
      </c>
      <c r="I14" s="85">
        <v>2689</v>
      </c>
    </row>
    <row r="15" spans="1:9" ht="21">
      <c r="A15" s="431" t="s">
        <v>144</v>
      </c>
      <c r="B15" s="432"/>
      <c r="C15" s="84" t="s">
        <v>45</v>
      </c>
      <c r="D15" s="86">
        <f aca="true" t="shared" si="0" ref="D15:I15">D13-D14</f>
        <v>3250</v>
      </c>
      <c r="E15" s="86">
        <f t="shared" si="0"/>
        <v>3194</v>
      </c>
      <c r="F15" s="86">
        <f t="shared" si="0"/>
        <v>3268</v>
      </c>
      <c r="G15" s="86">
        <f t="shared" si="0"/>
        <v>3237</v>
      </c>
      <c r="H15" s="86">
        <f t="shared" si="0"/>
        <v>3267</v>
      </c>
      <c r="I15" s="86">
        <f t="shared" si="0"/>
        <v>3255</v>
      </c>
    </row>
    <row r="16" spans="1:9" ht="21">
      <c r="A16" s="431" t="s">
        <v>145</v>
      </c>
      <c r="B16" s="432"/>
      <c r="C16" s="84" t="s">
        <v>45</v>
      </c>
      <c r="D16" s="87">
        <v>1594</v>
      </c>
      <c r="E16" s="87">
        <v>1594</v>
      </c>
      <c r="F16" s="87">
        <v>1594</v>
      </c>
      <c r="G16" s="87">
        <v>1594</v>
      </c>
      <c r="H16" s="87">
        <v>1594</v>
      </c>
      <c r="I16" s="87">
        <v>1594</v>
      </c>
    </row>
    <row r="17" spans="1:9" ht="21">
      <c r="A17" s="431" t="s">
        <v>146</v>
      </c>
      <c r="B17" s="432"/>
      <c r="C17" s="84" t="s">
        <v>45</v>
      </c>
      <c r="D17" s="86">
        <f aca="true" t="shared" si="1" ref="D17:I17">D15-D16</f>
        <v>1656</v>
      </c>
      <c r="E17" s="86">
        <f t="shared" si="1"/>
        <v>1600</v>
      </c>
      <c r="F17" s="86">
        <f t="shared" si="1"/>
        <v>1674</v>
      </c>
      <c r="G17" s="86">
        <f t="shared" si="1"/>
        <v>1643</v>
      </c>
      <c r="H17" s="86">
        <f t="shared" si="1"/>
        <v>1673</v>
      </c>
      <c r="I17" s="86">
        <f t="shared" si="1"/>
        <v>1661</v>
      </c>
    </row>
    <row r="18" spans="1:9" ht="21.75">
      <c r="A18" s="431" t="s">
        <v>147</v>
      </c>
      <c r="B18" s="432"/>
      <c r="C18" s="84" t="s">
        <v>148</v>
      </c>
      <c r="D18" s="86">
        <f aca="true" t="shared" si="2" ref="D18:I18">D17/1.375</f>
        <v>1204.3636363636363</v>
      </c>
      <c r="E18" s="86">
        <f t="shared" si="2"/>
        <v>1163.6363636363637</v>
      </c>
      <c r="F18" s="86">
        <f t="shared" si="2"/>
        <v>1217.4545454545455</v>
      </c>
      <c r="G18" s="86">
        <f t="shared" si="2"/>
        <v>1194.909090909091</v>
      </c>
      <c r="H18" s="86">
        <f t="shared" si="2"/>
        <v>1216.7272727272727</v>
      </c>
      <c r="I18" s="86">
        <f t="shared" si="2"/>
        <v>1208</v>
      </c>
    </row>
    <row r="19" spans="1:9" ht="21">
      <c r="A19" s="431" t="s">
        <v>149</v>
      </c>
      <c r="B19" s="432"/>
      <c r="C19" s="84" t="s">
        <v>45</v>
      </c>
      <c r="D19" s="85">
        <v>2825</v>
      </c>
      <c r="E19" s="85">
        <v>2855</v>
      </c>
      <c r="F19" s="85">
        <v>2835</v>
      </c>
      <c r="G19" s="85">
        <v>2854</v>
      </c>
      <c r="H19" s="85">
        <v>2833</v>
      </c>
      <c r="I19" s="85">
        <v>2845</v>
      </c>
    </row>
    <row r="20" spans="1:9" ht="21">
      <c r="A20" s="431" t="s">
        <v>150</v>
      </c>
      <c r="B20" s="432"/>
      <c r="C20" s="84" t="s">
        <v>45</v>
      </c>
      <c r="D20" s="85">
        <v>155</v>
      </c>
      <c r="E20" s="85">
        <v>155</v>
      </c>
      <c r="F20" s="85">
        <v>155</v>
      </c>
      <c r="G20" s="85">
        <v>155</v>
      </c>
      <c r="H20" s="85">
        <v>155</v>
      </c>
      <c r="I20" s="85">
        <v>155</v>
      </c>
    </row>
    <row r="21" spans="1:9" ht="21">
      <c r="A21" s="431" t="s">
        <v>151</v>
      </c>
      <c r="B21" s="432"/>
      <c r="C21" s="84" t="s">
        <v>45</v>
      </c>
      <c r="D21" s="86">
        <f aca="true" t="shared" si="3" ref="D21:I21">D19-D20</f>
        <v>2670</v>
      </c>
      <c r="E21" s="86">
        <f t="shared" si="3"/>
        <v>2700</v>
      </c>
      <c r="F21" s="86">
        <f t="shared" si="3"/>
        <v>2680</v>
      </c>
      <c r="G21" s="86">
        <f t="shared" si="3"/>
        <v>2699</v>
      </c>
      <c r="H21" s="86">
        <f t="shared" si="3"/>
        <v>2678</v>
      </c>
      <c r="I21" s="86">
        <f t="shared" si="3"/>
        <v>2690</v>
      </c>
    </row>
    <row r="22" spans="1:9" ht="21.75">
      <c r="A22" s="431" t="s">
        <v>152</v>
      </c>
      <c r="B22" s="432"/>
      <c r="C22" s="84" t="s">
        <v>153</v>
      </c>
      <c r="D22" s="86">
        <f aca="true" t="shared" si="4" ref="D22:I22">D21/D18</f>
        <v>2.2169384057971016</v>
      </c>
      <c r="E22" s="86">
        <f t="shared" si="4"/>
        <v>2.3203125</v>
      </c>
      <c r="F22" s="86">
        <f t="shared" si="4"/>
        <v>2.2013142174432496</v>
      </c>
      <c r="G22" s="86">
        <f t="shared" si="4"/>
        <v>2.2587492391965913</v>
      </c>
      <c r="H22" s="86">
        <f t="shared" si="4"/>
        <v>2.2009862522414823</v>
      </c>
      <c r="I22" s="86">
        <f t="shared" si="4"/>
        <v>2.2268211920529803</v>
      </c>
    </row>
    <row r="23" spans="1:9" ht="21">
      <c r="A23" s="431" t="s">
        <v>154</v>
      </c>
      <c r="B23" s="432"/>
      <c r="C23" s="84"/>
      <c r="D23" s="82" t="s">
        <v>185</v>
      </c>
      <c r="E23" s="82" t="s">
        <v>186</v>
      </c>
      <c r="F23" s="82" t="s">
        <v>190</v>
      </c>
      <c r="G23" s="82" t="s">
        <v>187</v>
      </c>
      <c r="H23" s="82" t="s">
        <v>188</v>
      </c>
      <c r="I23" s="82" t="s">
        <v>189</v>
      </c>
    </row>
    <row r="24" spans="1:9" ht="21">
      <c r="A24" s="431" t="s">
        <v>155</v>
      </c>
      <c r="B24" s="432"/>
      <c r="C24" s="84" t="s">
        <v>45</v>
      </c>
      <c r="D24" s="85">
        <v>176.6</v>
      </c>
      <c r="E24" s="85">
        <v>167.16</v>
      </c>
      <c r="F24" s="85">
        <v>187.1</v>
      </c>
      <c r="G24" s="85">
        <v>175</v>
      </c>
      <c r="H24" s="85">
        <v>172</v>
      </c>
      <c r="I24" s="85">
        <v>185</v>
      </c>
    </row>
    <row r="25" spans="1:9" ht="21">
      <c r="A25" s="431" t="s">
        <v>156</v>
      </c>
      <c r="B25" s="432"/>
      <c r="C25" s="84" t="s">
        <v>45</v>
      </c>
      <c r="D25" s="85">
        <v>175.2</v>
      </c>
      <c r="E25" s="85">
        <v>162.6</v>
      </c>
      <c r="F25" s="85">
        <v>184</v>
      </c>
      <c r="G25" s="85">
        <v>174.5</v>
      </c>
      <c r="H25" s="85">
        <v>170</v>
      </c>
      <c r="I25" s="85">
        <v>184.2</v>
      </c>
    </row>
    <row r="26" spans="1:9" ht="21">
      <c r="A26" s="431" t="s">
        <v>157</v>
      </c>
      <c r="B26" s="432"/>
      <c r="C26" s="84" t="s">
        <v>45</v>
      </c>
      <c r="D26" s="86">
        <f aca="true" t="shared" si="5" ref="D26:I26">D24-D25</f>
        <v>1.4000000000000057</v>
      </c>
      <c r="E26" s="86">
        <f t="shared" si="5"/>
        <v>4.560000000000002</v>
      </c>
      <c r="F26" s="86">
        <f t="shared" si="5"/>
        <v>3.0999999999999943</v>
      </c>
      <c r="G26" s="86">
        <f t="shared" si="5"/>
        <v>0.5</v>
      </c>
      <c r="H26" s="86">
        <f t="shared" si="5"/>
        <v>2</v>
      </c>
      <c r="I26" s="86">
        <f t="shared" si="5"/>
        <v>0.8000000000000114</v>
      </c>
    </row>
    <row r="27" spans="1:9" ht="21">
      <c r="A27" s="431" t="s">
        <v>158</v>
      </c>
      <c r="B27" s="432"/>
      <c r="C27" s="84" t="s">
        <v>45</v>
      </c>
      <c r="D27" s="85">
        <v>36.79</v>
      </c>
      <c r="E27" s="85">
        <v>36.95</v>
      </c>
      <c r="F27" s="85">
        <v>36.08</v>
      </c>
      <c r="G27" s="85">
        <v>35.82</v>
      </c>
      <c r="H27" s="85">
        <v>36.47</v>
      </c>
      <c r="I27" s="85">
        <v>36.31</v>
      </c>
    </row>
    <row r="28" spans="1:9" ht="21">
      <c r="A28" s="431" t="s">
        <v>159</v>
      </c>
      <c r="B28" s="432"/>
      <c r="C28" s="84" t="s">
        <v>45</v>
      </c>
      <c r="D28" s="86">
        <f aca="true" t="shared" si="6" ref="D28:I28">D25-D27</f>
        <v>138.41</v>
      </c>
      <c r="E28" s="86">
        <f t="shared" si="6"/>
        <v>125.64999999999999</v>
      </c>
      <c r="F28" s="86">
        <f t="shared" si="6"/>
        <v>147.92000000000002</v>
      </c>
      <c r="G28" s="86">
        <f t="shared" si="6"/>
        <v>138.68</v>
      </c>
      <c r="H28" s="86">
        <f t="shared" si="6"/>
        <v>133.53</v>
      </c>
      <c r="I28" s="86">
        <f t="shared" si="6"/>
        <v>147.89</v>
      </c>
    </row>
    <row r="29" spans="1:9" ht="21">
      <c r="A29" s="431" t="s">
        <v>160</v>
      </c>
      <c r="B29" s="432"/>
      <c r="C29" s="84" t="s">
        <v>161</v>
      </c>
      <c r="D29" s="86">
        <f aca="true" t="shared" si="7" ref="D29:I29">(D26/D28)*100</f>
        <v>1.0114876092767904</v>
      </c>
      <c r="E29" s="86">
        <f t="shared" si="7"/>
        <v>3.6291285316354975</v>
      </c>
      <c r="F29" s="86">
        <f t="shared" si="7"/>
        <v>2.0957274202271456</v>
      </c>
      <c r="G29" s="86">
        <f t="shared" si="7"/>
        <v>0.3605422555523507</v>
      </c>
      <c r="H29" s="86">
        <f t="shared" si="7"/>
        <v>1.497790758631019</v>
      </c>
      <c r="I29" s="86">
        <f t="shared" si="7"/>
        <v>0.5409425924673822</v>
      </c>
    </row>
    <row r="30" spans="1:9" ht="21.75">
      <c r="A30" s="431" t="s">
        <v>162</v>
      </c>
      <c r="B30" s="432"/>
      <c r="C30" s="84" t="s">
        <v>153</v>
      </c>
      <c r="D30" s="86">
        <f aca="true" t="shared" si="8" ref="D30:I30">D22/(1+(D29/100))</f>
        <v>2.1947388938300323</v>
      </c>
      <c r="E30" s="86">
        <f t="shared" si="8"/>
        <v>2.2390543401044463</v>
      </c>
      <c r="F30" s="86">
        <f t="shared" si="8"/>
        <v>2.1561276588809792</v>
      </c>
      <c r="G30" s="86">
        <f t="shared" si="8"/>
        <v>2.2506347499050388</v>
      </c>
      <c r="H30" s="86">
        <f t="shared" si="8"/>
        <v>2.1685065613650494</v>
      </c>
      <c r="I30" s="86">
        <f t="shared" si="8"/>
        <v>2.214840178174156</v>
      </c>
    </row>
    <row r="31" spans="1:9" ht="21.75">
      <c r="A31" s="431" t="s">
        <v>163</v>
      </c>
      <c r="B31" s="432"/>
      <c r="C31" s="84" t="s">
        <v>153</v>
      </c>
      <c r="D31" s="85">
        <v>2.3</v>
      </c>
      <c r="E31" s="85">
        <v>2.3</v>
      </c>
      <c r="F31" s="85">
        <v>2.3</v>
      </c>
      <c r="G31" s="85">
        <v>2.3</v>
      </c>
      <c r="H31" s="85">
        <v>2.3</v>
      </c>
      <c r="I31" s="85">
        <v>2.3</v>
      </c>
    </row>
    <row r="32" spans="1:9" ht="21">
      <c r="A32" s="431" t="s">
        <v>164</v>
      </c>
      <c r="B32" s="432"/>
      <c r="C32" s="84" t="s">
        <v>161</v>
      </c>
      <c r="D32" s="86">
        <f aca="true" t="shared" si="9" ref="D32:I32">(D30/D31)*100</f>
        <v>95.42343016652315</v>
      </c>
      <c r="E32" s="86">
        <f t="shared" si="9"/>
        <v>97.35018870019331</v>
      </c>
      <c r="F32" s="86">
        <f t="shared" si="9"/>
        <v>93.74468082091215</v>
      </c>
      <c r="G32" s="86">
        <f t="shared" si="9"/>
        <v>97.85368477847996</v>
      </c>
      <c r="H32" s="86">
        <f t="shared" si="9"/>
        <v>94.28289397239345</v>
      </c>
      <c r="I32" s="86">
        <f t="shared" si="9"/>
        <v>96.29739905105026</v>
      </c>
    </row>
    <row r="33" spans="1:11" ht="21">
      <c r="A33" s="433" t="s">
        <v>165</v>
      </c>
      <c r="B33" s="434"/>
      <c r="C33" s="81"/>
      <c r="D33" s="82" t="str">
        <f aca="true" t="shared" si="10" ref="D33:I33">IF(D32&gt;=95,"ผ่าน","ไม่ผ่าน")</f>
        <v>ผ่าน</v>
      </c>
      <c r="E33" s="82" t="str">
        <f t="shared" si="10"/>
        <v>ผ่าน</v>
      </c>
      <c r="F33" s="229" t="str">
        <f t="shared" si="10"/>
        <v>ไม่ผ่าน</v>
      </c>
      <c r="G33" s="82" t="str">
        <f t="shared" si="10"/>
        <v>ผ่าน</v>
      </c>
      <c r="H33" s="229" t="str">
        <f t="shared" si="10"/>
        <v>ไม่ผ่าน</v>
      </c>
      <c r="I33" s="82" t="str">
        <f t="shared" si="10"/>
        <v>ผ่าน</v>
      </c>
      <c r="K33" s="151"/>
    </row>
  </sheetData>
  <sheetProtection/>
  <mergeCells count="37"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6:B6"/>
    <mergeCell ref="C6:F6"/>
    <mergeCell ref="G6:I6"/>
    <mergeCell ref="A7:B7"/>
    <mergeCell ref="A8:B8"/>
    <mergeCell ref="A9:B9"/>
    <mergeCell ref="G9:I9"/>
    <mergeCell ref="A1:E3"/>
    <mergeCell ref="F1:I3"/>
    <mergeCell ref="A4:B4"/>
    <mergeCell ref="C4:F4"/>
    <mergeCell ref="A5:B5"/>
    <mergeCell ref="C5:F5"/>
  </mergeCells>
  <printOptions gridLines="1"/>
  <pageMargins left="0.75" right="0.75" top="1" bottom="1" header="0.5" footer="0.5"/>
  <pageSetup orientation="portrait" paperSize="9" r:id="rId2"/>
  <headerFooter alignWithMargins="0">
    <oddHeader>&amp;C&amp;A</oddHeader>
    <oddFooter>&amp;Cหน้า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7"/>
  <sheetViews>
    <sheetView zoomScale="91" zoomScaleNormal="91" zoomScalePageLayoutView="0" workbookViewId="0" topLeftCell="A31">
      <selection activeCell="R7" sqref="R7"/>
    </sheetView>
  </sheetViews>
  <sheetFormatPr defaultColWidth="9.33203125" defaultRowHeight="21"/>
  <cols>
    <col min="1" max="1" width="10.16015625" style="0" customWidth="1"/>
    <col min="2" max="2" width="7" style="0" customWidth="1"/>
    <col min="3" max="3" width="10" style="0" customWidth="1"/>
    <col min="4" max="4" width="9.5" style="0" customWidth="1"/>
    <col min="5" max="5" width="9.66015625" style="0" customWidth="1"/>
    <col min="6" max="6" width="4.83203125" style="0" customWidth="1"/>
    <col min="7" max="7" width="1.83203125" style="0" customWidth="1"/>
    <col min="8" max="8" width="8.16015625" style="0" customWidth="1"/>
    <col min="9" max="9" width="4.5" style="0" customWidth="1"/>
    <col min="10" max="10" width="12.83203125" style="0" customWidth="1"/>
    <col min="11" max="11" width="10" style="0" customWidth="1"/>
    <col min="12" max="12" width="7" style="0" customWidth="1"/>
    <col min="13" max="13" width="17.16015625" style="0" customWidth="1"/>
  </cols>
  <sheetData>
    <row r="1" spans="1:13" ht="23.25" customHeight="1">
      <c r="A1" s="397"/>
      <c r="B1" s="398"/>
      <c r="C1" s="398"/>
      <c r="D1" s="398"/>
      <c r="E1" s="398"/>
      <c r="F1" s="398"/>
      <c r="G1" s="398"/>
      <c r="H1" s="398"/>
      <c r="I1" s="399"/>
      <c r="J1" s="435" t="s">
        <v>255</v>
      </c>
      <c r="K1" s="436"/>
      <c r="L1" s="436"/>
      <c r="M1" s="437"/>
    </row>
    <row r="2" spans="1:13" ht="23.25" customHeight="1">
      <c r="A2" s="400"/>
      <c r="B2" s="401"/>
      <c r="C2" s="401"/>
      <c r="D2" s="401"/>
      <c r="E2" s="401"/>
      <c r="F2" s="401"/>
      <c r="G2" s="401"/>
      <c r="H2" s="401"/>
      <c r="I2" s="402"/>
      <c r="J2" s="438" t="s">
        <v>256</v>
      </c>
      <c r="K2" s="439"/>
      <c r="L2" s="439"/>
      <c r="M2" s="440"/>
    </row>
    <row r="3" spans="1:13" ht="21" customHeight="1">
      <c r="A3" s="400"/>
      <c r="B3" s="401"/>
      <c r="C3" s="401"/>
      <c r="D3" s="401"/>
      <c r="E3" s="401"/>
      <c r="F3" s="401"/>
      <c r="G3" s="404"/>
      <c r="H3" s="404"/>
      <c r="I3" s="405"/>
      <c r="J3" s="441"/>
      <c r="K3" s="442"/>
      <c r="L3" s="442"/>
      <c r="M3" s="443"/>
    </row>
    <row r="4" spans="1:22" ht="21">
      <c r="A4" s="444" t="s">
        <v>331</v>
      </c>
      <c r="B4" s="445"/>
      <c r="C4" s="445"/>
      <c r="D4" s="445"/>
      <c r="E4" s="445"/>
      <c r="F4" s="446"/>
      <c r="G4" s="161"/>
      <c r="H4" s="447" t="s">
        <v>337</v>
      </c>
      <c r="I4" s="448"/>
      <c r="J4" s="449"/>
      <c r="K4" s="64" t="s">
        <v>31</v>
      </c>
      <c r="L4" s="65"/>
      <c r="M4" s="66"/>
      <c r="P4" s="417"/>
      <c r="Q4" s="417"/>
      <c r="R4" s="417"/>
      <c r="S4" s="417"/>
      <c r="T4" s="1"/>
      <c r="U4" s="1"/>
      <c r="V4" s="1"/>
    </row>
    <row r="5" spans="1:22" ht="21">
      <c r="A5" s="452" t="s">
        <v>332</v>
      </c>
      <c r="B5" s="453"/>
      <c r="C5" s="453"/>
      <c r="D5" s="453"/>
      <c r="E5" s="453"/>
      <c r="F5" s="454"/>
      <c r="G5" s="141"/>
      <c r="H5" s="450"/>
      <c r="I5" s="451"/>
      <c r="J5" s="451"/>
      <c r="K5" s="455"/>
      <c r="L5" s="456"/>
      <c r="M5" s="457"/>
      <c r="P5" s="417"/>
      <c r="Q5" s="417"/>
      <c r="R5" s="417"/>
      <c r="S5" s="417"/>
      <c r="T5" s="1"/>
      <c r="U5" s="1"/>
      <c r="V5" s="1"/>
    </row>
    <row r="6" spans="1:22" ht="23.25">
      <c r="A6" s="431"/>
      <c r="B6" s="432"/>
      <c r="C6" s="432"/>
      <c r="D6" s="432"/>
      <c r="E6" s="432"/>
      <c r="F6" s="458"/>
      <c r="G6" s="141"/>
      <c r="H6" s="459" t="s">
        <v>245</v>
      </c>
      <c r="I6" s="460"/>
      <c r="J6" s="461"/>
      <c r="K6" s="462" t="s">
        <v>338</v>
      </c>
      <c r="L6" s="462"/>
      <c r="M6" s="463"/>
      <c r="P6" s="1"/>
      <c r="Q6" s="1"/>
      <c r="R6" s="1"/>
      <c r="S6" s="1"/>
      <c r="T6" s="1"/>
      <c r="U6" s="1"/>
      <c r="V6" s="1"/>
    </row>
    <row r="7" spans="1:22" ht="23.25">
      <c r="A7" s="431" t="s">
        <v>333</v>
      </c>
      <c r="B7" s="432"/>
      <c r="C7" s="432"/>
      <c r="D7" s="432"/>
      <c r="E7" s="432"/>
      <c r="F7" s="458"/>
      <c r="G7" s="141"/>
      <c r="H7" s="129"/>
      <c r="I7" s="464" t="s">
        <v>247</v>
      </c>
      <c r="J7" s="465"/>
      <c r="K7" s="187" t="s">
        <v>329</v>
      </c>
      <c r="L7" s="62"/>
      <c r="M7" s="63"/>
      <c r="P7" s="1"/>
      <c r="Q7" s="1"/>
      <c r="R7" s="1"/>
      <c r="S7" s="1"/>
      <c r="T7" s="1"/>
      <c r="U7" s="1"/>
      <c r="V7" s="1"/>
    </row>
    <row r="8" spans="1:22" ht="23.25">
      <c r="A8" s="134" t="s">
        <v>334</v>
      </c>
      <c r="B8" s="133"/>
      <c r="C8" s="133"/>
      <c r="D8" s="133"/>
      <c r="E8" s="133"/>
      <c r="F8" s="163"/>
      <c r="G8" s="141"/>
      <c r="H8" s="129"/>
      <c r="I8" s="466" t="s">
        <v>246</v>
      </c>
      <c r="J8" s="467"/>
      <c r="K8" s="468" t="s">
        <v>327</v>
      </c>
      <c r="L8" s="469"/>
      <c r="M8" s="470"/>
      <c r="P8" s="1"/>
      <c r="Q8" s="1"/>
      <c r="R8" s="1"/>
      <c r="S8" s="1"/>
      <c r="T8" s="1"/>
      <c r="U8" s="1"/>
      <c r="V8" s="1"/>
    </row>
    <row r="9" spans="1:22" ht="21">
      <c r="A9" s="139" t="s">
        <v>335</v>
      </c>
      <c r="B9" s="141"/>
      <c r="C9" s="141"/>
      <c r="D9" s="141"/>
      <c r="E9" s="141"/>
      <c r="F9" s="140"/>
      <c r="G9" s="141"/>
      <c r="H9" s="471" t="s">
        <v>248</v>
      </c>
      <c r="I9" s="472"/>
      <c r="J9" s="473"/>
      <c r="K9" s="474" t="s">
        <v>28</v>
      </c>
      <c r="L9" s="475"/>
      <c r="M9" s="476"/>
      <c r="P9" s="1"/>
      <c r="Q9" s="1"/>
      <c r="R9" s="1"/>
      <c r="S9" s="1"/>
      <c r="T9" s="1"/>
      <c r="U9" s="1"/>
      <c r="V9" s="1"/>
    </row>
    <row r="10" spans="1:22" ht="23.25">
      <c r="A10" s="139" t="s">
        <v>252</v>
      </c>
      <c r="B10" s="141"/>
      <c r="C10" s="141"/>
      <c r="D10" s="141"/>
      <c r="E10" s="141"/>
      <c r="F10" s="140"/>
      <c r="G10" s="141"/>
      <c r="H10" s="477" t="s">
        <v>249</v>
      </c>
      <c r="I10" s="478"/>
      <c r="J10" s="479"/>
      <c r="K10" s="187" t="s">
        <v>319</v>
      </c>
      <c r="L10" s="62" t="s">
        <v>330</v>
      </c>
      <c r="M10" s="63"/>
      <c r="P10" s="1"/>
      <c r="Q10" s="1"/>
      <c r="R10" s="1"/>
      <c r="S10" s="1"/>
      <c r="T10" s="1"/>
      <c r="U10" s="1"/>
      <c r="V10" s="1"/>
    </row>
    <row r="11" spans="1:22" ht="23.25">
      <c r="A11" s="139" t="s">
        <v>253</v>
      </c>
      <c r="B11" s="141"/>
      <c r="C11" s="141"/>
      <c r="D11" s="141"/>
      <c r="E11" s="141"/>
      <c r="F11" s="140"/>
      <c r="G11" s="141"/>
      <c r="H11" s="477" t="s">
        <v>250</v>
      </c>
      <c r="I11" s="478"/>
      <c r="J11" s="479"/>
      <c r="K11" s="468" t="s">
        <v>328</v>
      </c>
      <c r="L11" s="469"/>
      <c r="M11" s="470"/>
      <c r="P11" s="1"/>
      <c r="Q11" s="1"/>
      <c r="R11" s="1"/>
      <c r="S11" s="1"/>
      <c r="T11" s="1"/>
      <c r="U11" s="1"/>
      <c r="V11" s="1"/>
    </row>
    <row r="12" spans="1:22" ht="23.25">
      <c r="A12" s="144" t="s">
        <v>254</v>
      </c>
      <c r="B12" s="323"/>
      <c r="C12" s="323"/>
      <c r="D12" s="323"/>
      <c r="E12" s="323"/>
      <c r="F12" s="324"/>
      <c r="G12" s="141"/>
      <c r="H12" s="480" t="s">
        <v>251</v>
      </c>
      <c r="I12" s="481"/>
      <c r="J12" s="482"/>
      <c r="K12" s="474" t="s">
        <v>29</v>
      </c>
      <c r="L12" s="475"/>
      <c r="M12" s="476"/>
      <c r="P12" s="1"/>
      <c r="Q12" s="1"/>
      <c r="R12" s="1"/>
      <c r="S12" s="1"/>
      <c r="T12" s="1"/>
      <c r="U12" s="1"/>
      <c r="V12" s="1"/>
    </row>
    <row r="13" spans="10:13" ht="21">
      <c r="J13" s="483" t="s">
        <v>191</v>
      </c>
      <c r="K13" s="484"/>
      <c r="L13" s="485" t="s">
        <v>192</v>
      </c>
      <c r="M13" s="484"/>
    </row>
    <row r="14" spans="1:13" ht="21">
      <c r="A14" s="135" t="s">
        <v>257</v>
      </c>
      <c r="B14" s="136"/>
      <c r="C14" s="164">
        <v>12</v>
      </c>
      <c r="D14" s="164">
        <v>25</v>
      </c>
      <c r="E14" s="164">
        <v>56</v>
      </c>
      <c r="F14" s="136"/>
      <c r="G14" s="136"/>
      <c r="H14" s="136"/>
      <c r="I14" s="137"/>
      <c r="J14" s="138"/>
      <c r="K14" s="138"/>
      <c r="L14" s="139"/>
      <c r="M14" s="140"/>
    </row>
    <row r="15" spans="1:13" ht="21">
      <c r="A15" s="135" t="s">
        <v>193</v>
      </c>
      <c r="B15" s="141"/>
      <c r="C15" s="165">
        <v>14540</v>
      </c>
      <c r="D15" s="165">
        <v>14774</v>
      </c>
      <c r="E15" s="165">
        <v>14480</v>
      </c>
      <c r="F15" s="167" t="s">
        <v>45</v>
      </c>
      <c r="G15" s="133"/>
      <c r="H15" s="141"/>
      <c r="I15" s="137" t="s">
        <v>45</v>
      </c>
      <c r="J15" s="135"/>
      <c r="K15" s="136"/>
      <c r="L15" s="135"/>
      <c r="M15" s="143"/>
    </row>
    <row r="16" spans="1:13" ht="21">
      <c r="A16" s="139" t="s">
        <v>194</v>
      </c>
      <c r="B16" s="136"/>
      <c r="C16" s="166">
        <v>8245</v>
      </c>
      <c r="D16" s="166">
        <v>8255</v>
      </c>
      <c r="E16" s="166">
        <v>8243</v>
      </c>
      <c r="F16" s="167" t="s">
        <v>45</v>
      </c>
      <c r="G16" s="168"/>
      <c r="H16" s="136"/>
      <c r="I16" s="137" t="s">
        <v>45</v>
      </c>
      <c r="J16" s="138"/>
      <c r="K16" s="138"/>
      <c r="L16" s="139"/>
      <c r="M16" s="140"/>
    </row>
    <row r="17" spans="1:13" ht="21">
      <c r="A17" s="135" t="s">
        <v>195</v>
      </c>
      <c r="B17" s="136"/>
      <c r="C17" s="238">
        <f>C15-C16</f>
        <v>6295</v>
      </c>
      <c r="D17" s="238">
        <f>D15-D16</f>
        <v>6519</v>
      </c>
      <c r="E17" s="238">
        <f>E15-E16</f>
        <v>6237</v>
      </c>
      <c r="F17" s="167" t="s">
        <v>45</v>
      </c>
      <c r="G17" s="168"/>
      <c r="H17" s="136"/>
      <c r="I17" s="137" t="s">
        <v>45</v>
      </c>
      <c r="J17" s="135"/>
      <c r="K17" s="136"/>
      <c r="L17" s="135"/>
      <c r="M17" s="143"/>
    </row>
    <row r="18" spans="1:13" ht="21">
      <c r="A18" s="135" t="s">
        <v>196</v>
      </c>
      <c r="B18" s="81"/>
      <c r="C18" s="237">
        <f>C17/2131.3</f>
        <v>2.953596396565476</v>
      </c>
      <c r="D18" s="237">
        <f>D17/2131.3</f>
        <v>3.0586965701684417</v>
      </c>
      <c r="E18" s="237">
        <f>E17/2131.3</f>
        <v>2.9263829587575656</v>
      </c>
      <c r="F18" s="167" t="s">
        <v>197</v>
      </c>
      <c r="G18" s="162"/>
      <c r="H18" s="81"/>
      <c r="I18" s="137" t="s">
        <v>197</v>
      </c>
      <c r="J18" s="144"/>
      <c r="K18" s="146"/>
      <c r="L18" s="144"/>
      <c r="M18" s="146"/>
    </row>
    <row r="19" spans="1:13" ht="21">
      <c r="A19" s="230" t="s">
        <v>198</v>
      </c>
      <c r="B19" s="231"/>
      <c r="C19" s="236">
        <f>C18/(1+(C27/100))</f>
        <v>2.7574475559103253</v>
      </c>
      <c r="D19" s="236">
        <f>D18/(1+(D27/100))</f>
        <v>2.806269049331911</v>
      </c>
      <c r="E19" s="236">
        <f>E18/(1+(E27/100))</f>
        <v>2.69821600282838</v>
      </c>
      <c r="F19" s="169" t="s">
        <v>197</v>
      </c>
      <c r="G19" s="170"/>
      <c r="H19" s="138"/>
      <c r="I19" s="145" t="s">
        <v>197</v>
      </c>
      <c r="J19" s="138"/>
      <c r="K19" s="138"/>
      <c r="L19" s="138"/>
      <c r="M19" s="138"/>
    </row>
    <row r="20" spans="1:13" ht="21">
      <c r="A20" s="486" t="s">
        <v>199</v>
      </c>
      <c r="B20" s="487"/>
      <c r="C20" s="487"/>
      <c r="D20" s="487"/>
      <c r="E20" s="487"/>
      <c r="F20" s="487"/>
      <c r="G20" s="487"/>
      <c r="H20" s="487"/>
      <c r="I20" s="488"/>
      <c r="J20" s="82" t="s">
        <v>200</v>
      </c>
      <c r="K20" s="82" t="s">
        <v>201</v>
      </c>
      <c r="L20" s="82" t="s">
        <v>202</v>
      </c>
      <c r="M20" s="147"/>
    </row>
    <row r="21" spans="1:15" ht="21">
      <c r="A21" s="135" t="s">
        <v>154</v>
      </c>
      <c r="B21" s="136"/>
      <c r="C21" s="164" t="s">
        <v>185</v>
      </c>
      <c r="D21" s="164" t="s">
        <v>186</v>
      </c>
      <c r="E21" s="164" t="s">
        <v>190</v>
      </c>
      <c r="F21" s="136"/>
      <c r="G21" s="136"/>
      <c r="H21" s="136"/>
      <c r="I21" s="137"/>
      <c r="J21" s="147"/>
      <c r="K21" s="147"/>
      <c r="L21" s="147"/>
      <c r="M21" s="147"/>
      <c r="O21">
        <f>2.196/(1+(8.2/100))</f>
        <v>2.0295748613678373</v>
      </c>
    </row>
    <row r="22" spans="1:13" ht="21">
      <c r="A22" s="139" t="s">
        <v>203</v>
      </c>
      <c r="B22" s="141"/>
      <c r="C22" s="165">
        <v>354.65</v>
      </c>
      <c r="D22" s="165">
        <v>357.8</v>
      </c>
      <c r="E22" s="165">
        <v>355.12</v>
      </c>
      <c r="F22" s="137" t="s">
        <v>45</v>
      </c>
      <c r="G22" s="141"/>
      <c r="H22" s="141"/>
      <c r="I22" s="142" t="s">
        <v>45</v>
      </c>
      <c r="J22" s="147"/>
      <c r="K22" s="147"/>
      <c r="L22" s="147"/>
      <c r="M22" s="147"/>
    </row>
    <row r="23" spans="1:13" ht="21">
      <c r="A23" s="135" t="s">
        <v>204</v>
      </c>
      <c r="B23" s="136"/>
      <c r="C23" s="166">
        <v>334.8</v>
      </c>
      <c r="D23" s="166">
        <v>332.87</v>
      </c>
      <c r="E23" s="166">
        <v>331.78</v>
      </c>
      <c r="F23" s="137" t="s">
        <v>45</v>
      </c>
      <c r="G23" s="136"/>
      <c r="H23" s="136"/>
      <c r="I23" s="137" t="s">
        <v>45</v>
      </c>
      <c r="J23" s="147"/>
      <c r="K23" s="147"/>
      <c r="L23" s="147"/>
      <c r="M23" s="147"/>
    </row>
    <row r="24" spans="1:13" ht="21">
      <c r="A24" s="139" t="s">
        <v>205</v>
      </c>
      <c r="B24" s="141"/>
      <c r="C24" s="165">
        <f>C22-C23</f>
        <v>19.849999999999966</v>
      </c>
      <c r="D24" s="165">
        <f>D22-D23</f>
        <v>24.930000000000007</v>
      </c>
      <c r="E24" s="165">
        <f>E22-E23</f>
        <v>23.340000000000032</v>
      </c>
      <c r="F24" s="137" t="s">
        <v>45</v>
      </c>
      <c r="G24" s="141"/>
      <c r="H24" s="141"/>
      <c r="I24" s="142" t="s">
        <v>45</v>
      </c>
      <c r="J24" s="147"/>
      <c r="K24" s="147"/>
      <c r="L24" s="147"/>
      <c r="M24" s="147"/>
    </row>
    <row r="25" spans="1:13" ht="21">
      <c r="A25" s="135" t="s">
        <v>206</v>
      </c>
      <c r="B25" s="136"/>
      <c r="C25" s="166">
        <v>55.75</v>
      </c>
      <c r="D25" s="166">
        <v>55.72</v>
      </c>
      <c r="E25" s="166">
        <v>55.77</v>
      </c>
      <c r="F25" s="137" t="s">
        <v>45</v>
      </c>
      <c r="G25" s="136"/>
      <c r="H25" s="136"/>
      <c r="I25" s="137" t="s">
        <v>45</v>
      </c>
      <c r="J25" s="147"/>
      <c r="K25" s="147"/>
      <c r="L25" s="147"/>
      <c r="M25" s="147"/>
    </row>
    <row r="26" spans="1:13" ht="21">
      <c r="A26" s="139" t="s">
        <v>207</v>
      </c>
      <c r="B26" s="141"/>
      <c r="C26" s="239">
        <f>C23-C25</f>
        <v>279.05</v>
      </c>
      <c r="D26" s="239">
        <f>D23-D25</f>
        <v>277.15</v>
      </c>
      <c r="E26" s="239">
        <f>E23-E25</f>
        <v>276.01</v>
      </c>
      <c r="F26" s="137" t="s">
        <v>45</v>
      </c>
      <c r="G26" s="141"/>
      <c r="H26" s="141"/>
      <c r="I26" s="142" t="s">
        <v>45</v>
      </c>
      <c r="J26" s="147"/>
      <c r="K26" s="147"/>
      <c r="L26" s="147"/>
      <c r="M26" s="147"/>
    </row>
    <row r="27" spans="1:13" ht="21">
      <c r="A27" s="232" t="s">
        <v>160</v>
      </c>
      <c r="B27" s="233"/>
      <c r="C27" s="234">
        <f>(C24/C26)*100</f>
        <v>7.113420533954476</v>
      </c>
      <c r="D27" s="234">
        <f>(D24/D26)*100</f>
        <v>8.99512899152084</v>
      </c>
      <c r="E27" s="234">
        <f>(E24/E26)*100</f>
        <v>8.456215354516154</v>
      </c>
      <c r="F27" s="235" t="s">
        <v>4</v>
      </c>
      <c r="G27" s="136"/>
      <c r="H27" s="136"/>
      <c r="I27" s="137" t="s">
        <v>4</v>
      </c>
      <c r="J27" s="147"/>
      <c r="K27" s="147"/>
      <c r="L27" s="147"/>
      <c r="M27" s="147"/>
    </row>
    <row r="29" spans="1:13" ht="21">
      <c r="A29" s="444" t="s">
        <v>208</v>
      </c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6"/>
    </row>
    <row r="30" spans="1:13" ht="21.75">
      <c r="A30" s="433" t="s">
        <v>209</v>
      </c>
      <c r="B30" s="434"/>
      <c r="C30" s="434"/>
      <c r="D30" s="434"/>
      <c r="E30" s="434"/>
      <c r="F30" s="434"/>
      <c r="G30" s="434"/>
      <c r="H30" s="434"/>
      <c r="I30" s="434"/>
      <c r="J30" s="81" t="s">
        <v>210</v>
      </c>
      <c r="K30" s="148"/>
      <c r="L30" s="148"/>
      <c r="M30" s="122"/>
    </row>
    <row r="31" spans="1:13" ht="21">
      <c r="A31" s="149"/>
      <c r="B31" s="150"/>
      <c r="C31" s="151" t="s">
        <v>211</v>
      </c>
      <c r="D31" s="150" t="s">
        <v>212</v>
      </c>
      <c r="E31" s="151" t="s">
        <v>212</v>
      </c>
      <c r="F31" s="150"/>
      <c r="G31" s="152"/>
      <c r="H31" s="153" t="s">
        <v>213</v>
      </c>
      <c r="I31" s="154" t="s">
        <v>214</v>
      </c>
      <c r="J31" s="155" t="s">
        <v>215</v>
      </c>
      <c r="K31" s="150" t="s">
        <v>216</v>
      </c>
      <c r="L31" s="151" t="s">
        <v>217</v>
      </c>
      <c r="M31" s="150" t="s">
        <v>217</v>
      </c>
    </row>
    <row r="32" spans="1:13" ht="21">
      <c r="A32" s="149" t="s">
        <v>218</v>
      </c>
      <c r="B32" s="150" t="s">
        <v>219</v>
      </c>
      <c r="C32" s="151" t="s">
        <v>220</v>
      </c>
      <c r="D32" s="150" t="s">
        <v>221</v>
      </c>
      <c r="E32" s="151" t="s">
        <v>221</v>
      </c>
      <c r="F32" s="150" t="s">
        <v>222</v>
      </c>
      <c r="G32" s="152"/>
      <c r="H32" s="149" t="s">
        <v>223</v>
      </c>
      <c r="I32" s="150" t="s">
        <v>224</v>
      </c>
      <c r="J32" s="151" t="s">
        <v>225</v>
      </c>
      <c r="K32" s="150" t="s">
        <v>226</v>
      </c>
      <c r="L32" s="151" t="s">
        <v>227</v>
      </c>
      <c r="M32" s="150" t="s">
        <v>228</v>
      </c>
    </row>
    <row r="33" spans="1:13" ht="21.75">
      <c r="A33" s="156"/>
      <c r="B33" s="83"/>
      <c r="C33" s="157" t="s">
        <v>229</v>
      </c>
      <c r="D33" s="83" t="s">
        <v>229</v>
      </c>
      <c r="E33" s="157" t="s">
        <v>230</v>
      </c>
      <c r="F33" s="83" t="s">
        <v>231</v>
      </c>
      <c r="G33" s="152"/>
      <c r="H33" s="156" t="s">
        <v>232</v>
      </c>
      <c r="I33" s="83" t="s">
        <v>232</v>
      </c>
      <c r="J33" s="157" t="s">
        <v>233</v>
      </c>
      <c r="K33" s="83" t="s">
        <v>233</v>
      </c>
      <c r="L33" s="157" t="s">
        <v>234</v>
      </c>
      <c r="M33" s="83" t="s">
        <v>235</v>
      </c>
    </row>
    <row r="34" spans="1:13" ht="21">
      <c r="A34" s="129"/>
      <c r="B34" s="129"/>
      <c r="C34" s="129"/>
      <c r="D34" s="129" t="s">
        <v>236</v>
      </c>
      <c r="E34" s="129"/>
      <c r="F34" s="129"/>
      <c r="H34" s="83">
        <v>0.63</v>
      </c>
      <c r="I34" s="129"/>
      <c r="J34" s="129"/>
      <c r="K34" s="129"/>
      <c r="L34" s="129"/>
      <c r="M34" s="129"/>
    </row>
    <row r="35" spans="1:13" ht="21">
      <c r="A35" s="123"/>
      <c r="B35" s="123"/>
      <c r="C35" s="123"/>
      <c r="D35" s="123"/>
      <c r="E35" s="123"/>
      <c r="F35" s="123"/>
      <c r="H35" s="82">
        <v>1.27</v>
      </c>
      <c r="I35" s="123"/>
      <c r="J35" s="123"/>
      <c r="K35" s="123"/>
      <c r="L35" s="123"/>
      <c r="M35" s="123"/>
    </row>
    <row r="36" spans="1:13" ht="21">
      <c r="A36" s="123"/>
      <c r="B36" s="123"/>
      <c r="C36" s="123"/>
      <c r="D36" s="123"/>
      <c r="E36" s="123"/>
      <c r="F36" s="123"/>
      <c r="H36" s="82">
        <v>1.9</v>
      </c>
      <c r="I36" s="123"/>
      <c r="J36" s="123"/>
      <c r="K36" s="123"/>
      <c r="L36" s="123"/>
      <c r="M36" s="123"/>
    </row>
    <row r="37" spans="1:13" ht="21">
      <c r="A37" s="123"/>
      <c r="B37" s="123"/>
      <c r="C37" s="123"/>
      <c r="D37" s="123"/>
      <c r="E37" s="123"/>
      <c r="F37" s="123"/>
      <c r="H37" s="82">
        <v>2.54</v>
      </c>
      <c r="I37" s="123"/>
      <c r="J37" s="123"/>
      <c r="K37" s="123"/>
      <c r="L37" s="123"/>
      <c r="M37" s="123"/>
    </row>
    <row r="38" spans="1:13" ht="21">
      <c r="A38" s="123"/>
      <c r="B38" s="123"/>
      <c r="C38" s="123"/>
      <c r="D38" s="123"/>
      <c r="E38" s="123"/>
      <c r="F38" s="123"/>
      <c r="H38" s="82">
        <v>3.17</v>
      </c>
      <c r="I38" s="123"/>
      <c r="J38" s="123"/>
      <c r="K38" s="123"/>
      <c r="L38" s="123"/>
      <c r="M38" s="123"/>
    </row>
    <row r="39" spans="1:13" ht="21">
      <c r="A39" s="158"/>
      <c r="B39" s="159"/>
      <c r="C39" s="159"/>
      <c r="D39" s="159"/>
      <c r="E39" s="159"/>
      <c r="F39" s="160"/>
      <c r="H39" s="82">
        <v>3.18</v>
      </c>
      <c r="I39" s="123"/>
      <c r="J39" s="123"/>
      <c r="K39" s="123"/>
      <c r="L39" s="123"/>
      <c r="M39" s="123"/>
    </row>
    <row r="40" spans="1:13" ht="21">
      <c r="A40" s="489" t="s">
        <v>237</v>
      </c>
      <c r="B40" s="489"/>
      <c r="C40" s="489"/>
      <c r="D40" s="489"/>
      <c r="E40" s="489"/>
      <c r="F40" s="489"/>
      <c r="H40" s="82">
        <v>4.44</v>
      </c>
      <c r="I40" s="123"/>
      <c r="J40" s="123"/>
      <c r="K40" s="123"/>
      <c r="L40" s="123"/>
      <c r="M40" s="123"/>
    </row>
    <row r="41" spans="1:13" ht="21">
      <c r="A41" s="489" t="s">
        <v>238</v>
      </c>
      <c r="B41" s="489"/>
      <c r="C41" s="489"/>
      <c r="D41" s="489"/>
      <c r="E41" s="489"/>
      <c r="F41" s="489"/>
      <c r="H41" s="82">
        <v>5.88</v>
      </c>
      <c r="I41" s="123"/>
      <c r="J41" s="123"/>
      <c r="K41" s="123"/>
      <c r="L41" s="123"/>
      <c r="M41" s="123"/>
    </row>
    <row r="42" spans="1:13" ht="21">
      <c r="A42" s="490" t="s">
        <v>239</v>
      </c>
      <c r="B42" s="490"/>
      <c r="C42" s="490"/>
      <c r="D42" s="490"/>
      <c r="E42" s="433"/>
      <c r="F42" s="145" t="s">
        <v>240</v>
      </c>
      <c r="H42" s="82">
        <v>6.35</v>
      </c>
      <c r="I42" s="123"/>
      <c r="J42" s="123"/>
      <c r="K42" s="123"/>
      <c r="L42" s="123"/>
      <c r="M42" s="123"/>
    </row>
    <row r="43" spans="1:13" ht="21">
      <c r="A43" s="489" t="s">
        <v>241</v>
      </c>
      <c r="B43" s="489"/>
      <c r="C43" s="489"/>
      <c r="D43" s="489"/>
      <c r="E43" s="491"/>
      <c r="F43" s="137" t="s">
        <v>45</v>
      </c>
      <c r="H43" s="82">
        <v>7.62</v>
      </c>
      <c r="I43" s="123"/>
      <c r="J43" s="123"/>
      <c r="K43" s="123"/>
      <c r="L43" s="123"/>
      <c r="M43" s="123"/>
    </row>
    <row r="44" spans="1:13" ht="21">
      <c r="A44" s="489" t="s">
        <v>242</v>
      </c>
      <c r="B44" s="489"/>
      <c r="C44" s="489"/>
      <c r="D44" s="489"/>
      <c r="E44" s="491"/>
      <c r="F44" s="137" t="s">
        <v>45</v>
      </c>
      <c r="H44" s="82">
        <v>8.89</v>
      </c>
      <c r="I44" s="123"/>
      <c r="J44" s="123"/>
      <c r="K44" s="123"/>
      <c r="L44" s="123"/>
      <c r="M44" s="123"/>
    </row>
    <row r="45" spans="1:13" ht="21">
      <c r="A45" s="489" t="s">
        <v>243</v>
      </c>
      <c r="B45" s="489"/>
      <c r="C45" s="489"/>
      <c r="D45" s="489"/>
      <c r="E45" s="491"/>
      <c r="F45" s="137" t="s">
        <v>45</v>
      </c>
      <c r="H45" s="82">
        <v>10.16</v>
      </c>
      <c r="I45" s="123"/>
      <c r="J45" s="123"/>
      <c r="K45" s="123"/>
      <c r="L45" s="123"/>
      <c r="M45" s="123"/>
    </row>
    <row r="46" spans="1:13" ht="21">
      <c r="A46" s="489" t="s">
        <v>244</v>
      </c>
      <c r="B46" s="489"/>
      <c r="C46" s="489"/>
      <c r="D46" s="489"/>
      <c r="E46" s="491"/>
      <c r="F46" s="137" t="s">
        <v>45</v>
      </c>
      <c r="H46" s="82">
        <v>11.43</v>
      </c>
      <c r="I46" s="123"/>
      <c r="J46" s="123"/>
      <c r="K46" s="123"/>
      <c r="L46" s="123"/>
      <c r="M46" s="123"/>
    </row>
    <row r="47" spans="1:13" ht="21">
      <c r="A47" s="135"/>
      <c r="B47" s="81"/>
      <c r="C47" s="81"/>
      <c r="D47" s="81"/>
      <c r="E47" s="81"/>
      <c r="F47" s="143"/>
      <c r="G47" s="122"/>
      <c r="H47" s="82">
        <v>12.7</v>
      </c>
      <c r="I47" s="123"/>
      <c r="J47" s="123"/>
      <c r="K47" s="123"/>
      <c r="L47" s="123"/>
      <c r="M47" s="123"/>
    </row>
  </sheetData>
  <sheetProtection/>
  <mergeCells count="35">
    <mergeCell ref="A41:F41"/>
    <mergeCell ref="A42:E42"/>
    <mergeCell ref="A43:E43"/>
    <mergeCell ref="A44:E44"/>
    <mergeCell ref="A45:E45"/>
    <mergeCell ref="A46:E46"/>
    <mergeCell ref="J13:K13"/>
    <mergeCell ref="L13:M13"/>
    <mergeCell ref="A20:I20"/>
    <mergeCell ref="A29:M29"/>
    <mergeCell ref="A30:I30"/>
    <mergeCell ref="A40:F40"/>
    <mergeCell ref="H9:J9"/>
    <mergeCell ref="K9:M9"/>
    <mergeCell ref="H10:J10"/>
    <mergeCell ref="H11:J11"/>
    <mergeCell ref="H12:J12"/>
    <mergeCell ref="K12:M12"/>
    <mergeCell ref="K11:M11"/>
    <mergeCell ref="A6:F6"/>
    <mergeCell ref="H6:J6"/>
    <mergeCell ref="K6:M6"/>
    <mergeCell ref="A7:F7"/>
    <mergeCell ref="I7:J7"/>
    <mergeCell ref="I8:J8"/>
    <mergeCell ref="K8:M8"/>
    <mergeCell ref="A1:I3"/>
    <mergeCell ref="J1:M1"/>
    <mergeCell ref="J2:M3"/>
    <mergeCell ref="A4:F4"/>
    <mergeCell ref="H4:J5"/>
    <mergeCell ref="P4:S4"/>
    <mergeCell ref="A5:F5"/>
    <mergeCell ref="P5:S5"/>
    <mergeCell ref="K5:M5"/>
  </mergeCells>
  <printOptions gridLines="1"/>
  <pageMargins left="0.5511811023622047" right="0.35433070866141736" top="0.7874015748031497" bottom="0.7874015748031497" header="0.31496062992125984" footer="0.31496062992125984"/>
  <pageSetup orientation="portrait" paperSize="9" r:id="rId2"/>
  <headerFooter alignWithMargins="0">
    <oddHeader>&amp;C&amp;A</oddHeader>
    <oddFooter>&amp;Cหน้า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="86" zoomScaleNormal="86" zoomScalePageLayoutView="0" workbookViewId="0" topLeftCell="A1">
      <selection activeCell="H8" sqref="H8"/>
    </sheetView>
  </sheetViews>
  <sheetFormatPr defaultColWidth="9.33203125" defaultRowHeight="21"/>
  <cols>
    <col min="5" max="5" width="11.66015625" style="0" customWidth="1"/>
    <col min="6" max="6" width="12.66015625" style="0" customWidth="1"/>
    <col min="7" max="7" width="12.5" style="0" customWidth="1"/>
    <col min="8" max="8" width="15" style="0" customWidth="1"/>
    <col min="9" max="9" width="16" style="0" customWidth="1"/>
  </cols>
  <sheetData>
    <row r="1" spans="1:9" ht="21">
      <c r="A1" s="397"/>
      <c r="B1" s="398"/>
      <c r="C1" s="398"/>
      <c r="D1" s="398"/>
      <c r="E1" s="398"/>
      <c r="F1" s="399"/>
      <c r="G1" s="492" t="s">
        <v>113</v>
      </c>
      <c r="H1" s="492"/>
      <c r="I1" s="492"/>
    </row>
    <row r="2" spans="1:9" ht="21">
      <c r="A2" s="400"/>
      <c r="B2" s="401"/>
      <c r="C2" s="401"/>
      <c r="D2" s="401"/>
      <c r="E2" s="401"/>
      <c r="F2" s="402"/>
      <c r="G2" s="492"/>
      <c r="H2" s="492"/>
      <c r="I2" s="492"/>
    </row>
    <row r="3" spans="1:9" ht="21">
      <c r="A3" s="403"/>
      <c r="B3" s="404"/>
      <c r="C3" s="404"/>
      <c r="D3" s="404"/>
      <c r="E3" s="404"/>
      <c r="F3" s="405"/>
      <c r="G3" s="493"/>
      <c r="H3" s="493"/>
      <c r="I3" s="493"/>
    </row>
    <row r="4" spans="1:9" ht="21">
      <c r="A4" s="189" t="s">
        <v>21</v>
      </c>
      <c r="B4" s="56"/>
      <c r="C4" s="494"/>
      <c r="D4" s="494"/>
      <c r="E4" s="38" t="s">
        <v>23</v>
      </c>
      <c r="F4" s="37"/>
      <c r="G4" s="61" t="s">
        <v>31</v>
      </c>
      <c r="H4" s="62"/>
      <c r="I4" s="63"/>
    </row>
    <row r="5" spans="1:9" ht="21">
      <c r="A5" s="189" t="s">
        <v>32</v>
      </c>
      <c r="B5" s="38"/>
      <c r="C5" s="38"/>
      <c r="D5" s="38"/>
      <c r="E5" s="38" t="s">
        <v>22</v>
      </c>
      <c r="F5" s="37"/>
      <c r="G5" s="64"/>
      <c r="H5" s="65" t="s">
        <v>318</v>
      </c>
      <c r="I5" s="66"/>
    </row>
    <row r="6" spans="1:9" ht="21">
      <c r="A6" s="44" t="s">
        <v>24</v>
      </c>
      <c r="B6" s="37"/>
      <c r="C6" s="37"/>
      <c r="D6" s="39"/>
      <c r="E6" s="188"/>
      <c r="F6" s="37"/>
      <c r="G6" s="67"/>
      <c r="H6" s="68" t="s">
        <v>30</v>
      </c>
      <c r="I6" s="69"/>
    </row>
    <row r="7" spans="1:9" ht="21">
      <c r="A7" s="190" t="s">
        <v>25</v>
      </c>
      <c r="B7" s="37"/>
      <c r="C7" s="40"/>
      <c r="D7" s="39"/>
      <c r="E7" s="188"/>
      <c r="F7" s="40"/>
      <c r="G7" s="61" t="s">
        <v>339</v>
      </c>
      <c r="H7" s="62"/>
      <c r="I7" s="63"/>
    </row>
    <row r="8" spans="1:9" ht="21">
      <c r="A8" s="190" t="s">
        <v>27</v>
      </c>
      <c r="B8" s="41"/>
      <c r="C8" s="41"/>
      <c r="D8" s="41"/>
      <c r="E8" s="188"/>
      <c r="F8" s="41"/>
      <c r="G8" s="64"/>
      <c r="H8" s="65" t="s">
        <v>318</v>
      </c>
      <c r="I8" s="66"/>
    </row>
    <row r="9" spans="1:9" ht="21">
      <c r="A9" s="191" t="s">
        <v>26</v>
      </c>
      <c r="B9" s="192"/>
      <c r="C9" s="41"/>
      <c r="D9" s="42"/>
      <c r="E9" s="193" t="s">
        <v>43</v>
      </c>
      <c r="F9" s="41"/>
      <c r="G9" s="67"/>
      <c r="H9" s="70" t="s">
        <v>28</v>
      </c>
      <c r="I9" s="69"/>
    </row>
    <row r="10" spans="1:9" ht="23.25">
      <c r="A10" s="57" t="s">
        <v>127</v>
      </c>
      <c r="B10" s="59" t="s">
        <v>69</v>
      </c>
      <c r="C10" s="60"/>
      <c r="D10" s="60"/>
      <c r="E10" s="48"/>
      <c r="F10" s="48"/>
      <c r="G10" s="61" t="s">
        <v>367</v>
      </c>
      <c r="H10" s="62"/>
      <c r="I10" s="63"/>
    </row>
    <row r="11" spans="1:9" ht="23.25">
      <c r="A11" s="35"/>
      <c r="B11" s="58" t="s">
        <v>70</v>
      </c>
      <c r="C11" s="58"/>
      <c r="D11" s="58"/>
      <c r="E11" s="34"/>
      <c r="F11" s="34"/>
      <c r="G11" s="64"/>
      <c r="H11" s="72" t="s">
        <v>371</v>
      </c>
      <c r="I11" s="66"/>
    </row>
    <row r="12" spans="1:9" ht="23.25">
      <c r="A12" s="41" t="s">
        <v>119</v>
      </c>
      <c r="B12" s="240" t="s">
        <v>304</v>
      </c>
      <c r="C12" s="43" t="s">
        <v>120</v>
      </c>
      <c r="D12" s="43"/>
      <c r="E12" s="80">
        <v>947.3</v>
      </c>
      <c r="F12" s="39" t="s">
        <v>121</v>
      </c>
      <c r="G12" s="67"/>
      <c r="H12" s="73" t="s">
        <v>29</v>
      </c>
      <c r="I12" s="69"/>
    </row>
    <row r="13" spans="1:9" ht="23.25">
      <c r="A13" s="41" t="s">
        <v>122</v>
      </c>
      <c r="B13" s="240" t="s">
        <v>305</v>
      </c>
      <c r="C13" s="78" t="s">
        <v>124</v>
      </c>
      <c r="D13" s="43"/>
      <c r="E13" s="80">
        <v>12</v>
      </c>
      <c r="F13" s="39" t="s">
        <v>126</v>
      </c>
      <c r="G13" s="61" t="s">
        <v>370</v>
      </c>
      <c r="H13" s="62"/>
      <c r="I13" s="63"/>
    </row>
    <row r="14" spans="1:9" ht="23.25">
      <c r="A14" s="41" t="s">
        <v>123</v>
      </c>
      <c r="B14" s="241">
        <v>3</v>
      </c>
      <c r="C14" s="41" t="s">
        <v>125</v>
      </c>
      <c r="D14" s="43"/>
      <c r="E14" s="39">
        <v>25</v>
      </c>
      <c r="F14" s="36"/>
      <c r="G14" s="64"/>
      <c r="H14" s="65" t="s">
        <v>368</v>
      </c>
      <c r="I14" s="66"/>
    </row>
    <row r="15" spans="1:9" ht="21">
      <c r="A15" s="194" t="s">
        <v>114</v>
      </c>
      <c r="B15" s="194"/>
      <c r="C15" s="32"/>
      <c r="D15" s="32"/>
      <c r="E15" s="32"/>
      <c r="F15" s="32"/>
      <c r="G15" s="67"/>
      <c r="H15" s="70" t="s">
        <v>324</v>
      </c>
      <c r="I15" s="69"/>
    </row>
    <row r="16" spans="1:9" ht="21">
      <c r="A16" s="195" t="s">
        <v>21</v>
      </c>
      <c r="B16" s="45"/>
      <c r="C16" s="45"/>
      <c r="D16" s="46"/>
      <c r="E16" s="195">
        <v>1</v>
      </c>
      <c r="F16" s="195">
        <v>2</v>
      </c>
      <c r="G16" s="196">
        <v>3</v>
      </c>
      <c r="H16" s="196">
        <v>4</v>
      </c>
      <c r="I16" s="196">
        <v>5</v>
      </c>
    </row>
    <row r="17" spans="1:9" ht="21">
      <c r="A17" s="47" t="s">
        <v>71</v>
      </c>
      <c r="B17" s="48"/>
      <c r="C17" s="48"/>
      <c r="D17" s="49"/>
      <c r="E17" s="197" t="s">
        <v>72</v>
      </c>
      <c r="F17" s="197" t="s">
        <v>73</v>
      </c>
      <c r="G17" s="197" t="s">
        <v>74</v>
      </c>
      <c r="H17" s="197" t="s">
        <v>75</v>
      </c>
      <c r="I17" s="198" t="s">
        <v>76</v>
      </c>
    </row>
    <row r="18" spans="1:9" ht="21">
      <c r="A18" s="33" t="s">
        <v>77</v>
      </c>
      <c r="B18" s="34"/>
      <c r="C18" s="50"/>
      <c r="D18" s="50" t="s">
        <v>68</v>
      </c>
      <c r="E18" s="74">
        <v>348.46</v>
      </c>
      <c r="F18" s="75">
        <v>363.88</v>
      </c>
      <c r="G18" s="76">
        <v>359.8</v>
      </c>
      <c r="H18" s="76">
        <v>369.47</v>
      </c>
      <c r="I18" s="75">
        <v>365.11</v>
      </c>
    </row>
    <row r="19" spans="1:9" ht="21">
      <c r="A19" s="33" t="s">
        <v>78</v>
      </c>
      <c r="B19" s="34"/>
      <c r="C19" s="50"/>
      <c r="D19" s="50" t="s">
        <v>68</v>
      </c>
      <c r="E19" s="75">
        <v>336.3</v>
      </c>
      <c r="F19" s="75">
        <v>345.8</v>
      </c>
      <c r="G19" s="75">
        <v>336.5</v>
      </c>
      <c r="H19" s="75">
        <v>341.3</v>
      </c>
      <c r="I19" s="75">
        <v>334.2</v>
      </c>
    </row>
    <row r="20" spans="1:9" ht="21">
      <c r="A20" s="33" t="s">
        <v>79</v>
      </c>
      <c r="B20" s="34"/>
      <c r="C20" s="50"/>
      <c r="D20" s="50" t="s">
        <v>68</v>
      </c>
      <c r="E20" s="174">
        <f>E18-E19</f>
        <v>12.159999999999968</v>
      </c>
      <c r="F20" s="174">
        <f>F18-F19</f>
        <v>18.079999999999984</v>
      </c>
      <c r="G20" s="174">
        <f>G18-G19</f>
        <v>23.30000000000001</v>
      </c>
      <c r="H20" s="174">
        <f>H18-H19</f>
        <v>28.170000000000016</v>
      </c>
      <c r="I20" s="174">
        <f>I18-I19</f>
        <v>30.910000000000025</v>
      </c>
    </row>
    <row r="21" spans="1:9" ht="21">
      <c r="A21" s="33" t="s">
        <v>80</v>
      </c>
      <c r="B21" s="34"/>
      <c r="C21" s="50"/>
      <c r="D21" s="50" t="s">
        <v>68</v>
      </c>
      <c r="E21" s="75">
        <v>46.7</v>
      </c>
      <c r="F21" s="75">
        <v>44.4</v>
      </c>
      <c r="G21" s="76">
        <v>45.2</v>
      </c>
      <c r="H21" s="75">
        <v>47.9</v>
      </c>
      <c r="I21" s="75">
        <v>48</v>
      </c>
    </row>
    <row r="22" spans="1:9" ht="21">
      <c r="A22" s="33" t="s">
        <v>81</v>
      </c>
      <c r="B22" s="34"/>
      <c r="C22" s="50"/>
      <c r="D22" s="50" t="s">
        <v>68</v>
      </c>
      <c r="E22" s="174">
        <f>SUM(E19-E21)</f>
        <v>289.6</v>
      </c>
      <c r="F22" s="174">
        <f>SUM(F19-F21)</f>
        <v>301.40000000000003</v>
      </c>
      <c r="G22" s="174">
        <f>SUM(G19-G21)</f>
        <v>291.3</v>
      </c>
      <c r="H22" s="174">
        <f>SUM(H19-H21)</f>
        <v>293.40000000000003</v>
      </c>
      <c r="I22" s="174">
        <f>SUM(I19-I21)</f>
        <v>286.2</v>
      </c>
    </row>
    <row r="23" spans="1:9" ht="21">
      <c r="A23" s="33" t="s">
        <v>83</v>
      </c>
      <c r="B23" s="34"/>
      <c r="C23" s="50"/>
      <c r="D23" s="50" t="s">
        <v>4</v>
      </c>
      <c r="E23" s="175">
        <f>(E20/E22)*100</f>
        <v>4.198895027624299</v>
      </c>
      <c r="F23" s="175">
        <f>(F20/F22)*100</f>
        <v>5.998672859986723</v>
      </c>
      <c r="G23" s="175">
        <f>(G20/G22)*100</f>
        <v>7.998626845176797</v>
      </c>
      <c r="H23" s="175">
        <f>(H20/H22)*100</f>
        <v>9.601226993865035</v>
      </c>
      <c r="I23" s="176">
        <f>(I20/I22)*100</f>
        <v>10.800139762403923</v>
      </c>
    </row>
    <row r="24" spans="1:9" ht="21">
      <c r="A24" s="194" t="s">
        <v>115</v>
      </c>
      <c r="B24" s="194"/>
      <c r="C24" s="32"/>
      <c r="D24" s="32"/>
      <c r="E24" s="32"/>
      <c r="F24" s="32"/>
      <c r="G24" s="32"/>
      <c r="H24" s="32"/>
      <c r="I24" s="32"/>
    </row>
    <row r="25" spans="1:9" ht="21">
      <c r="A25" s="47" t="s">
        <v>84</v>
      </c>
      <c r="B25" s="48"/>
      <c r="C25" s="48"/>
      <c r="D25" s="49"/>
      <c r="E25" s="195">
        <v>1</v>
      </c>
      <c r="F25" s="195">
        <v>2</v>
      </c>
      <c r="G25" s="195">
        <v>3</v>
      </c>
      <c r="H25" s="195">
        <v>4</v>
      </c>
      <c r="I25" s="195">
        <v>5</v>
      </c>
    </row>
    <row r="26" spans="1:9" ht="21">
      <c r="A26" s="33" t="s">
        <v>85</v>
      </c>
      <c r="B26" s="34"/>
      <c r="C26" s="50" t="s">
        <v>68</v>
      </c>
      <c r="D26" s="51"/>
      <c r="E26" s="77">
        <v>4140.5</v>
      </c>
      <c r="F26" s="77">
        <v>4326.4</v>
      </c>
      <c r="G26" s="77">
        <v>4450.1</v>
      </c>
      <c r="H26" s="77">
        <v>4434.1</v>
      </c>
      <c r="I26" s="77">
        <v>4354.8</v>
      </c>
    </row>
    <row r="27" spans="1:9" ht="21">
      <c r="A27" s="33" t="s">
        <v>86</v>
      </c>
      <c r="B27" s="34"/>
      <c r="C27" s="50" t="s">
        <v>68</v>
      </c>
      <c r="D27" s="51"/>
      <c r="E27" s="77">
        <v>2080</v>
      </c>
      <c r="F27" s="77">
        <v>2080</v>
      </c>
      <c r="G27" s="77">
        <v>2080</v>
      </c>
      <c r="H27" s="77">
        <v>2080</v>
      </c>
      <c r="I27" s="77">
        <v>2080</v>
      </c>
    </row>
    <row r="28" spans="1:9" ht="21">
      <c r="A28" s="33" t="s">
        <v>87</v>
      </c>
      <c r="B28" s="34"/>
      <c r="C28" s="50" t="s">
        <v>68</v>
      </c>
      <c r="D28" s="51"/>
      <c r="E28" s="172">
        <f>E26-E27</f>
        <v>2060.5</v>
      </c>
      <c r="F28" s="172">
        <f>F26-F27</f>
        <v>2246.3999999999996</v>
      </c>
      <c r="G28" s="172">
        <f>G26-G27</f>
        <v>2370.1000000000004</v>
      </c>
      <c r="H28" s="172">
        <f>H26-H27</f>
        <v>2354.1000000000004</v>
      </c>
      <c r="I28" s="172">
        <f>I26-I27</f>
        <v>2274.8</v>
      </c>
    </row>
    <row r="29" spans="1:9" ht="21">
      <c r="A29" s="33" t="s">
        <v>118</v>
      </c>
      <c r="B29" s="34"/>
      <c r="C29" s="50" t="s">
        <v>88</v>
      </c>
      <c r="D29" s="51"/>
      <c r="E29" s="173">
        <f>E28/$E$12</f>
        <v>2.175129314894965</v>
      </c>
      <c r="F29" s="173">
        <f>F28/$E$12</f>
        <v>2.3713712657025225</v>
      </c>
      <c r="G29" s="173">
        <f>G28/$E$12</f>
        <v>2.5019529188219156</v>
      </c>
      <c r="H29" s="173">
        <f>H28/$E$12</f>
        <v>2.4850628100918404</v>
      </c>
      <c r="I29" s="173">
        <f>I28/$E$12</f>
        <v>2.401351208698406</v>
      </c>
    </row>
    <row r="30" spans="1:9" ht="21">
      <c r="A30" s="33" t="s">
        <v>89</v>
      </c>
      <c r="B30" s="34"/>
      <c r="C30" s="50" t="s">
        <v>88</v>
      </c>
      <c r="D30" s="51"/>
      <c r="E30" s="173">
        <f>E29/(1+(E23/100))</f>
        <v>2.087478292661658</v>
      </c>
      <c r="F30" s="173">
        <f>F29/(1+(F23/100))</f>
        <v>2.2371707132926644</v>
      </c>
      <c r="G30" s="173">
        <f>G29/(1+(G23/100))</f>
        <v>2.316652527822072</v>
      </c>
      <c r="H30" s="173">
        <f>H29/(1+(H23/100))</f>
        <v>2.267367691267674</v>
      </c>
      <c r="I30" s="173">
        <f>I29/(1+(I23/100))</f>
        <v>2.1672817505896496</v>
      </c>
    </row>
    <row r="31" spans="1:9" ht="21">
      <c r="A31" s="52" t="s">
        <v>116</v>
      </c>
      <c r="B31" s="52"/>
      <c r="C31" s="32"/>
      <c r="D31" s="32"/>
      <c r="E31" s="32"/>
      <c r="F31" s="32"/>
      <c r="G31" s="32"/>
      <c r="H31" s="32"/>
      <c r="I31" s="32"/>
    </row>
    <row r="32" spans="1:9" ht="21">
      <c r="A32" s="47" t="s">
        <v>90</v>
      </c>
      <c r="B32" s="48"/>
      <c r="C32" s="48"/>
      <c r="D32" s="49"/>
      <c r="E32" s="195">
        <v>1</v>
      </c>
      <c r="F32" s="195">
        <v>2</v>
      </c>
      <c r="G32" s="195">
        <v>3</v>
      </c>
      <c r="H32" s="195">
        <v>4</v>
      </c>
      <c r="I32" s="196">
        <v>5</v>
      </c>
    </row>
    <row r="34" spans="1:9" ht="21">
      <c r="A34" s="47" t="s">
        <v>82</v>
      </c>
      <c r="B34" s="48"/>
      <c r="C34" s="45" t="s">
        <v>4</v>
      </c>
      <c r="D34" s="46"/>
      <c r="E34" s="315">
        <f>E23</f>
        <v>4.198895027624299</v>
      </c>
      <c r="F34" s="315">
        <f>F23</f>
        <v>5.998672859986723</v>
      </c>
      <c r="G34" s="315">
        <f>G23</f>
        <v>7.998626845176797</v>
      </c>
      <c r="H34" s="315">
        <f>H23</f>
        <v>9.601226993865035</v>
      </c>
      <c r="I34" s="325">
        <f>I23</f>
        <v>10.800139762403923</v>
      </c>
    </row>
    <row r="35" spans="1:9" ht="21">
      <c r="A35" s="33" t="s">
        <v>89</v>
      </c>
      <c r="B35" s="34"/>
      <c r="C35" s="50" t="s">
        <v>88</v>
      </c>
      <c r="D35" s="51"/>
      <c r="E35" s="316">
        <f>E30</f>
        <v>2.087478292661658</v>
      </c>
      <c r="F35" s="316">
        <f>F30</f>
        <v>2.2371707132926644</v>
      </c>
      <c r="G35" s="316">
        <f>G30</f>
        <v>2.316652527822072</v>
      </c>
      <c r="H35" s="317">
        <f>H30</f>
        <v>2.267367691267674</v>
      </c>
      <c r="I35" s="326">
        <f>I30</f>
        <v>2.1672817505896496</v>
      </c>
    </row>
    <row r="36" spans="1:9" ht="21">
      <c r="A36" s="36"/>
      <c r="B36" s="36"/>
      <c r="C36" s="55"/>
      <c r="D36" s="55"/>
      <c r="E36" s="71"/>
      <c r="F36" s="71"/>
      <c r="G36" s="71"/>
      <c r="H36" s="71"/>
      <c r="I36" s="71"/>
    </row>
    <row r="37" spans="1:9" ht="21">
      <c r="A37" s="397"/>
      <c r="B37" s="398"/>
      <c r="C37" s="398"/>
      <c r="D37" s="398"/>
      <c r="E37" s="398"/>
      <c r="F37" s="399"/>
      <c r="G37" s="492" t="s">
        <v>113</v>
      </c>
      <c r="H37" s="492"/>
      <c r="I37" s="492"/>
    </row>
    <row r="38" spans="1:9" ht="21">
      <c r="A38" s="400"/>
      <c r="B38" s="401"/>
      <c r="C38" s="401"/>
      <c r="D38" s="401"/>
      <c r="E38" s="401"/>
      <c r="F38" s="402"/>
      <c r="G38" s="492"/>
      <c r="H38" s="492"/>
      <c r="I38" s="492"/>
    </row>
    <row r="39" spans="1:9" ht="21">
      <c r="A39" s="403"/>
      <c r="B39" s="404"/>
      <c r="C39" s="404"/>
      <c r="D39" s="404"/>
      <c r="E39" s="404"/>
      <c r="F39" s="405"/>
      <c r="G39" s="492"/>
      <c r="H39" s="492"/>
      <c r="I39" s="492"/>
    </row>
    <row r="40" ht="21">
      <c r="A40" s="32"/>
    </row>
    <row r="41" ht="39.75">
      <c r="A41" s="53"/>
    </row>
    <row r="42" ht="39.75">
      <c r="A42" s="53"/>
    </row>
    <row r="43" ht="39.75">
      <c r="A43" s="53"/>
    </row>
    <row r="44" ht="39.75">
      <c r="A44" s="53"/>
    </row>
    <row r="45" ht="39.75">
      <c r="A45" s="53"/>
    </row>
    <row r="46" ht="39.75">
      <c r="A46" s="53"/>
    </row>
    <row r="47" ht="39.75">
      <c r="A47" s="53"/>
    </row>
    <row r="48" ht="39.75">
      <c r="A48" s="53"/>
    </row>
    <row r="49" ht="39.75">
      <c r="A49" s="53"/>
    </row>
    <row r="50" spans="1:9" ht="21">
      <c r="A50" s="194" t="s">
        <v>101</v>
      </c>
      <c r="G50" s="3" t="s">
        <v>99</v>
      </c>
      <c r="H50" s="177">
        <v>2.317</v>
      </c>
      <c r="I50" s="54" t="s">
        <v>129</v>
      </c>
    </row>
    <row r="51" spans="1:9" ht="21">
      <c r="A51" s="194" t="s">
        <v>117</v>
      </c>
      <c r="G51" s="3" t="s">
        <v>99</v>
      </c>
      <c r="H51" s="79">
        <v>8</v>
      </c>
      <c r="I51" s="54" t="s">
        <v>128</v>
      </c>
    </row>
  </sheetData>
  <sheetProtection/>
  <mergeCells count="5">
    <mergeCell ref="A1:F3"/>
    <mergeCell ref="G1:I3"/>
    <mergeCell ref="C4:D4"/>
    <mergeCell ref="A37:F39"/>
    <mergeCell ref="G37:I39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="91" zoomScaleNormal="91" zoomScalePageLayoutView="0" workbookViewId="0" topLeftCell="A1">
      <selection activeCell="L9" sqref="L9"/>
    </sheetView>
  </sheetViews>
  <sheetFormatPr defaultColWidth="9.33203125" defaultRowHeight="21"/>
  <cols>
    <col min="1" max="2" width="9.33203125" style="247" customWidth="1"/>
    <col min="3" max="3" width="13.83203125" style="247" customWidth="1"/>
    <col min="4" max="4" width="9.83203125" style="247" customWidth="1"/>
    <col min="5" max="5" width="10.16015625" style="247" customWidth="1"/>
    <col min="6" max="6" width="11" style="247" customWidth="1"/>
    <col min="7" max="7" width="11.33203125" style="247" customWidth="1"/>
    <col min="8" max="8" width="11" style="247" customWidth="1"/>
    <col min="9" max="9" width="17.33203125" style="247" customWidth="1"/>
    <col min="10" max="16384" width="9.33203125" style="247" customWidth="1"/>
  </cols>
  <sheetData>
    <row r="1" spans="1:9" ht="21">
      <c r="A1" s="501"/>
      <c r="B1" s="501"/>
      <c r="C1" s="501"/>
      <c r="D1" s="501"/>
      <c r="E1" s="501"/>
      <c r="F1" s="501"/>
      <c r="G1" s="502" t="s">
        <v>180</v>
      </c>
      <c r="H1" s="503"/>
      <c r="I1" s="504"/>
    </row>
    <row r="2" spans="1:9" ht="21">
      <c r="A2" s="501"/>
      <c r="B2" s="501"/>
      <c r="C2" s="501"/>
      <c r="D2" s="501"/>
      <c r="E2" s="501"/>
      <c r="F2" s="501"/>
      <c r="G2" s="505"/>
      <c r="H2" s="506"/>
      <c r="I2" s="507"/>
    </row>
    <row r="3" spans="1:9" ht="21">
      <c r="A3" s="501"/>
      <c r="B3" s="501"/>
      <c r="C3" s="501"/>
      <c r="D3" s="501"/>
      <c r="E3" s="501"/>
      <c r="F3" s="501"/>
      <c r="G3" s="508"/>
      <c r="H3" s="509"/>
      <c r="I3" s="510"/>
    </row>
    <row r="4" spans="1:9" ht="21">
      <c r="A4" s="248" t="s">
        <v>21</v>
      </c>
      <c r="B4" s="511"/>
      <c r="C4" s="511"/>
      <c r="D4" s="249" t="s">
        <v>23</v>
      </c>
      <c r="E4" s="512"/>
      <c r="F4" s="512"/>
      <c r="G4" s="250" t="s">
        <v>31</v>
      </c>
      <c r="H4" s="251"/>
      <c r="I4" s="252"/>
    </row>
    <row r="5" spans="1:9" ht="21">
      <c r="A5" s="253" t="s">
        <v>32</v>
      </c>
      <c r="B5" s="254"/>
      <c r="C5" s="254"/>
      <c r="D5" s="254" t="s">
        <v>22</v>
      </c>
      <c r="E5" s="254"/>
      <c r="F5" s="254"/>
      <c r="G5" s="255"/>
      <c r="H5" s="256"/>
      <c r="I5" s="257"/>
    </row>
    <row r="6" spans="1:9" ht="21">
      <c r="A6" s="258" t="s">
        <v>24</v>
      </c>
      <c r="B6" s="259"/>
      <c r="C6" s="259"/>
      <c r="D6" s="259"/>
      <c r="E6" s="259"/>
      <c r="F6" s="260"/>
      <c r="G6" s="261"/>
      <c r="H6" s="262" t="s">
        <v>30</v>
      </c>
      <c r="I6" s="263"/>
    </row>
    <row r="7" spans="1:9" ht="21">
      <c r="A7" s="264" t="s">
        <v>25</v>
      </c>
      <c r="B7" s="259"/>
      <c r="C7" s="265"/>
      <c r="D7" s="265"/>
      <c r="E7" s="265"/>
      <c r="F7" s="260"/>
      <c r="G7" s="250" t="s">
        <v>340</v>
      </c>
      <c r="H7" s="251"/>
      <c r="I7" s="266"/>
    </row>
    <row r="8" spans="1:9" ht="21">
      <c r="A8" s="264" t="s">
        <v>27</v>
      </c>
      <c r="B8" s="267"/>
      <c r="C8" s="267"/>
      <c r="D8" s="267"/>
      <c r="E8" s="267"/>
      <c r="F8" s="267"/>
      <c r="G8" s="255"/>
      <c r="H8" s="256" t="s">
        <v>343</v>
      </c>
      <c r="I8" s="268"/>
    </row>
    <row r="9" spans="1:9" ht="21">
      <c r="A9" s="269" t="s">
        <v>26</v>
      </c>
      <c r="B9" s="270"/>
      <c r="C9" s="271"/>
      <c r="D9" s="271" t="s">
        <v>43</v>
      </c>
      <c r="E9" s="272"/>
      <c r="F9" s="273"/>
      <c r="G9" s="261"/>
      <c r="H9" s="262" t="s">
        <v>28</v>
      </c>
      <c r="I9" s="274"/>
    </row>
    <row r="10" spans="1:9" ht="23.25">
      <c r="A10" s="513" t="s">
        <v>110</v>
      </c>
      <c r="B10" s="514"/>
      <c r="C10" s="515"/>
      <c r="D10" s="516" t="s">
        <v>109</v>
      </c>
      <c r="E10" s="516"/>
      <c r="F10" s="516"/>
      <c r="G10" s="517"/>
      <c r="H10" s="518" t="s">
        <v>111</v>
      </c>
      <c r="I10" s="518"/>
    </row>
    <row r="11" spans="1:9" ht="23.25">
      <c r="A11" s="499" t="s">
        <v>102</v>
      </c>
      <c r="B11" s="499"/>
      <c r="C11" s="499"/>
      <c r="D11" s="275" t="s">
        <v>103</v>
      </c>
      <c r="E11" s="275" t="s">
        <v>104</v>
      </c>
      <c r="F11" s="275" t="s">
        <v>105</v>
      </c>
      <c r="G11" s="275" t="s">
        <v>106</v>
      </c>
      <c r="H11" s="275" t="s">
        <v>107</v>
      </c>
      <c r="I11" s="275" t="s">
        <v>108</v>
      </c>
    </row>
    <row r="12" spans="1:9" ht="21">
      <c r="A12" s="500" t="s">
        <v>91</v>
      </c>
      <c r="B12" s="500"/>
      <c r="C12" s="500"/>
      <c r="D12" s="276">
        <v>34.4</v>
      </c>
      <c r="E12" s="276">
        <v>34.4</v>
      </c>
      <c r="F12" s="276">
        <v>32.2</v>
      </c>
      <c r="G12" s="276">
        <v>33.4</v>
      </c>
      <c r="H12" s="276">
        <v>18.7</v>
      </c>
      <c r="I12" s="276">
        <v>18.4</v>
      </c>
    </row>
    <row r="13" spans="1:9" ht="21">
      <c r="A13" s="500" t="s">
        <v>92</v>
      </c>
      <c r="B13" s="500"/>
      <c r="C13" s="500"/>
      <c r="D13" s="277">
        <v>32.1</v>
      </c>
      <c r="E13" s="277">
        <v>32.1</v>
      </c>
      <c r="F13" s="277">
        <v>29.8</v>
      </c>
      <c r="G13" s="277">
        <v>30.7</v>
      </c>
      <c r="H13" s="277">
        <v>18.2</v>
      </c>
      <c r="I13" s="277">
        <v>18</v>
      </c>
    </row>
    <row r="14" spans="1:9" ht="21">
      <c r="A14" s="500" t="s">
        <v>93</v>
      </c>
      <c r="B14" s="500"/>
      <c r="C14" s="500"/>
      <c r="D14" s="277">
        <v>8.2</v>
      </c>
      <c r="E14" s="277">
        <v>9.5</v>
      </c>
      <c r="F14" s="277">
        <v>8.9</v>
      </c>
      <c r="G14" s="277">
        <v>8.7</v>
      </c>
      <c r="H14" s="277">
        <v>10</v>
      </c>
      <c r="I14" s="277">
        <v>9.6</v>
      </c>
    </row>
    <row r="15" spans="1:9" ht="21">
      <c r="A15" s="500" t="s">
        <v>94</v>
      </c>
      <c r="B15" s="500"/>
      <c r="C15" s="500"/>
      <c r="D15" s="277">
        <f aca="true" t="shared" si="0" ref="D15:I15">D13-D14</f>
        <v>23.900000000000002</v>
      </c>
      <c r="E15" s="277">
        <f t="shared" si="0"/>
        <v>22.6</v>
      </c>
      <c r="F15" s="277">
        <f t="shared" si="0"/>
        <v>20.9</v>
      </c>
      <c r="G15" s="277">
        <f t="shared" si="0"/>
        <v>22</v>
      </c>
      <c r="H15" s="277">
        <f t="shared" si="0"/>
        <v>8.2</v>
      </c>
      <c r="I15" s="277">
        <f t="shared" si="0"/>
        <v>8.4</v>
      </c>
    </row>
    <row r="16" spans="1:11" ht="21.75">
      <c r="A16" s="495" t="s">
        <v>100</v>
      </c>
      <c r="B16" s="495"/>
      <c r="C16" s="495"/>
      <c r="D16" s="277">
        <f aca="true" t="shared" si="1" ref="D16:I16">D12-D13</f>
        <v>2.299999999999997</v>
      </c>
      <c r="E16" s="277">
        <f t="shared" si="1"/>
        <v>2.299999999999997</v>
      </c>
      <c r="F16" s="277">
        <f t="shared" si="1"/>
        <v>2.400000000000002</v>
      </c>
      <c r="G16" s="277">
        <f t="shared" si="1"/>
        <v>2.6999999999999993</v>
      </c>
      <c r="H16" s="277">
        <f t="shared" si="1"/>
        <v>0.5</v>
      </c>
      <c r="I16" s="277">
        <f t="shared" si="1"/>
        <v>0.3999999999999986</v>
      </c>
      <c r="K16" s="278"/>
    </row>
    <row r="17" spans="1:11" ht="21.75">
      <c r="A17" s="495" t="s">
        <v>95</v>
      </c>
      <c r="B17" s="495"/>
      <c r="C17" s="495"/>
      <c r="D17" s="279">
        <f aca="true" t="shared" si="2" ref="D17:I17">(D16/D15)*100</f>
        <v>9.623430962343084</v>
      </c>
      <c r="E17" s="279">
        <f t="shared" si="2"/>
        <v>10.176991150442465</v>
      </c>
      <c r="F17" s="279">
        <f t="shared" si="2"/>
        <v>11.483253588516758</v>
      </c>
      <c r="G17" s="279">
        <f t="shared" si="2"/>
        <v>12.27272727272727</v>
      </c>
      <c r="H17" s="279">
        <f t="shared" si="2"/>
        <v>6.097560975609757</v>
      </c>
      <c r="I17" s="279">
        <f t="shared" si="2"/>
        <v>4.761904761904745</v>
      </c>
      <c r="K17" s="278"/>
    </row>
    <row r="18" spans="1:9" ht="21">
      <c r="A18" s="496" t="s">
        <v>112</v>
      </c>
      <c r="B18" s="496"/>
      <c r="C18" s="496"/>
      <c r="D18" s="280">
        <v>40</v>
      </c>
      <c r="E18" s="280">
        <v>35</v>
      </c>
      <c r="F18" s="280">
        <v>23</v>
      </c>
      <c r="G18" s="280">
        <v>18</v>
      </c>
      <c r="H18" s="281"/>
      <c r="I18" s="282"/>
    </row>
    <row r="19" spans="1:9" ht="21">
      <c r="A19" s="283"/>
      <c r="B19" s="283"/>
      <c r="C19" s="283"/>
      <c r="D19" s="284">
        <f>D18</f>
        <v>40</v>
      </c>
      <c r="E19" s="284">
        <f>E18</f>
        <v>35</v>
      </c>
      <c r="F19" s="284">
        <f>F18</f>
        <v>23</v>
      </c>
      <c r="G19" s="284">
        <f>G18</f>
        <v>18</v>
      </c>
      <c r="H19" s="283"/>
      <c r="I19" s="283"/>
    </row>
    <row r="20" spans="1:9" ht="21">
      <c r="A20" s="283"/>
      <c r="B20" s="283"/>
      <c r="D20" s="285">
        <f>D17</f>
        <v>9.623430962343084</v>
      </c>
      <c r="E20" s="285">
        <f>E17</f>
        <v>10.176991150442465</v>
      </c>
      <c r="F20" s="285">
        <f>F17</f>
        <v>11.483253588516758</v>
      </c>
      <c r="G20" s="285">
        <f>G17</f>
        <v>12.27272727272727</v>
      </c>
      <c r="H20" s="283"/>
      <c r="I20" s="283"/>
    </row>
    <row r="21" spans="1:9" ht="21">
      <c r="A21" s="283"/>
      <c r="B21" s="283"/>
      <c r="G21" s="283"/>
      <c r="H21" s="283"/>
      <c r="I21" s="283"/>
    </row>
    <row r="22" spans="1:9" ht="21">
      <c r="A22" s="283"/>
      <c r="B22" s="283"/>
      <c r="C22" s="283"/>
      <c r="D22" s="286"/>
      <c r="E22" s="286"/>
      <c r="F22" s="286"/>
      <c r="G22" s="286"/>
      <c r="H22" s="286"/>
      <c r="I22" s="283"/>
    </row>
    <row r="23" spans="1:8" ht="21">
      <c r="A23" s="287"/>
      <c r="B23" s="287"/>
      <c r="D23" s="288"/>
      <c r="E23" s="288"/>
      <c r="F23" s="288"/>
      <c r="G23" s="288"/>
      <c r="H23" s="288"/>
    </row>
    <row r="24" spans="1:2" ht="21">
      <c r="A24" s="287"/>
      <c r="B24" s="287"/>
    </row>
    <row r="25" spans="1:2" ht="21">
      <c r="A25" s="287"/>
      <c r="B25" s="287"/>
    </row>
    <row r="26" spans="1:2" ht="21">
      <c r="A26" s="287"/>
      <c r="B26" s="287"/>
    </row>
    <row r="27" spans="1:2" ht="21">
      <c r="A27" s="287"/>
      <c r="B27" s="287"/>
    </row>
    <row r="28" spans="1:2" ht="21">
      <c r="A28" s="287"/>
      <c r="B28" s="287"/>
    </row>
    <row r="29" spans="1:2" ht="21">
      <c r="A29" s="287"/>
      <c r="B29" s="287"/>
    </row>
    <row r="30" spans="1:2" ht="21">
      <c r="A30" s="287"/>
      <c r="B30" s="287"/>
    </row>
    <row r="31" spans="1:2" ht="21">
      <c r="A31" s="287"/>
      <c r="B31" s="287"/>
    </row>
    <row r="32" spans="1:2" ht="21">
      <c r="A32" s="287"/>
      <c r="B32" s="287"/>
    </row>
    <row r="33" spans="1:9" ht="21">
      <c r="A33" s="289" t="s">
        <v>96</v>
      </c>
      <c r="B33" s="289"/>
      <c r="C33" s="289"/>
      <c r="D33" s="290">
        <v>33.5</v>
      </c>
      <c r="E33" s="289" t="s">
        <v>4</v>
      </c>
      <c r="F33" s="288"/>
      <c r="G33" s="288"/>
      <c r="H33" s="288"/>
      <c r="I33" s="288"/>
    </row>
    <row r="34" spans="1:9" ht="21">
      <c r="A34" s="289" t="s">
        <v>97</v>
      </c>
      <c r="B34" s="289"/>
      <c r="C34" s="289"/>
      <c r="D34" s="290">
        <f>(H17+I17)/2</f>
        <v>5.429732868757251</v>
      </c>
      <c r="E34" s="289" t="s">
        <v>4</v>
      </c>
      <c r="F34" s="497" t="s">
        <v>33</v>
      </c>
      <c r="G34" s="498"/>
      <c r="H34" s="260"/>
      <c r="I34" s="288"/>
    </row>
    <row r="35" spans="1:9" ht="21">
      <c r="A35" s="289" t="s">
        <v>98</v>
      </c>
      <c r="B35" s="289"/>
      <c r="C35" s="289"/>
      <c r="D35" s="290">
        <f>SUM(D33-D34)</f>
        <v>28.07026713124275</v>
      </c>
      <c r="E35" s="289" t="s">
        <v>4</v>
      </c>
      <c r="F35" s="291"/>
      <c r="G35" s="498" t="s">
        <v>341</v>
      </c>
      <c r="H35" s="498"/>
      <c r="I35" s="498"/>
    </row>
    <row r="36" spans="1:9" ht="21">
      <c r="A36" s="288"/>
      <c r="B36" s="288"/>
      <c r="C36" s="288"/>
      <c r="D36" s="288"/>
      <c r="E36" s="288"/>
      <c r="F36" s="291"/>
      <c r="G36" s="498" t="s">
        <v>342</v>
      </c>
      <c r="H36" s="498"/>
      <c r="I36" s="498"/>
    </row>
  </sheetData>
  <sheetProtection/>
  <mergeCells count="18">
    <mergeCell ref="A16:C16"/>
    <mergeCell ref="A1:F3"/>
    <mergeCell ref="G1:I3"/>
    <mergeCell ref="B4:C4"/>
    <mergeCell ref="E4:F4"/>
    <mergeCell ref="A10:C10"/>
    <mergeCell ref="D10:G10"/>
    <mergeCell ref="H10:I10"/>
    <mergeCell ref="A17:C17"/>
    <mergeCell ref="A18:C18"/>
    <mergeCell ref="F34:G34"/>
    <mergeCell ref="G35:I35"/>
    <mergeCell ref="G36:I36"/>
    <mergeCell ref="A11:C11"/>
    <mergeCell ref="A12:C12"/>
    <mergeCell ref="A13:C13"/>
    <mergeCell ref="A14:C14"/>
    <mergeCell ref="A15:C15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0">
      <selection activeCell="P12" sqref="P12"/>
    </sheetView>
  </sheetViews>
  <sheetFormatPr defaultColWidth="9.33203125" defaultRowHeight="21"/>
  <cols>
    <col min="5" max="5" width="9.33203125" style="0" customWidth="1"/>
    <col min="12" max="12" width="10" style="0" bestFit="1" customWidth="1"/>
  </cols>
  <sheetData>
    <row r="1" spans="1:9" ht="21">
      <c r="A1" t="s">
        <v>309</v>
      </c>
      <c r="C1" s="243">
        <v>947.3</v>
      </c>
      <c r="D1" s="39" t="s">
        <v>121</v>
      </c>
      <c r="F1" s="519" t="s">
        <v>344</v>
      </c>
      <c r="G1" s="520"/>
      <c r="H1" s="520"/>
      <c r="I1" s="520"/>
    </row>
    <row r="3" spans="1:9" ht="21">
      <c r="A3" s="199" t="s">
        <v>306</v>
      </c>
      <c r="B3" s="199"/>
      <c r="C3" s="32"/>
      <c r="D3" s="32"/>
      <c r="E3" s="32"/>
      <c r="F3" s="32"/>
      <c r="G3" s="32"/>
      <c r="H3" s="32"/>
      <c r="I3" s="32"/>
    </row>
    <row r="4" spans="1:9" ht="21">
      <c r="A4" s="47" t="s">
        <v>84</v>
      </c>
      <c r="B4" s="48"/>
      <c r="C4" s="48"/>
      <c r="D4" s="49"/>
      <c r="E4" s="242">
        <v>1</v>
      </c>
      <c r="F4" s="242">
        <v>2</v>
      </c>
      <c r="G4" s="242">
        <v>3</v>
      </c>
      <c r="H4" s="242">
        <v>4</v>
      </c>
      <c r="I4" s="314">
        <v>5</v>
      </c>
    </row>
    <row r="5" spans="1:9" ht="21">
      <c r="A5" s="33" t="s">
        <v>85</v>
      </c>
      <c r="B5" s="34"/>
      <c r="C5" s="50" t="s">
        <v>68</v>
      </c>
      <c r="D5" s="51"/>
      <c r="E5" s="77">
        <v>4140.5</v>
      </c>
      <c r="F5" s="77">
        <v>4326.4</v>
      </c>
      <c r="G5" s="77">
        <v>4450.1</v>
      </c>
      <c r="H5" s="77">
        <v>4434.1</v>
      </c>
      <c r="I5" s="77">
        <v>4354.8</v>
      </c>
    </row>
    <row r="6" spans="1:9" ht="21">
      <c r="A6" s="33" t="s">
        <v>86</v>
      </c>
      <c r="B6" s="34"/>
      <c r="C6" s="50" t="s">
        <v>68</v>
      </c>
      <c r="D6" s="51"/>
      <c r="E6" s="77">
        <v>2080</v>
      </c>
      <c r="F6" s="77">
        <v>2080</v>
      </c>
      <c r="G6" s="77">
        <v>2080</v>
      </c>
      <c r="H6" s="77">
        <v>2080</v>
      </c>
      <c r="I6" s="77">
        <v>2080</v>
      </c>
    </row>
    <row r="7" spans="1:9" ht="21">
      <c r="A7" s="33" t="s">
        <v>87</v>
      </c>
      <c r="B7" s="34"/>
      <c r="C7" s="50" t="s">
        <v>68</v>
      </c>
      <c r="D7" s="51"/>
      <c r="E7" s="172">
        <f>E5-E6</f>
        <v>2060.5</v>
      </c>
      <c r="F7" s="172">
        <f>F5-F6</f>
        <v>2246.3999999999996</v>
      </c>
      <c r="G7" s="172">
        <f>G5-G6</f>
        <v>2370.1000000000004</v>
      </c>
      <c r="H7" s="172">
        <f>H5-H6</f>
        <v>2354.1000000000004</v>
      </c>
      <c r="I7" s="172">
        <f>I5-I6</f>
        <v>2274.8</v>
      </c>
    </row>
    <row r="8" spans="1:9" ht="21">
      <c r="A8" s="33" t="s">
        <v>118</v>
      </c>
      <c r="B8" s="34"/>
      <c r="C8" s="50" t="s">
        <v>88</v>
      </c>
      <c r="D8" s="51"/>
      <c r="E8" s="173">
        <f>E7/$C$1</f>
        <v>2.175129314894965</v>
      </c>
      <c r="F8" s="173">
        <f>F7/$C$1</f>
        <v>2.3713712657025225</v>
      </c>
      <c r="G8" s="173">
        <f>G7/$C$1</f>
        <v>2.5019529188219156</v>
      </c>
      <c r="H8" s="173">
        <f>H7/$C$1</f>
        <v>2.4850628100918404</v>
      </c>
      <c r="I8" s="173">
        <f>I7/$C$1</f>
        <v>2.401351208698406</v>
      </c>
    </row>
    <row r="9" spans="1:9" ht="21">
      <c r="A9" s="33" t="s">
        <v>89</v>
      </c>
      <c r="B9" s="34"/>
      <c r="C9" s="50" t="s">
        <v>88</v>
      </c>
      <c r="D9" s="51"/>
      <c r="E9" s="339">
        <f>E8/(1+(E18/100))</f>
        <v>2.087478292661658</v>
      </c>
      <c r="F9" s="339">
        <f>F8/(1+(F18/100))</f>
        <v>2.2371707132926644</v>
      </c>
      <c r="G9" s="339">
        <f>G8/(1+(G18/100))</f>
        <v>2.316652527822072</v>
      </c>
      <c r="H9" s="339">
        <f>H8/(1+(H18/100))</f>
        <v>2.267367691267674</v>
      </c>
      <c r="I9" s="339">
        <f>I8/(1+(I18/100))</f>
        <v>2.1672817505896496</v>
      </c>
    </row>
    <row r="10" spans="1:11" ht="21">
      <c r="A10" s="199" t="s">
        <v>307</v>
      </c>
      <c r="B10" s="199"/>
      <c r="C10" s="32"/>
      <c r="D10" s="32"/>
      <c r="E10" s="32"/>
      <c r="F10" s="32"/>
      <c r="G10" s="67"/>
      <c r="H10" s="70"/>
      <c r="I10" s="69"/>
      <c r="J10" s="26"/>
      <c r="K10" s="1"/>
    </row>
    <row r="11" spans="1:14" ht="21">
      <c r="A11" s="200" t="s">
        <v>21</v>
      </c>
      <c r="B11" s="45"/>
      <c r="C11" s="45"/>
      <c r="D11" s="46"/>
      <c r="E11" s="200">
        <v>1</v>
      </c>
      <c r="F11" s="200">
        <v>2</v>
      </c>
      <c r="G11" s="201">
        <v>3</v>
      </c>
      <c r="H11" s="201">
        <v>4</v>
      </c>
      <c r="I11" s="201">
        <v>5</v>
      </c>
      <c r="J11" s="5"/>
      <c r="K11" s="1"/>
      <c r="L11" s="344">
        <f>E9</f>
        <v>2.087478292661658</v>
      </c>
      <c r="M11" s="341">
        <f>E18</f>
        <v>4.198895027624299</v>
      </c>
      <c r="N11" s="340">
        <f>L11</f>
        <v>2.087478292661658</v>
      </c>
    </row>
    <row r="12" spans="1:14" ht="21">
      <c r="A12" s="47" t="s">
        <v>71</v>
      </c>
      <c r="B12" s="48"/>
      <c r="C12" s="48"/>
      <c r="D12" s="49"/>
      <c r="E12" s="202" t="s">
        <v>72</v>
      </c>
      <c r="F12" s="202" t="s">
        <v>73</v>
      </c>
      <c r="G12" s="202" t="s">
        <v>74</v>
      </c>
      <c r="H12" s="202" t="s">
        <v>75</v>
      </c>
      <c r="I12" s="203" t="s">
        <v>76</v>
      </c>
      <c r="J12" s="5"/>
      <c r="K12" s="1"/>
      <c r="L12" s="344">
        <f>F9</f>
        <v>2.2371707132926644</v>
      </c>
      <c r="M12" s="341">
        <f>F18</f>
        <v>5.998672859986723</v>
      </c>
      <c r="N12" s="340">
        <f>L12</f>
        <v>2.2371707132926644</v>
      </c>
    </row>
    <row r="13" spans="1:14" ht="21">
      <c r="A13" s="33" t="s">
        <v>77</v>
      </c>
      <c r="B13" s="34"/>
      <c r="C13" s="50"/>
      <c r="D13" s="50" t="s">
        <v>68</v>
      </c>
      <c r="E13" s="74">
        <v>348.46</v>
      </c>
      <c r="F13" s="75">
        <v>363.88</v>
      </c>
      <c r="G13" s="76">
        <v>359.8</v>
      </c>
      <c r="H13" s="76">
        <v>369.47</v>
      </c>
      <c r="I13" s="75">
        <v>365.11</v>
      </c>
      <c r="J13" s="1"/>
      <c r="K13" s="1"/>
      <c r="L13" s="344">
        <f>G9</f>
        <v>2.316652527822072</v>
      </c>
      <c r="M13" s="342">
        <f>G18</f>
        <v>7.998626845176797</v>
      </c>
      <c r="N13" s="340">
        <f>L13</f>
        <v>2.316652527822072</v>
      </c>
    </row>
    <row r="14" spans="1:14" ht="21">
      <c r="A14" s="33" t="s">
        <v>78</v>
      </c>
      <c r="B14" s="34"/>
      <c r="C14" s="50"/>
      <c r="D14" s="50" t="s">
        <v>68</v>
      </c>
      <c r="E14" s="75">
        <v>336.3</v>
      </c>
      <c r="F14" s="75">
        <v>345.8</v>
      </c>
      <c r="G14" s="75">
        <v>336.5</v>
      </c>
      <c r="H14" s="75">
        <v>341.3</v>
      </c>
      <c r="I14" s="75">
        <v>334.2</v>
      </c>
      <c r="J14" s="1"/>
      <c r="K14" s="1"/>
      <c r="L14" s="344">
        <f>H9</f>
        <v>2.267367691267674</v>
      </c>
      <c r="M14" s="342">
        <f>H18</f>
        <v>9.601226993865035</v>
      </c>
      <c r="N14" s="340">
        <f>L14</f>
        <v>2.267367691267674</v>
      </c>
    </row>
    <row r="15" spans="1:14" ht="21">
      <c r="A15" s="33" t="s">
        <v>79</v>
      </c>
      <c r="B15" s="34"/>
      <c r="C15" s="50"/>
      <c r="D15" s="50" t="s">
        <v>68</v>
      </c>
      <c r="E15" s="174">
        <f>E13-E14</f>
        <v>12.159999999999968</v>
      </c>
      <c r="F15" s="174">
        <f>F13-F14</f>
        <v>18.079999999999984</v>
      </c>
      <c r="G15" s="174">
        <f>G13-G14</f>
        <v>23.30000000000001</v>
      </c>
      <c r="H15" s="174">
        <f>H13-H14</f>
        <v>28.170000000000016</v>
      </c>
      <c r="I15" s="174">
        <f>I13-I14</f>
        <v>30.910000000000025</v>
      </c>
      <c r="J15" s="1"/>
      <c r="K15" s="1"/>
      <c r="L15" s="344">
        <f>I9</f>
        <v>2.1672817505896496</v>
      </c>
      <c r="M15" s="342">
        <f>I18</f>
        <v>10.800139762403923</v>
      </c>
      <c r="N15" s="340">
        <f>L15</f>
        <v>2.1672817505896496</v>
      </c>
    </row>
    <row r="16" spans="1:13" ht="21">
      <c r="A16" s="33" t="s">
        <v>80</v>
      </c>
      <c r="B16" s="34"/>
      <c r="C16" s="50"/>
      <c r="D16" s="50" t="s">
        <v>68</v>
      </c>
      <c r="E16" s="75">
        <v>46.7</v>
      </c>
      <c r="F16" s="75">
        <v>44.4</v>
      </c>
      <c r="G16" s="76">
        <v>45.2</v>
      </c>
      <c r="H16" s="75">
        <v>47.9</v>
      </c>
      <c r="I16" s="75">
        <v>48</v>
      </c>
      <c r="L16" s="335"/>
      <c r="M16" s="335"/>
    </row>
    <row r="17" spans="1:13" ht="21">
      <c r="A17" s="33" t="s">
        <v>81</v>
      </c>
      <c r="B17" s="34"/>
      <c r="C17" s="50"/>
      <c r="D17" s="50" t="s">
        <v>68</v>
      </c>
      <c r="E17" s="336">
        <f>E14-E16</f>
        <v>289.6</v>
      </c>
      <c r="F17" s="336">
        <f>F14-F16</f>
        <v>301.40000000000003</v>
      </c>
      <c r="G17" s="336">
        <f>G14-G16</f>
        <v>291.3</v>
      </c>
      <c r="H17" s="336">
        <f>H14-H16</f>
        <v>293.40000000000003</v>
      </c>
      <c r="I17" s="336">
        <f>I14-I16</f>
        <v>286.2</v>
      </c>
      <c r="L17" s="335"/>
      <c r="M17" s="335"/>
    </row>
    <row r="18" spans="1:13" ht="21">
      <c r="A18" s="33" t="s">
        <v>308</v>
      </c>
      <c r="B18" s="34"/>
      <c r="C18" s="50"/>
      <c r="D18" s="50" t="s">
        <v>4</v>
      </c>
      <c r="E18" s="337">
        <f>(E15/E17)*100</f>
        <v>4.198895027624299</v>
      </c>
      <c r="F18" s="337">
        <f>(F15/F17)*100</f>
        <v>5.998672859986723</v>
      </c>
      <c r="G18" s="337">
        <f>(G15/G17)*100</f>
        <v>7.998626845176797</v>
      </c>
      <c r="H18" s="337">
        <f>(H15/H17)*100</f>
        <v>9.601226993865035</v>
      </c>
      <c r="I18" s="338">
        <f>(I15/I17)*100</f>
        <v>10.800139762403923</v>
      </c>
      <c r="L18" s="335"/>
      <c r="M18" s="335"/>
    </row>
    <row r="19" spans="1:12" ht="21">
      <c r="A19" s="199" t="s">
        <v>101</v>
      </c>
      <c r="G19" s="3" t="s">
        <v>99</v>
      </c>
      <c r="H19" s="177">
        <v>2.317</v>
      </c>
      <c r="I19" s="54" t="s">
        <v>129</v>
      </c>
      <c r="L19" s="335"/>
    </row>
    <row r="20" spans="1:9" ht="21">
      <c r="A20" s="199" t="s">
        <v>117</v>
      </c>
      <c r="G20" s="3" t="s">
        <v>99</v>
      </c>
      <c r="H20" s="79">
        <v>8</v>
      </c>
      <c r="I20" s="54" t="s">
        <v>128</v>
      </c>
    </row>
    <row r="21" ht="21">
      <c r="D21" s="343" t="s">
        <v>361</v>
      </c>
    </row>
  </sheetData>
  <sheetProtection/>
  <mergeCells count="1">
    <mergeCell ref="F1:I1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sieve</dc:title>
  <dc:subject/>
  <dc:creator>burin</dc:creator>
  <cp:keywords/>
  <dc:description/>
  <cp:lastModifiedBy>ASUS</cp:lastModifiedBy>
  <cp:lastPrinted>2012-06-13T16:42:21Z</cp:lastPrinted>
  <dcterms:created xsi:type="dcterms:W3CDTF">1999-12-30T09:27:08Z</dcterms:created>
  <dcterms:modified xsi:type="dcterms:W3CDTF">2012-08-17T07:13:51Z</dcterms:modified>
  <cp:category/>
  <cp:version/>
  <cp:contentType/>
  <cp:contentStatus/>
</cp:coreProperties>
</file>