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queryTables/queryTable1.xml" ContentType="application/vnd.openxmlformats-officedocument.spreadsheetml.query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omments2.xml" ContentType="application/vnd.openxmlformats-officedocument.spreadsheetml.comments+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ink/ink1.xml" ContentType="application/inkml+xml"/>
  <Override PartName="/xl/ink/ink2.xml" ContentType="application/inkml+xml"/>
  <Override PartName="/xl/ink/ink3.xml" ContentType="application/inkml+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codeName="ThisWorkbook" defaultThemeVersion="166925"/>
  <mc:AlternateContent xmlns:mc="http://schemas.openxmlformats.org/markup-compatibility/2006">
    <mc:Choice Requires="x15">
      <x15ac:absPath xmlns:x15ac="http://schemas.microsoft.com/office/spreadsheetml/2010/11/ac" url="/Volumes/NO NAME/"/>
    </mc:Choice>
  </mc:AlternateContent>
  <xr:revisionPtr revIDLastSave="0" documentId="13_ncr:1_{B0484C3C-5559-E644-8F40-6477179A13FD}" xr6:coauthVersionLast="47" xr6:coauthVersionMax="47" xr10:uidLastSave="{00000000-0000-0000-0000-000000000000}"/>
  <bookViews>
    <workbookView xWindow="260" yWindow="500" windowWidth="33360" windowHeight="20060" firstSheet="1" activeTab="1" xr2:uid="{9B3D0507-3FCF-4BF7-B8E2-05D9214F0678}"/>
  </bookViews>
  <sheets>
    <sheet name="= (3)" sheetId="111" r:id="rId1"/>
    <sheet name="COMPARATIVE TABLE" sheetId="35" r:id="rId2"/>
    <sheet name="YT PORTFOLIO" sheetId="110" r:id="rId3"/>
    <sheet name="MKT CAP - Price" sheetId="36" r:id="rId4"/>
    <sheet name="ADM" sheetId="112" r:id="rId5"/>
    <sheet name="NEM" sheetId="101" r:id="rId6"/>
    <sheet name="UNILEVER" sheetId="109" r:id="rId7"/>
    <sheet name="DPZ" sheetId="108" r:id="rId8"/>
    <sheet name="BBY" sheetId="107" r:id="rId9"/>
    <sheet name="ATVI" sheetId="105" r:id="rId10"/>
    <sheet name="SPAWNERS" sheetId="90" r:id="rId11"/>
    <sheet name="ADBE" sheetId="104" r:id="rId12"/>
    <sheet name="FL" sheetId="103" r:id="rId13"/>
    <sheet name="SBUX" sheetId="102" r:id="rId14"/>
    <sheet name="PYPL" sheetId="100" r:id="rId15"/>
    <sheet name="NFLX" sheetId="99" r:id="rId16"/>
    <sheet name="BERY" sheetId="98" r:id="rId17"/>
    <sheet name="XIAOMI" sheetId="97" r:id="rId18"/>
    <sheet name="MARKEL" sheetId="96" r:id="rId19"/>
    <sheet name="KMI" sheetId="95" r:id="rId20"/>
    <sheet name="DSM" sheetId="94" r:id="rId21"/>
    <sheet name="CTPNV" sheetId="93" r:id="rId22"/>
    <sheet name="CRBL" sheetId="92" r:id="rId23"/>
    <sheet name="CCEP" sheetId="91" r:id="rId24"/>
    <sheet name="VIPS" sheetId="89" r:id="rId25"/>
    <sheet name="MT" sheetId="88" r:id="rId26"/>
    <sheet name="BYND" sheetId="87" r:id="rId27"/>
    <sheet name="APAM" sheetId="86" r:id="rId28"/>
    <sheet name="FB" sheetId="82" r:id="rId29"/>
    <sheet name="ALFEN" sheetId="84" r:id="rId30"/>
    <sheet name="AKZO" sheetId="83" r:id="rId31"/>
    <sheet name="EBR AED " sheetId="79" r:id="rId32"/>
    <sheet name="DB1" sheetId="81" r:id="rId33"/>
    <sheet name="Adyen" sheetId="80" r:id="rId34"/>
    <sheet name="SIEMENS" sheetId="78" r:id="rId35"/>
    <sheet name="ASML" sheetId="76" r:id="rId36"/>
    <sheet name="DIS" sheetId="69" r:id="rId37"/>
    <sheet name="WMT" sheetId="77" r:id="rId38"/>
    <sheet name="WBA" sheetId="75" r:id="rId39"/>
    <sheet name="Visa" sheetId="74" r:id="rId40"/>
    <sheet name="UNH" sheetId="73" r:id="rId41"/>
    <sheet name="TRV" sheetId="72" r:id="rId42"/>
    <sheet name="CRM" sheetId="71" r:id="rId43"/>
    <sheet name="NKE" sheetId="67" r:id="rId44"/>
    <sheet name="PG" sheetId="70" r:id="rId45"/>
    <sheet name="MCD" sheetId="68" r:id="rId46"/>
    <sheet name="JPM" sheetId="66" r:id="rId47"/>
    <sheet name="JNJ" sheetId="65" r:id="rId48"/>
    <sheet name="IBM" sheetId="64" r:id="rId49"/>
    <sheet name="HON" sheetId="62" r:id="rId50"/>
    <sheet name="HD" sheetId="63" r:id="rId51"/>
    <sheet name="GS" sheetId="61" r:id="rId52"/>
    <sheet name="DOW" sheetId="60" r:id="rId53"/>
    <sheet name="KO" sheetId="59" r:id="rId54"/>
    <sheet name="CSCO" sheetId="58" r:id="rId55"/>
    <sheet name="CAT" sheetId="56" r:id="rId56"/>
    <sheet name="BA" sheetId="57" r:id="rId57"/>
    <sheet name="AMGN" sheetId="55" r:id="rId58"/>
    <sheet name="AXP" sheetId="54" r:id="rId59"/>
    <sheet name="MMM" sheetId="51" r:id="rId60"/>
    <sheet name="BIDU" sheetId="53" r:id="rId61"/>
    <sheet name="AU" sheetId="50" r:id="rId62"/>
    <sheet name="CYPC" sheetId="52" r:id="rId63"/>
    <sheet name="GOLD" sheetId="14" r:id="rId64"/>
    <sheet name="LUKOIL" sheetId="48" r:id="rId65"/>
    <sheet name="CVX" sheetId="46" r:id="rId66"/>
    <sheet name="VZ" sheetId="45" r:id="rId67"/>
    <sheet name="NTR" sheetId="47" r:id="rId68"/>
    <sheet name="SRU.UN" sheetId="39" r:id="rId69"/>
    <sheet name="ABBVIE" sheetId="42" r:id="rId70"/>
    <sheet name="BMY" sheetId="43" r:id="rId71"/>
    <sheet name="MRK" sheetId="44" r:id="rId72"/>
    <sheet name="DEI" sheetId="40" r:id="rId73"/>
    <sheet name="STOR" sheetId="41" r:id="rId74"/>
    <sheet name="FRE MED" sheetId="38" r:id="rId75"/>
    <sheet name="FRESENIUS" sheetId="37" r:id="rId76"/>
    <sheet name="MELCO (2)" sheetId="34" r:id="rId77"/>
    <sheet name="BRK" sheetId="33" r:id="rId78"/>
    <sheet name="FACEBOOK" sheetId="32" r:id="rId79"/>
    <sheet name="GOOGLE" sheetId="31" r:id="rId80"/>
    <sheet name="MSFT" sheetId="30" r:id="rId81"/>
    <sheet name="APPLE" sheetId="29" r:id="rId82"/>
    <sheet name="NIO" sheetId="26" r:id="rId83"/>
    <sheet name="NIO PER SHARE" sheetId="27" r:id="rId84"/>
    <sheet name="S&amp;P 500" sheetId="28" r:id="rId85"/>
    <sheet name="TCEHY" sheetId="25" r:id="rId86"/>
    <sheet name="TSMC" sheetId="24" r:id="rId87"/>
    <sheet name="A2 Milk" sheetId="23" r:id="rId88"/>
    <sheet name="Wiener" sheetId="22" r:id="rId89"/>
    <sheet name="AHOLD" sheetId="20" r:id="rId90"/>
    <sheet name="KROGER" sheetId="19" r:id="rId91"/>
    <sheet name="SFM" sheetId="18" r:id="rId92"/>
    <sheet name="VOE" sheetId="17" r:id="rId93"/>
    <sheet name="NHY" sheetId="16" r:id="rId94"/>
    <sheet name="KALU" sheetId="15" r:id="rId95"/>
    <sheet name="BABA" sheetId="13" r:id="rId96"/>
    <sheet name="TSLA" sheetId="12" r:id="rId97"/>
    <sheet name="NESN" sheetId="11" r:id="rId98"/>
    <sheet name="KR" sheetId="10" r:id="rId99"/>
    <sheet name="UN" sheetId="9" r:id="rId100"/>
    <sheet name="LUMN" sheetId="8" r:id="rId101"/>
    <sheet name="AMZN" sheetId="5" r:id="rId102"/>
    <sheet name="AT&amp;T" sheetId="1" r:id="rId103"/>
  </sheets>
  <definedNames>
    <definedName name="pubhtml" localSheetId="3">'MKT CAP - Price'!$A$1:$L$93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5" l="1"/>
  <c r="D4" i="35"/>
  <c r="E4" i="35" s="1"/>
  <c r="C5" i="35"/>
  <c r="D5" i="35"/>
  <c r="C6" i="35"/>
  <c r="E6" i="35" s="1"/>
  <c r="D6" i="35"/>
  <c r="C7" i="35"/>
  <c r="D7" i="35"/>
  <c r="C8" i="35"/>
  <c r="D8" i="35"/>
  <c r="E8" i="35"/>
  <c r="C9" i="35"/>
  <c r="E9" i="35" s="1"/>
  <c r="D9" i="35"/>
  <c r="C10" i="35"/>
  <c r="D10" i="35"/>
  <c r="C11" i="35"/>
  <c r="D11" i="35"/>
  <c r="C12" i="35"/>
  <c r="E12" i="35" s="1"/>
  <c r="D12" i="35"/>
  <c r="C13" i="35"/>
  <c r="D13" i="35"/>
  <c r="E13" i="35"/>
  <c r="C14" i="35"/>
  <c r="D14" i="35"/>
  <c r="E14" i="35" s="1"/>
  <c r="C16" i="35"/>
  <c r="D16" i="35"/>
  <c r="C17" i="35"/>
  <c r="E17" i="35" s="1"/>
  <c r="D17" i="35"/>
  <c r="C18" i="35"/>
  <c r="D18" i="35"/>
  <c r="C19" i="35"/>
  <c r="D19" i="35"/>
  <c r="C20" i="35"/>
  <c r="E20" i="35" s="1"/>
  <c r="D20" i="35"/>
  <c r="C21" i="35"/>
  <c r="D21" i="35"/>
  <c r="E21" i="35"/>
  <c r="C22" i="35"/>
  <c r="D22" i="35"/>
  <c r="C23" i="35"/>
  <c r="E23" i="35" s="1"/>
  <c r="D23" i="35"/>
  <c r="C24" i="35"/>
  <c r="D24" i="35"/>
  <c r="C25" i="35"/>
  <c r="D25" i="35"/>
  <c r="C26" i="35"/>
  <c r="E26" i="35" s="1"/>
  <c r="D26" i="35"/>
  <c r="C27" i="35"/>
  <c r="D27" i="35"/>
  <c r="C28" i="35"/>
  <c r="D28" i="35"/>
  <c r="E28" i="35" s="1"/>
  <c r="C29" i="35"/>
  <c r="D29" i="35"/>
  <c r="C30" i="35"/>
  <c r="D30" i="35"/>
  <c r="C31" i="35"/>
  <c r="E31" i="35" s="1"/>
  <c r="D31" i="35"/>
  <c r="C32" i="35"/>
  <c r="D32" i="35"/>
  <c r="C33" i="35"/>
  <c r="D33" i="35"/>
  <c r="C34" i="35"/>
  <c r="E34" i="35" s="1"/>
  <c r="D34" i="35"/>
  <c r="C35" i="35"/>
  <c r="D35" i="35"/>
  <c r="C36" i="35"/>
  <c r="D36" i="35"/>
  <c r="E36" i="35"/>
  <c r="C37" i="35"/>
  <c r="E37" i="35" s="1"/>
  <c r="D37" i="35"/>
  <c r="C38" i="35"/>
  <c r="D38" i="35"/>
  <c r="C39" i="35"/>
  <c r="D39" i="35"/>
  <c r="C40" i="35"/>
  <c r="E40" i="35" s="1"/>
  <c r="D40" i="35"/>
  <c r="C41" i="35"/>
  <c r="D41" i="35"/>
  <c r="E41" i="35"/>
  <c r="C42" i="35"/>
  <c r="D42" i="35"/>
  <c r="E42" i="35" s="1"/>
  <c r="C43" i="35"/>
  <c r="D43" i="35"/>
  <c r="C44" i="35"/>
  <c r="D44" i="35"/>
  <c r="E44" i="35" s="1"/>
  <c r="C45" i="35"/>
  <c r="D45" i="35"/>
  <c r="C46" i="35"/>
  <c r="D46" i="35"/>
  <c r="C47" i="35"/>
  <c r="D47" i="35"/>
  <c r="C48" i="35"/>
  <c r="D48" i="35"/>
  <c r="C49" i="35"/>
  <c r="D49" i="35"/>
  <c r="C50" i="35"/>
  <c r="D50" i="35"/>
  <c r="C51" i="35"/>
  <c r="D51" i="35"/>
  <c r="E51" i="35"/>
  <c r="C52" i="35"/>
  <c r="D52" i="35"/>
  <c r="C53" i="35"/>
  <c r="E53" i="35" s="1"/>
  <c r="D53" i="35"/>
  <c r="C54" i="35"/>
  <c r="D54" i="35"/>
  <c r="C55" i="35"/>
  <c r="D55" i="35"/>
  <c r="C56" i="35"/>
  <c r="E56" i="35" s="1"/>
  <c r="D56" i="35"/>
  <c r="C57" i="35"/>
  <c r="D57" i="35"/>
  <c r="C58" i="35"/>
  <c r="D58" i="35"/>
  <c r="C59" i="35"/>
  <c r="E59" i="35" s="1"/>
  <c r="D59" i="35"/>
  <c r="C60" i="35"/>
  <c r="D60" i="35"/>
  <c r="C61" i="35"/>
  <c r="D61" i="35"/>
  <c r="C62" i="35"/>
  <c r="E62" i="35" s="1"/>
  <c r="D62" i="35"/>
  <c r="C63" i="35"/>
  <c r="D63" i="35"/>
  <c r="C64" i="35"/>
  <c r="D64" i="35"/>
  <c r="C65" i="35"/>
  <c r="E65" i="35" s="1"/>
  <c r="D65" i="35"/>
  <c r="C66" i="35"/>
  <c r="D66" i="35"/>
  <c r="C67" i="35"/>
  <c r="D67" i="35"/>
  <c r="C68" i="35"/>
  <c r="E68" i="35" s="1"/>
  <c r="D68" i="35"/>
  <c r="C69" i="35"/>
  <c r="D69" i="35"/>
  <c r="C70" i="35"/>
  <c r="D70" i="35"/>
  <c r="C71" i="35"/>
  <c r="E71" i="35" s="1"/>
  <c r="D71" i="35"/>
  <c r="C72" i="35"/>
  <c r="D72" i="35"/>
  <c r="C73" i="35"/>
  <c r="D73" i="35"/>
  <c r="C74" i="35"/>
  <c r="E74" i="35" s="1"/>
  <c r="D74" i="35"/>
  <c r="C75" i="35"/>
  <c r="D75" i="35"/>
  <c r="C76" i="35"/>
  <c r="D76" i="35"/>
  <c r="C79" i="35"/>
  <c r="D79" i="35"/>
  <c r="C80" i="35"/>
  <c r="D80" i="35"/>
  <c r="C81" i="35"/>
  <c r="D81" i="35"/>
  <c r="C82" i="35"/>
  <c r="E82" i="35" s="1"/>
  <c r="D82" i="35"/>
  <c r="C83" i="35"/>
  <c r="D83" i="35"/>
  <c r="C84" i="35"/>
  <c r="D84" i="35"/>
  <c r="C85" i="35"/>
  <c r="E85" i="35" s="1"/>
  <c r="D85" i="35"/>
  <c r="C86" i="35"/>
  <c r="D86" i="35"/>
  <c r="C87" i="35"/>
  <c r="D87" i="35"/>
  <c r="E87" i="35"/>
  <c r="C88" i="35"/>
  <c r="D88" i="35"/>
  <c r="C89" i="35"/>
  <c r="D89" i="35"/>
  <c r="E11" i="35" l="1"/>
  <c r="E84" i="35"/>
  <c r="E73" i="35"/>
  <c r="E64" i="35"/>
  <c r="E55" i="35"/>
  <c r="E52" i="35"/>
  <c r="E25" i="35"/>
  <c r="E49" i="35"/>
  <c r="E46" i="35"/>
  <c r="E33" i="35"/>
  <c r="E30" i="35"/>
  <c r="E19" i="35"/>
  <c r="E16" i="35"/>
  <c r="E5" i="35"/>
  <c r="E50" i="35"/>
  <c r="E81" i="35"/>
  <c r="E70" i="35"/>
  <c r="E61" i="35"/>
  <c r="E22" i="35"/>
  <c r="E89" i="35"/>
  <c r="E72" i="35"/>
  <c r="E66" i="35"/>
  <c r="E60" i="35"/>
  <c r="E54" i="35"/>
  <c r="E10" i="35"/>
  <c r="E76" i="35"/>
  <c r="E67" i="35"/>
  <c r="E58" i="35"/>
  <c r="E39" i="35"/>
  <c r="E86" i="35"/>
  <c r="E83" i="35"/>
  <c r="E80" i="35"/>
  <c r="E75" i="35"/>
  <c r="E69" i="35"/>
  <c r="E63" i="35"/>
  <c r="E57" i="35"/>
  <c r="E43" i="35"/>
  <c r="E38" i="35"/>
  <c r="E27" i="35"/>
  <c r="E24" i="35"/>
  <c r="E88" i="35"/>
  <c r="E48" i="35"/>
  <c r="E45" i="35"/>
  <c r="E35" i="35"/>
  <c r="E32" i="35"/>
  <c r="E29" i="35"/>
  <c r="E18" i="35"/>
  <c r="E7" i="35"/>
  <c r="E47" i="35"/>
  <c r="E79" i="35"/>
  <c r="N17" i="31"/>
  <c r="N11" i="31"/>
  <c r="D17" i="112"/>
  <c r="E17" i="112" s="1"/>
  <c r="F17" i="112" s="1"/>
  <c r="G17" i="112" s="1"/>
  <c r="H17" i="112" s="1"/>
  <c r="I17" i="112" s="1"/>
  <c r="J17" i="112" s="1"/>
  <c r="K17" i="112" s="1"/>
  <c r="L17" i="112" s="1"/>
  <c r="M17" i="112" s="1"/>
  <c r="O13" i="112"/>
  <c r="O19" i="112" s="1"/>
  <c r="B13" i="112"/>
  <c r="C12" i="112"/>
  <c r="D12" i="112" s="1"/>
  <c r="N11" i="112"/>
  <c r="N17" i="112" s="1"/>
  <c r="D11" i="112"/>
  <c r="E11" i="112" s="1"/>
  <c r="F11" i="112" s="1"/>
  <c r="G11" i="112" s="1"/>
  <c r="H11" i="112" s="1"/>
  <c r="I11" i="112" s="1"/>
  <c r="J11" i="112" s="1"/>
  <c r="K11" i="112" s="1"/>
  <c r="L11" i="112" s="1"/>
  <c r="M11" i="112" s="1"/>
  <c r="C11" i="112"/>
  <c r="C17" i="112" s="1"/>
  <c r="C7" i="112"/>
  <c r="C13" i="112" s="1"/>
  <c r="C19" i="112" s="1"/>
  <c r="D6" i="112"/>
  <c r="D7" i="112" s="1"/>
  <c r="F5" i="112"/>
  <c r="G5" i="112" s="1"/>
  <c r="H5" i="112" s="1"/>
  <c r="I5" i="112" s="1"/>
  <c r="J5" i="112" s="1"/>
  <c r="K5" i="112" s="1"/>
  <c r="L5" i="112" s="1"/>
  <c r="M5" i="112" s="1"/>
  <c r="E5" i="112"/>
  <c r="C3" i="112"/>
  <c r="D26" i="112" s="1"/>
  <c r="D26" i="111"/>
  <c r="N17" i="111"/>
  <c r="C17" i="111"/>
  <c r="O13" i="111"/>
  <c r="O19" i="111" s="1"/>
  <c r="B13" i="111"/>
  <c r="D12" i="111"/>
  <c r="E12" i="111" s="1"/>
  <c r="C12" i="111"/>
  <c r="C18" i="111" s="1"/>
  <c r="D18" i="111" s="1"/>
  <c r="N11" i="111"/>
  <c r="E11" i="111"/>
  <c r="F11" i="111" s="1"/>
  <c r="G11" i="111" s="1"/>
  <c r="H11" i="111" s="1"/>
  <c r="I11" i="111" s="1"/>
  <c r="J11" i="111" s="1"/>
  <c r="K11" i="111" s="1"/>
  <c r="L11" i="111" s="1"/>
  <c r="M11" i="111" s="1"/>
  <c r="D11" i="111"/>
  <c r="D17" i="111" s="1"/>
  <c r="E17" i="111" s="1"/>
  <c r="F17" i="111" s="1"/>
  <c r="G17" i="111" s="1"/>
  <c r="H17" i="111" s="1"/>
  <c r="I17" i="111" s="1"/>
  <c r="J17" i="111" s="1"/>
  <c r="K17" i="111" s="1"/>
  <c r="L17" i="111" s="1"/>
  <c r="M17" i="111" s="1"/>
  <c r="C11" i="111"/>
  <c r="E7" i="111"/>
  <c r="D7" i="111"/>
  <c r="C7" i="111"/>
  <c r="C13" i="111" s="1"/>
  <c r="C19" i="111" s="1"/>
  <c r="F6" i="111"/>
  <c r="G6" i="111" s="1"/>
  <c r="E6" i="111"/>
  <c r="D6" i="111"/>
  <c r="F5" i="111"/>
  <c r="G5" i="111" s="1"/>
  <c r="H5" i="111" s="1"/>
  <c r="I5" i="111" s="1"/>
  <c r="J5" i="111" s="1"/>
  <c r="K5" i="111" s="1"/>
  <c r="L5" i="111" s="1"/>
  <c r="M5" i="111" s="1"/>
  <c r="E5" i="111"/>
  <c r="H18" i="110"/>
  <c r="E7" i="109"/>
  <c r="F7" i="109"/>
  <c r="G7" i="109"/>
  <c r="H7" i="109"/>
  <c r="I7" i="109"/>
  <c r="J7" i="109"/>
  <c r="K7" i="109"/>
  <c r="L7" i="109"/>
  <c r="M7" i="109"/>
  <c r="D7" i="109"/>
  <c r="N4" i="110"/>
  <c r="L4" i="110"/>
  <c r="D26" i="109"/>
  <c r="C19" i="109"/>
  <c r="D17" i="109"/>
  <c r="E17" i="109" s="1"/>
  <c r="F17" i="109" s="1"/>
  <c r="G17" i="109" s="1"/>
  <c r="H17" i="109" s="1"/>
  <c r="I17" i="109" s="1"/>
  <c r="J17" i="109" s="1"/>
  <c r="K17" i="109" s="1"/>
  <c r="L17" i="109" s="1"/>
  <c r="M17" i="109" s="1"/>
  <c r="O13" i="109"/>
  <c r="O19" i="109" s="1"/>
  <c r="C13" i="109"/>
  <c r="B13" i="109"/>
  <c r="C12" i="109"/>
  <c r="C18" i="109" s="1"/>
  <c r="N11" i="109"/>
  <c r="N17" i="109" s="1"/>
  <c r="D11" i="109"/>
  <c r="E11" i="109" s="1"/>
  <c r="F11" i="109" s="1"/>
  <c r="G11" i="109" s="1"/>
  <c r="H11" i="109" s="1"/>
  <c r="I11" i="109" s="1"/>
  <c r="J11" i="109" s="1"/>
  <c r="K11" i="109" s="1"/>
  <c r="L11" i="109" s="1"/>
  <c r="M11" i="109" s="1"/>
  <c r="C11" i="109"/>
  <c r="C17" i="109" s="1"/>
  <c r="C7" i="109"/>
  <c r="D6" i="109"/>
  <c r="E6" i="109" s="1"/>
  <c r="E5" i="109"/>
  <c r="F5" i="109" s="1"/>
  <c r="G5" i="109" s="1"/>
  <c r="H5" i="109" s="1"/>
  <c r="I5" i="109" s="1"/>
  <c r="J5" i="109" s="1"/>
  <c r="K5" i="109" s="1"/>
  <c r="L5" i="109" s="1"/>
  <c r="M5" i="109" s="1"/>
  <c r="C3" i="5"/>
  <c r="D26" i="108"/>
  <c r="N17" i="108"/>
  <c r="D17" i="108"/>
  <c r="E17" i="108" s="1"/>
  <c r="F17" i="108" s="1"/>
  <c r="G17" i="108" s="1"/>
  <c r="H17" i="108" s="1"/>
  <c r="I17" i="108" s="1"/>
  <c r="J17" i="108" s="1"/>
  <c r="K17" i="108" s="1"/>
  <c r="L17" i="108" s="1"/>
  <c r="M17" i="108" s="1"/>
  <c r="O13" i="108"/>
  <c r="O19" i="108" s="1"/>
  <c r="B13" i="108"/>
  <c r="C12" i="108"/>
  <c r="C18" i="108" s="1"/>
  <c r="D18" i="108" s="1"/>
  <c r="N11" i="108"/>
  <c r="E11" i="108"/>
  <c r="F11" i="108" s="1"/>
  <c r="G11" i="108" s="1"/>
  <c r="H11" i="108" s="1"/>
  <c r="I11" i="108" s="1"/>
  <c r="J11" i="108" s="1"/>
  <c r="K11" i="108" s="1"/>
  <c r="L11" i="108" s="1"/>
  <c r="M11" i="108" s="1"/>
  <c r="D11" i="108"/>
  <c r="C11" i="108"/>
  <c r="C17" i="108" s="1"/>
  <c r="C7" i="108"/>
  <c r="C13" i="108" s="1"/>
  <c r="C19" i="108" s="1"/>
  <c r="D6" i="108"/>
  <c r="E6" i="108" s="1"/>
  <c r="G5" i="108"/>
  <c r="H5" i="108" s="1"/>
  <c r="I5" i="108" s="1"/>
  <c r="J5" i="108" s="1"/>
  <c r="K5" i="108" s="1"/>
  <c r="L5" i="108" s="1"/>
  <c r="M5" i="108" s="1"/>
  <c r="F5" i="108"/>
  <c r="E5" i="108"/>
  <c r="E19" i="1"/>
  <c r="F19" i="1"/>
  <c r="G19" i="1"/>
  <c r="H19" i="1"/>
  <c r="I19" i="1"/>
  <c r="J19" i="1"/>
  <c r="K19" i="1"/>
  <c r="L19" i="1"/>
  <c r="M19" i="1"/>
  <c r="D19" i="1"/>
  <c r="E13" i="1"/>
  <c r="F13" i="1"/>
  <c r="G13" i="1"/>
  <c r="H13" i="1"/>
  <c r="I13" i="1"/>
  <c r="J13" i="1"/>
  <c r="K13" i="1"/>
  <c r="L13" i="1"/>
  <c r="M13" i="1"/>
  <c r="D13" i="1"/>
  <c r="E7" i="1"/>
  <c r="F7" i="1"/>
  <c r="G7" i="1"/>
  <c r="H7" i="1"/>
  <c r="I7" i="1"/>
  <c r="J7" i="1"/>
  <c r="K7" i="1"/>
  <c r="L7" i="1"/>
  <c r="M7" i="1"/>
  <c r="D7" i="1"/>
  <c r="O13" i="28"/>
  <c r="C3" i="107"/>
  <c r="D26" i="107" s="1"/>
  <c r="O19" i="107"/>
  <c r="D17" i="107"/>
  <c r="E17" i="107" s="1"/>
  <c r="F17" i="107" s="1"/>
  <c r="G17" i="107" s="1"/>
  <c r="H17" i="107" s="1"/>
  <c r="I17" i="107" s="1"/>
  <c r="J17" i="107" s="1"/>
  <c r="K17" i="107" s="1"/>
  <c r="L17" i="107" s="1"/>
  <c r="M17" i="107" s="1"/>
  <c r="O13" i="107"/>
  <c r="B13" i="107"/>
  <c r="C12" i="107"/>
  <c r="C18" i="107" s="1"/>
  <c r="D18" i="107" s="1"/>
  <c r="N11" i="107"/>
  <c r="N17" i="107" s="1"/>
  <c r="E11" i="107"/>
  <c r="F11" i="107" s="1"/>
  <c r="G11" i="107" s="1"/>
  <c r="H11" i="107" s="1"/>
  <c r="I11" i="107" s="1"/>
  <c r="J11" i="107" s="1"/>
  <c r="K11" i="107" s="1"/>
  <c r="L11" i="107" s="1"/>
  <c r="M11" i="107" s="1"/>
  <c r="D11" i="107"/>
  <c r="C11" i="107"/>
  <c r="C17" i="107" s="1"/>
  <c r="C7" i="107"/>
  <c r="C13" i="107" s="1"/>
  <c r="C19" i="107" s="1"/>
  <c r="D6" i="107"/>
  <c r="E6" i="107" s="1"/>
  <c r="E5" i="107"/>
  <c r="F5" i="107" s="1"/>
  <c r="G5" i="107" s="1"/>
  <c r="H5" i="107" s="1"/>
  <c r="I5" i="107" s="1"/>
  <c r="J5" i="107" s="1"/>
  <c r="K5" i="107" s="1"/>
  <c r="L5" i="107" s="1"/>
  <c r="M5" i="107" s="1"/>
  <c r="D3" i="69"/>
  <c r="D26" i="69" s="1"/>
  <c r="N17" i="69"/>
  <c r="D17" i="69"/>
  <c r="N11" i="69"/>
  <c r="D11" i="69"/>
  <c r="D13" i="69"/>
  <c r="D7" i="69"/>
  <c r="E19" i="105"/>
  <c r="F19" i="105"/>
  <c r="G19" i="105"/>
  <c r="H19" i="105"/>
  <c r="I19" i="105"/>
  <c r="J19" i="105"/>
  <c r="K19" i="105"/>
  <c r="L19" i="105"/>
  <c r="M19" i="105"/>
  <c r="D19" i="105"/>
  <c r="E13" i="105"/>
  <c r="F13" i="105"/>
  <c r="G13" i="105"/>
  <c r="H13" i="105"/>
  <c r="I13" i="105"/>
  <c r="J13" i="105"/>
  <c r="K13" i="105"/>
  <c r="L13" i="105"/>
  <c r="M13" i="105"/>
  <c r="D13" i="105"/>
  <c r="E7" i="105"/>
  <c r="F7" i="105"/>
  <c r="G7" i="105"/>
  <c r="H7" i="105"/>
  <c r="I7" i="105"/>
  <c r="J7" i="105"/>
  <c r="K7" i="105"/>
  <c r="L7" i="105"/>
  <c r="M7" i="105"/>
  <c r="D7" i="105"/>
  <c r="C3" i="105"/>
  <c r="D26" i="105" s="1"/>
  <c r="D17" i="105"/>
  <c r="E17" i="105" s="1"/>
  <c r="F17" i="105" s="1"/>
  <c r="G17" i="105" s="1"/>
  <c r="H17" i="105" s="1"/>
  <c r="I17" i="105" s="1"/>
  <c r="J17" i="105" s="1"/>
  <c r="K17" i="105" s="1"/>
  <c r="L17" i="105" s="1"/>
  <c r="M17" i="105" s="1"/>
  <c r="O13" i="105"/>
  <c r="O19" i="105" s="1"/>
  <c r="B13" i="105"/>
  <c r="C12" i="105"/>
  <c r="C18" i="105" s="1"/>
  <c r="D18" i="105" s="1"/>
  <c r="N11" i="105"/>
  <c r="N17" i="105" s="1"/>
  <c r="D11" i="105"/>
  <c r="E11" i="105" s="1"/>
  <c r="F11" i="105" s="1"/>
  <c r="G11" i="105" s="1"/>
  <c r="H11" i="105" s="1"/>
  <c r="I11" i="105" s="1"/>
  <c r="J11" i="105" s="1"/>
  <c r="K11" i="105" s="1"/>
  <c r="L11" i="105" s="1"/>
  <c r="M11" i="105" s="1"/>
  <c r="C11" i="105"/>
  <c r="C17" i="105" s="1"/>
  <c r="C7" i="105"/>
  <c r="C13" i="105" s="1"/>
  <c r="C19" i="105" s="1"/>
  <c r="D6" i="105"/>
  <c r="F5" i="105"/>
  <c r="G5" i="105" s="1"/>
  <c r="H5" i="105" s="1"/>
  <c r="I5" i="105" s="1"/>
  <c r="J5" i="105" s="1"/>
  <c r="K5" i="105" s="1"/>
  <c r="L5" i="105" s="1"/>
  <c r="M5" i="105" s="1"/>
  <c r="E5" i="105"/>
  <c r="C3" i="104"/>
  <c r="D26" i="104" s="1"/>
  <c r="O13" i="104"/>
  <c r="O19" i="104" s="1"/>
  <c r="B13" i="104"/>
  <c r="C12" i="104"/>
  <c r="D12" i="104" s="1"/>
  <c r="N11" i="104"/>
  <c r="N17" i="104" s="1"/>
  <c r="D11" i="104"/>
  <c r="E11" i="104" s="1"/>
  <c r="F11" i="104" s="1"/>
  <c r="G11" i="104" s="1"/>
  <c r="H11" i="104" s="1"/>
  <c r="I11" i="104" s="1"/>
  <c r="J11" i="104" s="1"/>
  <c r="K11" i="104" s="1"/>
  <c r="L11" i="104" s="1"/>
  <c r="M11" i="104" s="1"/>
  <c r="C11" i="104"/>
  <c r="C17" i="104" s="1"/>
  <c r="C7" i="104"/>
  <c r="C13" i="104" s="1"/>
  <c r="C19" i="104" s="1"/>
  <c r="D6" i="104"/>
  <c r="E5" i="104"/>
  <c r="F5" i="104" s="1"/>
  <c r="G5" i="104" s="1"/>
  <c r="H5" i="104" s="1"/>
  <c r="I5" i="104" s="1"/>
  <c r="J5" i="104" s="1"/>
  <c r="K5" i="104" s="1"/>
  <c r="L5" i="104" s="1"/>
  <c r="M5" i="104" s="1"/>
  <c r="E13" i="103"/>
  <c r="F13" i="103"/>
  <c r="G13" i="103"/>
  <c r="H13" i="103"/>
  <c r="I13" i="103"/>
  <c r="J13" i="103"/>
  <c r="K13" i="103"/>
  <c r="L13" i="103"/>
  <c r="M13" i="103"/>
  <c r="E13" i="51"/>
  <c r="F13" i="51"/>
  <c r="G13" i="51"/>
  <c r="H13" i="51"/>
  <c r="I13" i="51"/>
  <c r="J13" i="51"/>
  <c r="K13" i="51"/>
  <c r="L13" i="51"/>
  <c r="M13" i="51"/>
  <c r="C3" i="103"/>
  <c r="D26" i="103" s="1"/>
  <c r="O19" i="103"/>
  <c r="C18" i="103"/>
  <c r="D18" i="103" s="1"/>
  <c r="N17" i="103"/>
  <c r="D17" i="103"/>
  <c r="E17" i="103" s="1"/>
  <c r="F17" i="103" s="1"/>
  <c r="G17" i="103" s="1"/>
  <c r="H17" i="103" s="1"/>
  <c r="I17" i="103" s="1"/>
  <c r="J17" i="103" s="1"/>
  <c r="K17" i="103" s="1"/>
  <c r="L17" i="103" s="1"/>
  <c r="M17" i="103" s="1"/>
  <c r="O13" i="103"/>
  <c r="B13" i="103"/>
  <c r="C12" i="103"/>
  <c r="D12" i="103" s="1"/>
  <c r="D13" i="103" s="1"/>
  <c r="N11" i="103"/>
  <c r="E11" i="103"/>
  <c r="F11" i="103" s="1"/>
  <c r="G11" i="103" s="1"/>
  <c r="H11" i="103" s="1"/>
  <c r="I11" i="103" s="1"/>
  <c r="J11" i="103" s="1"/>
  <c r="K11" i="103" s="1"/>
  <c r="L11" i="103" s="1"/>
  <c r="M11" i="103" s="1"/>
  <c r="D11" i="103"/>
  <c r="C11" i="103"/>
  <c r="C17" i="103" s="1"/>
  <c r="C7" i="103"/>
  <c r="C13" i="103" s="1"/>
  <c r="C19" i="103" s="1"/>
  <c r="D6" i="103"/>
  <c r="E6" i="103" s="1"/>
  <c r="E5" i="103"/>
  <c r="F5" i="103" s="1"/>
  <c r="G5" i="103" s="1"/>
  <c r="H5" i="103" s="1"/>
  <c r="I5" i="103" s="1"/>
  <c r="J5" i="103" s="1"/>
  <c r="K5" i="103" s="1"/>
  <c r="L5" i="103" s="1"/>
  <c r="M5" i="103" s="1"/>
  <c r="C3" i="45"/>
  <c r="D26" i="45" s="1"/>
  <c r="C3" i="51"/>
  <c r="D26" i="51" s="1"/>
  <c r="E7" i="102"/>
  <c r="D7" i="102"/>
  <c r="C3" i="102"/>
  <c r="D26" i="102" s="1"/>
  <c r="D17" i="102"/>
  <c r="E17" i="102" s="1"/>
  <c r="F17" i="102" s="1"/>
  <c r="G17" i="102" s="1"/>
  <c r="H17" i="102" s="1"/>
  <c r="I17" i="102" s="1"/>
  <c r="J17" i="102" s="1"/>
  <c r="K17" i="102" s="1"/>
  <c r="L17" i="102" s="1"/>
  <c r="M17" i="102" s="1"/>
  <c r="O13" i="102"/>
  <c r="O19" i="102" s="1"/>
  <c r="B13" i="102"/>
  <c r="C12" i="102"/>
  <c r="C18" i="102" s="1"/>
  <c r="D18" i="102" s="1"/>
  <c r="D19" i="102" s="1"/>
  <c r="N11" i="102"/>
  <c r="N17" i="102" s="1"/>
  <c r="D11" i="102"/>
  <c r="E11" i="102" s="1"/>
  <c r="F11" i="102" s="1"/>
  <c r="G11" i="102" s="1"/>
  <c r="H11" i="102" s="1"/>
  <c r="I11" i="102" s="1"/>
  <c r="J11" i="102" s="1"/>
  <c r="K11" i="102" s="1"/>
  <c r="L11" i="102" s="1"/>
  <c r="M11" i="102" s="1"/>
  <c r="C11" i="102"/>
  <c r="C17" i="102" s="1"/>
  <c r="C7" i="102"/>
  <c r="C13" i="102" s="1"/>
  <c r="C19" i="102" s="1"/>
  <c r="D6" i="102"/>
  <c r="E6" i="102" s="1"/>
  <c r="E5" i="102"/>
  <c r="F5" i="102" s="1"/>
  <c r="G5" i="102" s="1"/>
  <c r="H5" i="102" s="1"/>
  <c r="I5" i="102" s="1"/>
  <c r="J5" i="102" s="1"/>
  <c r="K5" i="102" s="1"/>
  <c r="L5" i="102" s="1"/>
  <c r="M5" i="102" s="1"/>
  <c r="H8" i="12"/>
  <c r="K8" i="12" s="1"/>
  <c r="H8" i="31"/>
  <c r="B3" i="5"/>
  <c r="C3" i="29"/>
  <c r="E3" i="29" s="1"/>
  <c r="D3" i="30"/>
  <c r="E3" i="30" s="1"/>
  <c r="D11" i="12"/>
  <c r="D17" i="31"/>
  <c r="D11" i="31"/>
  <c r="C12" i="31"/>
  <c r="D17" i="82"/>
  <c r="D11" i="82"/>
  <c r="N17" i="5"/>
  <c r="N11" i="5"/>
  <c r="D17" i="5"/>
  <c r="D11" i="5"/>
  <c r="O19" i="101"/>
  <c r="O13" i="101"/>
  <c r="B13" i="101"/>
  <c r="D12" i="101"/>
  <c r="N11" i="101"/>
  <c r="N17" i="101" s="1"/>
  <c r="E11" i="101"/>
  <c r="F11" i="101" s="1"/>
  <c r="G11" i="101" s="1"/>
  <c r="H11" i="101" s="1"/>
  <c r="I11" i="101" s="1"/>
  <c r="J11" i="101" s="1"/>
  <c r="K11" i="101" s="1"/>
  <c r="L11" i="101" s="1"/>
  <c r="M11" i="101" s="1"/>
  <c r="D11" i="101"/>
  <c r="D17" i="101" s="1"/>
  <c r="E17" i="101" s="1"/>
  <c r="F17" i="101" s="1"/>
  <c r="G17" i="101" s="1"/>
  <c r="H17" i="101" s="1"/>
  <c r="I17" i="101" s="1"/>
  <c r="J17" i="101" s="1"/>
  <c r="K17" i="101" s="1"/>
  <c r="L17" i="101" s="1"/>
  <c r="M17" i="101" s="1"/>
  <c r="C11" i="101"/>
  <c r="C17" i="101" s="1"/>
  <c r="C7" i="101"/>
  <c r="C13" i="101" s="1"/>
  <c r="C19" i="101" s="1"/>
  <c r="D6" i="101"/>
  <c r="D7" i="101" s="1"/>
  <c r="E5" i="101"/>
  <c r="F5" i="101" s="1"/>
  <c r="G5" i="101" s="1"/>
  <c r="H5" i="101" s="1"/>
  <c r="I5" i="101" s="1"/>
  <c r="J5" i="101" s="1"/>
  <c r="K5" i="101" s="1"/>
  <c r="L5" i="101" s="1"/>
  <c r="M5" i="101" s="1"/>
  <c r="O13" i="100"/>
  <c r="O19" i="100" s="1"/>
  <c r="B13" i="100"/>
  <c r="C12" i="100"/>
  <c r="E12" i="100" s="1"/>
  <c r="N11" i="100"/>
  <c r="N17" i="100" s="1"/>
  <c r="D11" i="100"/>
  <c r="E11" i="100" s="1"/>
  <c r="F11" i="100" s="1"/>
  <c r="G11" i="100" s="1"/>
  <c r="H11" i="100" s="1"/>
  <c r="I11" i="100" s="1"/>
  <c r="J11" i="100" s="1"/>
  <c r="K11" i="100" s="1"/>
  <c r="L11" i="100" s="1"/>
  <c r="M11" i="100" s="1"/>
  <c r="C11" i="100"/>
  <c r="C17" i="100" s="1"/>
  <c r="C7" i="100"/>
  <c r="C13" i="100" s="1"/>
  <c r="C19" i="100" s="1"/>
  <c r="E6" i="100"/>
  <c r="E5" i="100"/>
  <c r="F5" i="100" s="1"/>
  <c r="G5" i="100" s="1"/>
  <c r="H5" i="100" s="1"/>
  <c r="I5" i="100" s="1"/>
  <c r="J5" i="100" s="1"/>
  <c r="K5" i="100" s="1"/>
  <c r="L5" i="100" s="1"/>
  <c r="M5" i="100" s="1"/>
  <c r="D6" i="99"/>
  <c r="E6" i="99" s="1"/>
  <c r="N17" i="99"/>
  <c r="O13" i="99"/>
  <c r="O19" i="99" s="1"/>
  <c r="B13" i="99"/>
  <c r="C12" i="99"/>
  <c r="D12" i="99" s="1"/>
  <c r="N11" i="99"/>
  <c r="D11" i="99"/>
  <c r="D17" i="99" s="1"/>
  <c r="E17" i="99" s="1"/>
  <c r="F17" i="99" s="1"/>
  <c r="G17" i="99" s="1"/>
  <c r="H17" i="99" s="1"/>
  <c r="I17" i="99" s="1"/>
  <c r="J17" i="99" s="1"/>
  <c r="K17" i="99" s="1"/>
  <c r="L17" i="99" s="1"/>
  <c r="M17" i="99" s="1"/>
  <c r="C11" i="99"/>
  <c r="C17" i="99" s="1"/>
  <c r="C7" i="99"/>
  <c r="C13" i="99" s="1"/>
  <c r="C19" i="99" s="1"/>
  <c r="E5" i="99"/>
  <c r="F5" i="99" s="1"/>
  <c r="G5" i="99" s="1"/>
  <c r="H5" i="99" s="1"/>
  <c r="I5" i="99" s="1"/>
  <c r="J5" i="99" s="1"/>
  <c r="K5" i="99" s="1"/>
  <c r="L5" i="99" s="1"/>
  <c r="M5" i="99" s="1"/>
  <c r="D17" i="98"/>
  <c r="E17" i="98" s="1"/>
  <c r="F17" i="98" s="1"/>
  <c r="G17" i="98" s="1"/>
  <c r="H17" i="98" s="1"/>
  <c r="I17" i="98" s="1"/>
  <c r="J17" i="98" s="1"/>
  <c r="K17" i="98" s="1"/>
  <c r="L17" i="98" s="1"/>
  <c r="M17" i="98" s="1"/>
  <c r="O13" i="98"/>
  <c r="O19" i="98" s="1"/>
  <c r="B13" i="98"/>
  <c r="N11" i="98"/>
  <c r="N17" i="98" s="1"/>
  <c r="D11" i="98"/>
  <c r="E11" i="98" s="1"/>
  <c r="F11" i="98" s="1"/>
  <c r="G11" i="98" s="1"/>
  <c r="H11" i="98" s="1"/>
  <c r="I11" i="98" s="1"/>
  <c r="J11" i="98" s="1"/>
  <c r="K11" i="98" s="1"/>
  <c r="L11" i="98" s="1"/>
  <c r="M11" i="98" s="1"/>
  <c r="C11" i="98"/>
  <c r="C17" i="98" s="1"/>
  <c r="C7" i="98"/>
  <c r="C13" i="98" s="1"/>
  <c r="C19" i="98" s="1"/>
  <c r="E6" i="98"/>
  <c r="F5" i="98"/>
  <c r="G5" i="98" s="1"/>
  <c r="H5" i="98" s="1"/>
  <c r="I5" i="98" s="1"/>
  <c r="J5" i="98" s="1"/>
  <c r="K5" i="98" s="1"/>
  <c r="L5" i="98" s="1"/>
  <c r="M5" i="98" s="1"/>
  <c r="E5" i="98"/>
  <c r="C18" i="97"/>
  <c r="D18" i="97" s="1"/>
  <c r="O19" i="97"/>
  <c r="N17" i="97"/>
  <c r="O13" i="97"/>
  <c r="B13" i="97"/>
  <c r="C12" i="97"/>
  <c r="D12" i="97" s="1"/>
  <c r="N11" i="97"/>
  <c r="D11" i="97"/>
  <c r="E11" i="97" s="1"/>
  <c r="F11" i="97" s="1"/>
  <c r="G11" i="97" s="1"/>
  <c r="H11" i="97" s="1"/>
  <c r="I11" i="97" s="1"/>
  <c r="J11" i="97" s="1"/>
  <c r="K11" i="97" s="1"/>
  <c r="L11" i="97" s="1"/>
  <c r="M11" i="97" s="1"/>
  <c r="C11" i="97"/>
  <c r="C17" i="97" s="1"/>
  <c r="C7" i="97"/>
  <c r="C13" i="97" s="1"/>
  <c r="C19" i="97" s="1"/>
  <c r="D6" i="97"/>
  <c r="E6" i="97" s="1"/>
  <c r="F5" i="97"/>
  <c r="G5" i="97" s="1"/>
  <c r="H5" i="97" s="1"/>
  <c r="I5" i="97" s="1"/>
  <c r="J5" i="97" s="1"/>
  <c r="K5" i="97" s="1"/>
  <c r="L5" i="97" s="1"/>
  <c r="M5" i="97" s="1"/>
  <c r="E5" i="97"/>
  <c r="D18" i="96"/>
  <c r="N17" i="96"/>
  <c r="D17" i="96"/>
  <c r="E17" i="96" s="1"/>
  <c r="F17" i="96" s="1"/>
  <c r="G17" i="96" s="1"/>
  <c r="H17" i="96" s="1"/>
  <c r="I17" i="96" s="1"/>
  <c r="J17" i="96" s="1"/>
  <c r="K17" i="96" s="1"/>
  <c r="L17" i="96" s="1"/>
  <c r="M17" i="96" s="1"/>
  <c r="O13" i="96"/>
  <c r="O19" i="96" s="1"/>
  <c r="B13" i="96"/>
  <c r="C12" i="96"/>
  <c r="D12" i="96" s="1"/>
  <c r="E12" i="96" s="1"/>
  <c r="N11" i="96"/>
  <c r="E11" i="96"/>
  <c r="F11" i="96" s="1"/>
  <c r="G11" i="96" s="1"/>
  <c r="H11" i="96" s="1"/>
  <c r="I11" i="96" s="1"/>
  <c r="J11" i="96" s="1"/>
  <c r="K11" i="96" s="1"/>
  <c r="L11" i="96" s="1"/>
  <c r="M11" i="96" s="1"/>
  <c r="D11" i="96"/>
  <c r="C11" i="96"/>
  <c r="C17" i="96" s="1"/>
  <c r="C7" i="96"/>
  <c r="C13" i="96" s="1"/>
  <c r="C19" i="96" s="1"/>
  <c r="D6" i="96"/>
  <c r="E6" i="96" s="1"/>
  <c r="E5" i="96"/>
  <c r="F5" i="96" s="1"/>
  <c r="G5" i="96" s="1"/>
  <c r="H5" i="96" s="1"/>
  <c r="I5" i="96" s="1"/>
  <c r="J5" i="96" s="1"/>
  <c r="K5" i="96" s="1"/>
  <c r="L5" i="96" s="1"/>
  <c r="M5" i="96" s="1"/>
  <c r="D17" i="28"/>
  <c r="D11" i="28"/>
  <c r="N17" i="28"/>
  <c r="N11" i="28"/>
  <c r="N5" i="28"/>
  <c r="C18" i="112" l="1"/>
  <c r="D18" i="112" s="1"/>
  <c r="D19" i="112" s="1"/>
  <c r="E12" i="112"/>
  <c r="D13" i="112"/>
  <c r="E6" i="112"/>
  <c r="C3" i="101"/>
  <c r="D26" i="101" s="1"/>
  <c r="E6" i="101"/>
  <c r="F6" i="101" s="1"/>
  <c r="G6" i="101" s="1"/>
  <c r="G7" i="111"/>
  <c r="H6" i="111"/>
  <c r="D19" i="111"/>
  <c r="E18" i="111"/>
  <c r="F12" i="111"/>
  <c r="E13" i="111"/>
  <c r="F7" i="111"/>
  <c r="D13" i="111"/>
  <c r="T4" i="110"/>
  <c r="U4" i="110" s="1"/>
  <c r="F6" i="109"/>
  <c r="F6" i="108"/>
  <c r="E7" i="108"/>
  <c r="E18" i="108"/>
  <c r="D19" i="108"/>
  <c r="D7" i="108"/>
  <c r="D12" i="108"/>
  <c r="H8" i="5"/>
  <c r="D7" i="107"/>
  <c r="F6" i="107"/>
  <c r="E7" i="107"/>
  <c r="D19" i="107"/>
  <c r="E18" i="107"/>
  <c r="D12" i="107"/>
  <c r="D19" i="69"/>
  <c r="E18" i="105"/>
  <c r="E6" i="105"/>
  <c r="D12" i="105"/>
  <c r="C18" i="104"/>
  <c r="D18" i="104" s="1"/>
  <c r="E12" i="104"/>
  <c r="E18" i="104"/>
  <c r="D17" i="104"/>
  <c r="E17" i="104" s="1"/>
  <c r="F17" i="104" s="1"/>
  <c r="G17" i="104" s="1"/>
  <c r="H17" i="104" s="1"/>
  <c r="I17" i="104" s="1"/>
  <c r="J17" i="104" s="1"/>
  <c r="K17" i="104" s="1"/>
  <c r="L17" i="104" s="1"/>
  <c r="M17" i="104" s="1"/>
  <c r="E6" i="104"/>
  <c r="D7" i="103"/>
  <c r="D19" i="103"/>
  <c r="E18" i="103"/>
  <c r="F6" i="103"/>
  <c r="E7" i="103"/>
  <c r="E12" i="103"/>
  <c r="F6" i="102"/>
  <c r="F7" i="102" s="1"/>
  <c r="E18" i="102"/>
  <c r="E19" i="102" s="1"/>
  <c r="D12" i="102"/>
  <c r="D13" i="102" s="1"/>
  <c r="D13" i="101"/>
  <c r="E12" i="101"/>
  <c r="E13" i="101" s="1"/>
  <c r="D18" i="101"/>
  <c r="C18" i="100"/>
  <c r="F6" i="100"/>
  <c r="F12" i="100"/>
  <c r="E18" i="100"/>
  <c r="D17" i="100"/>
  <c r="E17" i="100" s="1"/>
  <c r="F17" i="100" s="1"/>
  <c r="G17" i="100" s="1"/>
  <c r="H17" i="100" s="1"/>
  <c r="I17" i="100" s="1"/>
  <c r="J17" i="100" s="1"/>
  <c r="K17" i="100" s="1"/>
  <c r="L17" i="100" s="1"/>
  <c r="M17" i="100" s="1"/>
  <c r="F6" i="99"/>
  <c r="E12" i="99"/>
  <c r="C18" i="99"/>
  <c r="D18" i="99" s="1"/>
  <c r="E11" i="99"/>
  <c r="F11" i="99" s="1"/>
  <c r="G11" i="99" s="1"/>
  <c r="H11" i="99" s="1"/>
  <c r="I11" i="99" s="1"/>
  <c r="J11" i="99" s="1"/>
  <c r="K11" i="99" s="1"/>
  <c r="L11" i="99" s="1"/>
  <c r="M11" i="99" s="1"/>
  <c r="F6" i="98"/>
  <c r="E18" i="98"/>
  <c r="F6" i="97"/>
  <c r="E12" i="97"/>
  <c r="E18" i="97"/>
  <c r="D17" i="97"/>
  <c r="E17" i="97" s="1"/>
  <c r="F17" i="97" s="1"/>
  <c r="G17" i="97" s="1"/>
  <c r="H17" i="97" s="1"/>
  <c r="I17" i="97" s="1"/>
  <c r="J17" i="97" s="1"/>
  <c r="K17" i="97" s="1"/>
  <c r="L17" i="97" s="1"/>
  <c r="M17" i="97" s="1"/>
  <c r="F6" i="96"/>
  <c r="F12" i="96"/>
  <c r="E18" i="96"/>
  <c r="E7" i="29"/>
  <c r="F7" i="29"/>
  <c r="G7" i="29"/>
  <c r="H7" i="29"/>
  <c r="I7" i="29"/>
  <c r="J7" i="29"/>
  <c r="K7" i="29"/>
  <c r="L7" i="29"/>
  <c r="M7" i="29"/>
  <c r="D7" i="29"/>
  <c r="N17" i="33"/>
  <c r="N11" i="33"/>
  <c r="D17" i="33"/>
  <c r="D11" i="33"/>
  <c r="N17" i="13"/>
  <c r="N11" i="13"/>
  <c r="D17" i="13"/>
  <c r="D11" i="13"/>
  <c r="N17" i="45"/>
  <c r="N11" i="45"/>
  <c r="D17" i="45"/>
  <c r="D11" i="45"/>
  <c r="E18" i="112" l="1"/>
  <c r="E7" i="112"/>
  <c r="F6" i="112"/>
  <c r="E19" i="112"/>
  <c r="F18" i="112"/>
  <c r="F12" i="112"/>
  <c r="E13" i="112"/>
  <c r="E7" i="101"/>
  <c r="F7" i="101"/>
  <c r="I6" i="111"/>
  <c r="H7" i="111"/>
  <c r="G12" i="111"/>
  <c r="F13" i="111"/>
  <c r="E19" i="111"/>
  <c r="F18" i="111"/>
  <c r="G6" i="109"/>
  <c r="D13" i="108"/>
  <c r="E12" i="108"/>
  <c r="F18" i="108"/>
  <c r="E19" i="108"/>
  <c r="G6" i="108"/>
  <c r="F7" i="108"/>
  <c r="E12" i="107"/>
  <c r="D13" i="107"/>
  <c r="G6" i="107"/>
  <c r="F7" i="107"/>
  <c r="E19" i="107"/>
  <c r="F18" i="107"/>
  <c r="F6" i="105"/>
  <c r="F18" i="105"/>
  <c r="E12" i="105"/>
  <c r="F6" i="104"/>
  <c r="F18" i="104"/>
  <c r="F12" i="104"/>
  <c r="F12" i="103"/>
  <c r="G6" i="103"/>
  <c r="F7" i="103"/>
  <c r="E19" i="103"/>
  <c r="F18" i="103"/>
  <c r="F18" i="102"/>
  <c r="F19" i="102" s="1"/>
  <c r="E12" i="102"/>
  <c r="E13" i="102" s="1"/>
  <c r="G6" i="102"/>
  <c r="G7" i="102" s="1"/>
  <c r="F12" i="101"/>
  <c r="F13" i="101" s="1"/>
  <c r="D19" i="101"/>
  <c r="E18" i="101"/>
  <c r="G7" i="101"/>
  <c r="H6" i="101"/>
  <c r="G6" i="100"/>
  <c r="F18" i="100"/>
  <c r="G12" i="100"/>
  <c r="E18" i="99"/>
  <c r="F12" i="99"/>
  <c r="G6" i="99"/>
  <c r="E12" i="98"/>
  <c r="F18" i="98"/>
  <c r="G6" i="98"/>
  <c r="F18" i="97"/>
  <c r="F12" i="97"/>
  <c r="G6" i="97"/>
  <c r="F18" i="96"/>
  <c r="G12" i="96"/>
  <c r="G6" i="96"/>
  <c r="O19" i="95"/>
  <c r="B19" i="95"/>
  <c r="C18" i="95"/>
  <c r="D18" i="95" s="1"/>
  <c r="N17" i="95"/>
  <c r="E17" i="95"/>
  <c r="F17" i="95" s="1"/>
  <c r="G17" i="95" s="1"/>
  <c r="H17" i="95" s="1"/>
  <c r="I17" i="95" s="1"/>
  <c r="J17" i="95" s="1"/>
  <c r="K17" i="95" s="1"/>
  <c r="L17" i="95" s="1"/>
  <c r="M17" i="95" s="1"/>
  <c r="D17" i="95"/>
  <c r="O13" i="95"/>
  <c r="B13" i="95"/>
  <c r="C12" i="95"/>
  <c r="D12" i="95" s="1"/>
  <c r="N11" i="95"/>
  <c r="D11" i="95"/>
  <c r="E11" i="95" s="1"/>
  <c r="F11" i="95" s="1"/>
  <c r="G11" i="95" s="1"/>
  <c r="H11" i="95" s="1"/>
  <c r="I11" i="95" s="1"/>
  <c r="J11" i="95" s="1"/>
  <c r="K11" i="95" s="1"/>
  <c r="L11" i="95" s="1"/>
  <c r="M11" i="95" s="1"/>
  <c r="C11" i="95"/>
  <c r="C17" i="95" s="1"/>
  <c r="D7" i="95"/>
  <c r="C7" i="95"/>
  <c r="C13" i="95" s="1"/>
  <c r="C19" i="95" s="1"/>
  <c r="E6" i="95"/>
  <c r="F6" i="95" s="1"/>
  <c r="D6" i="95"/>
  <c r="E5" i="95"/>
  <c r="F5" i="95" s="1"/>
  <c r="G5" i="95" s="1"/>
  <c r="H5" i="95" s="1"/>
  <c r="I5" i="95" s="1"/>
  <c r="J5" i="95" s="1"/>
  <c r="K5" i="95" s="1"/>
  <c r="L5" i="95" s="1"/>
  <c r="M5" i="95" s="1"/>
  <c r="O19" i="94"/>
  <c r="B19" i="94"/>
  <c r="D18" i="94"/>
  <c r="D19" i="94" s="1"/>
  <c r="E17" i="94"/>
  <c r="F17" i="94" s="1"/>
  <c r="G17" i="94" s="1"/>
  <c r="H17" i="94" s="1"/>
  <c r="I17" i="94" s="1"/>
  <c r="J17" i="94" s="1"/>
  <c r="K17" i="94" s="1"/>
  <c r="L17" i="94" s="1"/>
  <c r="M17" i="94" s="1"/>
  <c r="D17" i="94"/>
  <c r="C17" i="94"/>
  <c r="O13" i="94"/>
  <c r="B13" i="94"/>
  <c r="C12" i="94"/>
  <c r="D12" i="94" s="1"/>
  <c r="N11" i="94"/>
  <c r="N17" i="94" s="1"/>
  <c r="D11" i="94"/>
  <c r="E11" i="94" s="1"/>
  <c r="F11" i="94" s="1"/>
  <c r="G11" i="94" s="1"/>
  <c r="H11" i="94" s="1"/>
  <c r="I11" i="94" s="1"/>
  <c r="J11" i="94" s="1"/>
  <c r="K11" i="94" s="1"/>
  <c r="L11" i="94" s="1"/>
  <c r="M11" i="94" s="1"/>
  <c r="C11" i="94"/>
  <c r="C7" i="94"/>
  <c r="C13" i="94" s="1"/>
  <c r="C19" i="94" s="1"/>
  <c r="D6" i="94"/>
  <c r="E6" i="94" s="1"/>
  <c r="G5" i="94"/>
  <c r="H5" i="94" s="1"/>
  <c r="I5" i="94" s="1"/>
  <c r="J5" i="94" s="1"/>
  <c r="K5" i="94" s="1"/>
  <c r="L5" i="94" s="1"/>
  <c r="M5" i="94" s="1"/>
  <c r="F5" i="94"/>
  <c r="E5" i="94"/>
  <c r="E19" i="93"/>
  <c r="F19" i="93"/>
  <c r="G19" i="93"/>
  <c r="H19" i="93"/>
  <c r="I19" i="93"/>
  <c r="J19" i="93"/>
  <c r="K19" i="93"/>
  <c r="L19" i="93"/>
  <c r="M19" i="93"/>
  <c r="N19" i="93"/>
  <c r="D19" i="93"/>
  <c r="E13" i="93"/>
  <c r="F13" i="93"/>
  <c r="G13" i="93"/>
  <c r="H13" i="93"/>
  <c r="I13" i="93"/>
  <c r="J13" i="93"/>
  <c r="K13" i="93"/>
  <c r="L13" i="93"/>
  <c r="M13" i="93"/>
  <c r="D13" i="93"/>
  <c r="E7" i="93"/>
  <c r="F7" i="93"/>
  <c r="G7" i="93"/>
  <c r="H7" i="93"/>
  <c r="I7" i="93"/>
  <c r="J7" i="93"/>
  <c r="K7" i="93"/>
  <c r="L7" i="93"/>
  <c r="M7" i="93"/>
  <c r="D7" i="93"/>
  <c r="B19" i="93"/>
  <c r="E17" i="93"/>
  <c r="F17" i="93" s="1"/>
  <c r="G17" i="93" s="1"/>
  <c r="H17" i="93" s="1"/>
  <c r="I17" i="93" s="1"/>
  <c r="J17" i="93" s="1"/>
  <c r="K17" i="93" s="1"/>
  <c r="L17" i="93" s="1"/>
  <c r="M17" i="93" s="1"/>
  <c r="O13" i="93"/>
  <c r="O19" i="93" s="1"/>
  <c r="B13" i="93"/>
  <c r="C12" i="93"/>
  <c r="C18" i="93" s="1"/>
  <c r="D18" i="93" s="1"/>
  <c r="E11" i="93"/>
  <c r="F11" i="93" s="1"/>
  <c r="G11" i="93" s="1"/>
  <c r="H11" i="93" s="1"/>
  <c r="I11" i="93" s="1"/>
  <c r="J11" i="93" s="1"/>
  <c r="K11" i="93" s="1"/>
  <c r="L11" i="93" s="1"/>
  <c r="M11" i="93" s="1"/>
  <c r="C11" i="93"/>
  <c r="C17" i="93" s="1"/>
  <c r="C13" i="93"/>
  <c r="C19" i="93" s="1"/>
  <c r="D6" i="93"/>
  <c r="E6" i="93" s="1"/>
  <c r="F5" i="93"/>
  <c r="G5" i="93" s="1"/>
  <c r="H5" i="93" s="1"/>
  <c r="I5" i="93" s="1"/>
  <c r="J5" i="93" s="1"/>
  <c r="K5" i="93" s="1"/>
  <c r="L5" i="93" s="1"/>
  <c r="M5" i="93" s="1"/>
  <c r="E5" i="93"/>
  <c r="E7" i="92"/>
  <c r="D7" i="92"/>
  <c r="O19" i="92"/>
  <c r="B19" i="92"/>
  <c r="E17" i="92"/>
  <c r="F17" i="92" s="1"/>
  <c r="G17" i="92" s="1"/>
  <c r="H17" i="92" s="1"/>
  <c r="I17" i="92" s="1"/>
  <c r="J17" i="92" s="1"/>
  <c r="K17" i="92" s="1"/>
  <c r="L17" i="92" s="1"/>
  <c r="M17" i="92" s="1"/>
  <c r="O13" i="92"/>
  <c r="B13" i="92"/>
  <c r="D12" i="92"/>
  <c r="E11" i="92"/>
  <c r="F11" i="92" s="1"/>
  <c r="G11" i="92" s="1"/>
  <c r="H11" i="92" s="1"/>
  <c r="I11" i="92" s="1"/>
  <c r="J11" i="92" s="1"/>
  <c r="K11" i="92" s="1"/>
  <c r="L11" i="92" s="1"/>
  <c r="M11" i="92" s="1"/>
  <c r="C11" i="92"/>
  <c r="C17" i="92" s="1"/>
  <c r="C7" i="92"/>
  <c r="C13" i="92" s="1"/>
  <c r="C19" i="92" s="1"/>
  <c r="E6" i="92"/>
  <c r="E5" i="92"/>
  <c r="F5" i="92" s="1"/>
  <c r="G5" i="92" s="1"/>
  <c r="H5" i="92" s="1"/>
  <c r="I5" i="92" s="1"/>
  <c r="J5" i="92" s="1"/>
  <c r="K5" i="92" s="1"/>
  <c r="L5" i="92" s="1"/>
  <c r="M5" i="92" s="1"/>
  <c r="B19" i="91"/>
  <c r="F17" i="91"/>
  <c r="G17" i="91" s="1"/>
  <c r="H17" i="91" s="1"/>
  <c r="I17" i="91" s="1"/>
  <c r="J17" i="91" s="1"/>
  <c r="K17" i="91" s="1"/>
  <c r="L17" i="91" s="1"/>
  <c r="M17" i="91" s="1"/>
  <c r="E17" i="91"/>
  <c r="O13" i="91"/>
  <c r="O19" i="91" s="1"/>
  <c r="B13" i="91"/>
  <c r="D12" i="91"/>
  <c r="E12" i="91" s="1"/>
  <c r="C12" i="91"/>
  <c r="C18" i="91" s="1"/>
  <c r="D18" i="91" s="1"/>
  <c r="E11" i="91"/>
  <c r="F11" i="91" s="1"/>
  <c r="G11" i="91" s="1"/>
  <c r="H11" i="91" s="1"/>
  <c r="I11" i="91" s="1"/>
  <c r="J11" i="91" s="1"/>
  <c r="K11" i="91" s="1"/>
  <c r="L11" i="91" s="1"/>
  <c r="M11" i="91" s="1"/>
  <c r="C11" i="91"/>
  <c r="C17" i="91" s="1"/>
  <c r="C7" i="91"/>
  <c r="C13" i="91" s="1"/>
  <c r="C19" i="91" s="1"/>
  <c r="D6" i="91"/>
  <c r="D7" i="91" s="1"/>
  <c r="E5" i="91"/>
  <c r="F5" i="91" s="1"/>
  <c r="G5" i="91" s="1"/>
  <c r="H5" i="91" s="1"/>
  <c r="I5" i="91" s="1"/>
  <c r="J5" i="91" s="1"/>
  <c r="K5" i="91" s="1"/>
  <c r="L5" i="91" s="1"/>
  <c r="M5" i="91" s="1"/>
  <c r="B19" i="89"/>
  <c r="F17" i="89"/>
  <c r="G17" i="89" s="1"/>
  <c r="H17" i="89" s="1"/>
  <c r="I17" i="89" s="1"/>
  <c r="J17" i="89" s="1"/>
  <c r="K17" i="89" s="1"/>
  <c r="L17" i="89" s="1"/>
  <c r="M17" i="89" s="1"/>
  <c r="E17" i="89"/>
  <c r="O13" i="89"/>
  <c r="O19" i="89" s="1"/>
  <c r="B13" i="89"/>
  <c r="D12" i="89"/>
  <c r="E11" i="89"/>
  <c r="F11" i="89" s="1"/>
  <c r="G11" i="89" s="1"/>
  <c r="H11" i="89" s="1"/>
  <c r="I11" i="89" s="1"/>
  <c r="J11" i="89" s="1"/>
  <c r="K11" i="89" s="1"/>
  <c r="L11" i="89" s="1"/>
  <c r="M11" i="89" s="1"/>
  <c r="C11" i="89"/>
  <c r="C17" i="89" s="1"/>
  <c r="C7" i="89"/>
  <c r="C13" i="89" s="1"/>
  <c r="C19" i="89" s="1"/>
  <c r="D6" i="89"/>
  <c r="E6" i="89" s="1"/>
  <c r="E5" i="89"/>
  <c r="F5" i="89" s="1"/>
  <c r="G5" i="89" s="1"/>
  <c r="H5" i="89" s="1"/>
  <c r="I5" i="89" s="1"/>
  <c r="J5" i="89" s="1"/>
  <c r="K5" i="89" s="1"/>
  <c r="L5" i="89" s="1"/>
  <c r="M5" i="89" s="1"/>
  <c r="M14" i="36"/>
  <c r="B19" i="88"/>
  <c r="E18" i="88"/>
  <c r="D18" i="88"/>
  <c r="E17" i="88"/>
  <c r="F17" i="88" s="1"/>
  <c r="G17" i="88" s="1"/>
  <c r="H17" i="88" s="1"/>
  <c r="I17" i="88" s="1"/>
  <c r="J17" i="88" s="1"/>
  <c r="K17" i="88" s="1"/>
  <c r="L17" i="88" s="1"/>
  <c r="M17" i="88" s="1"/>
  <c r="O13" i="88"/>
  <c r="O19" i="88" s="1"/>
  <c r="D19" i="88" s="1"/>
  <c r="B13" i="88"/>
  <c r="E12" i="88"/>
  <c r="D12" i="88"/>
  <c r="E11" i="88"/>
  <c r="F11" i="88" s="1"/>
  <c r="G11" i="88" s="1"/>
  <c r="H11" i="88" s="1"/>
  <c r="I11" i="88" s="1"/>
  <c r="J11" i="88" s="1"/>
  <c r="K11" i="88" s="1"/>
  <c r="L11" i="88" s="1"/>
  <c r="M11" i="88" s="1"/>
  <c r="C11" i="88"/>
  <c r="C17" i="88" s="1"/>
  <c r="C7" i="88"/>
  <c r="C13" i="88" s="1"/>
  <c r="C19" i="88" s="1"/>
  <c r="D6" i="88"/>
  <c r="E6" i="88" s="1"/>
  <c r="E5" i="88"/>
  <c r="F5" i="88" s="1"/>
  <c r="G5" i="88" s="1"/>
  <c r="H5" i="88" s="1"/>
  <c r="I5" i="88" s="1"/>
  <c r="J5" i="88" s="1"/>
  <c r="K5" i="88" s="1"/>
  <c r="L5" i="88" s="1"/>
  <c r="M5" i="88" s="1"/>
  <c r="B19" i="87"/>
  <c r="E17" i="87"/>
  <c r="F17" i="87" s="1"/>
  <c r="G17" i="87" s="1"/>
  <c r="H17" i="87" s="1"/>
  <c r="I17" i="87" s="1"/>
  <c r="J17" i="87" s="1"/>
  <c r="K17" i="87" s="1"/>
  <c r="L17" i="87" s="1"/>
  <c r="M17" i="87" s="1"/>
  <c r="O13" i="87"/>
  <c r="O19" i="87" s="1"/>
  <c r="B13" i="87"/>
  <c r="C12" i="87"/>
  <c r="C18" i="87" s="1"/>
  <c r="D18" i="87" s="1"/>
  <c r="E11" i="87"/>
  <c r="F11" i="87" s="1"/>
  <c r="G11" i="87" s="1"/>
  <c r="H11" i="87" s="1"/>
  <c r="I11" i="87" s="1"/>
  <c r="J11" i="87" s="1"/>
  <c r="K11" i="87" s="1"/>
  <c r="L11" i="87" s="1"/>
  <c r="M11" i="87" s="1"/>
  <c r="C11" i="87"/>
  <c r="C17" i="87" s="1"/>
  <c r="C7" i="87"/>
  <c r="C13" i="87" s="1"/>
  <c r="C19" i="87" s="1"/>
  <c r="E6" i="87"/>
  <c r="F6" i="87" s="1"/>
  <c r="D6" i="87"/>
  <c r="E5" i="87"/>
  <c r="F5" i="87" s="1"/>
  <c r="G5" i="87" s="1"/>
  <c r="H5" i="87" s="1"/>
  <c r="I5" i="87" s="1"/>
  <c r="J5" i="87" s="1"/>
  <c r="K5" i="87" s="1"/>
  <c r="L5" i="87" s="1"/>
  <c r="M5" i="87" s="1"/>
  <c r="B19" i="86"/>
  <c r="D18" i="86"/>
  <c r="E17" i="86"/>
  <c r="F17" i="86" s="1"/>
  <c r="G17" i="86" s="1"/>
  <c r="H17" i="86" s="1"/>
  <c r="I17" i="86" s="1"/>
  <c r="J17" i="86" s="1"/>
  <c r="K17" i="86" s="1"/>
  <c r="L17" i="86" s="1"/>
  <c r="M17" i="86" s="1"/>
  <c r="O13" i="86"/>
  <c r="O19" i="86" s="1"/>
  <c r="B13" i="86"/>
  <c r="D12" i="86"/>
  <c r="D13" i="86" s="1"/>
  <c r="E11" i="86"/>
  <c r="F11" i="86" s="1"/>
  <c r="G11" i="86" s="1"/>
  <c r="H11" i="86" s="1"/>
  <c r="I11" i="86" s="1"/>
  <c r="J11" i="86" s="1"/>
  <c r="K11" i="86" s="1"/>
  <c r="L11" i="86" s="1"/>
  <c r="M11" i="86" s="1"/>
  <c r="C11" i="86"/>
  <c r="C17" i="86" s="1"/>
  <c r="C7" i="86"/>
  <c r="C13" i="86" s="1"/>
  <c r="C19" i="86" s="1"/>
  <c r="E6" i="86"/>
  <c r="D6" i="86"/>
  <c r="D7" i="86" s="1"/>
  <c r="E5" i="86"/>
  <c r="F5" i="86" s="1"/>
  <c r="G5" i="86" s="1"/>
  <c r="H5" i="86" s="1"/>
  <c r="I5" i="86" s="1"/>
  <c r="J5" i="86" s="1"/>
  <c r="K5" i="86" s="1"/>
  <c r="L5" i="86" s="1"/>
  <c r="M5" i="86" s="1"/>
  <c r="G12" i="112" l="1"/>
  <c r="F13" i="112"/>
  <c r="F19" i="112"/>
  <c r="G18" i="112"/>
  <c r="F7" i="112"/>
  <c r="G6" i="112"/>
  <c r="J6" i="111"/>
  <c r="I7" i="111"/>
  <c r="F19" i="111"/>
  <c r="G18" i="111"/>
  <c r="H12" i="111"/>
  <c r="G13" i="111"/>
  <c r="H6" i="109"/>
  <c r="F19" i="108"/>
  <c r="G18" i="108"/>
  <c r="E13" i="108"/>
  <c r="F12" i="108"/>
  <c r="H6" i="108"/>
  <c r="G7" i="108"/>
  <c r="H6" i="107"/>
  <c r="G7" i="107"/>
  <c r="F19" i="107"/>
  <c r="G18" i="107"/>
  <c r="F12" i="107"/>
  <c r="E13" i="107"/>
  <c r="G18" i="105"/>
  <c r="F12" i="105"/>
  <c r="G6" i="105"/>
  <c r="G6" i="104"/>
  <c r="G12" i="104"/>
  <c r="G18" i="104"/>
  <c r="F19" i="103"/>
  <c r="G18" i="103"/>
  <c r="H6" i="103"/>
  <c r="G7" i="103"/>
  <c r="G12" i="103"/>
  <c r="H6" i="102"/>
  <c r="H7" i="102" s="1"/>
  <c r="F12" i="102"/>
  <c r="F13" i="102" s="1"/>
  <c r="G18" i="102"/>
  <c r="G19" i="102" s="1"/>
  <c r="E19" i="101"/>
  <c r="F18" i="101"/>
  <c r="H7" i="101"/>
  <c r="I6" i="101"/>
  <c r="G12" i="101"/>
  <c r="G13" i="101" s="1"/>
  <c r="H12" i="100"/>
  <c r="G18" i="100"/>
  <c r="H6" i="100"/>
  <c r="H6" i="99"/>
  <c r="G12" i="99"/>
  <c r="F18" i="99"/>
  <c r="H6" i="98"/>
  <c r="G18" i="98"/>
  <c r="F12" i="98"/>
  <c r="H6" i="97"/>
  <c r="G12" i="97"/>
  <c r="G18" i="97"/>
  <c r="H6" i="96"/>
  <c r="H12" i="96"/>
  <c r="G18" i="96"/>
  <c r="G6" i="95"/>
  <c r="F7" i="95"/>
  <c r="D13" i="95"/>
  <c r="E12" i="95"/>
  <c r="E18" i="95"/>
  <c r="D19" i="95"/>
  <c r="E7" i="95"/>
  <c r="F6" i="94"/>
  <c r="E7" i="94"/>
  <c r="E12" i="94"/>
  <c r="D13" i="94"/>
  <c r="D7" i="94"/>
  <c r="E18" i="94"/>
  <c r="D12" i="93"/>
  <c r="E12" i="93" s="1"/>
  <c r="F6" i="93"/>
  <c r="E18" i="93"/>
  <c r="F6" i="92"/>
  <c r="F7" i="92" s="1"/>
  <c r="E12" i="92"/>
  <c r="D13" i="92"/>
  <c r="C18" i="92"/>
  <c r="D18" i="92" s="1"/>
  <c r="E6" i="91"/>
  <c r="F6" i="91" s="1"/>
  <c r="G6" i="91" s="1"/>
  <c r="D19" i="91"/>
  <c r="E18" i="91"/>
  <c r="F12" i="91"/>
  <c r="E13" i="91"/>
  <c r="D13" i="91"/>
  <c r="D18" i="89"/>
  <c r="E12" i="89"/>
  <c r="F6" i="89"/>
  <c r="E7" i="86"/>
  <c r="E13" i="88"/>
  <c r="D13" i="88"/>
  <c r="E19" i="88"/>
  <c r="F6" i="88"/>
  <c r="E7" i="88"/>
  <c r="D7" i="88"/>
  <c r="F12" i="88"/>
  <c r="F18" i="88"/>
  <c r="G6" i="87"/>
  <c r="E18" i="87"/>
  <c r="D12" i="87"/>
  <c r="D19" i="86"/>
  <c r="E18" i="86"/>
  <c r="F6" i="86"/>
  <c r="E12" i="86"/>
  <c r="G7" i="112" l="1"/>
  <c r="H6" i="112"/>
  <c r="G19" i="112"/>
  <c r="H18" i="112"/>
  <c r="H12" i="112"/>
  <c r="G13" i="112"/>
  <c r="K6" i="111"/>
  <c r="J7" i="111"/>
  <c r="I12" i="111"/>
  <c r="H13" i="111"/>
  <c r="G19" i="111"/>
  <c r="H18" i="111"/>
  <c r="I6" i="109"/>
  <c r="H7" i="108"/>
  <c r="I6" i="108"/>
  <c r="F13" i="108"/>
  <c r="G12" i="108"/>
  <c r="H18" i="108"/>
  <c r="G19" i="108"/>
  <c r="G12" i="107"/>
  <c r="F13" i="107"/>
  <c r="G19" i="107"/>
  <c r="H18" i="107"/>
  <c r="I6" i="107"/>
  <c r="H7" i="107"/>
  <c r="H6" i="105"/>
  <c r="G12" i="105"/>
  <c r="H18" i="105"/>
  <c r="H6" i="104"/>
  <c r="H18" i="104"/>
  <c r="H12" i="104"/>
  <c r="H7" i="103"/>
  <c r="I6" i="103"/>
  <c r="H12" i="103"/>
  <c r="G19" i="103"/>
  <c r="H18" i="103"/>
  <c r="G12" i="102"/>
  <c r="G13" i="102" s="1"/>
  <c r="H18" i="102"/>
  <c r="H19" i="102" s="1"/>
  <c r="I6" i="102"/>
  <c r="I7" i="102" s="1"/>
  <c r="H12" i="101"/>
  <c r="H13" i="101" s="1"/>
  <c r="J6" i="101"/>
  <c r="I7" i="101"/>
  <c r="G18" i="101"/>
  <c r="F19" i="101"/>
  <c r="I6" i="100"/>
  <c r="H18" i="100"/>
  <c r="I12" i="100"/>
  <c r="I6" i="99"/>
  <c r="G18" i="99"/>
  <c r="H12" i="99"/>
  <c r="G12" i="98"/>
  <c r="H18" i="98"/>
  <c r="I6" i="98"/>
  <c r="H12" i="97"/>
  <c r="H18" i="97"/>
  <c r="I6" i="97"/>
  <c r="H18" i="96"/>
  <c r="I12" i="96"/>
  <c r="I6" i="96"/>
  <c r="H6" i="95"/>
  <c r="G7" i="95"/>
  <c r="F18" i="95"/>
  <c r="E19" i="95"/>
  <c r="E13" i="95"/>
  <c r="F12" i="95"/>
  <c r="G6" i="94"/>
  <c r="F7" i="94"/>
  <c r="E19" i="94"/>
  <c r="F18" i="94"/>
  <c r="F12" i="94"/>
  <c r="E13" i="94"/>
  <c r="F12" i="93"/>
  <c r="F18" i="93"/>
  <c r="G6" i="93"/>
  <c r="G12" i="93"/>
  <c r="G6" i="92"/>
  <c r="G7" i="92" s="1"/>
  <c r="D19" i="92"/>
  <c r="E18" i="92"/>
  <c r="F12" i="92"/>
  <c r="E13" i="92"/>
  <c r="E7" i="91"/>
  <c r="F7" i="91"/>
  <c r="H6" i="91"/>
  <c r="G7" i="91"/>
  <c r="G12" i="91"/>
  <c r="F13" i="91"/>
  <c r="E19" i="91"/>
  <c r="F18" i="91"/>
  <c r="E18" i="89"/>
  <c r="G6" i="89"/>
  <c r="F12" i="89"/>
  <c r="F7" i="88"/>
  <c r="G6" i="88"/>
  <c r="F19" i="88"/>
  <c r="G18" i="88"/>
  <c r="F13" i="88"/>
  <c r="G12" i="88"/>
  <c r="E12" i="87"/>
  <c r="F18" i="87"/>
  <c r="H6" i="87"/>
  <c r="E13" i="86"/>
  <c r="F12" i="86"/>
  <c r="E19" i="86"/>
  <c r="F18" i="86"/>
  <c r="G6" i="86"/>
  <c r="F7" i="86"/>
  <c r="I12" i="112" l="1"/>
  <c r="H13" i="112"/>
  <c r="H19" i="112"/>
  <c r="I18" i="112"/>
  <c r="I6" i="112"/>
  <c r="H7" i="112"/>
  <c r="H19" i="111"/>
  <c r="I18" i="111"/>
  <c r="J12" i="111"/>
  <c r="I13" i="111"/>
  <c r="L6" i="111"/>
  <c r="K7" i="111"/>
  <c r="J6" i="109"/>
  <c r="G13" i="108"/>
  <c r="H12" i="108"/>
  <c r="I7" i="108"/>
  <c r="J6" i="108"/>
  <c r="I18" i="108"/>
  <c r="H19" i="108"/>
  <c r="J6" i="107"/>
  <c r="I7" i="107"/>
  <c r="H12" i="107"/>
  <c r="G13" i="107"/>
  <c r="I18" i="107"/>
  <c r="H19" i="107"/>
  <c r="I18" i="105"/>
  <c r="H12" i="105"/>
  <c r="I6" i="105"/>
  <c r="I6" i="104"/>
  <c r="I12" i="104"/>
  <c r="I18" i="104"/>
  <c r="I12" i="103"/>
  <c r="I18" i="103"/>
  <c r="H19" i="103"/>
  <c r="I7" i="103"/>
  <c r="J6" i="103"/>
  <c r="I18" i="102"/>
  <c r="I19" i="102" s="1"/>
  <c r="J6" i="102"/>
  <c r="J7" i="102" s="1"/>
  <c r="H12" i="102"/>
  <c r="H13" i="102" s="1"/>
  <c r="K6" i="101"/>
  <c r="J7" i="101"/>
  <c r="I12" i="101"/>
  <c r="I13" i="101" s="1"/>
  <c r="H18" i="101"/>
  <c r="G19" i="101"/>
  <c r="I18" i="100"/>
  <c r="J12" i="100"/>
  <c r="J6" i="100"/>
  <c r="H18" i="99"/>
  <c r="J6" i="99"/>
  <c r="I12" i="99"/>
  <c r="I18" i="98"/>
  <c r="J6" i="98"/>
  <c r="H12" i="98"/>
  <c r="I18" i="97"/>
  <c r="J6" i="97"/>
  <c r="I12" i="97"/>
  <c r="J6" i="96"/>
  <c r="J12" i="96"/>
  <c r="I18" i="96"/>
  <c r="I6" i="95"/>
  <c r="H7" i="95"/>
  <c r="F13" i="95"/>
  <c r="G12" i="95"/>
  <c r="F19" i="95"/>
  <c r="G18" i="95"/>
  <c r="H6" i="94"/>
  <c r="G7" i="94"/>
  <c r="G12" i="94"/>
  <c r="F13" i="94"/>
  <c r="F19" i="94"/>
  <c r="G18" i="94"/>
  <c r="H6" i="93"/>
  <c r="G18" i="93"/>
  <c r="H12" i="93"/>
  <c r="H6" i="92"/>
  <c r="H7" i="92" s="1"/>
  <c r="G12" i="92"/>
  <c r="F13" i="92"/>
  <c r="E19" i="92"/>
  <c r="F18" i="92"/>
  <c r="I6" i="91"/>
  <c r="H7" i="91"/>
  <c r="F19" i="91"/>
  <c r="G18" i="91"/>
  <c r="G13" i="91"/>
  <c r="H12" i="91"/>
  <c r="F18" i="89"/>
  <c r="H6" i="89"/>
  <c r="G12" i="89"/>
  <c r="H6" i="88"/>
  <c r="G7" i="88"/>
  <c r="G13" i="88"/>
  <c r="H12" i="88"/>
  <c r="G19" i="88"/>
  <c r="H18" i="88"/>
  <c r="F12" i="87"/>
  <c r="I6" i="87"/>
  <c r="G18" i="87"/>
  <c r="F13" i="86"/>
  <c r="G12" i="86"/>
  <c r="H6" i="86"/>
  <c r="G7" i="86"/>
  <c r="F19" i="86"/>
  <c r="G18" i="86"/>
  <c r="J6" i="112" l="1"/>
  <c r="I7" i="112"/>
  <c r="J18" i="112"/>
  <c r="I19" i="112"/>
  <c r="J12" i="112"/>
  <c r="I13" i="112"/>
  <c r="N6" i="111"/>
  <c r="N7" i="111" s="1"/>
  <c r="D8" i="111" s="1"/>
  <c r="E23" i="111" s="1"/>
  <c r="F23" i="111" s="1"/>
  <c r="M6" i="111"/>
  <c r="M7" i="111" s="1"/>
  <c r="L7" i="111"/>
  <c r="K12" i="111"/>
  <c r="J13" i="111"/>
  <c r="J18" i="111"/>
  <c r="I19" i="111"/>
  <c r="K6" i="109"/>
  <c r="K6" i="108"/>
  <c r="J7" i="108"/>
  <c r="H13" i="108"/>
  <c r="I12" i="108"/>
  <c r="J18" i="108"/>
  <c r="I19" i="108"/>
  <c r="J18" i="107"/>
  <c r="I19" i="107"/>
  <c r="I12" i="107"/>
  <c r="H13" i="107"/>
  <c r="K6" i="107"/>
  <c r="J7" i="107"/>
  <c r="I12" i="105"/>
  <c r="J6" i="105"/>
  <c r="J18" i="105"/>
  <c r="J18" i="104"/>
  <c r="J12" i="104"/>
  <c r="J6" i="104"/>
  <c r="K6" i="103"/>
  <c r="J7" i="103"/>
  <c r="J18" i="103"/>
  <c r="I19" i="103"/>
  <c r="J12" i="103"/>
  <c r="K6" i="102"/>
  <c r="K7" i="102" s="1"/>
  <c r="I12" i="102"/>
  <c r="I13" i="102" s="1"/>
  <c r="J18" i="102"/>
  <c r="J19" i="102" s="1"/>
  <c r="I18" i="101"/>
  <c r="H19" i="101"/>
  <c r="J12" i="101"/>
  <c r="J13" i="101" s="1"/>
  <c r="K7" i="101"/>
  <c r="L6" i="101"/>
  <c r="K6" i="100"/>
  <c r="K12" i="100"/>
  <c r="J18" i="100"/>
  <c r="I18" i="99"/>
  <c r="J12" i="99"/>
  <c r="K6" i="99"/>
  <c r="K6" i="98"/>
  <c r="I12" i="98"/>
  <c r="J18" i="98"/>
  <c r="J12" i="97"/>
  <c r="J18" i="97"/>
  <c r="K6" i="97"/>
  <c r="J18" i="96"/>
  <c r="K12" i="96"/>
  <c r="K6" i="96"/>
  <c r="H18" i="95"/>
  <c r="G19" i="95"/>
  <c r="G13" i="95"/>
  <c r="H12" i="95"/>
  <c r="I7" i="95"/>
  <c r="J6" i="95"/>
  <c r="H18" i="94"/>
  <c r="G19" i="94"/>
  <c r="H12" i="94"/>
  <c r="G13" i="94"/>
  <c r="I6" i="94"/>
  <c r="H7" i="94"/>
  <c r="I12" i="93"/>
  <c r="H18" i="93"/>
  <c r="I6" i="93"/>
  <c r="G18" i="92"/>
  <c r="F19" i="92"/>
  <c r="G13" i="92"/>
  <c r="H12" i="92"/>
  <c r="I6" i="92"/>
  <c r="I7" i="92" s="1"/>
  <c r="H13" i="91"/>
  <c r="I12" i="91"/>
  <c r="G19" i="91"/>
  <c r="H18" i="91"/>
  <c r="J6" i="91"/>
  <c r="I7" i="91"/>
  <c r="G18" i="89"/>
  <c r="I6" i="89"/>
  <c r="H12" i="89"/>
  <c r="I6" i="88"/>
  <c r="H7" i="88"/>
  <c r="H19" i="88"/>
  <c r="I18" i="88"/>
  <c r="H13" i="88"/>
  <c r="I12" i="88"/>
  <c r="J6" i="87"/>
  <c r="H18" i="87"/>
  <c r="G12" i="87"/>
  <c r="G13" i="86"/>
  <c r="H12" i="86"/>
  <c r="H7" i="86"/>
  <c r="I6" i="86"/>
  <c r="G19" i="86"/>
  <c r="H18" i="86"/>
  <c r="K12" i="112" l="1"/>
  <c r="J13" i="112"/>
  <c r="K18" i="112"/>
  <c r="J19" i="112"/>
  <c r="K6" i="112"/>
  <c r="J7" i="112"/>
  <c r="K13" i="111"/>
  <c r="L12" i="111"/>
  <c r="K18" i="111"/>
  <c r="J19" i="111"/>
  <c r="L6" i="109"/>
  <c r="K18" i="108"/>
  <c r="J19" i="108"/>
  <c r="I13" i="108"/>
  <c r="J12" i="108"/>
  <c r="L6" i="108"/>
  <c r="K7" i="108"/>
  <c r="J12" i="107"/>
  <c r="I13" i="107"/>
  <c r="L6" i="107"/>
  <c r="K7" i="107"/>
  <c r="K18" i="107"/>
  <c r="J19" i="107"/>
  <c r="K6" i="105"/>
  <c r="K18" i="105"/>
  <c r="J12" i="105"/>
  <c r="K12" i="104"/>
  <c r="K6" i="104"/>
  <c r="K18" i="104"/>
  <c r="K12" i="103"/>
  <c r="K18" i="103"/>
  <c r="J19" i="103"/>
  <c r="L6" i="103"/>
  <c r="K7" i="103"/>
  <c r="K18" i="102"/>
  <c r="K19" i="102" s="1"/>
  <c r="J12" i="102"/>
  <c r="J13" i="102" s="1"/>
  <c r="L6" i="102"/>
  <c r="L7" i="102" s="1"/>
  <c r="K12" i="101"/>
  <c r="K13" i="101" s="1"/>
  <c r="M6" i="101"/>
  <c r="M7" i="101" s="1"/>
  <c r="L7" i="101"/>
  <c r="N6" i="101"/>
  <c r="N7" i="101" s="1"/>
  <c r="D8" i="101" s="1"/>
  <c r="E23" i="101" s="1"/>
  <c r="F23" i="101" s="1"/>
  <c r="I19" i="101"/>
  <c r="J18" i="101"/>
  <c r="K18" i="100"/>
  <c r="L12" i="100"/>
  <c r="L6" i="100"/>
  <c r="K12" i="99"/>
  <c r="J18" i="99"/>
  <c r="L6" i="99"/>
  <c r="K18" i="98"/>
  <c r="J12" i="98"/>
  <c r="L6" i="98"/>
  <c r="K18" i="97"/>
  <c r="L6" i="97"/>
  <c r="K12" i="97"/>
  <c r="L6" i="96"/>
  <c r="L12" i="96"/>
  <c r="K18" i="96"/>
  <c r="J7" i="95"/>
  <c r="K6" i="95"/>
  <c r="H13" i="95"/>
  <c r="I12" i="95"/>
  <c r="I18" i="95"/>
  <c r="H19" i="95"/>
  <c r="I7" i="94"/>
  <c r="J6" i="94"/>
  <c r="I12" i="94"/>
  <c r="H13" i="94"/>
  <c r="I18" i="94"/>
  <c r="H19" i="94"/>
  <c r="J6" i="93"/>
  <c r="I18" i="93"/>
  <c r="J12" i="93"/>
  <c r="J6" i="92"/>
  <c r="J7" i="92" s="1"/>
  <c r="H13" i="92"/>
  <c r="I12" i="92"/>
  <c r="H18" i="92"/>
  <c r="G19" i="92"/>
  <c r="J7" i="91"/>
  <c r="K6" i="91"/>
  <c r="H19" i="91"/>
  <c r="I18" i="91"/>
  <c r="I13" i="91"/>
  <c r="J12" i="91"/>
  <c r="H18" i="89"/>
  <c r="I18" i="89" s="1"/>
  <c r="I12" i="89"/>
  <c r="J6" i="89"/>
  <c r="J6" i="88"/>
  <c r="I7" i="88"/>
  <c r="I19" i="88"/>
  <c r="J18" i="88"/>
  <c r="I13" i="88"/>
  <c r="J12" i="88"/>
  <c r="I18" i="87"/>
  <c r="H12" i="87"/>
  <c r="K6" i="87"/>
  <c r="H19" i="86"/>
  <c r="I18" i="86"/>
  <c r="H13" i="86"/>
  <c r="I12" i="86"/>
  <c r="I7" i="86"/>
  <c r="J6" i="86"/>
  <c r="L6" i="112" l="1"/>
  <c r="K7" i="112"/>
  <c r="L18" i="112"/>
  <c r="K19" i="112"/>
  <c r="K13" i="112"/>
  <c r="L12" i="112"/>
  <c r="L18" i="111"/>
  <c r="K19" i="111"/>
  <c r="L13" i="111"/>
  <c r="N12" i="111"/>
  <c r="N13" i="111" s="1"/>
  <c r="M12" i="111"/>
  <c r="M13" i="111" s="1"/>
  <c r="N6" i="109"/>
  <c r="N7" i="109" s="1"/>
  <c r="M6" i="109"/>
  <c r="D14" i="109"/>
  <c r="E24" i="109" s="1"/>
  <c r="F24" i="109" s="1"/>
  <c r="N6" i="108"/>
  <c r="N7" i="108" s="1"/>
  <c r="M6" i="108"/>
  <c r="M7" i="108" s="1"/>
  <c r="L7" i="108"/>
  <c r="J13" i="108"/>
  <c r="K12" i="108"/>
  <c r="L18" i="108"/>
  <c r="K19" i="108"/>
  <c r="N6" i="107"/>
  <c r="N7" i="107" s="1"/>
  <c r="M6" i="107"/>
  <c r="M7" i="107" s="1"/>
  <c r="L7" i="107"/>
  <c r="L18" i="107"/>
  <c r="K19" i="107"/>
  <c r="J13" i="107"/>
  <c r="K12" i="107"/>
  <c r="L18" i="105"/>
  <c r="K12" i="105"/>
  <c r="L6" i="105"/>
  <c r="L6" i="104"/>
  <c r="L18" i="104"/>
  <c r="L12" i="104"/>
  <c r="L18" i="103"/>
  <c r="K19" i="103"/>
  <c r="M6" i="103"/>
  <c r="M7" i="103" s="1"/>
  <c r="L7" i="103"/>
  <c r="N6" i="103"/>
  <c r="N7" i="103" s="1"/>
  <c r="L12" i="103"/>
  <c r="K12" i="102"/>
  <c r="K13" i="102" s="1"/>
  <c r="N6" i="102"/>
  <c r="N7" i="102" s="1"/>
  <c r="M6" i="102"/>
  <c r="M7" i="102" s="1"/>
  <c r="L18" i="102"/>
  <c r="L19" i="102" s="1"/>
  <c r="K18" i="101"/>
  <c r="J19" i="101"/>
  <c r="L12" i="101"/>
  <c r="L13" i="101" s="1"/>
  <c r="M12" i="100"/>
  <c r="N12" i="100"/>
  <c r="N13" i="100" s="1"/>
  <c r="L18" i="100"/>
  <c r="N6" i="100"/>
  <c r="N7" i="100" s="1"/>
  <c r="M6" i="100"/>
  <c r="K18" i="99"/>
  <c r="L12" i="99"/>
  <c r="N6" i="99"/>
  <c r="N7" i="99" s="1"/>
  <c r="M6" i="99"/>
  <c r="N6" i="98"/>
  <c r="N7" i="98" s="1"/>
  <c r="M6" i="98"/>
  <c r="K12" i="98"/>
  <c r="L18" i="98"/>
  <c r="L12" i="97"/>
  <c r="N6" i="97"/>
  <c r="N7" i="97" s="1"/>
  <c r="M6" i="97"/>
  <c r="L18" i="97"/>
  <c r="N12" i="96"/>
  <c r="N13" i="96" s="1"/>
  <c r="D14" i="96" s="1"/>
  <c r="E24" i="96" s="1"/>
  <c r="F24" i="96" s="1"/>
  <c r="M12" i="96"/>
  <c r="L18" i="96"/>
  <c r="M6" i="96"/>
  <c r="N6" i="96"/>
  <c r="N7" i="96" s="1"/>
  <c r="D8" i="96" s="1"/>
  <c r="E23" i="96" s="1"/>
  <c r="F23" i="96" s="1"/>
  <c r="I13" i="95"/>
  <c r="J12" i="95"/>
  <c r="J18" i="95"/>
  <c r="I19" i="95"/>
  <c r="K7" i="95"/>
  <c r="L6" i="95"/>
  <c r="J18" i="94"/>
  <c r="I19" i="94"/>
  <c r="I13" i="94"/>
  <c r="J12" i="94"/>
  <c r="J7" i="94"/>
  <c r="K6" i="94"/>
  <c r="K12" i="93"/>
  <c r="J18" i="93"/>
  <c r="K6" i="93"/>
  <c r="I18" i="92"/>
  <c r="H19" i="92"/>
  <c r="I13" i="92"/>
  <c r="J12" i="92"/>
  <c r="K6" i="92"/>
  <c r="K7" i="92" s="1"/>
  <c r="K7" i="91"/>
  <c r="L6" i="91"/>
  <c r="J13" i="91"/>
  <c r="K12" i="91"/>
  <c r="I19" i="91"/>
  <c r="J18" i="91"/>
  <c r="K6" i="89"/>
  <c r="J18" i="89"/>
  <c r="J12" i="89"/>
  <c r="J13" i="88"/>
  <c r="K12" i="88"/>
  <c r="J7" i="88"/>
  <c r="K6" i="88"/>
  <c r="J19" i="88"/>
  <c r="K18" i="88"/>
  <c r="L6" i="87"/>
  <c r="J18" i="87"/>
  <c r="I12" i="87"/>
  <c r="I19" i="86"/>
  <c r="J18" i="86"/>
  <c r="K6" i="86"/>
  <c r="J7" i="86"/>
  <c r="I13" i="86"/>
  <c r="J12" i="86"/>
  <c r="L13" i="112" l="1"/>
  <c r="N12" i="112"/>
  <c r="N13" i="112" s="1"/>
  <c r="M12" i="112"/>
  <c r="M13" i="112" s="1"/>
  <c r="N18" i="112"/>
  <c r="N19" i="112" s="1"/>
  <c r="M18" i="112"/>
  <c r="M19" i="112" s="1"/>
  <c r="L19" i="112"/>
  <c r="N6" i="112"/>
  <c r="N7" i="112" s="1"/>
  <c r="M6" i="112"/>
  <c r="M7" i="112" s="1"/>
  <c r="L7" i="112"/>
  <c r="D14" i="111"/>
  <c r="E24" i="111" s="1"/>
  <c r="F24" i="111" s="1"/>
  <c r="N18" i="111"/>
  <c r="N19" i="111" s="1"/>
  <c r="D20" i="111" s="1"/>
  <c r="E25" i="111" s="1"/>
  <c r="F25" i="111" s="1"/>
  <c r="M18" i="111"/>
  <c r="M19" i="111" s="1"/>
  <c r="L19" i="111"/>
  <c r="D8" i="109"/>
  <c r="E23" i="109" s="1"/>
  <c r="F23" i="109" s="1"/>
  <c r="L19" i="108"/>
  <c r="N18" i="108"/>
  <c r="N19" i="108" s="1"/>
  <c r="M18" i="108"/>
  <c r="M19" i="108" s="1"/>
  <c r="K13" i="108"/>
  <c r="L12" i="108"/>
  <c r="D8" i="108"/>
  <c r="E23" i="108" s="1"/>
  <c r="F23" i="108" s="1"/>
  <c r="K13" i="107"/>
  <c r="L12" i="107"/>
  <c r="N18" i="107"/>
  <c r="N19" i="107" s="1"/>
  <c r="M18" i="107"/>
  <c r="M19" i="107" s="1"/>
  <c r="L19" i="107"/>
  <c r="D8" i="107"/>
  <c r="E23" i="107" s="1"/>
  <c r="F23" i="107" s="1"/>
  <c r="L12" i="105"/>
  <c r="N6" i="105"/>
  <c r="N7" i="105" s="1"/>
  <c r="M6" i="105"/>
  <c r="N18" i="105"/>
  <c r="N19" i="105" s="1"/>
  <c r="M18" i="105"/>
  <c r="M18" i="104"/>
  <c r="N18" i="104"/>
  <c r="N19" i="104" s="1"/>
  <c r="N12" i="104"/>
  <c r="N13" i="104" s="1"/>
  <c r="M12" i="104"/>
  <c r="N6" i="104"/>
  <c r="N7" i="104" s="1"/>
  <c r="M6" i="104"/>
  <c r="N12" i="103"/>
  <c r="N13" i="103" s="1"/>
  <c r="M12" i="103"/>
  <c r="D8" i="103"/>
  <c r="E23" i="103" s="1"/>
  <c r="F23" i="103" s="1"/>
  <c r="N18" i="103"/>
  <c r="N19" i="103" s="1"/>
  <c r="M18" i="103"/>
  <c r="M19" i="103" s="1"/>
  <c r="L19" i="103"/>
  <c r="D8" i="102"/>
  <c r="E23" i="102" s="1"/>
  <c r="F23" i="102" s="1"/>
  <c r="L12" i="102"/>
  <c r="L13" i="102" s="1"/>
  <c r="N18" i="102"/>
  <c r="N19" i="102" s="1"/>
  <c r="M18" i="102"/>
  <c r="M19" i="102" s="1"/>
  <c r="N12" i="101"/>
  <c r="N13" i="101" s="1"/>
  <c r="M12" i="101"/>
  <c r="M13" i="101" s="1"/>
  <c r="K19" i="101"/>
  <c r="L18" i="101"/>
  <c r="D14" i="100"/>
  <c r="E24" i="100" s="1"/>
  <c r="F24" i="100" s="1"/>
  <c r="D8" i="100"/>
  <c r="E23" i="100" s="1"/>
  <c r="F23" i="100" s="1"/>
  <c r="N18" i="100"/>
  <c r="N19" i="100" s="1"/>
  <c r="M18" i="100"/>
  <c r="D8" i="99"/>
  <c r="E23" i="99" s="1"/>
  <c r="F23" i="99" s="1"/>
  <c r="N12" i="99"/>
  <c r="N13" i="99" s="1"/>
  <c r="M12" i="99"/>
  <c r="L18" i="99"/>
  <c r="N18" i="98"/>
  <c r="N19" i="98" s="1"/>
  <c r="M18" i="98"/>
  <c r="L12" i="98"/>
  <c r="D8" i="98"/>
  <c r="E23" i="98" s="1"/>
  <c r="F23" i="98" s="1"/>
  <c r="D8" i="97"/>
  <c r="E23" i="97" s="1"/>
  <c r="F23" i="97" s="1"/>
  <c r="N12" i="97"/>
  <c r="N13" i="97" s="1"/>
  <c r="M12" i="97"/>
  <c r="N18" i="97"/>
  <c r="N19" i="97" s="1"/>
  <c r="M18" i="97"/>
  <c r="M18" i="96"/>
  <c r="N18" i="96"/>
  <c r="N19" i="96" s="1"/>
  <c r="D20" i="96" s="1"/>
  <c r="E25" i="96" s="1"/>
  <c r="F25" i="96" s="1"/>
  <c r="F26" i="96" s="1"/>
  <c r="K18" i="95"/>
  <c r="J19" i="95"/>
  <c r="J13" i="95"/>
  <c r="K12" i="95"/>
  <c r="L7" i="95"/>
  <c r="N6" i="95"/>
  <c r="N7" i="95" s="1"/>
  <c r="D8" i="95" s="1"/>
  <c r="E23" i="95" s="1"/>
  <c r="F23" i="95" s="1"/>
  <c r="M6" i="95"/>
  <c r="M7" i="95" s="1"/>
  <c r="K18" i="94"/>
  <c r="J19" i="94"/>
  <c r="L6" i="94"/>
  <c r="K7" i="94"/>
  <c r="J13" i="94"/>
  <c r="K12" i="94"/>
  <c r="L12" i="93"/>
  <c r="L6" i="93"/>
  <c r="K18" i="93"/>
  <c r="L6" i="92"/>
  <c r="L7" i="92" s="1"/>
  <c r="J13" i="92"/>
  <c r="K12" i="92"/>
  <c r="J18" i="92"/>
  <c r="I19" i="92"/>
  <c r="L12" i="91"/>
  <c r="K13" i="91"/>
  <c r="K18" i="91"/>
  <c r="J19" i="91"/>
  <c r="L7" i="91"/>
  <c r="M6" i="91"/>
  <c r="M7" i="91" s="1"/>
  <c r="N6" i="91"/>
  <c r="N7" i="91" s="1"/>
  <c r="K12" i="89"/>
  <c r="K18" i="89"/>
  <c r="L6" i="89"/>
  <c r="K19" i="88"/>
  <c r="L18" i="88"/>
  <c r="K13" i="88"/>
  <c r="L12" i="88"/>
  <c r="L6" i="88"/>
  <c r="K7" i="88"/>
  <c r="J12" i="87"/>
  <c r="N6" i="87"/>
  <c r="N7" i="87" s="1"/>
  <c r="D8" i="87" s="1"/>
  <c r="E23" i="87" s="1"/>
  <c r="F23" i="87" s="1"/>
  <c r="M6" i="87"/>
  <c r="K18" i="87"/>
  <c r="L6" i="86"/>
  <c r="K7" i="86"/>
  <c r="J19" i="86"/>
  <c r="K18" i="86"/>
  <c r="J13" i="86"/>
  <c r="K12" i="86"/>
  <c r="D8" i="112" l="1"/>
  <c r="E23" i="112" s="1"/>
  <c r="F23" i="112" s="1"/>
  <c r="D20" i="112"/>
  <c r="E25" i="112" s="1"/>
  <c r="F25" i="112" s="1"/>
  <c r="D14" i="112"/>
  <c r="E24" i="112" s="1"/>
  <c r="F24" i="112" s="1"/>
  <c r="F26" i="111"/>
  <c r="D20" i="109"/>
  <c r="E25" i="109" s="1"/>
  <c r="F25" i="109" s="1"/>
  <c r="F26" i="109" s="1"/>
  <c r="N12" i="108"/>
  <c r="N13" i="108" s="1"/>
  <c r="L13" i="108"/>
  <c r="M12" i="108"/>
  <c r="M13" i="108" s="1"/>
  <c r="D20" i="108"/>
  <c r="E25" i="108" s="1"/>
  <c r="F25" i="108" s="1"/>
  <c r="D20" i="107"/>
  <c r="E25" i="107" s="1"/>
  <c r="F25" i="107" s="1"/>
  <c r="L13" i="107"/>
  <c r="M12" i="107"/>
  <c r="M13" i="107" s="1"/>
  <c r="N12" i="107"/>
  <c r="N13" i="107" s="1"/>
  <c r="D14" i="107" s="1"/>
  <c r="E24" i="107" s="1"/>
  <c r="F24" i="107" s="1"/>
  <c r="D8" i="105"/>
  <c r="E23" i="105" s="1"/>
  <c r="F23" i="105" s="1"/>
  <c r="M12" i="105"/>
  <c r="N12" i="105"/>
  <c r="N13" i="105" s="1"/>
  <c r="D14" i="105" s="1"/>
  <c r="E24" i="105" s="1"/>
  <c r="F24" i="105" s="1"/>
  <c r="D20" i="105"/>
  <c r="E25" i="105" s="1"/>
  <c r="F25" i="105" s="1"/>
  <c r="D20" i="104"/>
  <c r="E25" i="104" s="1"/>
  <c r="F25" i="104" s="1"/>
  <c r="D14" i="104"/>
  <c r="E24" i="104" s="1"/>
  <c r="F24" i="104" s="1"/>
  <c r="D8" i="104"/>
  <c r="E23" i="104" s="1"/>
  <c r="F23" i="104" s="1"/>
  <c r="D14" i="103"/>
  <c r="E24" i="103" s="1"/>
  <c r="F24" i="103" s="1"/>
  <c r="D20" i="103"/>
  <c r="E25" i="103" s="1"/>
  <c r="F25" i="103" s="1"/>
  <c r="D20" i="102"/>
  <c r="E25" i="102" s="1"/>
  <c r="F25" i="102" s="1"/>
  <c r="N12" i="102"/>
  <c r="N13" i="102" s="1"/>
  <c r="M12" i="102"/>
  <c r="M13" i="102" s="1"/>
  <c r="M18" i="101"/>
  <c r="M19" i="101" s="1"/>
  <c r="N18" i="101"/>
  <c r="N19" i="101" s="1"/>
  <c r="L19" i="101"/>
  <c r="D14" i="101"/>
  <c r="E24" i="101" s="1"/>
  <c r="F24" i="101" s="1"/>
  <c r="D20" i="100"/>
  <c r="E25" i="100" s="1"/>
  <c r="F25" i="100" s="1"/>
  <c r="F26" i="100" s="1"/>
  <c r="N18" i="99"/>
  <c r="N19" i="99" s="1"/>
  <c r="M18" i="99"/>
  <c r="D14" i="99"/>
  <c r="E24" i="99" s="1"/>
  <c r="F24" i="99" s="1"/>
  <c r="N12" i="98"/>
  <c r="N13" i="98" s="1"/>
  <c r="M12" i="98"/>
  <c r="D20" i="98"/>
  <c r="E25" i="98" s="1"/>
  <c r="F25" i="98" s="1"/>
  <c r="D14" i="97"/>
  <c r="E24" i="97" s="1"/>
  <c r="F24" i="97" s="1"/>
  <c r="D20" i="97"/>
  <c r="E25" i="97" s="1"/>
  <c r="F25" i="97" s="1"/>
  <c r="L12" i="95"/>
  <c r="K13" i="95"/>
  <c r="K19" i="95"/>
  <c r="L18" i="95"/>
  <c r="K13" i="94"/>
  <c r="L12" i="94"/>
  <c r="N6" i="94"/>
  <c r="N7" i="94" s="1"/>
  <c r="M6" i="94"/>
  <c r="M7" i="94" s="1"/>
  <c r="L7" i="94"/>
  <c r="L18" i="94"/>
  <c r="K19" i="94"/>
  <c r="L18" i="93"/>
  <c r="N6" i="93"/>
  <c r="N7" i="93" s="1"/>
  <c r="M6" i="93"/>
  <c r="M12" i="93"/>
  <c r="N12" i="93"/>
  <c r="N13" i="93" s="1"/>
  <c r="D14" i="93" s="1"/>
  <c r="E24" i="93" s="1"/>
  <c r="F24" i="93" s="1"/>
  <c r="K13" i="92"/>
  <c r="L12" i="92"/>
  <c r="N6" i="92"/>
  <c r="N7" i="92" s="1"/>
  <c r="M6" i="92"/>
  <c r="M7" i="92" s="1"/>
  <c r="K18" i="92"/>
  <c r="J19" i="92"/>
  <c r="D8" i="91"/>
  <c r="E23" i="91" s="1"/>
  <c r="F23" i="91" s="1"/>
  <c r="L18" i="91"/>
  <c r="K19" i="91"/>
  <c r="L13" i="91"/>
  <c r="N12" i="91"/>
  <c r="N13" i="91" s="1"/>
  <c r="M12" i="91"/>
  <c r="M13" i="91" s="1"/>
  <c r="N6" i="89"/>
  <c r="N7" i="89" s="1"/>
  <c r="M6" i="89"/>
  <c r="L18" i="89"/>
  <c r="L12" i="89"/>
  <c r="M18" i="88"/>
  <c r="M19" i="88" s="1"/>
  <c r="N18" i="88"/>
  <c r="N19" i="88" s="1"/>
  <c r="L19" i="88"/>
  <c r="N12" i="88"/>
  <c r="N13" i="88" s="1"/>
  <c r="D14" i="88" s="1"/>
  <c r="E24" i="88" s="1"/>
  <c r="F24" i="88" s="1"/>
  <c r="L13" i="88"/>
  <c r="M12" i="88"/>
  <c r="M13" i="88" s="1"/>
  <c r="N6" i="88"/>
  <c r="N7" i="88" s="1"/>
  <c r="M6" i="88"/>
  <c r="M7" i="88" s="1"/>
  <c r="L7" i="88"/>
  <c r="L18" i="87"/>
  <c r="K12" i="87"/>
  <c r="K13" i="86"/>
  <c r="L12" i="86"/>
  <c r="K19" i="86"/>
  <c r="L18" i="86"/>
  <c r="L7" i="86"/>
  <c r="M6" i="86"/>
  <c r="M7" i="86" s="1"/>
  <c r="N6" i="86"/>
  <c r="N7" i="86" s="1"/>
  <c r="D8" i="86" s="1"/>
  <c r="F26" i="112" l="1"/>
  <c r="D14" i="108"/>
  <c r="E24" i="108" s="1"/>
  <c r="F24" i="108" s="1"/>
  <c r="F26" i="108" s="1"/>
  <c r="F26" i="107"/>
  <c r="F26" i="105"/>
  <c r="F26" i="104"/>
  <c r="F26" i="103"/>
  <c r="D14" i="102"/>
  <c r="E24" i="102" s="1"/>
  <c r="F24" i="102" s="1"/>
  <c r="F26" i="102" s="1"/>
  <c r="D20" i="101"/>
  <c r="E25" i="101" s="1"/>
  <c r="F25" i="101" s="1"/>
  <c r="F26" i="101" s="1"/>
  <c r="D20" i="99"/>
  <c r="E25" i="99" s="1"/>
  <c r="F25" i="99" s="1"/>
  <c r="F26" i="99" s="1"/>
  <c r="D14" i="98"/>
  <c r="E24" i="98" s="1"/>
  <c r="F24" i="98" s="1"/>
  <c r="F26" i="98" s="1"/>
  <c r="F26" i="97"/>
  <c r="N18" i="95"/>
  <c r="N19" i="95" s="1"/>
  <c r="M18" i="95"/>
  <c r="M19" i="95" s="1"/>
  <c r="L19" i="95"/>
  <c r="N12" i="95"/>
  <c r="N13" i="95" s="1"/>
  <c r="M12" i="95"/>
  <c r="M13" i="95" s="1"/>
  <c r="L13" i="95"/>
  <c r="D8" i="94"/>
  <c r="E23" i="94" s="1"/>
  <c r="F23" i="94" s="1"/>
  <c r="M18" i="94"/>
  <c r="M19" i="94" s="1"/>
  <c r="N18" i="94"/>
  <c r="N19" i="94" s="1"/>
  <c r="L19" i="94"/>
  <c r="L13" i="94"/>
  <c r="N12" i="94"/>
  <c r="N13" i="94" s="1"/>
  <c r="D14" i="94" s="1"/>
  <c r="E24" i="94" s="1"/>
  <c r="F24" i="94" s="1"/>
  <c r="M12" i="94"/>
  <c r="M13" i="94" s="1"/>
  <c r="D8" i="93"/>
  <c r="E23" i="93" s="1"/>
  <c r="F23" i="93" s="1"/>
  <c r="N18" i="93"/>
  <c r="M18" i="93"/>
  <c r="L18" i="92"/>
  <c r="K19" i="92"/>
  <c r="N12" i="92"/>
  <c r="N13" i="92" s="1"/>
  <c r="M12" i="92"/>
  <c r="M13" i="92" s="1"/>
  <c r="L13" i="92"/>
  <c r="D8" i="92"/>
  <c r="E23" i="92" s="1"/>
  <c r="F23" i="92" s="1"/>
  <c r="D14" i="91"/>
  <c r="E24" i="91" s="1"/>
  <c r="F24" i="91" s="1"/>
  <c r="N18" i="91"/>
  <c r="N19" i="91" s="1"/>
  <c r="M18" i="91"/>
  <c r="M19" i="91" s="1"/>
  <c r="L19" i="91"/>
  <c r="D8" i="89"/>
  <c r="E23" i="89" s="1"/>
  <c r="F23" i="89" s="1"/>
  <c r="N12" i="89"/>
  <c r="N13" i="89" s="1"/>
  <c r="M12" i="89"/>
  <c r="N18" i="89"/>
  <c r="N19" i="89" s="1"/>
  <c r="D20" i="89" s="1"/>
  <c r="E25" i="89" s="1"/>
  <c r="F25" i="89" s="1"/>
  <c r="M18" i="89"/>
  <c r="E23" i="86"/>
  <c r="F23" i="86" s="1"/>
  <c r="D20" i="88"/>
  <c r="E25" i="88" s="1"/>
  <c r="F25" i="88" s="1"/>
  <c r="D8" i="88"/>
  <c r="N18" i="87"/>
  <c r="N19" i="87" s="1"/>
  <c r="M18" i="87"/>
  <c r="L12" i="87"/>
  <c r="N18" i="86"/>
  <c r="N19" i="86" s="1"/>
  <c r="L19" i="86"/>
  <c r="M18" i="86"/>
  <c r="M19" i="86" s="1"/>
  <c r="L13" i="86"/>
  <c r="M12" i="86"/>
  <c r="M13" i="86" s="1"/>
  <c r="N12" i="86"/>
  <c r="N13" i="86" s="1"/>
  <c r="D14" i="95" l="1"/>
  <c r="E24" i="95" s="1"/>
  <c r="F24" i="95" s="1"/>
  <c r="D20" i="95"/>
  <c r="E25" i="95" s="1"/>
  <c r="F25" i="95" s="1"/>
  <c r="F26" i="94"/>
  <c r="D20" i="94"/>
  <c r="E25" i="94" s="1"/>
  <c r="F25" i="94" s="1"/>
  <c r="D20" i="93"/>
  <c r="E25" i="93" s="1"/>
  <c r="F25" i="93" s="1"/>
  <c r="F26" i="93" s="1"/>
  <c r="D14" i="92"/>
  <c r="E24" i="92" s="1"/>
  <c r="F24" i="92" s="1"/>
  <c r="N18" i="92"/>
  <c r="N19" i="92" s="1"/>
  <c r="L19" i="92"/>
  <c r="M18" i="92"/>
  <c r="M19" i="92" s="1"/>
  <c r="D20" i="91"/>
  <c r="E25" i="91" s="1"/>
  <c r="F25" i="91" s="1"/>
  <c r="F26" i="91" s="1"/>
  <c r="D14" i="89"/>
  <c r="E24" i="89" s="1"/>
  <c r="F24" i="89" s="1"/>
  <c r="F26" i="89" s="1"/>
  <c r="E23" i="88"/>
  <c r="F23" i="88" s="1"/>
  <c r="F26" i="88" s="1"/>
  <c r="M12" i="87"/>
  <c r="N12" i="87"/>
  <c r="N13" i="87" s="1"/>
  <c r="D20" i="87"/>
  <c r="E25" i="87" s="1"/>
  <c r="F25" i="87" s="1"/>
  <c r="D14" i="86"/>
  <c r="E24" i="86" s="1"/>
  <c r="F24" i="86" s="1"/>
  <c r="D20" i="86"/>
  <c r="E25" i="86" s="1"/>
  <c r="F25" i="86" s="1"/>
  <c r="F26" i="95" l="1"/>
  <c r="D20" i="92"/>
  <c r="E25" i="92" s="1"/>
  <c r="F25" i="92" s="1"/>
  <c r="F26" i="92" s="1"/>
  <c r="D14" i="87"/>
  <c r="E24" i="87" s="1"/>
  <c r="F24" i="87" s="1"/>
  <c r="F26" i="87" s="1"/>
  <c r="F26" i="86"/>
  <c r="O19" i="84" l="1"/>
  <c r="B19" i="84"/>
  <c r="E17" i="84"/>
  <c r="F17" i="84" s="1"/>
  <c r="G17" i="84" s="1"/>
  <c r="H17" i="84" s="1"/>
  <c r="I17" i="84" s="1"/>
  <c r="J17" i="84" s="1"/>
  <c r="K17" i="84" s="1"/>
  <c r="L17" i="84" s="1"/>
  <c r="M17" i="84" s="1"/>
  <c r="O13" i="84"/>
  <c r="B13" i="84"/>
  <c r="C12" i="84"/>
  <c r="C18" i="84" s="1"/>
  <c r="D18" i="84" s="1"/>
  <c r="E11" i="84"/>
  <c r="F11" i="84" s="1"/>
  <c r="G11" i="84" s="1"/>
  <c r="H11" i="84" s="1"/>
  <c r="I11" i="84" s="1"/>
  <c r="J11" i="84" s="1"/>
  <c r="K11" i="84" s="1"/>
  <c r="L11" i="84" s="1"/>
  <c r="M11" i="84" s="1"/>
  <c r="C11" i="84"/>
  <c r="C17" i="84" s="1"/>
  <c r="C7" i="84"/>
  <c r="C13" i="84" s="1"/>
  <c r="C19" i="84" s="1"/>
  <c r="D6" i="84"/>
  <c r="E5" i="84"/>
  <c r="F5" i="84" s="1"/>
  <c r="G5" i="84" s="1"/>
  <c r="H5" i="84" s="1"/>
  <c r="I5" i="84" s="1"/>
  <c r="J5" i="84" s="1"/>
  <c r="K5" i="84" s="1"/>
  <c r="L5" i="84" s="1"/>
  <c r="M5" i="84" s="1"/>
  <c r="B19" i="83"/>
  <c r="E17" i="83"/>
  <c r="F17" i="83" s="1"/>
  <c r="G17" i="83" s="1"/>
  <c r="H17" i="83" s="1"/>
  <c r="I17" i="83" s="1"/>
  <c r="J17" i="83" s="1"/>
  <c r="K17" i="83" s="1"/>
  <c r="L17" i="83" s="1"/>
  <c r="M17" i="83" s="1"/>
  <c r="O13" i="83"/>
  <c r="O19" i="83" s="1"/>
  <c r="B13" i="83"/>
  <c r="C12" i="83"/>
  <c r="C18" i="83" s="1"/>
  <c r="D18" i="83" s="1"/>
  <c r="E11" i="83"/>
  <c r="F11" i="83" s="1"/>
  <c r="G11" i="83" s="1"/>
  <c r="H11" i="83" s="1"/>
  <c r="I11" i="83" s="1"/>
  <c r="J11" i="83" s="1"/>
  <c r="K11" i="83" s="1"/>
  <c r="L11" i="83" s="1"/>
  <c r="M11" i="83" s="1"/>
  <c r="C11" i="83"/>
  <c r="C17" i="83" s="1"/>
  <c r="C7" i="83"/>
  <c r="C13" i="83" s="1"/>
  <c r="C19" i="83" s="1"/>
  <c r="D6" i="83"/>
  <c r="D7" i="83" s="1"/>
  <c r="E5" i="83"/>
  <c r="F5" i="83" s="1"/>
  <c r="G5" i="83" s="1"/>
  <c r="H5" i="83" s="1"/>
  <c r="I5" i="83" s="1"/>
  <c r="J5" i="83" s="1"/>
  <c r="K5" i="83" s="1"/>
  <c r="L5" i="83" s="1"/>
  <c r="M5" i="83" s="1"/>
  <c r="B19" i="82"/>
  <c r="E17" i="82"/>
  <c r="F17" i="82" s="1"/>
  <c r="G17" i="82" s="1"/>
  <c r="H17" i="82" s="1"/>
  <c r="I17" i="82" s="1"/>
  <c r="J17" i="82" s="1"/>
  <c r="K17" i="82" s="1"/>
  <c r="L17" i="82" s="1"/>
  <c r="M17" i="82" s="1"/>
  <c r="O13" i="82"/>
  <c r="O19" i="82" s="1"/>
  <c r="B13" i="82"/>
  <c r="C12" i="82"/>
  <c r="C18" i="82" s="1"/>
  <c r="D18" i="82" s="1"/>
  <c r="E11" i="82"/>
  <c r="F11" i="82" s="1"/>
  <c r="G11" i="82" s="1"/>
  <c r="H11" i="82" s="1"/>
  <c r="I11" i="82" s="1"/>
  <c r="J11" i="82" s="1"/>
  <c r="K11" i="82" s="1"/>
  <c r="L11" i="82" s="1"/>
  <c r="M11" i="82" s="1"/>
  <c r="C11" i="82"/>
  <c r="C17" i="82" s="1"/>
  <c r="C7" i="82"/>
  <c r="C13" i="82" s="1"/>
  <c r="C19" i="82" s="1"/>
  <c r="D6" i="82"/>
  <c r="E6" i="82" s="1"/>
  <c r="E5" i="82"/>
  <c r="F5" i="82" s="1"/>
  <c r="G5" i="82" s="1"/>
  <c r="H5" i="82" s="1"/>
  <c r="I5" i="82" s="1"/>
  <c r="J5" i="82" s="1"/>
  <c r="K5" i="82" s="1"/>
  <c r="L5" i="82" s="1"/>
  <c r="M5" i="82" s="1"/>
  <c r="O19" i="81"/>
  <c r="B19" i="81"/>
  <c r="E17" i="81"/>
  <c r="F17" i="81" s="1"/>
  <c r="G17" i="81" s="1"/>
  <c r="H17" i="81" s="1"/>
  <c r="I17" i="81" s="1"/>
  <c r="J17" i="81" s="1"/>
  <c r="K17" i="81" s="1"/>
  <c r="L17" i="81" s="1"/>
  <c r="M17" i="81" s="1"/>
  <c r="O13" i="81"/>
  <c r="B13" i="81"/>
  <c r="C12" i="81"/>
  <c r="C18" i="81" s="1"/>
  <c r="D18" i="81" s="1"/>
  <c r="E11" i="81"/>
  <c r="F11" i="81" s="1"/>
  <c r="G11" i="81" s="1"/>
  <c r="H11" i="81" s="1"/>
  <c r="I11" i="81" s="1"/>
  <c r="J11" i="81" s="1"/>
  <c r="K11" i="81" s="1"/>
  <c r="L11" i="81" s="1"/>
  <c r="M11" i="81" s="1"/>
  <c r="C11" i="81"/>
  <c r="C17" i="81" s="1"/>
  <c r="C7" i="81"/>
  <c r="C13" i="81" s="1"/>
  <c r="C19" i="81" s="1"/>
  <c r="D6" i="81"/>
  <c r="E6" i="81" s="1"/>
  <c r="E5" i="81"/>
  <c r="F5" i="81" s="1"/>
  <c r="G5" i="81" s="1"/>
  <c r="H5" i="81" s="1"/>
  <c r="I5" i="81" s="1"/>
  <c r="J5" i="81" s="1"/>
  <c r="K5" i="81" s="1"/>
  <c r="L5" i="81" s="1"/>
  <c r="M5" i="81" s="1"/>
  <c r="B19" i="80"/>
  <c r="E17" i="80"/>
  <c r="F17" i="80" s="1"/>
  <c r="G17" i="80" s="1"/>
  <c r="H17" i="80" s="1"/>
  <c r="I17" i="80" s="1"/>
  <c r="J17" i="80" s="1"/>
  <c r="K17" i="80" s="1"/>
  <c r="L17" i="80" s="1"/>
  <c r="M17" i="80" s="1"/>
  <c r="O13" i="80"/>
  <c r="O19" i="80" s="1"/>
  <c r="B13" i="80"/>
  <c r="C12" i="80"/>
  <c r="C18" i="80" s="1"/>
  <c r="D18" i="80" s="1"/>
  <c r="E11" i="80"/>
  <c r="F11" i="80" s="1"/>
  <c r="G11" i="80" s="1"/>
  <c r="H11" i="80" s="1"/>
  <c r="I11" i="80" s="1"/>
  <c r="J11" i="80" s="1"/>
  <c r="K11" i="80" s="1"/>
  <c r="L11" i="80" s="1"/>
  <c r="M11" i="80" s="1"/>
  <c r="C11" i="80"/>
  <c r="C17" i="80" s="1"/>
  <c r="C7" i="80"/>
  <c r="C13" i="80" s="1"/>
  <c r="C19" i="80" s="1"/>
  <c r="D6" i="80"/>
  <c r="E6" i="80" s="1"/>
  <c r="F5" i="80"/>
  <c r="G5" i="80" s="1"/>
  <c r="H5" i="80" s="1"/>
  <c r="I5" i="80" s="1"/>
  <c r="J5" i="80" s="1"/>
  <c r="K5" i="80" s="1"/>
  <c r="L5" i="80" s="1"/>
  <c r="M5" i="80" s="1"/>
  <c r="E5" i="80"/>
  <c r="D12" i="82" l="1"/>
  <c r="E12" i="82" s="1"/>
  <c r="E6" i="84"/>
  <c r="F6" i="84" s="1"/>
  <c r="G6" i="84" s="1"/>
  <c r="E18" i="84"/>
  <c r="D12" i="84"/>
  <c r="E6" i="83"/>
  <c r="F6" i="83" s="1"/>
  <c r="G6" i="83" s="1"/>
  <c r="D19" i="83"/>
  <c r="E18" i="83"/>
  <c r="D12" i="83"/>
  <c r="F6" i="82"/>
  <c r="E18" i="82"/>
  <c r="D19" i="81"/>
  <c r="E18" i="81"/>
  <c r="F6" i="81"/>
  <c r="E7" i="81"/>
  <c r="D7" i="81"/>
  <c r="D12" i="81"/>
  <c r="E18" i="80"/>
  <c r="F6" i="80"/>
  <c r="D12" i="80"/>
  <c r="H6" i="84" l="1"/>
  <c r="E12" i="84"/>
  <c r="F18" i="84"/>
  <c r="F7" i="83"/>
  <c r="E7" i="83"/>
  <c r="H6" i="83"/>
  <c r="G7" i="83"/>
  <c r="D13" i="83"/>
  <c r="E12" i="83"/>
  <c r="E19" i="83"/>
  <c r="F18" i="83"/>
  <c r="F18" i="82"/>
  <c r="F12" i="82"/>
  <c r="G6" i="82"/>
  <c r="G6" i="81"/>
  <c r="F7" i="81"/>
  <c r="D13" i="81"/>
  <c r="E12" i="81"/>
  <c r="E19" i="81"/>
  <c r="F18" i="81"/>
  <c r="G6" i="80"/>
  <c r="E12" i="80"/>
  <c r="F18" i="80"/>
  <c r="F12" i="84" l="1"/>
  <c r="I6" i="84"/>
  <c r="G18" i="84"/>
  <c r="F19" i="83"/>
  <c r="G18" i="83"/>
  <c r="H7" i="83"/>
  <c r="I6" i="83"/>
  <c r="E13" i="83"/>
  <c r="F12" i="83"/>
  <c r="H6" i="82"/>
  <c r="G18" i="82"/>
  <c r="G12" i="82"/>
  <c r="E13" i="81"/>
  <c r="F12" i="81"/>
  <c r="F19" i="81"/>
  <c r="G18" i="81"/>
  <c r="G7" i="81"/>
  <c r="H6" i="81"/>
  <c r="F12" i="80"/>
  <c r="H6" i="80"/>
  <c r="G18" i="80"/>
  <c r="J6" i="84" l="1"/>
  <c r="H18" i="84"/>
  <c r="G12" i="84"/>
  <c r="F13" i="83"/>
  <c r="G12" i="83"/>
  <c r="G19" i="83"/>
  <c r="H18" i="83"/>
  <c r="J6" i="83"/>
  <c r="I7" i="83"/>
  <c r="I6" i="82"/>
  <c r="H18" i="82"/>
  <c r="H12" i="82"/>
  <c r="I6" i="81"/>
  <c r="H7" i="81"/>
  <c r="F13" i="81"/>
  <c r="G12" i="81"/>
  <c r="G19" i="81"/>
  <c r="H18" i="81"/>
  <c r="G12" i="80"/>
  <c r="H18" i="80"/>
  <c r="I6" i="80"/>
  <c r="I18" i="84" l="1"/>
  <c r="H12" i="84"/>
  <c r="K6" i="84"/>
  <c r="K6" i="83"/>
  <c r="J7" i="83"/>
  <c r="H19" i="83"/>
  <c r="I18" i="83"/>
  <c r="G13" i="83"/>
  <c r="H12" i="83"/>
  <c r="I18" i="82"/>
  <c r="I12" i="82"/>
  <c r="J6" i="82"/>
  <c r="J6" i="81"/>
  <c r="I7" i="81"/>
  <c r="H19" i="81"/>
  <c r="I18" i="81"/>
  <c r="G13" i="81"/>
  <c r="H12" i="81"/>
  <c r="H12" i="80"/>
  <c r="J6" i="80"/>
  <c r="I18" i="80"/>
  <c r="L6" i="84" l="1"/>
  <c r="J18" i="84"/>
  <c r="I12" i="84"/>
  <c r="I19" i="83"/>
  <c r="J18" i="83"/>
  <c r="H13" i="83"/>
  <c r="I12" i="83"/>
  <c r="L6" i="83"/>
  <c r="K7" i="83"/>
  <c r="J18" i="82"/>
  <c r="J12" i="82"/>
  <c r="K6" i="82"/>
  <c r="H13" i="81"/>
  <c r="I12" i="81"/>
  <c r="K6" i="81"/>
  <c r="J7" i="81"/>
  <c r="I19" i="81"/>
  <c r="J18" i="81"/>
  <c r="J18" i="80"/>
  <c r="I12" i="80"/>
  <c r="K6" i="80"/>
  <c r="J12" i="84" l="1"/>
  <c r="N6" i="84"/>
  <c r="N7" i="84" s="1"/>
  <c r="M6" i="84"/>
  <c r="K18" i="84"/>
  <c r="L7" i="83"/>
  <c r="N6" i="83"/>
  <c r="N7" i="83" s="1"/>
  <c r="M6" i="83"/>
  <c r="M7" i="83" s="1"/>
  <c r="J19" i="83"/>
  <c r="K18" i="83"/>
  <c r="I13" i="83"/>
  <c r="J12" i="83"/>
  <c r="K12" i="82"/>
  <c r="K18" i="82"/>
  <c r="L6" i="82"/>
  <c r="J19" i="81"/>
  <c r="K18" i="81"/>
  <c r="K7" i="81"/>
  <c r="L6" i="81"/>
  <c r="I13" i="81"/>
  <c r="J12" i="81"/>
  <c r="J12" i="80"/>
  <c r="K18" i="80"/>
  <c r="L6" i="80"/>
  <c r="L18" i="84" l="1"/>
  <c r="K12" i="84"/>
  <c r="D8" i="84"/>
  <c r="E23" i="84" s="1"/>
  <c r="F23" i="84" s="1"/>
  <c r="J13" i="83"/>
  <c r="K12" i="83"/>
  <c r="D8" i="83"/>
  <c r="E23" i="83" s="1"/>
  <c r="F23" i="83" s="1"/>
  <c r="K19" i="83"/>
  <c r="L18" i="83"/>
  <c r="L18" i="82"/>
  <c r="L12" i="82"/>
  <c r="N6" i="82"/>
  <c r="N7" i="82" s="1"/>
  <c r="M6" i="82"/>
  <c r="N6" i="81"/>
  <c r="N7" i="81" s="1"/>
  <c r="M6" i="81"/>
  <c r="M7" i="81" s="1"/>
  <c r="L7" i="81"/>
  <c r="J13" i="81"/>
  <c r="K12" i="81"/>
  <c r="K19" i="81"/>
  <c r="L18" i="81"/>
  <c r="N6" i="80"/>
  <c r="N7" i="80" s="1"/>
  <c r="M6" i="80"/>
  <c r="K12" i="80"/>
  <c r="L18" i="80"/>
  <c r="L12" i="84" l="1"/>
  <c r="N18" i="84"/>
  <c r="N19" i="84" s="1"/>
  <c r="M18" i="84"/>
  <c r="K13" i="83"/>
  <c r="L12" i="83"/>
  <c r="N18" i="83"/>
  <c r="N19" i="83" s="1"/>
  <c r="L19" i="83"/>
  <c r="M18" i="83"/>
  <c r="M19" i="83" s="1"/>
  <c r="M12" i="82"/>
  <c r="N12" i="82"/>
  <c r="N13" i="82" s="1"/>
  <c r="N18" i="82"/>
  <c r="N19" i="82" s="1"/>
  <c r="M18" i="82"/>
  <c r="D8" i="82"/>
  <c r="E23" i="82" s="1"/>
  <c r="F23" i="82" s="1"/>
  <c r="N18" i="81"/>
  <c r="N19" i="81" s="1"/>
  <c r="L19" i="81"/>
  <c r="M18" i="81"/>
  <c r="M19" i="81" s="1"/>
  <c r="K13" i="81"/>
  <c r="L12" i="81"/>
  <c r="D8" i="81"/>
  <c r="E23" i="81" s="1"/>
  <c r="F23" i="81" s="1"/>
  <c r="N18" i="80"/>
  <c r="N19" i="80" s="1"/>
  <c r="M18" i="80"/>
  <c r="L12" i="80"/>
  <c r="D8" i="80"/>
  <c r="E23" i="80" s="1"/>
  <c r="F23" i="80" s="1"/>
  <c r="D14" i="82" l="1"/>
  <c r="E24" i="82" s="1"/>
  <c r="F24" i="82" s="1"/>
  <c r="D20" i="82"/>
  <c r="E25" i="82" s="1"/>
  <c r="F25" i="82" s="1"/>
  <c r="D20" i="84"/>
  <c r="E25" i="84" s="1"/>
  <c r="F25" i="84" s="1"/>
  <c r="M12" i="84"/>
  <c r="N12" i="84"/>
  <c r="N13" i="84" s="1"/>
  <c r="D14" i="84" s="1"/>
  <c r="E24" i="84" s="1"/>
  <c r="F24" i="84" s="1"/>
  <c r="D20" i="83"/>
  <c r="E25" i="83" s="1"/>
  <c r="F25" i="83" s="1"/>
  <c r="L13" i="83"/>
  <c r="M12" i="83"/>
  <c r="M13" i="83" s="1"/>
  <c r="N12" i="83"/>
  <c r="N13" i="83" s="1"/>
  <c r="D14" i="83" s="1"/>
  <c r="E24" i="83" s="1"/>
  <c r="F24" i="83" s="1"/>
  <c r="N12" i="81"/>
  <c r="N13" i="81" s="1"/>
  <c r="L13" i="81"/>
  <c r="M12" i="81"/>
  <c r="M13" i="81" s="1"/>
  <c r="D20" i="81"/>
  <c r="E25" i="81" s="1"/>
  <c r="F25" i="81" s="1"/>
  <c r="N12" i="80"/>
  <c r="N13" i="80" s="1"/>
  <c r="M12" i="80"/>
  <c r="D20" i="80"/>
  <c r="E25" i="80" s="1"/>
  <c r="F25" i="80" s="1"/>
  <c r="F26" i="82" l="1"/>
  <c r="F26" i="84"/>
  <c r="F26" i="83"/>
  <c r="D14" i="81"/>
  <c r="E24" i="81" s="1"/>
  <c r="F24" i="81" s="1"/>
  <c r="F26" i="81" s="1"/>
  <c r="D14" i="80"/>
  <c r="E24" i="80" s="1"/>
  <c r="F24" i="80" s="1"/>
  <c r="F26" i="80" s="1"/>
  <c r="B19" i="79" l="1"/>
  <c r="E17" i="79"/>
  <c r="F17" i="79" s="1"/>
  <c r="G17" i="79" s="1"/>
  <c r="H17" i="79" s="1"/>
  <c r="I17" i="79" s="1"/>
  <c r="J17" i="79" s="1"/>
  <c r="K17" i="79" s="1"/>
  <c r="L17" i="79" s="1"/>
  <c r="M17" i="79" s="1"/>
  <c r="O13" i="79"/>
  <c r="O19" i="79" s="1"/>
  <c r="B13" i="79"/>
  <c r="C12" i="79"/>
  <c r="E11" i="79"/>
  <c r="F11" i="79" s="1"/>
  <c r="G11" i="79" s="1"/>
  <c r="H11" i="79" s="1"/>
  <c r="I11" i="79" s="1"/>
  <c r="J11" i="79" s="1"/>
  <c r="K11" i="79" s="1"/>
  <c r="L11" i="79" s="1"/>
  <c r="M11" i="79" s="1"/>
  <c r="C11" i="79"/>
  <c r="C17" i="79" s="1"/>
  <c r="C7" i="79"/>
  <c r="C13" i="79" s="1"/>
  <c r="C19" i="79" s="1"/>
  <c r="D6" i="79"/>
  <c r="E6" i="79" s="1"/>
  <c r="E7" i="79" s="1"/>
  <c r="E5" i="79"/>
  <c r="F5" i="79" s="1"/>
  <c r="G5" i="79" s="1"/>
  <c r="H5" i="79" s="1"/>
  <c r="I5" i="79" s="1"/>
  <c r="J5" i="79" s="1"/>
  <c r="K5" i="79" s="1"/>
  <c r="L5" i="79" s="1"/>
  <c r="M5" i="79" s="1"/>
  <c r="O19" i="78"/>
  <c r="B19" i="78"/>
  <c r="E17" i="78"/>
  <c r="F17" i="78" s="1"/>
  <c r="G17" i="78" s="1"/>
  <c r="H17" i="78" s="1"/>
  <c r="I17" i="78" s="1"/>
  <c r="J17" i="78" s="1"/>
  <c r="K17" i="78" s="1"/>
  <c r="L17" i="78" s="1"/>
  <c r="M17" i="78" s="1"/>
  <c r="O13" i="78"/>
  <c r="B13" i="78"/>
  <c r="C12" i="78"/>
  <c r="C18" i="78" s="1"/>
  <c r="D18" i="78" s="1"/>
  <c r="E11" i="78"/>
  <c r="F11" i="78" s="1"/>
  <c r="G11" i="78" s="1"/>
  <c r="H11" i="78" s="1"/>
  <c r="I11" i="78" s="1"/>
  <c r="J11" i="78" s="1"/>
  <c r="K11" i="78" s="1"/>
  <c r="L11" i="78" s="1"/>
  <c r="M11" i="78" s="1"/>
  <c r="C11" i="78"/>
  <c r="C17" i="78" s="1"/>
  <c r="C7" i="78"/>
  <c r="C13" i="78" s="1"/>
  <c r="C19" i="78" s="1"/>
  <c r="D6" i="78"/>
  <c r="E6" i="78" s="1"/>
  <c r="E5" i="78"/>
  <c r="F5" i="78" s="1"/>
  <c r="G5" i="78" s="1"/>
  <c r="H5" i="78" s="1"/>
  <c r="I5" i="78" s="1"/>
  <c r="J5" i="78" s="1"/>
  <c r="K5" i="78" s="1"/>
  <c r="L5" i="78" s="1"/>
  <c r="M5" i="78" s="1"/>
  <c r="C12" i="13"/>
  <c r="C18" i="79" l="1"/>
  <c r="D18" i="79" s="1"/>
  <c r="D12" i="79"/>
  <c r="F6" i="79"/>
  <c r="D7" i="79"/>
  <c r="D19" i="78"/>
  <c r="E18" i="78"/>
  <c r="F6" i="78"/>
  <c r="E7" i="78"/>
  <c r="D7" i="78"/>
  <c r="D12" i="78"/>
  <c r="D13" i="79" l="1"/>
  <c r="E12" i="79"/>
  <c r="G6" i="79"/>
  <c r="F7" i="79"/>
  <c r="D19" i="79"/>
  <c r="E18" i="79"/>
  <c r="G6" i="78"/>
  <c r="F7" i="78"/>
  <c r="D13" i="78"/>
  <c r="E12" i="78"/>
  <c r="E19" i="78"/>
  <c r="F18" i="78"/>
  <c r="O19" i="77"/>
  <c r="B19" i="77"/>
  <c r="E17" i="77"/>
  <c r="F17" i="77" s="1"/>
  <c r="G17" i="77" s="1"/>
  <c r="H17" i="77" s="1"/>
  <c r="I17" i="77" s="1"/>
  <c r="J17" i="77" s="1"/>
  <c r="K17" i="77" s="1"/>
  <c r="L17" i="77" s="1"/>
  <c r="M17" i="77" s="1"/>
  <c r="O13" i="77"/>
  <c r="B13" i="77"/>
  <c r="C12" i="77"/>
  <c r="C18" i="77" s="1"/>
  <c r="D18" i="77" s="1"/>
  <c r="E11" i="77"/>
  <c r="F11" i="77" s="1"/>
  <c r="G11" i="77" s="1"/>
  <c r="H11" i="77" s="1"/>
  <c r="I11" i="77" s="1"/>
  <c r="J11" i="77" s="1"/>
  <c r="K11" i="77" s="1"/>
  <c r="L11" i="77" s="1"/>
  <c r="M11" i="77" s="1"/>
  <c r="C11" i="77"/>
  <c r="C17" i="77" s="1"/>
  <c r="C7" i="77"/>
  <c r="C13" i="77" s="1"/>
  <c r="C19" i="77" s="1"/>
  <c r="D6" i="77"/>
  <c r="D7" i="77" s="1"/>
  <c r="E5" i="77"/>
  <c r="F5" i="77" s="1"/>
  <c r="G5" i="77" s="1"/>
  <c r="H5" i="77" s="1"/>
  <c r="I5" i="77" s="1"/>
  <c r="J5" i="77" s="1"/>
  <c r="K5" i="77" s="1"/>
  <c r="L5" i="77" s="1"/>
  <c r="M5" i="77" s="1"/>
  <c r="B19" i="76"/>
  <c r="F17" i="76"/>
  <c r="G17" i="76" s="1"/>
  <c r="H17" i="76" s="1"/>
  <c r="I17" i="76" s="1"/>
  <c r="J17" i="76" s="1"/>
  <c r="K17" i="76" s="1"/>
  <c r="L17" i="76" s="1"/>
  <c r="M17" i="76" s="1"/>
  <c r="E17" i="76"/>
  <c r="O13" i="76"/>
  <c r="O19" i="76" s="1"/>
  <c r="B13" i="76"/>
  <c r="C12" i="76"/>
  <c r="C18" i="76" s="1"/>
  <c r="D18" i="76" s="1"/>
  <c r="E11" i="76"/>
  <c r="F11" i="76" s="1"/>
  <c r="G11" i="76" s="1"/>
  <c r="H11" i="76" s="1"/>
  <c r="I11" i="76" s="1"/>
  <c r="J11" i="76" s="1"/>
  <c r="K11" i="76" s="1"/>
  <c r="L11" i="76" s="1"/>
  <c r="M11" i="76" s="1"/>
  <c r="C11" i="76"/>
  <c r="C17" i="76" s="1"/>
  <c r="C7" i="76"/>
  <c r="C13" i="76" s="1"/>
  <c r="C19" i="76" s="1"/>
  <c r="D6" i="76"/>
  <c r="D7" i="76" s="1"/>
  <c r="E5" i="76"/>
  <c r="F5" i="76" s="1"/>
  <c r="G5" i="76" s="1"/>
  <c r="H5" i="76" s="1"/>
  <c r="I5" i="76" s="1"/>
  <c r="J5" i="76" s="1"/>
  <c r="K5" i="76" s="1"/>
  <c r="L5" i="76" s="1"/>
  <c r="M5" i="76" s="1"/>
  <c r="B19" i="75"/>
  <c r="E17" i="75"/>
  <c r="F17" i="75" s="1"/>
  <c r="G17" i="75" s="1"/>
  <c r="H17" i="75" s="1"/>
  <c r="I17" i="75" s="1"/>
  <c r="J17" i="75" s="1"/>
  <c r="K17" i="75" s="1"/>
  <c r="L17" i="75" s="1"/>
  <c r="M17" i="75" s="1"/>
  <c r="C17" i="75"/>
  <c r="O13" i="75"/>
  <c r="O19" i="75" s="1"/>
  <c r="B13" i="75"/>
  <c r="C12" i="75"/>
  <c r="C18" i="75" s="1"/>
  <c r="D18" i="75" s="1"/>
  <c r="E11" i="75"/>
  <c r="F11" i="75" s="1"/>
  <c r="G11" i="75" s="1"/>
  <c r="H11" i="75" s="1"/>
  <c r="I11" i="75" s="1"/>
  <c r="J11" i="75" s="1"/>
  <c r="K11" i="75" s="1"/>
  <c r="L11" i="75" s="1"/>
  <c r="M11" i="75" s="1"/>
  <c r="C11" i="75"/>
  <c r="C7" i="75"/>
  <c r="C13" i="75" s="1"/>
  <c r="C19" i="75" s="1"/>
  <c r="D6" i="75"/>
  <c r="D7" i="75" s="1"/>
  <c r="E5" i="75"/>
  <c r="F5" i="75" s="1"/>
  <c r="G5" i="75" s="1"/>
  <c r="H5" i="75" s="1"/>
  <c r="I5" i="75" s="1"/>
  <c r="J5" i="75" s="1"/>
  <c r="K5" i="75" s="1"/>
  <c r="L5" i="75" s="1"/>
  <c r="M5" i="75" s="1"/>
  <c r="O19" i="74"/>
  <c r="B19" i="74"/>
  <c r="E17" i="74"/>
  <c r="F17" i="74" s="1"/>
  <c r="G17" i="74" s="1"/>
  <c r="H17" i="74" s="1"/>
  <c r="I17" i="74" s="1"/>
  <c r="J17" i="74" s="1"/>
  <c r="K17" i="74" s="1"/>
  <c r="L17" i="74" s="1"/>
  <c r="M17" i="74" s="1"/>
  <c r="O13" i="74"/>
  <c r="B13" i="74"/>
  <c r="C12" i="74"/>
  <c r="C18" i="74" s="1"/>
  <c r="D18" i="74" s="1"/>
  <c r="E11" i="74"/>
  <c r="F11" i="74" s="1"/>
  <c r="G11" i="74" s="1"/>
  <c r="H11" i="74" s="1"/>
  <c r="I11" i="74" s="1"/>
  <c r="J11" i="74" s="1"/>
  <c r="K11" i="74" s="1"/>
  <c r="L11" i="74" s="1"/>
  <c r="M11" i="74" s="1"/>
  <c r="C11" i="74"/>
  <c r="C17" i="74" s="1"/>
  <c r="C7" i="74"/>
  <c r="C13" i="74" s="1"/>
  <c r="C19" i="74" s="1"/>
  <c r="D6" i="74"/>
  <c r="E6" i="74" s="1"/>
  <c r="E7" i="74" s="1"/>
  <c r="E5" i="74"/>
  <c r="F5" i="74" s="1"/>
  <c r="G5" i="74" s="1"/>
  <c r="H5" i="74" s="1"/>
  <c r="I5" i="74" s="1"/>
  <c r="J5" i="74" s="1"/>
  <c r="K5" i="74" s="1"/>
  <c r="L5" i="74" s="1"/>
  <c r="M5" i="74" s="1"/>
  <c r="B19" i="73"/>
  <c r="E17" i="73"/>
  <c r="F17" i="73" s="1"/>
  <c r="G17" i="73" s="1"/>
  <c r="H17" i="73" s="1"/>
  <c r="I17" i="73" s="1"/>
  <c r="J17" i="73" s="1"/>
  <c r="K17" i="73" s="1"/>
  <c r="L17" i="73" s="1"/>
  <c r="M17" i="73" s="1"/>
  <c r="O13" i="73"/>
  <c r="O19" i="73" s="1"/>
  <c r="B13" i="73"/>
  <c r="C12" i="73"/>
  <c r="C18" i="73" s="1"/>
  <c r="D18" i="73" s="1"/>
  <c r="E11" i="73"/>
  <c r="F11" i="73" s="1"/>
  <c r="G11" i="73" s="1"/>
  <c r="H11" i="73" s="1"/>
  <c r="I11" i="73" s="1"/>
  <c r="J11" i="73" s="1"/>
  <c r="K11" i="73" s="1"/>
  <c r="L11" i="73" s="1"/>
  <c r="M11" i="73" s="1"/>
  <c r="C11" i="73"/>
  <c r="C17" i="73" s="1"/>
  <c r="C7" i="73"/>
  <c r="C13" i="73" s="1"/>
  <c r="C19" i="73" s="1"/>
  <c r="D6" i="73"/>
  <c r="D7" i="73" s="1"/>
  <c r="E5" i="73"/>
  <c r="F5" i="73" s="1"/>
  <c r="G5" i="73" s="1"/>
  <c r="H5" i="73" s="1"/>
  <c r="I5" i="73" s="1"/>
  <c r="J5" i="73" s="1"/>
  <c r="K5" i="73" s="1"/>
  <c r="L5" i="73" s="1"/>
  <c r="M5" i="73" s="1"/>
  <c r="B19" i="72"/>
  <c r="E17" i="72"/>
  <c r="F17" i="72" s="1"/>
  <c r="G17" i="72" s="1"/>
  <c r="H17" i="72" s="1"/>
  <c r="I17" i="72" s="1"/>
  <c r="J17" i="72" s="1"/>
  <c r="K17" i="72" s="1"/>
  <c r="L17" i="72" s="1"/>
  <c r="M17" i="72" s="1"/>
  <c r="O13" i="72"/>
  <c r="O19" i="72" s="1"/>
  <c r="B13" i="72"/>
  <c r="C12" i="72"/>
  <c r="C18" i="72" s="1"/>
  <c r="D18" i="72" s="1"/>
  <c r="E11" i="72"/>
  <c r="F11" i="72" s="1"/>
  <c r="G11" i="72" s="1"/>
  <c r="H11" i="72" s="1"/>
  <c r="I11" i="72" s="1"/>
  <c r="J11" i="72" s="1"/>
  <c r="K11" i="72" s="1"/>
  <c r="L11" i="72" s="1"/>
  <c r="M11" i="72" s="1"/>
  <c r="C11" i="72"/>
  <c r="C17" i="72" s="1"/>
  <c r="C7" i="72"/>
  <c r="C13" i="72" s="1"/>
  <c r="C19" i="72" s="1"/>
  <c r="D6" i="72"/>
  <c r="D7" i="72" s="1"/>
  <c r="E5" i="72"/>
  <c r="F5" i="72" s="1"/>
  <c r="G5" i="72" s="1"/>
  <c r="H5" i="72" s="1"/>
  <c r="I5" i="72" s="1"/>
  <c r="J5" i="72" s="1"/>
  <c r="K5" i="72" s="1"/>
  <c r="L5" i="72" s="1"/>
  <c r="M5" i="72" s="1"/>
  <c r="B19" i="71"/>
  <c r="E17" i="71"/>
  <c r="F17" i="71" s="1"/>
  <c r="G17" i="71" s="1"/>
  <c r="H17" i="71" s="1"/>
  <c r="I17" i="71" s="1"/>
  <c r="J17" i="71" s="1"/>
  <c r="K17" i="71" s="1"/>
  <c r="L17" i="71" s="1"/>
  <c r="M17" i="71" s="1"/>
  <c r="O13" i="71"/>
  <c r="O19" i="71" s="1"/>
  <c r="B13" i="71"/>
  <c r="C12" i="71"/>
  <c r="C18" i="71" s="1"/>
  <c r="D18" i="71" s="1"/>
  <c r="E11" i="71"/>
  <c r="F11" i="71" s="1"/>
  <c r="G11" i="71" s="1"/>
  <c r="H11" i="71" s="1"/>
  <c r="I11" i="71" s="1"/>
  <c r="J11" i="71" s="1"/>
  <c r="K11" i="71" s="1"/>
  <c r="L11" i="71" s="1"/>
  <c r="M11" i="71" s="1"/>
  <c r="C11" i="71"/>
  <c r="C17" i="71" s="1"/>
  <c r="C7" i="71"/>
  <c r="C13" i="71" s="1"/>
  <c r="C19" i="71" s="1"/>
  <c r="D6" i="71"/>
  <c r="E6" i="71" s="1"/>
  <c r="E5" i="71"/>
  <c r="F5" i="71" s="1"/>
  <c r="G5" i="71" s="1"/>
  <c r="H5" i="71" s="1"/>
  <c r="I5" i="71" s="1"/>
  <c r="J5" i="71" s="1"/>
  <c r="K5" i="71" s="1"/>
  <c r="L5" i="71" s="1"/>
  <c r="M5" i="71" s="1"/>
  <c r="B19" i="70"/>
  <c r="E17" i="70"/>
  <c r="F17" i="70" s="1"/>
  <c r="G17" i="70" s="1"/>
  <c r="H17" i="70" s="1"/>
  <c r="I17" i="70" s="1"/>
  <c r="J17" i="70" s="1"/>
  <c r="K17" i="70" s="1"/>
  <c r="L17" i="70" s="1"/>
  <c r="M17" i="70" s="1"/>
  <c r="O13" i="70"/>
  <c r="O19" i="70" s="1"/>
  <c r="B13" i="70"/>
  <c r="C12" i="70"/>
  <c r="C18" i="70" s="1"/>
  <c r="D18" i="70" s="1"/>
  <c r="E11" i="70"/>
  <c r="F11" i="70" s="1"/>
  <c r="G11" i="70" s="1"/>
  <c r="H11" i="70" s="1"/>
  <c r="I11" i="70" s="1"/>
  <c r="J11" i="70" s="1"/>
  <c r="K11" i="70" s="1"/>
  <c r="L11" i="70" s="1"/>
  <c r="M11" i="70" s="1"/>
  <c r="C11" i="70"/>
  <c r="C17" i="70" s="1"/>
  <c r="C7" i="70"/>
  <c r="C13" i="70" s="1"/>
  <c r="C19" i="70" s="1"/>
  <c r="D6" i="70"/>
  <c r="D7" i="70" s="1"/>
  <c r="E5" i="70"/>
  <c r="F5" i="70" s="1"/>
  <c r="G5" i="70" s="1"/>
  <c r="H5" i="70" s="1"/>
  <c r="I5" i="70" s="1"/>
  <c r="J5" i="70" s="1"/>
  <c r="K5" i="70" s="1"/>
  <c r="L5" i="70" s="1"/>
  <c r="M5" i="70" s="1"/>
  <c r="B19" i="69"/>
  <c r="E17" i="69"/>
  <c r="O13" i="69"/>
  <c r="O19" i="69" s="1"/>
  <c r="B13" i="69"/>
  <c r="C12" i="69"/>
  <c r="C18" i="69" s="1"/>
  <c r="D18" i="69" s="1"/>
  <c r="E11" i="69"/>
  <c r="C11" i="69"/>
  <c r="C17" i="69" s="1"/>
  <c r="C7" i="69"/>
  <c r="C13" i="69" s="1"/>
  <c r="C19" i="69" s="1"/>
  <c r="D6" i="69"/>
  <c r="E5" i="69"/>
  <c r="E7" i="69" s="1"/>
  <c r="B19" i="68"/>
  <c r="E17" i="68"/>
  <c r="F17" i="68" s="1"/>
  <c r="G17" i="68" s="1"/>
  <c r="H17" i="68" s="1"/>
  <c r="I17" i="68" s="1"/>
  <c r="J17" i="68" s="1"/>
  <c r="K17" i="68" s="1"/>
  <c r="L17" i="68" s="1"/>
  <c r="M17" i="68" s="1"/>
  <c r="C17" i="68"/>
  <c r="O13" i="68"/>
  <c r="O19" i="68" s="1"/>
  <c r="B13" i="68"/>
  <c r="C12" i="68"/>
  <c r="C18" i="68" s="1"/>
  <c r="D18" i="68" s="1"/>
  <c r="E11" i="68"/>
  <c r="F11" i="68" s="1"/>
  <c r="G11" i="68" s="1"/>
  <c r="H11" i="68" s="1"/>
  <c r="I11" i="68" s="1"/>
  <c r="J11" i="68" s="1"/>
  <c r="K11" i="68" s="1"/>
  <c r="L11" i="68" s="1"/>
  <c r="M11" i="68" s="1"/>
  <c r="C11" i="68"/>
  <c r="C7" i="68"/>
  <c r="C13" i="68" s="1"/>
  <c r="C19" i="68" s="1"/>
  <c r="D6" i="68"/>
  <c r="D7" i="68" s="1"/>
  <c r="E5" i="68"/>
  <c r="F5" i="68" s="1"/>
  <c r="G5" i="68" s="1"/>
  <c r="H5" i="68" s="1"/>
  <c r="I5" i="68" s="1"/>
  <c r="J5" i="68" s="1"/>
  <c r="K5" i="68" s="1"/>
  <c r="L5" i="68" s="1"/>
  <c r="M5" i="68" s="1"/>
  <c r="B19" i="67"/>
  <c r="E17" i="67"/>
  <c r="F17" i="67" s="1"/>
  <c r="G17" i="67" s="1"/>
  <c r="H17" i="67" s="1"/>
  <c r="I17" i="67" s="1"/>
  <c r="J17" i="67" s="1"/>
  <c r="K17" i="67" s="1"/>
  <c r="L17" i="67" s="1"/>
  <c r="M17" i="67" s="1"/>
  <c r="O13" i="67"/>
  <c r="O19" i="67" s="1"/>
  <c r="B13" i="67"/>
  <c r="C12" i="67"/>
  <c r="C18" i="67" s="1"/>
  <c r="D18" i="67" s="1"/>
  <c r="E11" i="67"/>
  <c r="F11" i="67" s="1"/>
  <c r="G11" i="67" s="1"/>
  <c r="H11" i="67" s="1"/>
  <c r="I11" i="67" s="1"/>
  <c r="J11" i="67" s="1"/>
  <c r="K11" i="67" s="1"/>
  <c r="L11" i="67" s="1"/>
  <c r="M11" i="67" s="1"/>
  <c r="C11" i="67"/>
  <c r="C17" i="67" s="1"/>
  <c r="C7" i="67"/>
  <c r="C13" i="67" s="1"/>
  <c r="C19" i="67" s="1"/>
  <c r="D6" i="67"/>
  <c r="D7" i="67" s="1"/>
  <c r="E5" i="67"/>
  <c r="F5" i="67" s="1"/>
  <c r="G5" i="67" s="1"/>
  <c r="H5" i="67" s="1"/>
  <c r="I5" i="67" s="1"/>
  <c r="J5" i="67" s="1"/>
  <c r="K5" i="67" s="1"/>
  <c r="L5" i="67" s="1"/>
  <c r="M5" i="67" s="1"/>
  <c r="B19" i="66"/>
  <c r="E17" i="66"/>
  <c r="F17" i="66" s="1"/>
  <c r="G17" i="66" s="1"/>
  <c r="H17" i="66" s="1"/>
  <c r="I17" i="66" s="1"/>
  <c r="J17" i="66" s="1"/>
  <c r="K17" i="66" s="1"/>
  <c r="L17" i="66" s="1"/>
  <c r="M17" i="66" s="1"/>
  <c r="O13" i="66"/>
  <c r="O19" i="66" s="1"/>
  <c r="B13" i="66"/>
  <c r="C12" i="66"/>
  <c r="C18" i="66" s="1"/>
  <c r="D18" i="66" s="1"/>
  <c r="E11" i="66"/>
  <c r="F11" i="66" s="1"/>
  <c r="G11" i="66" s="1"/>
  <c r="H11" i="66" s="1"/>
  <c r="I11" i="66" s="1"/>
  <c r="J11" i="66" s="1"/>
  <c r="K11" i="66" s="1"/>
  <c r="L11" i="66" s="1"/>
  <c r="M11" i="66" s="1"/>
  <c r="C11" i="66"/>
  <c r="C17" i="66" s="1"/>
  <c r="C7" i="66"/>
  <c r="C13" i="66" s="1"/>
  <c r="C19" i="66" s="1"/>
  <c r="E6" i="66"/>
  <c r="F6" i="66" s="1"/>
  <c r="D6" i="66"/>
  <c r="D7" i="66" s="1"/>
  <c r="E5" i="66"/>
  <c r="F5" i="66" s="1"/>
  <c r="G5" i="66" s="1"/>
  <c r="H5" i="66" s="1"/>
  <c r="I5" i="66" s="1"/>
  <c r="J5" i="66" s="1"/>
  <c r="K5" i="66" s="1"/>
  <c r="L5" i="66" s="1"/>
  <c r="M5" i="66" s="1"/>
  <c r="F17" i="69" l="1"/>
  <c r="E19" i="69"/>
  <c r="F11" i="69"/>
  <c r="E13" i="69"/>
  <c r="F5" i="69"/>
  <c r="D19" i="74"/>
  <c r="H6" i="79"/>
  <c r="G7" i="79"/>
  <c r="E19" i="79"/>
  <c r="F18" i="79"/>
  <c r="E13" i="79"/>
  <c r="F12" i="79"/>
  <c r="E6" i="76"/>
  <c r="F6" i="76" s="1"/>
  <c r="D12" i="76"/>
  <c r="D13" i="76" s="1"/>
  <c r="F19" i="78"/>
  <c r="G18" i="78"/>
  <c r="E13" i="78"/>
  <c r="F12" i="78"/>
  <c r="G7" i="78"/>
  <c r="H6" i="78"/>
  <c r="E6" i="69"/>
  <c r="F6" i="69" s="1"/>
  <c r="G6" i="69" s="1"/>
  <c r="E6" i="77"/>
  <c r="F6" i="77" s="1"/>
  <c r="D19" i="77"/>
  <c r="E18" i="77"/>
  <c r="F7" i="77"/>
  <c r="G6" i="77"/>
  <c r="E7" i="77"/>
  <c r="D12" i="77"/>
  <c r="F7" i="76"/>
  <c r="G6" i="76"/>
  <c r="D19" i="76"/>
  <c r="E18" i="76"/>
  <c r="E7" i="76"/>
  <c r="E6" i="75"/>
  <c r="F6" i="75" s="1"/>
  <c r="G6" i="75" s="1"/>
  <c r="F7" i="75"/>
  <c r="D19" i="75"/>
  <c r="E18" i="75"/>
  <c r="D12" i="75"/>
  <c r="D7" i="74"/>
  <c r="D12" i="74"/>
  <c r="D13" i="74" s="1"/>
  <c r="F6" i="74"/>
  <c r="F7" i="74" s="1"/>
  <c r="E18" i="74"/>
  <c r="E19" i="74" s="1"/>
  <c r="E6" i="73"/>
  <c r="F6" i="73" s="1"/>
  <c r="F7" i="73" s="1"/>
  <c r="D19" i="73"/>
  <c r="E18" i="73"/>
  <c r="D12" i="73"/>
  <c r="E6" i="72"/>
  <c r="F6" i="72" s="1"/>
  <c r="F7" i="72" s="1"/>
  <c r="G6" i="72"/>
  <c r="D19" i="72"/>
  <c r="E18" i="72"/>
  <c r="D12" i="72"/>
  <c r="E7" i="72"/>
  <c r="D12" i="71"/>
  <c r="F6" i="71"/>
  <c r="E18" i="71"/>
  <c r="E6" i="70"/>
  <c r="F6" i="70" s="1"/>
  <c r="G6" i="70" s="1"/>
  <c r="D19" i="70"/>
  <c r="E18" i="70"/>
  <c r="F7" i="70"/>
  <c r="D12" i="70"/>
  <c r="E6" i="67"/>
  <c r="F6" i="67" s="1"/>
  <c r="G6" i="67" s="1"/>
  <c r="E18" i="69"/>
  <c r="D12" i="69"/>
  <c r="E6" i="68"/>
  <c r="F6" i="68" s="1"/>
  <c r="F7" i="68" s="1"/>
  <c r="D19" i="68"/>
  <c r="E18" i="68"/>
  <c r="D12" i="68"/>
  <c r="D19" i="67"/>
  <c r="E18" i="67"/>
  <c r="F7" i="67"/>
  <c r="E7" i="67"/>
  <c r="D12" i="67"/>
  <c r="G6" i="66"/>
  <c r="F7" i="66"/>
  <c r="D19" i="66"/>
  <c r="E18" i="66"/>
  <c r="E7" i="66"/>
  <c r="D12" i="66"/>
  <c r="B19" i="65"/>
  <c r="E17" i="65"/>
  <c r="F17" i="65" s="1"/>
  <c r="G17" i="65" s="1"/>
  <c r="H17" i="65" s="1"/>
  <c r="I17" i="65" s="1"/>
  <c r="J17" i="65" s="1"/>
  <c r="K17" i="65" s="1"/>
  <c r="L17" i="65" s="1"/>
  <c r="M17" i="65" s="1"/>
  <c r="O13" i="65"/>
  <c r="O19" i="65" s="1"/>
  <c r="B13" i="65"/>
  <c r="C12" i="65"/>
  <c r="D12" i="65" s="1"/>
  <c r="D13" i="65" s="1"/>
  <c r="F11" i="65"/>
  <c r="G11" i="65" s="1"/>
  <c r="H11" i="65" s="1"/>
  <c r="I11" i="65" s="1"/>
  <c r="J11" i="65" s="1"/>
  <c r="K11" i="65" s="1"/>
  <c r="L11" i="65" s="1"/>
  <c r="M11" i="65" s="1"/>
  <c r="E11" i="65"/>
  <c r="C11" i="65"/>
  <c r="C17" i="65" s="1"/>
  <c r="C7" i="65"/>
  <c r="C13" i="65" s="1"/>
  <c r="C19" i="65" s="1"/>
  <c r="D6" i="65"/>
  <c r="E6" i="65" s="1"/>
  <c r="E5" i="65"/>
  <c r="F5" i="65" s="1"/>
  <c r="G5" i="65" s="1"/>
  <c r="H5" i="65" s="1"/>
  <c r="I5" i="65" s="1"/>
  <c r="J5" i="65" s="1"/>
  <c r="K5" i="65" s="1"/>
  <c r="L5" i="65" s="1"/>
  <c r="M5" i="65" s="1"/>
  <c r="G17" i="69" l="1"/>
  <c r="F19" i="69"/>
  <c r="G11" i="69"/>
  <c r="F13" i="69"/>
  <c r="G5" i="69"/>
  <c r="F7" i="69"/>
  <c r="E7" i="68"/>
  <c r="G6" i="68"/>
  <c r="E7" i="75"/>
  <c r="F19" i="79"/>
  <c r="G18" i="79"/>
  <c r="F13" i="79"/>
  <c r="G12" i="79"/>
  <c r="I6" i="79"/>
  <c r="H7" i="79"/>
  <c r="E12" i="76"/>
  <c r="E13" i="76" s="1"/>
  <c r="I6" i="78"/>
  <c r="H7" i="78"/>
  <c r="G19" i="78"/>
  <c r="H18" i="78"/>
  <c r="F13" i="78"/>
  <c r="G12" i="78"/>
  <c r="E19" i="77"/>
  <c r="F18" i="77"/>
  <c r="D13" i="77"/>
  <c r="E12" i="77"/>
  <c r="H6" i="77"/>
  <c r="G7" i="77"/>
  <c r="E19" i="76"/>
  <c r="F18" i="76"/>
  <c r="H6" i="76"/>
  <c r="G7" i="76"/>
  <c r="D13" i="75"/>
  <c r="E12" i="75"/>
  <c r="H6" i="75"/>
  <c r="G7" i="75"/>
  <c r="E19" i="75"/>
  <c r="F18" i="75"/>
  <c r="E12" i="74"/>
  <c r="E13" i="74" s="1"/>
  <c r="G6" i="74"/>
  <c r="G7" i="74" s="1"/>
  <c r="F18" i="74"/>
  <c r="F19" i="74" s="1"/>
  <c r="G6" i="73"/>
  <c r="E7" i="73"/>
  <c r="H6" i="73"/>
  <c r="G7" i="73"/>
  <c r="D13" i="73"/>
  <c r="E12" i="73"/>
  <c r="E19" i="73"/>
  <c r="F18" i="73"/>
  <c r="H6" i="72"/>
  <c r="G7" i="72"/>
  <c r="D13" i="72"/>
  <c r="E12" i="72"/>
  <c r="E19" i="72"/>
  <c r="F18" i="72"/>
  <c r="E12" i="71"/>
  <c r="G6" i="71"/>
  <c r="F18" i="71"/>
  <c r="E7" i="70"/>
  <c r="H6" i="70"/>
  <c r="G7" i="70"/>
  <c r="E19" i="70"/>
  <c r="F18" i="70"/>
  <c r="D13" i="70"/>
  <c r="E12" i="70"/>
  <c r="F18" i="69"/>
  <c r="E12" i="69"/>
  <c r="H6" i="69"/>
  <c r="H6" i="68"/>
  <c r="G7" i="68"/>
  <c r="D13" i="68"/>
  <c r="E12" i="68"/>
  <c r="E19" i="68"/>
  <c r="F18" i="68"/>
  <c r="D13" i="67"/>
  <c r="E12" i="67"/>
  <c r="E19" i="67"/>
  <c r="F18" i="67"/>
  <c r="H6" i="67"/>
  <c r="G7" i="67"/>
  <c r="C18" i="65"/>
  <c r="D18" i="65" s="1"/>
  <c r="D19" i="65" s="1"/>
  <c r="D13" i="66"/>
  <c r="E12" i="66"/>
  <c r="H6" i="66"/>
  <c r="G7" i="66"/>
  <c r="E19" i="66"/>
  <c r="F18" i="66"/>
  <c r="F6" i="65"/>
  <c r="E7" i="65"/>
  <c r="D7" i="65"/>
  <c r="E12" i="65"/>
  <c r="B19" i="64"/>
  <c r="E17" i="64"/>
  <c r="F17" i="64" s="1"/>
  <c r="G17" i="64" s="1"/>
  <c r="H17" i="64" s="1"/>
  <c r="I17" i="64" s="1"/>
  <c r="J17" i="64" s="1"/>
  <c r="K17" i="64" s="1"/>
  <c r="L17" i="64" s="1"/>
  <c r="M17" i="64" s="1"/>
  <c r="C17" i="64"/>
  <c r="O13" i="64"/>
  <c r="O19" i="64" s="1"/>
  <c r="B13" i="64"/>
  <c r="C12" i="64"/>
  <c r="C18" i="64" s="1"/>
  <c r="D18" i="64" s="1"/>
  <c r="E11" i="64"/>
  <c r="F11" i="64" s="1"/>
  <c r="G11" i="64" s="1"/>
  <c r="H11" i="64" s="1"/>
  <c r="I11" i="64" s="1"/>
  <c r="J11" i="64" s="1"/>
  <c r="K11" i="64" s="1"/>
  <c r="L11" i="64" s="1"/>
  <c r="M11" i="64" s="1"/>
  <c r="C11" i="64"/>
  <c r="C7" i="64"/>
  <c r="C13" i="64" s="1"/>
  <c r="C19" i="64" s="1"/>
  <c r="D6" i="64"/>
  <c r="D7" i="64" s="1"/>
  <c r="E5" i="64"/>
  <c r="F5" i="64" s="1"/>
  <c r="G5" i="64" s="1"/>
  <c r="H5" i="64" s="1"/>
  <c r="I5" i="64" s="1"/>
  <c r="J5" i="64" s="1"/>
  <c r="K5" i="64" s="1"/>
  <c r="L5" i="64" s="1"/>
  <c r="M5" i="64" s="1"/>
  <c r="B19" i="63"/>
  <c r="C18" i="63"/>
  <c r="D18" i="63" s="1"/>
  <c r="F17" i="63"/>
  <c r="G17" i="63" s="1"/>
  <c r="H17" i="63" s="1"/>
  <c r="I17" i="63" s="1"/>
  <c r="J17" i="63" s="1"/>
  <c r="K17" i="63" s="1"/>
  <c r="L17" i="63" s="1"/>
  <c r="M17" i="63" s="1"/>
  <c r="E17" i="63"/>
  <c r="C17" i="63"/>
  <c r="O13" i="63"/>
  <c r="O19" i="63" s="1"/>
  <c r="B13" i="63"/>
  <c r="D12" i="63"/>
  <c r="C12" i="63"/>
  <c r="E11" i="63"/>
  <c r="F11" i="63" s="1"/>
  <c r="G11" i="63" s="1"/>
  <c r="H11" i="63" s="1"/>
  <c r="I11" i="63" s="1"/>
  <c r="J11" i="63" s="1"/>
  <c r="K11" i="63" s="1"/>
  <c r="L11" i="63" s="1"/>
  <c r="M11" i="63" s="1"/>
  <c r="C11" i="63"/>
  <c r="C7" i="63"/>
  <c r="C13" i="63" s="1"/>
  <c r="C19" i="63" s="1"/>
  <c r="D6" i="63"/>
  <c r="D7" i="63" s="1"/>
  <c r="E5" i="63"/>
  <c r="F5" i="63" s="1"/>
  <c r="G5" i="63" s="1"/>
  <c r="H5" i="63" s="1"/>
  <c r="I5" i="63" s="1"/>
  <c r="J5" i="63" s="1"/>
  <c r="K5" i="63" s="1"/>
  <c r="L5" i="63" s="1"/>
  <c r="M5" i="63" s="1"/>
  <c r="B19" i="62"/>
  <c r="F17" i="62"/>
  <c r="G17" i="62" s="1"/>
  <c r="H17" i="62" s="1"/>
  <c r="I17" i="62" s="1"/>
  <c r="J17" i="62" s="1"/>
  <c r="K17" i="62" s="1"/>
  <c r="L17" i="62" s="1"/>
  <c r="M17" i="62" s="1"/>
  <c r="E17" i="62"/>
  <c r="O13" i="62"/>
  <c r="O19" i="62" s="1"/>
  <c r="B13" i="62"/>
  <c r="C12" i="62"/>
  <c r="D12" i="62" s="1"/>
  <c r="D13" i="62" s="1"/>
  <c r="E11" i="62"/>
  <c r="F11" i="62" s="1"/>
  <c r="G11" i="62" s="1"/>
  <c r="H11" i="62" s="1"/>
  <c r="I11" i="62" s="1"/>
  <c r="J11" i="62" s="1"/>
  <c r="K11" i="62" s="1"/>
  <c r="L11" i="62" s="1"/>
  <c r="M11" i="62" s="1"/>
  <c r="C11" i="62"/>
  <c r="C17" i="62" s="1"/>
  <c r="C7" i="62"/>
  <c r="C13" i="62" s="1"/>
  <c r="C19" i="62" s="1"/>
  <c r="D6" i="62"/>
  <c r="D7" i="62" s="1"/>
  <c r="E5" i="62"/>
  <c r="F5" i="62" s="1"/>
  <c r="G5" i="62" s="1"/>
  <c r="H5" i="62" s="1"/>
  <c r="I5" i="62" s="1"/>
  <c r="J5" i="62" s="1"/>
  <c r="K5" i="62" s="1"/>
  <c r="L5" i="62" s="1"/>
  <c r="M5" i="62" s="1"/>
  <c r="B19" i="61"/>
  <c r="E17" i="61"/>
  <c r="F17" i="61" s="1"/>
  <c r="G17" i="61" s="1"/>
  <c r="H17" i="61" s="1"/>
  <c r="I17" i="61" s="1"/>
  <c r="J17" i="61" s="1"/>
  <c r="K17" i="61" s="1"/>
  <c r="L17" i="61" s="1"/>
  <c r="M17" i="61" s="1"/>
  <c r="O13" i="61"/>
  <c r="O19" i="61" s="1"/>
  <c r="B13" i="61"/>
  <c r="C12" i="61"/>
  <c r="D12" i="61" s="1"/>
  <c r="E11" i="61"/>
  <c r="F11" i="61" s="1"/>
  <c r="G11" i="61" s="1"/>
  <c r="H11" i="61" s="1"/>
  <c r="I11" i="61" s="1"/>
  <c r="J11" i="61" s="1"/>
  <c r="K11" i="61" s="1"/>
  <c r="L11" i="61" s="1"/>
  <c r="M11" i="61" s="1"/>
  <c r="C11" i="61"/>
  <c r="C17" i="61" s="1"/>
  <c r="C7" i="61"/>
  <c r="C13" i="61" s="1"/>
  <c r="C19" i="61" s="1"/>
  <c r="D6" i="61"/>
  <c r="E6" i="61" s="1"/>
  <c r="E5" i="61"/>
  <c r="F5" i="61" s="1"/>
  <c r="G5" i="61" s="1"/>
  <c r="H5" i="61" s="1"/>
  <c r="I5" i="61" s="1"/>
  <c r="J5" i="61" s="1"/>
  <c r="K5" i="61" s="1"/>
  <c r="L5" i="61" s="1"/>
  <c r="M5" i="61" s="1"/>
  <c r="B19" i="60"/>
  <c r="E17" i="60"/>
  <c r="F17" i="60" s="1"/>
  <c r="G17" i="60" s="1"/>
  <c r="H17" i="60" s="1"/>
  <c r="I17" i="60" s="1"/>
  <c r="J17" i="60" s="1"/>
  <c r="K17" i="60" s="1"/>
  <c r="L17" i="60" s="1"/>
  <c r="M17" i="60" s="1"/>
  <c r="O13" i="60"/>
  <c r="O19" i="60" s="1"/>
  <c r="B13" i="60"/>
  <c r="C12" i="60"/>
  <c r="C18" i="60" s="1"/>
  <c r="D18" i="60" s="1"/>
  <c r="E11" i="60"/>
  <c r="F11" i="60" s="1"/>
  <c r="G11" i="60" s="1"/>
  <c r="H11" i="60" s="1"/>
  <c r="I11" i="60" s="1"/>
  <c r="J11" i="60" s="1"/>
  <c r="K11" i="60" s="1"/>
  <c r="L11" i="60" s="1"/>
  <c r="M11" i="60" s="1"/>
  <c r="C11" i="60"/>
  <c r="C17" i="60" s="1"/>
  <c r="C7" i="60"/>
  <c r="C13" i="60" s="1"/>
  <c r="C19" i="60" s="1"/>
  <c r="D6" i="60"/>
  <c r="D7" i="60" s="1"/>
  <c r="E5" i="60"/>
  <c r="F5" i="60" s="1"/>
  <c r="G5" i="60" s="1"/>
  <c r="H5" i="60" s="1"/>
  <c r="I5" i="60" s="1"/>
  <c r="J5" i="60" s="1"/>
  <c r="K5" i="60" s="1"/>
  <c r="L5" i="60" s="1"/>
  <c r="M5" i="60" s="1"/>
  <c r="H17" i="69" l="1"/>
  <c r="G19" i="69"/>
  <c r="H11" i="69"/>
  <c r="G13" i="69"/>
  <c r="H5" i="69"/>
  <c r="G7" i="69"/>
  <c r="D13" i="63"/>
  <c r="F12" i="76"/>
  <c r="C18" i="61"/>
  <c r="D18" i="61" s="1"/>
  <c r="I7" i="79"/>
  <c r="J6" i="79"/>
  <c r="G19" i="79"/>
  <c r="H18" i="79"/>
  <c r="G13" i="79"/>
  <c r="H12" i="79"/>
  <c r="J6" i="78"/>
  <c r="I7" i="78"/>
  <c r="H19" i="78"/>
  <c r="I18" i="78"/>
  <c r="G13" i="78"/>
  <c r="H12" i="78"/>
  <c r="F19" i="77"/>
  <c r="G18" i="77"/>
  <c r="H7" i="77"/>
  <c r="I6" i="77"/>
  <c r="E13" i="77"/>
  <c r="F12" i="77"/>
  <c r="H7" i="76"/>
  <c r="I6" i="76"/>
  <c r="F13" i="76"/>
  <c r="G12" i="76"/>
  <c r="F19" i="76"/>
  <c r="G18" i="76"/>
  <c r="F19" i="75"/>
  <c r="G18" i="75"/>
  <c r="E13" i="75"/>
  <c r="F12" i="75"/>
  <c r="H7" i="75"/>
  <c r="I6" i="75"/>
  <c r="F12" i="74"/>
  <c r="F13" i="74" s="1"/>
  <c r="H6" i="74"/>
  <c r="H7" i="74" s="1"/>
  <c r="G18" i="74"/>
  <c r="G19" i="74" s="1"/>
  <c r="F19" i="73"/>
  <c r="G18" i="73"/>
  <c r="E13" i="73"/>
  <c r="F12" i="73"/>
  <c r="H7" i="73"/>
  <c r="I6" i="73"/>
  <c r="H7" i="72"/>
  <c r="I6" i="72"/>
  <c r="E13" i="72"/>
  <c r="F12" i="72"/>
  <c r="F19" i="72"/>
  <c r="G18" i="72"/>
  <c r="F12" i="71"/>
  <c r="G18" i="71"/>
  <c r="G12" i="71"/>
  <c r="H6" i="71"/>
  <c r="E13" i="70"/>
  <c r="F12" i="70"/>
  <c r="H7" i="70"/>
  <c r="I6" i="70"/>
  <c r="F19" i="70"/>
  <c r="G18" i="70"/>
  <c r="G18" i="69"/>
  <c r="I6" i="69"/>
  <c r="F12" i="69"/>
  <c r="F19" i="68"/>
  <c r="G18" i="68"/>
  <c r="H7" i="68"/>
  <c r="I6" i="68"/>
  <c r="E13" i="68"/>
  <c r="F12" i="68"/>
  <c r="F19" i="67"/>
  <c r="G18" i="67"/>
  <c r="E13" i="67"/>
  <c r="F12" i="67"/>
  <c r="H7" i="67"/>
  <c r="I6" i="67"/>
  <c r="E18" i="65"/>
  <c r="F18" i="65" s="1"/>
  <c r="F19" i="66"/>
  <c r="G18" i="66"/>
  <c r="H7" i="66"/>
  <c r="I6" i="66"/>
  <c r="E13" i="66"/>
  <c r="F12" i="66"/>
  <c r="E6" i="64"/>
  <c r="F6" i="64" s="1"/>
  <c r="E13" i="65"/>
  <c r="F12" i="65"/>
  <c r="G6" i="65"/>
  <c r="F7" i="65"/>
  <c r="C18" i="62"/>
  <c r="D18" i="62" s="1"/>
  <c r="D19" i="62" s="1"/>
  <c r="D19" i="64"/>
  <c r="E18" i="64"/>
  <c r="G6" i="64"/>
  <c r="F7" i="64"/>
  <c r="D12" i="64"/>
  <c r="E7" i="64"/>
  <c r="E6" i="63"/>
  <c r="F6" i="63" s="1"/>
  <c r="D19" i="63"/>
  <c r="E18" i="63"/>
  <c r="F7" i="63"/>
  <c r="G6" i="63"/>
  <c r="E12" i="63"/>
  <c r="E12" i="62"/>
  <c r="E6" i="62"/>
  <c r="D12" i="60"/>
  <c r="D13" i="60" s="1"/>
  <c r="E6" i="60"/>
  <c r="E7" i="60" s="1"/>
  <c r="D19" i="61"/>
  <c r="E18" i="61"/>
  <c r="F6" i="61"/>
  <c r="E7" i="61"/>
  <c r="D13" i="61"/>
  <c r="E12" i="61"/>
  <c r="D7" i="61"/>
  <c r="D19" i="60"/>
  <c r="E18" i="60"/>
  <c r="B19" i="59"/>
  <c r="E17" i="59"/>
  <c r="F17" i="59" s="1"/>
  <c r="G17" i="59" s="1"/>
  <c r="H17" i="59" s="1"/>
  <c r="I17" i="59" s="1"/>
  <c r="J17" i="59" s="1"/>
  <c r="K17" i="59" s="1"/>
  <c r="L17" i="59" s="1"/>
  <c r="M17" i="59" s="1"/>
  <c r="O13" i="59"/>
  <c r="O19" i="59" s="1"/>
  <c r="B13" i="59"/>
  <c r="C12" i="59"/>
  <c r="C18" i="59" s="1"/>
  <c r="D18" i="59" s="1"/>
  <c r="E11" i="59"/>
  <c r="F11" i="59" s="1"/>
  <c r="G11" i="59" s="1"/>
  <c r="H11" i="59" s="1"/>
  <c r="I11" i="59" s="1"/>
  <c r="J11" i="59" s="1"/>
  <c r="K11" i="59" s="1"/>
  <c r="L11" i="59" s="1"/>
  <c r="M11" i="59" s="1"/>
  <c r="C11" i="59"/>
  <c r="C17" i="59" s="1"/>
  <c r="C7" i="59"/>
  <c r="C13" i="59" s="1"/>
  <c r="C19" i="59" s="1"/>
  <c r="D6" i="59"/>
  <c r="D7" i="59" s="1"/>
  <c r="E5" i="59"/>
  <c r="F5" i="59" s="1"/>
  <c r="G5" i="59" s="1"/>
  <c r="H5" i="59" s="1"/>
  <c r="I5" i="59" s="1"/>
  <c r="J5" i="59" s="1"/>
  <c r="K5" i="59" s="1"/>
  <c r="L5" i="59" s="1"/>
  <c r="M5" i="59" s="1"/>
  <c r="B19" i="58"/>
  <c r="E17" i="58"/>
  <c r="F17" i="58" s="1"/>
  <c r="G17" i="58" s="1"/>
  <c r="H17" i="58" s="1"/>
  <c r="I17" i="58" s="1"/>
  <c r="J17" i="58" s="1"/>
  <c r="K17" i="58" s="1"/>
  <c r="L17" i="58" s="1"/>
  <c r="M17" i="58" s="1"/>
  <c r="O13" i="58"/>
  <c r="O19" i="58" s="1"/>
  <c r="B13" i="58"/>
  <c r="C12" i="58"/>
  <c r="C18" i="58" s="1"/>
  <c r="D18" i="58" s="1"/>
  <c r="E11" i="58"/>
  <c r="F11" i="58" s="1"/>
  <c r="G11" i="58" s="1"/>
  <c r="H11" i="58" s="1"/>
  <c r="I11" i="58" s="1"/>
  <c r="J11" i="58" s="1"/>
  <c r="K11" i="58" s="1"/>
  <c r="L11" i="58" s="1"/>
  <c r="M11" i="58" s="1"/>
  <c r="C11" i="58"/>
  <c r="C17" i="58" s="1"/>
  <c r="C7" i="58"/>
  <c r="C13" i="58" s="1"/>
  <c r="C19" i="58" s="1"/>
  <c r="D6" i="58"/>
  <c r="D7" i="58" s="1"/>
  <c r="E5" i="58"/>
  <c r="F5" i="58" s="1"/>
  <c r="G5" i="58" s="1"/>
  <c r="H5" i="58" s="1"/>
  <c r="I5" i="58" s="1"/>
  <c r="J5" i="58" s="1"/>
  <c r="K5" i="58" s="1"/>
  <c r="L5" i="58" s="1"/>
  <c r="M5" i="58" s="1"/>
  <c r="B19" i="57"/>
  <c r="E17" i="57"/>
  <c r="F17" i="57" s="1"/>
  <c r="G17" i="57" s="1"/>
  <c r="H17" i="57" s="1"/>
  <c r="I17" i="57" s="1"/>
  <c r="J17" i="57" s="1"/>
  <c r="K17" i="57" s="1"/>
  <c r="L17" i="57" s="1"/>
  <c r="M17" i="57" s="1"/>
  <c r="O13" i="57"/>
  <c r="O19" i="57" s="1"/>
  <c r="B13" i="57"/>
  <c r="C12" i="57"/>
  <c r="C18" i="57" s="1"/>
  <c r="E11" i="57"/>
  <c r="F11" i="57" s="1"/>
  <c r="G11" i="57" s="1"/>
  <c r="H11" i="57" s="1"/>
  <c r="I11" i="57" s="1"/>
  <c r="J11" i="57" s="1"/>
  <c r="K11" i="57" s="1"/>
  <c r="L11" i="57" s="1"/>
  <c r="M11" i="57" s="1"/>
  <c r="C11" i="57"/>
  <c r="C17" i="57" s="1"/>
  <c r="C7" i="57"/>
  <c r="C13" i="57" s="1"/>
  <c r="C19" i="57" s="1"/>
  <c r="D7" i="57"/>
  <c r="E5" i="57"/>
  <c r="F5" i="57" s="1"/>
  <c r="G5" i="57" s="1"/>
  <c r="H5" i="57" s="1"/>
  <c r="I5" i="57" s="1"/>
  <c r="J5" i="57" s="1"/>
  <c r="K5" i="57" s="1"/>
  <c r="L5" i="57" s="1"/>
  <c r="M5" i="57" s="1"/>
  <c r="B19" i="56"/>
  <c r="E17" i="56"/>
  <c r="F17" i="56" s="1"/>
  <c r="G17" i="56" s="1"/>
  <c r="H17" i="56" s="1"/>
  <c r="I17" i="56" s="1"/>
  <c r="J17" i="56" s="1"/>
  <c r="K17" i="56" s="1"/>
  <c r="L17" i="56" s="1"/>
  <c r="M17" i="56" s="1"/>
  <c r="O13" i="56"/>
  <c r="O19" i="56" s="1"/>
  <c r="B13" i="56"/>
  <c r="C18" i="56"/>
  <c r="D18" i="56" s="1"/>
  <c r="E11" i="56"/>
  <c r="F11" i="56" s="1"/>
  <c r="G11" i="56" s="1"/>
  <c r="H11" i="56" s="1"/>
  <c r="I11" i="56" s="1"/>
  <c r="J11" i="56" s="1"/>
  <c r="K11" i="56" s="1"/>
  <c r="L11" i="56" s="1"/>
  <c r="M11" i="56" s="1"/>
  <c r="C11" i="56"/>
  <c r="C17" i="56" s="1"/>
  <c r="C7" i="56"/>
  <c r="C13" i="56" s="1"/>
  <c r="C19" i="56" s="1"/>
  <c r="D6" i="56"/>
  <c r="D7" i="56" s="1"/>
  <c r="E5" i="56"/>
  <c r="F5" i="56" s="1"/>
  <c r="G5" i="56" s="1"/>
  <c r="H5" i="56" s="1"/>
  <c r="I5" i="56" s="1"/>
  <c r="J5" i="56" s="1"/>
  <c r="K5" i="56" s="1"/>
  <c r="L5" i="56" s="1"/>
  <c r="M5" i="56" s="1"/>
  <c r="B19" i="55"/>
  <c r="E17" i="55"/>
  <c r="F17" i="55" s="1"/>
  <c r="G17" i="55" s="1"/>
  <c r="H17" i="55" s="1"/>
  <c r="I17" i="55" s="1"/>
  <c r="J17" i="55" s="1"/>
  <c r="K17" i="55" s="1"/>
  <c r="L17" i="55" s="1"/>
  <c r="M17" i="55" s="1"/>
  <c r="O13" i="55"/>
  <c r="O19" i="55" s="1"/>
  <c r="B13" i="55"/>
  <c r="C12" i="55"/>
  <c r="C18" i="55" s="1"/>
  <c r="D18" i="55" s="1"/>
  <c r="E11" i="55"/>
  <c r="F11" i="55" s="1"/>
  <c r="G11" i="55" s="1"/>
  <c r="H11" i="55" s="1"/>
  <c r="I11" i="55" s="1"/>
  <c r="J11" i="55" s="1"/>
  <c r="K11" i="55" s="1"/>
  <c r="L11" i="55" s="1"/>
  <c r="M11" i="55" s="1"/>
  <c r="C11" i="55"/>
  <c r="C17" i="55" s="1"/>
  <c r="C7" i="55"/>
  <c r="C13" i="55" s="1"/>
  <c r="C19" i="55" s="1"/>
  <c r="D6" i="55"/>
  <c r="D7" i="55" s="1"/>
  <c r="E5" i="55"/>
  <c r="F5" i="55" s="1"/>
  <c r="G5" i="55" s="1"/>
  <c r="H5" i="55" s="1"/>
  <c r="I5" i="55" s="1"/>
  <c r="J5" i="55" s="1"/>
  <c r="K5" i="55" s="1"/>
  <c r="L5" i="55" s="1"/>
  <c r="M5" i="55" s="1"/>
  <c r="B19" i="54"/>
  <c r="E17" i="54"/>
  <c r="F17" i="54" s="1"/>
  <c r="G17" i="54" s="1"/>
  <c r="H17" i="54" s="1"/>
  <c r="I17" i="54" s="1"/>
  <c r="J17" i="54" s="1"/>
  <c r="K17" i="54" s="1"/>
  <c r="L17" i="54" s="1"/>
  <c r="M17" i="54" s="1"/>
  <c r="O13" i="54"/>
  <c r="O19" i="54" s="1"/>
  <c r="B13" i="54"/>
  <c r="C12" i="54"/>
  <c r="C18" i="54" s="1"/>
  <c r="D18" i="54" s="1"/>
  <c r="E11" i="54"/>
  <c r="F11" i="54" s="1"/>
  <c r="G11" i="54" s="1"/>
  <c r="H11" i="54" s="1"/>
  <c r="I11" i="54" s="1"/>
  <c r="J11" i="54" s="1"/>
  <c r="K11" i="54" s="1"/>
  <c r="L11" i="54" s="1"/>
  <c r="M11" i="54" s="1"/>
  <c r="C11" i="54"/>
  <c r="C17" i="54" s="1"/>
  <c r="C7" i="54"/>
  <c r="C13" i="54" s="1"/>
  <c r="C19" i="54" s="1"/>
  <c r="D6" i="54"/>
  <c r="D7" i="54" s="1"/>
  <c r="E5" i="54"/>
  <c r="F5" i="54" s="1"/>
  <c r="G5" i="54" s="1"/>
  <c r="H5" i="54" s="1"/>
  <c r="I5" i="54" s="1"/>
  <c r="J5" i="54" s="1"/>
  <c r="K5" i="54" s="1"/>
  <c r="L5" i="54" s="1"/>
  <c r="M5" i="54" s="1"/>
  <c r="B19" i="53"/>
  <c r="D18" i="53"/>
  <c r="E18" i="53" s="1"/>
  <c r="F18" i="53" s="1"/>
  <c r="G18" i="53" s="1"/>
  <c r="H18" i="53" s="1"/>
  <c r="I18" i="53" s="1"/>
  <c r="J18" i="53" s="1"/>
  <c r="K18" i="53" s="1"/>
  <c r="L18" i="53" s="1"/>
  <c r="E17" i="53"/>
  <c r="F17" i="53" s="1"/>
  <c r="G17" i="53" s="1"/>
  <c r="H17" i="53" s="1"/>
  <c r="I17" i="53" s="1"/>
  <c r="J17" i="53" s="1"/>
  <c r="K17" i="53" s="1"/>
  <c r="L17" i="53" s="1"/>
  <c r="M17" i="53" s="1"/>
  <c r="O13" i="53"/>
  <c r="O19" i="53" s="1"/>
  <c r="B13" i="53"/>
  <c r="D12" i="53"/>
  <c r="E12" i="53" s="1"/>
  <c r="F12" i="53" s="1"/>
  <c r="G12" i="53" s="1"/>
  <c r="H12" i="53" s="1"/>
  <c r="I12" i="53" s="1"/>
  <c r="J12" i="53" s="1"/>
  <c r="K12" i="53" s="1"/>
  <c r="L12" i="53" s="1"/>
  <c r="E11" i="53"/>
  <c r="F11" i="53" s="1"/>
  <c r="G11" i="53" s="1"/>
  <c r="H11" i="53" s="1"/>
  <c r="I11" i="53" s="1"/>
  <c r="J11" i="53" s="1"/>
  <c r="K11" i="53" s="1"/>
  <c r="L11" i="53" s="1"/>
  <c r="M11" i="53" s="1"/>
  <c r="C11" i="53"/>
  <c r="C17" i="53" s="1"/>
  <c r="C7" i="53"/>
  <c r="C13" i="53" s="1"/>
  <c r="C19" i="53" s="1"/>
  <c r="D6" i="53"/>
  <c r="E6" i="53" s="1"/>
  <c r="F6" i="53" s="1"/>
  <c r="G6" i="53" s="1"/>
  <c r="H6" i="53" s="1"/>
  <c r="I6" i="53" s="1"/>
  <c r="J6" i="53" s="1"/>
  <c r="K6" i="53" s="1"/>
  <c r="L6" i="53" s="1"/>
  <c r="E5" i="53"/>
  <c r="F5" i="53" s="1"/>
  <c r="G5" i="53" s="1"/>
  <c r="H5" i="53" s="1"/>
  <c r="I5" i="53" s="1"/>
  <c r="J5" i="53" s="1"/>
  <c r="K5" i="53" s="1"/>
  <c r="L5" i="53" s="1"/>
  <c r="M5" i="53" s="1"/>
  <c r="I17" i="69" l="1"/>
  <c r="H19" i="69"/>
  <c r="I11" i="69"/>
  <c r="H13" i="69"/>
  <c r="I5" i="69"/>
  <c r="H7" i="69"/>
  <c r="E19" i="65"/>
  <c r="E12" i="60"/>
  <c r="F6" i="60"/>
  <c r="H13" i="79"/>
  <c r="I12" i="79"/>
  <c r="K6" i="79"/>
  <c r="J7" i="79"/>
  <c r="H19" i="79"/>
  <c r="I18" i="79"/>
  <c r="I19" i="78"/>
  <c r="J18" i="78"/>
  <c r="H13" i="78"/>
  <c r="I12" i="78"/>
  <c r="K6" i="78"/>
  <c r="J7" i="78"/>
  <c r="F13" i="77"/>
  <c r="G12" i="77"/>
  <c r="G19" i="77"/>
  <c r="H18" i="77"/>
  <c r="J6" i="77"/>
  <c r="I7" i="77"/>
  <c r="J6" i="76"/>
  <c r="I7" i="76"/>
  <c r="G13" i="76"/>
  <c r="H12" i="76"/>
  <c r="G19" i="76"/>
  <c r="H18" i="76"/>
  <c r="G19" i="75"/>
  <c r="H18" i="75"/>
  <c r="F13" i="75"/>
  <c r="G12" i="75"/>
  <c r="J6" i="75"/>
  <c r="I7" i="75"/>
  <c r="G12" i="74"/>
  <c r="G13" i="74" s="1"/>
  <c r="I6" i="74"/>
  <c r="I7" i="74" s="1"/>
  <c r="H18" i="74"/>
  <c r="H19" i="74" s="1"/>
  <c r="G19" i="73"/>
  <c r="H18" i="73"/>
  <c r="I7" i="73"/>
  <c r="J6" i="73"/>
  <c r="F13" i="73"/>
  <c r="G12" i="73"/>
  <c r="G19" i="72"/>
  <c r="H18" i="72"/>
  <c r="J6" i="72"/>
  <c r="I7" i="72"/>
  <c r="F13" i="72"/>
  <c r="G12" i="72"/>
  <c r="I6" i="71"/>
  <c r="H18" i="71"/>
  <c r="H12" i="71"/>
  <c r="J6" i="70"/>
  <c r="I7" i="70"/>
  <c r="G19" i="70"/>
  <c r="H18" i="70"/>
  <c r="F13" i="70"/>
  <c r="G12" i="70"/>
  <c r="H18" i="69"/>
  <c r="G12" i="69"/>
  <c r="J6" i="69"/>
  <c r="J6" i="68"/>
  <c r="I7" i="68"/>
  <c r="F13" i="68"/>
  <c r="G12" i="68"/>
  <c r="G19" i="68"/>
  <c r="H18" i="68"/>
  <c r="J6" i="67"/>
  <c r="I7" i="67"/>
  <c r="G19" i="67"/>
  <c r="H18" i="67"/>
  <c r="F13" i="67"/>
  <c r="G12" i="67"/>
  <c r="F13" i="66"/>
  <c r="G12" i="66"/>
  <c r="G19" i="66"/>
  <c r="H18" i="66"/>
  <c r="J6" i="66"/>
  <c r="I7" i="66"/>
  <c r="F19" i="65"/>
  <c r="G18" i="65"/>
  <c r="F13" i="65"/>
  <c r="G12" i="65"/>
  <c r="H6" i="65"/>
  <c r="G7" i="65"/>
  <c r="E18" i="62"/>
  <c r="F18" i="62" s="1"/>
  <c r="H6" i="64"/>
  <c r="G7" i="64"/>
  <c r="D13" i="64"/>
  <c r="E12" i="64"/>
  <c r="E19" i="64"/>
  <c r="F18" i="64"/>
  <c r="E7" i="63"/>
  <c r="E13" i="63"/>
  <c r="F12" i="63"/>
  <c r="H6" i="63"/>
  <c r="G7" i="63"/>
  <c r="E19" i="63"/>
  <c r="F18" i="63"/>
  <c r="F6" i="62"/>
  <c r="E7" i="62"/>
  <c r="E13" i="62"/>
  <c r="F12" i="62"/>
  <c r="F7" i="61"/>
  <c r="G6" i="61"/>
  <c r="E13" i="61"/>
  <c r="F12" i="61"/>
  <c r="E19" i="61"/>
  <c r="F18" i="61"/>
  <c r="E6" i="59"/>
  <c r="F6" i="59" s="1"/>
  <c r="F12" i="60"/>
  <c r="E13" i="60"/>
  <c r="E19" i="60"/>
  <c r="F18" i="60"/>
  <c r="G6" i="60"/>
  <c r="F7" i="60"/>
  <c r="E6" i="58"/>
  <c r="F6" i="58" s="1"/>
  <c r="F7" i="58" s="1"/>
  <c r="E6" i="56"/>
  <c r="F6" i="56" s="1"/>
  <c r="F7" i="56" s="1"/>
  <c r="F7" i="59"/>
  <c r="G6" i="59"/>
  <c r="D19" i="59"/>
  <c r="E18" i="59"/>
  <c r="D12" i="59"/>
  <c r="D19" i="58"/>
  <c r="E18" i="58"/>
  <c r="D12" i="58"/>
  <c r="F7" i="57"/>
  <c r="D19" i="57"/>
  <c r="E7" i="57"/>
  <c r="E6" i="55"/>
  <c r="F6" i="55" s="1"/>
  <c r="F7" i="55" s="1"/>
  <c r="E6" i="54"/>
  <c r="F6" i="54" s="1"/>
  <c r="F7" i="54" s="1"/>
  <c r="G6" i="56"/>
  <c r="D19" i="56"/>
  <c r="E18" i="56"/>
  <c r="D12" i="56"/>
  <c r="E18" i="55"/>
  <c r="D19" i="55"/>
  <c r="D12" i="55"/>
  <c r="E18" i="54"/>
  <c r="D19" i="54"/>
  <c r="D12" i="54"/>
  <c r="N6" i="53"/>
  <c r="N7" i="53" s="1"/>
  <c r="D8" i="53" s="1"/>
  <c r="E23" i="53" s="1"/>
  <c r="F23" i="53" s="1"/>
  <c r="M6" i="53"/>
  <c r="N12" i="53"/>
  <c r="N13" i="53" s="1"/>
  <c r="D14" i="53" s="1"/>
  <c r="E24" i="53" s="1"/>
  <c r="F24" i="53" s="1"/>
  <c r="M12" i="53"/>
  <c r="N18" i="53"/>
  <c r="N19" i="53" s="1"/>
  <c r="D20" i="53" s="1"/>
  <c r="E25" i="53" s="1"/>
  <c r="F25" i="53" s="1"/>
  <c r="M18" i="53"/>
  <c r="J17" i="69" l="1"/>
  <c r="I19" i="69"/>
  <c r="J11" i="69"/>
  <c r="I13" i="69"/>
  <c r="J5" i="69"/>
  <c r="I7" i="69"/>
  <c r="E19" i="62"/>
  <c r="E7" i="58"/>
  <c r="G6" i="58"/>
  <c r="E7" i="56"/>
  <c r="E7" i="59"/>
  <c r="I19" i="79"/>
  <c r="J18" i="79"/>
  <c r="L6" i="79"/>
  <c r="K7" i="79"/>
  <c r="I13" i="79"/>
  <c r="J12" i="79"/>
  <c r="I13" i="78"/>
  <c r="J12" i="78"/>
  <c r="J19" i="78"/>
  <c r="K18" i="78"/>
  <c r="K7" i="78"/>
  <c r="L6" i="78"/>
  <c r="K6" i="77"/>
  <c r="J7" i="77"/>
  <c r="H19" i="77"/>
  <c r="I18" i="77"/>
  <c r="G13" i="77"/>
  <c r="H12" i="77"/>
  <c r="H19" i="76"/>
  <c r="I18" i="76"/>
  <c r="J7" i="76"/>
  <c r="K6" i="76"/>
  <c r="H13" i="76"/>
  <c r="I12" i="76"/>
  <c r="K6" i="75"/>
  <c r="J7" i="75"/>
  <c r="H19" i="75"/>
  <c r="I18" i="75"/>
  <c r="G13" i="75"/>
  <c r="H12" i="75"/>
  <c r="H12" i="74"/>
  <c r="H13" i="74" s="1"/>
  <c r="I18" i="74"/>
  <c r="I19" i="74" s="1"/>
  <c r="J6" i="74"/>
  <c r="J7" i="74" s="1"/>
  <c r="G13" i="73"/>
  <c r="H12" i="73"/>
  <c r="H19" i="73"/>
  <c r="I18" i="73"/>
  <c r="J7" i="73"/>
  <c r="K6" i="73"/>
  <c r="G13" i="72"/>
  <c r="H12" i="72"/>
  <c r="J7" i="72"/>
  <c r="K6" i="72"/>
  <c r="H19" i="72"/>
  <c r="I18" i="72"/>
  <c r="J6" i="71"/>
  <c r="I18" i="71"/>
  <c r="I12" i="71"/>
  <c r="G13" i="70"/>
  <c r="H12" i="70"/>
  <c r="K6" i="70"/>
  <c r="J7" i="70"/>
  <c r="H19" i="70"/>
  <c r="I18" i="70"/>
  <c r="H12" i="69"/>
  <c r="I18" i="69"/>
  <c r="K6" i="69"/>
  <c r="G13" i="68"/>
  <c r="H12" i="68"/>
  <c r="H19" i="68"/>
  <c r="I18" i="68"/>
  <c r="K6" i="68"/>
  <c r="J7" i="68"/>
  <c r="K6" i="67"/>
  <c r="J7" i="67"/>
  <c r="G13" i="67"/>
  <c r="H12" i="67"/>
  <c r="H19" i="67"/>
  <c r="I18" i="67"/>
  <c r="G13" i="66"/>
  <c r="H12" i="66"/>
  <c r="K6" i="66"/>
  <c r="J7" i="66"/>
  <c r="H19" i="66"/>
  <c r="I18" i="66"/>
  <c r="G19" i="65"/>
  <c r="H18" i="65"/>
  <c r="I6" i="65"/>
  <c r="H7" i="65"/>
  <c r="G13" i="65"/>
  <c r="H12" i="65"/>
  <c r="F19" i="64"/>
  <c r="G18" i="64"/>
  <c r="H7" i="64"/>
  <c r="I6" i="64"/>
  <c r="E13" i="64"/>
  <c r="F12" i="64"/>
  <c r="F13" i="63"/>
  <c r="G12" i="63"/>
  <c r="F19" i="63"/>
  <c r="G18" i="63"/>
  <c r="H7" i="63"/>
  <c r="I6" i="63"/>
  <c r="F13" i="62"/>
  <c r="G12" i="62"/>
  <c r="F19" i="62"/>
  <c r="G18" i="62"/>
  <c r="F7" i="62"/>
  <c r="G6" i="62"/>
  <c r="F13" i="61"/>
  <c r="G12" i="61"/>
  <c r="F19" i="61"/>
  <c r="G18" i="61"/>
  <c r="H6" i="61"/>
  <c r="G7" i="61"/>
  <c r="F19" i="60"/>
  <c r="G18" i="60"/>
  <c r="H6" i="60"/>
  <c r="G7" i="60"/>
  <c r="F13" i="60"/>
  <c r="G12" i="60"/>
  <c r="E19" i="59"/>
  <c r="F18" i="59"/>
  <c r="D13" i="59"/>
  <c r="E12" i="59"/>
  <c r="H6" i="59"/>
  <c r="G7" i="59"/>
  <c r="H6" i="58"/>
  <c r="G7" i="58"/>
  <c r="D13" i="58"/>
  <c r="E12" i="58"/>
  <c r="E19" i="58"/>
  <c r="F18" i="58"/>
  <c r="D13" i="57"/>
  <c r="E12" i="57"/>
  <c r="H6" i="57"/>
  <c r="G7" i="57"/>
  <c r="E19" i="57"/>
  <c r="G6" i="55"/>
  <c r="H6" i="55" s="1"/>
  <c r="E7" i="55"/>
  <c r="E7" i="54"/>
  <c r="G6" i="54"/>
  <c r="H6" i="54" s="1"/>
  <c r="D13" i="56"/>
  <c r="E12" i="56"/>
  <c r="H6" i="56"/>
  <c r="G7" i="56"/>
  <c r="E19" i="56"/>
  <c r="F18" i="56"/>
  <c r="F18" i="55"/>
  <c r="E19" i="55"/>
  <c r="D13" i="55"/>
  <c r="E12" i="55"/>
  <c r="E19" i="54"/>
  <c r="F18" i="54"/>
  <c r="D13" i="54"/>
  <c r="E12" i="54"/>
  <c r="F26" i="53"/>
  <c r="F27" i="53" s="1"/>
  <c r="K17" i="69" l="1"/>
  <c r="J19" i="69"/>
  <c r="K11" i="69"/>
  <c r="J13" i="69"/>
  <c r="K5" i="69"/>
  <c r="J7" i="69"/>
  <c r="G7" i="54"/>
  <c r="G7" i="55"/>
  <c r="M6" i="79"/>
  <c r="M7" i="79" s="1"/>
  <c r="L7" i="79"/>
  <c r="N6" i="79"/>
  <c r="N7" i="79" s="1"/>
  <c r="D8" i="79" s="1"/>
  <c r="E23" i="79" s="1"/>
  <c r="F23" i="79" s="1"/>
  <c r="K12" i="79"/>
  <c r="J13" i="79"/>
  <c r="J19" i="79"/>
  <c r="K18" i="79"/>
  <c r="N6" i="78"/>
  <c r="N7" i="78" s="1"/>
  <c r="M6" i="78"/>
  <c r="M7" i="78" s="1"/>
  <c r="L7" i="78"/>
  <c r="K19" i="78"/>
  <c r="L18" i="78"/>
  <c r="J13" i="78"/>
  <c r="K12" i="78"/>
  <c r="H13" i="77"/>
  <c r="I12" i="77"/>
  <c r="L6" i="77"/>
  <c r="K7" i="77"/>
  <c r="I19" i="77"/>
  <c r="J18" i="77"/>
  <c r="I13" i="76"/>
  <c r="J12" i="76"/>
  <c r="I19" i="76"/>
  <c r="J18" i="76"/>
  <c r="L6" i="76"/>
  <c r="K7" i="76"/>
  <c r="L6" i="75"/>
  <c r="K7" i="75"/>
  <c r="H13" i="75"/>
  <c r="I12" i="75"/>
  <c r="I19" i="75"/>
  <c r="J18" i="75"/>
  <c r="I12" i="74"/>
  <c r="I13" i="74" s="1"/>
  <c r="K6" i="74"/>
  <c r="K7" i="74" s="1"/>
  <c r="J18" i="74"/>
  <c r="J19" i="74" s="1"/>
  <c r="L6" i="73"/>
  <c r="K7" i="73"/>
  <c r="H13" i="73"/>
  <c r="I12" i="73"/>
  <c r="I19" i="73"/>
  <c r="J18" i="73"/>
  <c r="H13" i="72"/>
  <c r="I12" i="72"/>
  <c r="I19" i="72"/>
  <c r="J18" i="72"/>
  <c r="L6" i="72"/>
  <c r="K7" i="72"/>
  <c r="J12" i="71"/>
  <c r="K6" i="71"/>
  <c r="J18" i="71"/>
  <c r="I19" i="70"/>
  <c r="J18" i="70"/>
  <c r="H13" i="70"/>
  <c r="I12" i="70"/>
  <c r="L6" i="70"/>
  <c r="K7" i="70"/>
  <c r="L6" i="69"/>
  <c r="I12" i="69"/>
  <c r="J18" i="69"/>
  <c r="L6" i="68"/>
  <c r="K7" i="68"/>
  <c r="H13" i="68"/>
  <c r="I12" i="68"/>
  <c r="I19" i="68"/>
  <c r="J18" i="68"/>
  <c r="H13" i="67"/>
  <c r="I12" i="67"/>
  <c r="L6" i="67"/>
  <c r="K7" i="67"/>
  <c r="I19" i="67"/>
  <c r="J18" i="67"/>
  <c r="I19" i="66"/>
  <c r="J18" i="66"/>
  <c r="L6" i="66"/>
  <c r="K7" i="66"/>
  <c r="H13" i="66"/>
  <c r="I12" i="66"/>
  <c r="J6" i="65"/>
  <c r="I7" i="65"/>
  <c r="H13" i="65"/>
  <c r="I12" i="65"/>
  <c r="H19" i="65"/>
  <c r="I18" i="65"/>
  <c r="G19" i="64"/>
  <c r="H18" i="64"/>
  <c r="J6" i="64"/>
  <c r="I7" i="64"/>
  <c r="F13" i="64"/>
  <c r="G12" i="64"/>
  <c r="G19" i="63"/>
  <c r="H18" i="63"/>
  <c r="J6" i="63"/>
  <c r="I7" i="63"/>
  <c r="G13" i="63"/>
  <c r="H12" i="63"/>
  <c r="H12" i="62"/>
  <c r="G13" i="62"/>
  <c r="H6" i="62"/>
  <c r="G7" i="62"/>
  <c r="G19" i="62"/>
  <c r="H18" i="62"/>
  <c r="G19" i="61"/>
  <c r="H18" i="61"/>
  <c r="G13" i="61"/>
  <c r="H12" i="61"/>
  <c r="I6" i="61"/>
  <c r="H7" i="61"/>
  <c r="G13" i="60"/>
  <c r="H12" i="60"/>
  <c r="G19" i="60"/>
  <c r="H18" i="60"/>
  <c r="H7" i="60"/>
  <c r="I6" i="60"/>
  <c r="H7" i="59"/>
  <c r="I6" i="59"/>
  <c r="F19" i="59"/>
  <c r="G18" i="59"/>
  <c r="E13" i="59"/>
  <c r="F12" i="59"/>
  <c r="F19" i="58"/>
  <c r="G18" i="58"/>
  <c r="E13" i="58"/>
  <c r="F12" i="58"/>
  <c r="H7" i="58"/>
  <c r="I6" i="58"/>
  <c r="F19" i="57"/>
  <c r="E13" i="57"/>
  <c r="H7" i="57"/>
  <c r="I6" i="57"/>
  <c r="F19" i="56"/>
  <c r="G18" i="56"/>
  <c r="E13" i="56"/>
  <c r="F12" i="56"/>
  <c r="H7" i="56"/>
  <c r="I6" i="56"/>
  <c r="F19" i="55"/>
  <c r="G18" i="55"/>
  <c r="H7" i="55"/>
  <c r="I6" i="55"/>
  <c r="E13" i="55"/>
  <c r="F12" i="55"/>
  <c r="H7" i="54"/>
  <c r="I6" i="54"/>
  <c r="E13" i="54"/>
  <c r="F12" i="54"/>
  <c r="F19" i="54"/>
  <c r="G18" i="54"/>
  <c r="C6" i="52"/>
  <c r="C12" i="52" s="1"/>
  <c r="C18" i="52" s="1"/>
  <c r="D18" i="52" s="1"/>
  <c r="B19" i="52"/>
  <c r="E17" i="52"/>
  <c r="F17" i="52" s="1"/>
  <c r="G17" i="52" s="1"/>
  <c r="H17" i="52" s="1"/>
  <c r="I17" i="52" s="1"/>
  <c r="J17" i="52" s="1"/>
  <c r="K17" i="52" s="1"/>
  <c r="L17" i="52" s="1"/>
  <c r="M17" i="52" s="1"/>
  <c r="O13" i="52"/>
  <c r="O19" i="52" s="1"/>
  <c r="B13" i="52"/>
  <c r="E11" i="52"/>
  <c r="F11" i="52" s="1"/>
  <c r="G11" i="52" s="1"/>
  <c r="H11" i="52" s="1"/>
  <c r="I11" i="52" s="1"/>
  <c r="J11" i="52" s="1"/>
  <c r="K11" i="52" s="1"/>
  <c r="L11" i="52" s="1"/>
  <c r="M11" i="52" s="1"/>
  <c r="C11" i="52"/>
  <c r="C17" i="52" s="1"/>
  <c r="C7" i="52"/>
  <c r="C13" i="52" s="1"/>
  <c r="C19" i="52" s="1"/>
  <c r="E5" i="52"/>
  <c r="F5" i="52" s="1"/>
  <c r="G5" i="52" s="1"/>
  <c r="H5" i="52" s="1"/>
  <c r="I5" i="52" s="1"/>
  <c r="J5" i="52" s="1"/>
  <c r="K5" i="52" s="1"/>
  <c r="L5" i="52" s="1"/>
  <c r="M5" i="52" s="1"/>
  <c r="B19" i="51"/>
  <c r="E17" i="51"/>
  <c r="F17" i="51" s="1"/>
  <c r="G17" i="51" s="1"/>
  <c r="H17" i="51" s="1"/>
  <c r="I17" i="51" s="1"/>
  <c r="J17" i="51" s="1"/>
  <c r="K17" i="51" s="1"/>
  <c r="L17" i="51" s="1"/>
  <c r="M17" i="51" s="1"/>
  <c r="O13" i="51"/>
  <c r="O19" i="51" s="1"/>
  <c r="B13" i="51"/>
  <c r="C18" i="51"/>
  <c r="D18" i="51" s="1"/>
  <c r="E11" i="51"/>
  <c r="F11" i="51" s="1"/>
  <c r="G11" i="51" s="1"/>
  <c r="H11" i="51" s="1"/>
  <c r="I11" i="51" s="1"/>
  <c r="J11" i="51" s="1"/>
  <c r="K11" i="51" s="1"/>
  <c r="L11" i="51" s="1"/>
  <c r="M11" i="51" s="1"/>
  <c r="C11" i="51"/>
  <c r="C17" i="51" s="1"/>
  <c r="C7" i="51"/>
  <c r="C13" i="51" s="1"/>
  <c r="C19" i="51" s="1"/>
  <c r="D6" i="51"/>
  <c r="D7" i="51" s="1"/>
  <c r="E5" i="51"/>
  <c r="F5" i="51" s="1"/>
  <c r="G5" i="51" s="1"/>
  <c r="H5" i="51" s="1"/>
  <c r="I5" i="51" s="1"/>
  <c r="J5" i="51" s="1"/>
  <c r="K5" i="51" s="1"/>
  <c r="L5" i="51" s="1"/>
  <c r="M5" i="51" s="1"/>
  <c r="B19" i="50"/>
  <c r="E17" i="50"/>
  <c r="F17" i="50" s="1"/>
  <c r="G17" i="50" s="1"/>
  <c r="H17" i="50" s="1"/>
  <c r="I17" i="50" s="1"/>
  <c r="J17" i="50" s="1"/>
  <c r="K17" i="50" s="1"/>
  <c r="L17" i="50" s="1"/>
  <c r="M17" i="50" s="1"/>
  <c r="O13" i="50"/>
  <c r="O19" i="50" s="1"/>
  <c r="B13" i="50"/>
  <c r="D18" i="50"/>
  <c r="E11" i="50"/>
  <c r="F11" i="50" s="1"/>
  <c r="G11" i="50" s="1"/>
  <c r="H11" i="50" s="1"/>
  <c r="I11" i="50" s="1"/>
  <c r="J11" i="50" s="1"/>
  <c r="K11" i="50" s="1"/>
  <c r="L11" i="50" s="1"/>
  <c r="M11" i="50" s="1"/>
  <c r="C7" i="50"/>
  <c r="C13" i="50" s="1"/>
  <c r="C19" i="50" s="1"/>
  <c r="D6" i="50"/>
  <c r="D7" i="50" s="1"/>
  <c r="E5" i="50"/>
  <c r="F5" i="50" s="1"/>
  <c r="G5" i="50" s="1"/>
  <c r="H5" i="50" s="1"/>
  <c r="I5" i="50" s="1"/>
  <c r="J5" i="50" s="1"/>
  <c r="K5" i="50" s="1"/>
  <c r="L5" i="50" s="1"/>
  <c r="M5" i="50" s="1"/>
  <c r="B19" i="48"/>
  <c r="E17" i="48"/>
  <c r="F17" i="48" s="1"/>
  <c r="G17" i="48" s="1"/>
  <c r="H17" i="48" s="1"/>
  <c r="I17" i="48" s="1"/>
  <c r="J17" i="48" s="1"/>
  <c r="K17" i="48" s="1"/>
  <c r="L17" i="48" s="1"/>
  <c r="M17" i="48" s="1"/>
  <c r="O13" i="48"/>
  <c r="O19" i="48" s="1"/>
  <c r="B13" i="48"/>
  <c r="C12" i="48"/>
  <c r="C18" i="48" s="1"/>
  <c r="D18" i="48" s="1"/>
  <c r="E11" i="48"/>
  <c r="F11" i="48" s="1"/>
  <c r="G11" i="48" s="1"/>
  <c r="H11" i="48" s="1"/>
  <c r="I11" i="48" s="1"/>
  <c r="J11" i="48" s="1"/>
  <c r="K11" i="48" s="1"/>
  <c r="L11" i="48" s="1"/>
  <c r="M11" i="48" s="1"/>
  <c r="C11" i="48"/>
  <c r="C17" i="48" s="1"/>
  <c r="C7" i="48"/>
  <c r="C13" i="48" s="1"/>
  <c r="C19" i="48" s="1"/>
  <c r="D6" i="48"/>
  <c r="D7" i="48" s="1"/>
  <c r="E5" i="48"/>
  <c r="F5" i="48" s="1"/>
  <c r="G5" i="48" s="1"/>
  <c r="H5" i="48" s="1"/>
  <c r="I5" i="48" s="1"/>
  <c r="J5" i="48" s="1"/>
  <c r="K5" i="48" s="1"/>
  <c r="L5" i="48" s="1"/>
  <c r="M5" i="48" s="1"/>
  <c r="B19" i="47"/>
  <c r="D18" i="47"/>
  <c r="E18" i="47" s="1"/>
  <c r="F17" i="47"/>
  <c r="G17" i="47" s="1"/>
  <c r="H17" i="47" s="1"/>
  <c r="I17" i="47" s="1"/>
  <c r="J17" i="47" s="1"/>
  <c r="K17" i="47" s="1"/>
  <c r="L17" i="47" s="1"/>
  <c r="M17" i="47" s="1"/>
  <c r="E17" i="47"/>
  <c r="O13" i="47"/>
  <c r="O19" i="47" s="1"/>
  <c r="D19" i="47" s="1"/>
  <c r="D13" i="47"/>
  <c r="B13" i="47"/>
  <c r="D12" i="47"/>
  <c r="E12" i="47" s="1"/>
  <c r="E13" i="47" s="1"/>
  <c r="F11" i="47"/>
  <c r="G11" i="47" s="1"/>
  <c r="H11" i="47" s="1"/>
  <c r="I11" i="47" s="1"/>
  <c r="J11" i="47" s="1"/>
  <c r="K11" i="47" s="1"/>
  <c r="L11" i="47" s="1"/>
  <c r="M11" i="47" s="1"/>
  <c r="E11" i="47"/>
  <c r="C11" i="47"/>
  <c r="C17" i="47" s="1"/>
  <c r="C7" i="47"/>
  <c r="C13" i="47" s="1"/>
  <c r="C19" i="47" s="1"/>
  <c r="D6" i="47"/>
  <c r="E6" i="47" s="1"/>
  <c r="E5" i="47"/>
  <c r="F5" i="47" s="1"/>
  <c r="G5" i="47" s="1"/>
  <c r="H5" i="47" s="1"/>
  <c r="I5" i="47" s="1"/>
  <c r="J5" i="47" s="1"/>
  <c r="K5" i="47" s="1"/>
  <c r="L5" i="47" s="1"/>
  <c r="M5" i="47" s="1"/>
  <c r="L17" i="69" l="1"/>
  <c r="K19" i="69"/>
  <c r="L11" i="69"/>
  <c r="K13" i="69"/>
  <c r="L5" i="69"/>
  <c r="K7" i="69"/>
  <c r="K13" i="79"/>
  <c r="L12" i="79"/>
  <c r="K19" i="79"/>
  <c r="L18" i="79"/>
  <c r="K13" i="78"/>
  <c r="L12" i="78"/>
  <c r="N18" i="78"/>
  <c r="N19" i="78" s="1"/>
  <c r="L19" i="78"/>
  <c r="M18" i="78"/>
  <c r="M19" i="78" s="1"/>
  <c r="D8" i="78"/>
  <c r="E23" i="78" s="1"/>
  <c r="F23" i="78" s="1"/>
  <c r="J19" i="77"/>
  <c r="K18" i="77"/>
  <c r="I13" i="77"/>
  <c r="J12" i="77"/>
  <c r="L7" i="77"/>
  <c r="N6" i="77"/>
  <c r="N7" i="77" s="1"/>
  <c r="M6" i="77"/>
  <c r="M7" i="77" s="1"/>
  <c r="J19" i="76"/>
  <c r="K18" i="76"/>
  <c r="J13" i="76"/>
  <c r="K12" i="76"/>
  <c r="L7" i="76"/>
  <c r="N6" i="76"/>
  <c r="N7" i="76" s="1"/>
  <c r="M6" i="76"/>
  <c r="M7" i="76" s="1"/>
  <c r="J19" i="75"/>
  <c r="K18" i="75"/>
  <c r="L7" i="75"/>
  <c r="N6" i="75"/>
  <c r="N7" i="75" s="1"/>
  <c r="M6" i="75"/>
  <c r="M7" i="75" s="1"/>
  <c r="J12" i="75"/>
  <c r="I13" i="75"/>
  <c r="J12" i="74"/>
  <c r="J13" i="74" s="1"/>
  <c r="K18" i="74"/>
  <c r="K19" i="74" s="1"/>
  <c r="L6" i="74"/>
  <c r="L7" i="74" s="1"/>
  <c r="J19" i="73"/>
  <c r="K18" i="73"/>
  <c r="L7" i="73"/>
  <c r="N6" i="73"/>
  <c r="N7" i="73" s="1"/>
  <c r="M6" i="73"/>
  <c r="M7" i="73" s="1"/>
  <c r="I13" i="73"/>
  <c r="J12" i="73"/>
  <c r="J19" i="72"/>
  <c r="K18" i="72"/>
  <c r="I13" i="72"/>
  <c r="J12" i="72"/>
  <c r="L7" i="72"/>
  <c r="N6" i="72"/>
  <c r="N7" i="72" s="1"/>
  <c r="M6" i="72"/>
  <c r="M7" i="72" s="1"/>
  <c r="L6" i="71"/>
  <c r="K18" i="71"/>
  <c r="K12" i="71"/>
  <c r="J12" i="70"/>
  <c r="I13" i="70"/>
  <c r="J19" i="70"/>
  <c r="K18" i="70"/>
  <c r="L7" i="70"/>
  <c r="N6" i="70"/>
  <c r="N7" i="70" s="1"/>
  <c r="M6" i="70"/>
  <c r="M7" i="70" s="1"/>
  <c r="N6" i="69"/>
  <c r="N7" i="69" s="1"/>
  <c r="M6" i="69"/>
  <c r="K18" i="69"/>
  <c r="J12" i="69"/>
  <c r="J19" i="68"/>
  <c r="K18" i="68"/>
  <c r="L7" i="68"/>
  <c r="N6" i="68"/>
  <c r="N7" i="68" s="1"/>
  <c r="M6" i="68"/>
  <c r="M7" i="68" s="1"/>
  <c r="I13" i="68"/>
  <c r="J12" i="68"/>
  <c r="L7" i="67"/>
  <c r="N6" i="67"/>
  <c r="N7" i="67" s="1"/>
  <c r="D8" i="67" s="1"/>
  <c r="E23" i="67" s="1"/>
  <c r="F23" i="67" s="1"/>
  <c r="M6" i="67"/>
  <c r="M7" i="67" s="1"/>
  <c r="J19" i="67"/>
  <c r="K18" i="67"/>
  <c r="I13" i="67"/>
  <c r="J12" i="67"/>
  <c r="L7" i="66"/>
  <c r="N6" i="66"/>
  <c r="N7" i="66" s="1"/>
  <c r="M6" i="66"/>
  <c r="M7" i="66" s="1"/>
  <c r="I13" i="66"/>
  <c r="J12" i="66"/>
  <c r="J19" i="66"/>
  <c r="K18" i="66"/>
  <c r="I19" i="65"/>
  <c r="J18" i="65"/>
  <c r="K6" i="65"/>
  <c r="J7" i="65"/>
  <c r="I13" i="65"/>
  <c r="J12" i="65"/>
  <c r="H19" i="64"/>
  <c r="I18" i="64"/>
  <c r="G13" i="64"/>
  <c r="H12" i="64"/>
  <c r="K6" i="64"/>
  <c r="J7" i="64"/>
  <c r="H19" i="63"/>
  <c r="I18" i="63"/>
  <c r="H13" i="63"/>
  <c r="I12" i="63"/>
  <c r="J7" i="63"/>
  <c r="K6" i="63"/>
  <c r="H13" i="62"/>
  <c r="I12" i="62"/>
  <c r="H19" i="62"/>
  <c r="I18" i="62"/>
  <c r="H7" i="62"/>
  <c r="I6" i="62"/>
  <c r="J6" i="61"/>
  <c r="I7" i="61"/>
  <c r="H19" i="61"/>
  <c r="I18" i="61"/>
  <c r="H13" i="61"/>
  <c r="I12" i="61"/>
  <c r="I7" i="60"/>
  <c r="J6" i="60"/>
  <c r="H13" i="60"/>
  <c r="I12" i="60"/>
  <c r="H19" i="60"/>
  <c r="I18" i="60"/>
  <c r="F13" i="59"/>
  <c r="G12" i="59"/>
  <c r="I7" i="59"/>
  <c r="J6" i="59"/>
  <c r="G19" i="59"/>
  <c r="H18" i="59"/>
  <c r="J6" i="58"/>
  <c r="I7" i="58"/>
  <c r="G19" i="58"/>
  <c r="H18" i="58"/>
  <c r="F13" i="58"/>
  <c r="G12" i="58"/>
  <c r="G19" i="57"/>
  <c r="F13" i="57"/>
  <c r="G12" i="57"/>
  <c r="J6" i="57"/>
  <c r="I7" i="57"/>
  <c r="D12" i="51"/>
  <c r="D13" i="51" s="1"/>
  <c r="E6" i="51"/>
  <c r="E7" i="51" s="1"/>
  <c r="G12" i="56"/>
  <c r="F13" i="56"/>
  <c r="G19" i="56"/>
  <c r="H18" i="56"/>
  <c r="J6" i="56"/>
  <c r="I7" i="56"/>
  <c r="G19" i="55"/>
  <c r="H18" i="55"/>
  <c r="F13" i="55"/>
  <c r="G12" i="55"/>
  <c r="I7" i="55"/>
  <c r="J6" i="55"/>
  <c r="J6" i="54"/>
  <c r="I7" i="54"/>
  <c r="F13" i="54"/>
  <c r="G12" i="54"/>
  <c r="G19" i="54"/>
  <c r="H18" i="54"/>
  <c r="D6" i="52"/>
  <c r="D19" i="52"/>
  <c r="E18" i="52"/>
  <c r="D12" i="52"/>
  <c r="E6" i="50"/>
  <c r="F6" i="50" s="1"/>
  <c r="G6" i="50" s="1"/>
  <c r="D19" i="51"/>
  <c r="E18" i="51"/>
  <c r="D19" i="50"/>
  <c r="E18" i="50"/>
  <c r="D12" i="50"/>
  <c r="E6" i="48"/>
  <c r="F6" i="48" s="1"/>
  <c r="G6" i="48" s="1"/>
  <c r="D19" i="48"/>
  <c r="E18" i="48"/>
  <c r="F7" i="48"/>
  <c r="D12" i="48"/>
  <c r="E19" i="47"/>
  <c r="F6" i="47"/>
  <c r="E7" i="47"/>
  <c r="D7" i="47"/>
  <c r="F12" i="47"/>
  <c r="F18" i="47"/>
  <c r="M17" i="69" l="1"/>
  <c r="M19" i="69" s="1"/>
  <c r="L19" i="69"/>
  <c r="M11" i="69"/>
  <c r="M13" i="69" s="1"/>
  <c r="L13" i="69"/>
  <c r="M5" i="69"/>
  <c r="M7" i="69" s="1"/>
  <c r="L7" i="69"/>
  <c r="D8" i="75"/>
  <c r="E23" i="75" s="1"/>
  <c r="F23" i="75" s="1"/>
  <c r="D8" i="73"/>
  <c r="E23" i="73" s="1"/>
  <c r="F23" i="73" s="1"/>
  <c r="F6" i="51"/>
  <c r="E7" i="48"/>
  <c r="L19" i="79"/>
  <c r="M18" i="79"/>
  <c r="M19" i="79" s="1"/>
  <c r="N18" i="79"/>
  <c r="N19" i="79" s="1"/>
  <c r="N12" i="79"/>
  <c r="N13" i="79" s="1"/>
  <c r="L13" i="79"/>
  <c r="M12" i="79"/>
  <c r="M13" i="79" s="1"/>
  <c r="N12" i="78"/>
  <c r="N13" i="78" s="1"/>
  <c r="L13" i="78"/>
  <c r="M12" i="78"/>
  <c r="M13" i="78" s="1"/>
  <c r="D20" i="78"/>
  <c r="E25" i="78" s="1"/>
  <c r="F25" i="78" s="1"/>
  <c r="D8" i="77"/>
  <c r="E23" i="77" s="1"/>
  <c r="F23" i="77" s="1"/>
  <c r="K19" i="77"/>
  <c r="L18" i="77"/>
  <c r="J13" i="77"/>
  <c r="K12" i="77"/>
  <c r="K13" i="76"/>
  <c r="L12" i="76"/>
  <c r="D8" i="76"/>
  <c r="E23" i="76" s="1"/>
  <c r="F23" i="76" s="1"/>
  <c r="K19" i="76"/>
  <c r="L18" i="76"/>
  <c r="J13" i="75"/>
  <c r="K12" i="75"/>
  <c r="K19" i="75"/>
  <c r="L18" i="75"/>
  <c r="K12" i="74"/>
  <c r="K13" i="74" s="1"/>
  <c r="L18" i="74"/>
  <c r="L19" i="74" s="1"/>
  <c r="N6" i="74"/>
  <c r="N7" i="74" s="1"/>
  <c r="M6" i="74"/>
  <c r="M7" i="74" s="1"/>
  <c r="K19" i="73"/>
  <c r="L18" i="73"/>
  <c r="J13" i="73"/>
  <c r="K12" i="73"/>
  <c r="D8" i="72"/>
  <c r="E23" i="72" s="1"/>
  <c r="F23" i="72" s="1"/>
  <c r="K19" i="72"/>
  <c r="L18" i="72"/>
  <c r="J13" i="72"/>
  <c r="K12" i="72"/>
  <c r="L18" i="71"/>
  <c r="L12" i="71"/>
  <c r="N6" i="71"/>
  <c r="N7" i="71" s="1"/>
  <c r="M6" i="71"/>
  <c r="K19" i="70"/>
  <c r="L18" i="70"/>
  <c r="D8" i="70"/>
  <c r="E23" i="70" s="1"/>
  <c r="F23" i="70" s="1"/>
  <c r="J13" i="70"/>
  <c r="K12" i="70"/>
  <c r="D8" i="69"/>
  <c r="E23" i="69" s="1"/>
  <c r="F23" i="69" s="1"/>
  <c r="K12" i="69"/>
  <c r="L18" i="69"/>
  <c r="J13" i="68"/>
  <c r="K12" i="68"/>
  <c r="K19" i="68"/>
  <c r="L18" i="68"/>
  <c r="D8" i="68"/>
  <c r="E23" i="68" s="1"/>
  <c r="F23" i="68" s="1"/>
  <c r="J13" i="67"/>
  <c r="K12" i="67"/>
  <c r="K19" i="67"/>
  <c r="L18" i="67"/>
  <c r="K19" i="66"/>
  <c r="L18" i="66"/>
  <c r="D8" i="66"/>
  <c r="E23" i="66" s="1"/>
  <c r="F23" i="66" s="1"/>
  <c r="J13" i="66"/>
  <c r="K12" i="66"/>
  <c r="L6" i="65"/>
  <c r="K7" i="65"/>
  <c r="J13" i="65"/>
  <c r="K12" i="65"/>
  <c r="J19" i="65"/>
  <c r="K18" i="65"/>
  <c r="I19" i="64"/>
  <c r="J18" i="64"/>
  <c r="L6" i="64"/>
  <c r="K7" i="64"/>
  <c r="H13" i="64"/>
  <c r="I12" i="64"/>
  <c r="L6" i="63"/>
  <c r="K7" i="63"/>
  <c r="I19" i="63"/>
  <c r="J18" i="63"/>
  <c r="I13" i="63"/>
  <c r="J12" i="63"/>
  <c r="J6" i="62"/>
  <c r="I7" i="62"/>
  <c r="I13" i="62"/>
  <c r="J12" i="62"/>
  <c r="I19" i="62"/>
  <c r="J18" i="62"/>
  <c r="I13" i="61"/>
  <c r="J12" i="61"/>
  <c r="J7" i="61"/>
  <c r="K6" i="61"/>
  <c r="I19" i="61"/>
  <c r="J18" i="61"/>
  <c r="I13" i="60"/>
  <c r="J12" i="60"/>
  <c r="I19" i="60"/>
  <c r="J18" i="60"/>
  <c r="K6" i="60"/>
  <c r="J7" i="60"/>
  <c r="I18" i="59"/>
  <c r="H19" i="59"/>
  <c r="G13" i="59"/>
  <c r="H12" i="59"/>
  <c r="K6" i="59"/>
  <c r="J7" i="59"/>
  <c r="K6" i="58"/>
  <c r="J7" i="58"/>
  <c r="G13" i="58"/>
  <c r="H12" i="58"/>
  <c r="H19" i="58"/>
  <c r="I18" i="58"/>
  <c r="H19" i="57"/>
  <c r="I18" i="57"/>
  <c r="K6" i="57"/>
  <c r="J7" i="57"/>
  <c r="G13" i="57"/>
  <c r="H12" i="57"/>
  <c r="E12" i="51"/>
  <c r="F12" i="51" s="1"/>
  <c r="G13" i="56"/>
  <c r="H12" i="56"/>
  <c r="K6" i="56"/>
  <c r="J7" i="56"/>
  <c r="H19" i="56"/>
  <c r="I18" i="56"/>
  <c r="K6" i="55"/>
  <c r="J7" i="55"/>
  <c r="H19" i="55"/>
  <c r="I18" i="55"/>
  <c r="G13" i="55"/>
  <c r="H12" i="55"/>
  <c r="K6" i="54"/>
  <c r="J7" i="54"/>
  <c r="H19" i="54"/>
  <c r="I18" i="54"/>
  <c r="G13" i="54"/>
  <c r="H12" i="54"/>
  <c r="D7" i="52"/>
  <c r="E6" i="52"/>
  <c r="E19" i="52"/>
  <c r="F18" i="52"/>
  <c r="D13" i="52"/>
  <c r="E12" i="52"/>
  <c r="F7" i="50"/>
  <c r="E7" i="50"/>
  <c r="E19" i="51"/>
  <c r="F18" i="51"/>
  <c r="G6" i="51"/>
  <c r="F7" i="51"/>
  <c r="D13" i="50"/>
  <c r="E12" i="50"/>
  <c r="E19" i="50"/>
  <c r="F18" i="50"/>
  <c r="H6" i="50"/>
  <c r="G7" i="50"/>
  <c r="H6" i="48"/>
  <c r="G7" i="48"/>
  <c r="D13" i="48"/>
  <c r="E12" i="48"/>
  <c r="E19" i="48"/>
  <c r="F18" i="48"/>
  <c r="F19" i="47"/>
  <c r="G18" i="47"/>
  <c r="F7" i="47"/>
  <c r="G6" i="47"/>
  <c r="F13" i="47"/>
  <c r="G12" i="47"/>
  <c r="D14" i="79" l="1"/>
  <c r="E24" i="79" s="1"/>
  <c r="F24" i="79" s="1"/>
  <c r="D20" i="79"/>
  <c r="E25" i="79" s="1"/>
  <c r="F25" i="79" s="1"/>
  <c r="D14" i="78"/>
  <c r="E24" i="78" s="1"/>
  <c r="F24" i="78" s="1"/>
  <c r="F26" i="78" s="1"/>
  <c r="N18" i="77"/>
  <c r="N19" i="77" s="1"/>
  <c r="L19" i="77"/>
  <c r="M18" i="77"/>
  <c r="M19" i="77" s="1"/>
  <c r="K13" i="77"/>
  <c r="L12" i="77"/>
  <c r="L13" i="76"/>
  <c r="M12" i="76"/>
  <c r="M13" i="76" s="1"/>
  <c r="N12" i="76"/>
  <c r="N13" i="76" s="1"/>
  <c r="N18" i="76"/>
  <c r="N19" i="76" s="1"/>
  <c r="L19" i="76"/>
  <c r="M18" i="76"/>
  <c r="M19" i="76" s="1"/>
  <c r="K13" i="75"/>
  <c r="L12" i="75"/>
  <c r="N18" i="75"/>
  <c r="N19" i="75" s="1"/>
  <c r="L19" i="75"/>
  <c r="M18" i="75"/>
  <c r="M19" i="75" s="1"/>
  <c r="L12" i="74"/>
  <c r="L13" i="74" s="1"/>
  <c r="N18" i="74"/>
  <c r="N19" i="74" s="1"/>
  <c r="M18" i="74"/>
  <c r="M19" i="74" s="1"/>
  <c r="D8" i="74"/>
  <c r="E23" i="74" s="1"/>
  <c r="F23" i="74" s="1"/>
  <c r="N18" i="73"/>
  <c r="N19" i="73" s="1"/>
  <c r="L19" i="73"/>
  <c r="M18" i="73"/>
  <c r="M19" i="73" s="1"/>
  <c r="K13" i="73"/>
  <c r="L12" i="73"/>
  <c r="N18" i="72"/>
  <c r="N19" i="72" s="1"/>
  <c r="L19" i="72"/>
  <c r="M18" i="72"/>
  <c r="M19" i="72" s="1"/>
  <c r="K13" i="72"/>
  <c r="L12" i="72"/>
  <c r="M12" i="71"/>
  <c r="N12" i="71"/>
  <c r="N13" i="71" s="1"/>
  <c r="D14" i="71" s="1"/>
  <c r="E24" i="71" s="1"/>
  <c r="F24" i="71" s="1"/>
  <c r="N18" i="71"/>
  <c r="N19" i="71" s="1"/>
  <c r="D20" i="71" s="1"/>
  <c r="E25" i="71" s="1"/>
  <c r="F25" i="71" s="1"/>
  <c r="M18" i="71"/>
  <c r="D8" i="71"/>
  <c r="E23" i="71" s="1"/>
  <c r="F23" i="71" s="1"/>
  <c r="N18" i="70"/>
  <c r="N19" i="70" s="1"/>
  <c r="L19" i="70"/>
  <c r="M18" i="70"/>
  <c r="M19" i="70" s="1"/>
  <c r="K13" i="70"/>
  <c r="L12" i="70"/>
  <c r="L12" i="69"/>
  <c r="N18" i="69"/>
  <c r="N19" i="69" s="1"/>
  <c r="M18" i="69"/>
  <c r="N18" i="68"/>
  <c r="N19" i="68" s="1"/>
  <c r="L19" i="68"/>
  <c r="M18" i="68"/>
  <c r="M19" i="68" s="1"/>
  <c r="K13" i="68"/>
  <c r="L12" i="68"/>
  <c r="K13" i="67"/>
  <c r="L12" i="67"/>
  <c r="N18" i="67"/>
  <c r="N19" i="67" s="1"/>
  <c r="L19" i="67"/>
  <c r="M18" i="67"/>
  <c r="M19" i="67" s="1"/>
  <c r="N18" i="66"/>
  <c r="N19" i="66" s="1"/>
  <c r="L19" i="66"/>
  <c r="M18" i="66"/>
  <c r="M19" i="66" s="1"/>
  <c r="K13" i="66"/>
  <c r="L12" i="66"/>
  <c r="K13" i="65"/>
  <c r="L12" i="65"/>
  <c r="K19" i="65"/>
  <c r="L18" i="65"/>
  <c r="N6" i="65"/>
  <c r="N7" i="65" s="1"/>
  <c r="M6" i="65"/>
  <c r="M7" i="65" s="1"/>
  <c r="L7" i="65"/>
  <c r="L7" i="64"/>
  <c r="N6" i="64"/>
  <c r="N7" i="64" s="1"/>
  <c r="M6" i="64"/>
  <c r="M7" i="64" s="1"/>
  <c r="I13" i="64"/>
  <c r="J12" i="64"/>
  <c r="J19" i="64"/>
  <c r="K18" i="64"/>
  <c r="J19" i="63"/>
  <c r="K18" i="63"/>
  <c r="J13" i="63"/>
  <c r="K12" i="63"/>
  <c r="L7" i="63"/>
  <c r="N6" i="63"/>
  <c r="N7" i="63" s="1"/>
  <c r="M6" i="63"/>
  <c r="M7" i="63" s="1"/>
  <c r="J13" i="62"/>
  <c r="K12" i="62"/>
  <c r="K18" i="62"/>
  <c r="J19" i="62"/>
  <c r="J7" i="62"/>
  <c r="K6" i="62"/>
  <c r="J19" i="61"/>
  <c r="K18" i="61"/>
  <c r="J13" i="61"/>
  <c r="K12" i="61"/>
  <c r="L6" i="61"/>
  <c r="K7" i="61"/>
  <c r="J19" i="60"/>
  <c r="K18" i="60"/>
  <c r="J13" i="60"/>
  <c r="K12" i="60"/>
  <c r="L6" i="60"/>
  <c r="K7" i="60"/>
  <c r="I19" i="59"/>
  <c r="J18" i="59"/>
  <c r="L6" i="59"/>
  <c r="K7" i="59"/>
  <c r="H13" i="59"/>
  <c r="I12" i="59"/>
  <c r="L6" i="58"/>
  <c r="K7" i="58"/>
  <c r="I19" i="58"/>
  <c r="J18" i="58"/>
  <c r="H13" i="58"/>
  <c r="I12" i="58"/>
  <c r="L6" i="57"/>
  <c r="K7" i="57"/>
  <c r="H13" i="57"/>
  <c r="I12" i="57"/>
  <c r="I19" i="57"/>
  <c r="J18" i="57"/>
  <c r="I19" i="56"/>
  <c r="J18" i="56"/>
  <c r="H13" i="56"/>
  <c r="I12" i="56"/>
  <c r="L6" i="56"/>
  <c r="K7" i="56"/>
  <c r="I19" i="55"/>
  <c r="J18" i="55"/>
  <c r="H13" i="55"/>
  <c r="I12" i="55"/>
  <c r="L6" i="55"/>
  <c r="K7" i="55"/>
  <c r="H13" i="54"/>
  <c r="I12" i="54"/>
  <c r="I19" i="54"/>
  <c r="J18" i="54"/>
  <c r="L6" i="54"/>
  <c r="K7" i="54"/>
  <c r="F6" i="52"/>
  <c r="E7" i="52"/>
  <c r="F19" i="52"/>
  <c r="G18" i="52"/>
  <c r="E13" i="52"/>
  <c r="F12" i="52"/>
  <c r="H6" i="51"/>
  <c r="G7" i="51"/>
  <c r="G12" i="51"/>
  <c r="F19" i="51"/>
  <c r="G18" i="51"/>
  <c r="H7" i="50"/>
  <c r="I6" i="50"/>
  <c r="E13" i="50"/>
  <c r="F12" i="50"/>
  <c r="F19" i="50"/>
  <c r="G18" i="50"/>
  <c r="E13" i="48"/>
  <c r="F12" i="48"/>
  <c r="F19" i="48"/>
  <c r="G18" i="48"/>
  <c r="H7" i="48"/>
  <c r="I6" i="48"/>
  <c r="G13" i="47"/>
  <c r="H12" i="47"/>
  <c r="G19" i="47"/>
  <c r="H18" i="47"/>
  <c r="G7" i="47"/>
  <c r="H6" i="47"/>
  <c r="F26" i="79" l="1"/>
  <c r="D14" i="76"/>
  <c r="E24" i="76" s="1"/>
  <c r="F24" i="76" s="1"/>
  <c r="L13" i="77"/>
  <c r="M12" i="77"/>
  <c r="M13" i="77" s="1"/>
  <c r="N12" i="77"/>
  <c r="N13" i="77" s="1"/>
  <c r="D14" i="77" s="1"/>
  <c r="E24" i="77" s="1"/>
  <c r="F24" i="77" s="1"/>
  <c r="D20" i="77"/>
  <c r="E25" i="77" s="1"/>
  <c r="F25" i="77" s="1"/>
  <c r="D20" i="76"/>
  <c r="E25" i="76" s="1"/>
  <c r="F25" i="76" s="1"/>
  <c r="D20" i="75"/>
  <c r="E25" i="75" s="1"/>
  <c r="F25" i="75" s="1"/>
  <c r="L13" i="75"/>
  <c r="M12" i="75"/>
  <c r="M13" i="75" s="1"/>
  <c r="N12" i="75"/>
  <c r="N13" i="75" s="1"/>
  <c r="D14" i="75" s="1"/>
  <c r="E24" i="75" s="1"/>
  <c r="F24" i="75" s="1"/>
  <c r="F26" i="75" s="1"/>
  <c r="M12" i="74"/>
  <c r="M13" i="74" s="1"/>
  <c r="N12" i="74"/>
  <c r="N13" i="74" s="1"/>
  <c r="D20" i="74"/>
  <c r="E25" i="74" s="1"/>
  <c r="F25" i="74" s="1"/>
  <c r="L13" i="73"/>
  <c r="M12" i="73"/>
  <c r="M13" i="73" s="1"/>
  <c r="N12" i="73"/>
  <c r="N13" i="73" s="1"/>
  <c r="D20" i="73"/>
  <c r="E25" i="73" s="1"/>
  <c r="F25" i="73" s="1"/>
  <c r="L13" i="72"/>
  <c r="M12" i="72"/>
  <c r="M13" i="72" s="1"/>
  <c r="N12" i="72"/>
  <c r="N13" i="72" s="1"/>
  <c r="D14" i="72" s="1"/>
  <c r="E24" i="72" s="1"/>
  <c r="F24" i="72" s="1"/>
  <c r="D20" i="72"/>
  <c r="E25" i="72" s="1"/>
  <c r="F25" i="72" s="1"/>
  <c r="F26" i="71"/>
  <c r="L13" i="70"/>
  <c r="M12" i="70"/>
  <c r="M13" i="70" s="1"/>
  <c r="N12" i="70"/>
  <c r="N13" i="70" s="1"/>
  <c r="D14" i="70" s="1"/>
  <c r="E24" i="70" s="1"/>
  <c r="F24" i="70" s="1"/>
  <c r="D20" i="70"/>
  <c r="E25" i="70" s="1"/>
  <c r="F25" i="70" s="1"/>
  <c r="M12" i="69"/>
  <c r="N12" i="69"/>
  <c r="N13" i="69" s="1"/>
  <c r="D14" i="69" s="1"/>
  <c r="E24" i="69" s="1"/>
  <c r="F24" i="69" s="1"/>
  <c r="D20" i="69"/>
  <c r="E25" i="69" s="1"/>
  <c r="F25" i="69" s="1"/>
  <c r="L13" i="68"/>
  <c r="M12" i="68"/>
  <c r="M13" i="68" s="1"/>
  <c r="N12" i="68"/>
  <c r="N13" i="68" s="1"/>
  <c r="D20" i="68"/>
  <c r="E25" i="68" s="1"/>
  <c r="F25" i="68" s="1"/>
  <c r="D20" i="67"/>
  <c r="E25" i="67" s="1"/>
  <c r="F25" i="67" s="1"/>
  <c r="L13" i="67"/>
  <c r="M12" i="67"/>
  <c r="M13" i="67" s="1"/>
  <c r="N12" i="67"/>
  <c r="N13" i="67" s="1"/>
  <c r="D14" i="67" s="1"/>
  <c r="E24" i="67" s="1"/>
  <c r="F24" i="67" s="1"/>
  <c r="F26" i="67" s="1"/>
  <c r="D20" i="66"/>
  <c r="E25" i="66" s="1"/>
  <c r="F25" i="66" s="1"/>
  <c r="L13" i="66"/>
  <c r="M12" i="66"/>
  <c r="M13" i="66" s="1"/>
  <c r="N12" i="66"/>
  <c r="N13" i="66" s="1"/>
  <c r="D14" i="66" s="1"/>
  <c r="E24" i="66" s="1"/>
  <c r="F24" i="66" s="1"/>
  <c r="F26" i="66" s="1"/>
  <c r="N18" i="65"/>
  <c r="N19" i="65" s="1"/>
  <c r="L19" i="65"/>
  <c r="M18" i="65"/>
  <c r="M19" i="65" s="1"/>
  <c r="L13" i="65"/>
  <c r="M12" i="65"/>
  <c r="M13" i="65" s="1"/>
  <c r="N12" i="65"/>
  <c r="N13" i="65" s="1"/>
  <c r="D8" i="65"/>
  <c r="E23" i="65" s="1"/>
  <c r="F23" i="65" s="1"/>
  <c r="D8" i="64"/>
  <c r="E23" i="64" s="1"/>
  <c r="F23" i="64" s="1"/>
  <c r="K19" i="64"/>
  <c r="L18" i="64"/>
  <c r="J13" i="64"/>
  <c r="K12" i="64"/>
  <c r="K13" i="63"/>
  <c r="L12" i="63"/>
  <c r="D8" i="63"/>
  <c r="E23" i="63" s="1"/>
  <c r="F23" i="63" s="1"/>
  <c r="K19" i="63"/>
  <c r="L18" i="63"/>
  <c r="K19" i="62"/>
  <c r="L18" i="62"/>
  <c r="L6" i="62"/>
  <c r="K7" i="62"/>
  <c r="K13" i="62"/>
  <c r="L12" i="62"/>
  <c r="K13" i="61"/>
  <c r="L12" i="61"/>
  <c r="K19" i="61"/>
  <c r="L18" i="61"/>
  <c r="N6" i="61"/>
  <c r="N7" i="61" s="1"/>
  <c r="M6" i="61"/>
  <c r="M7" i="61" s="1"/>
  <c r="L7" i="61"/>
  <c r="K13" i="60"/>
  <c r="L12" i="60"/>
  <c r="K19" i="60"/>
  <c r="L18" i="60"/>
  <c r="L7" i="60"/>
  <c r="M6" i="60"/>
  <c r="M7" i="60" s="1"/>
  <c r="N6" i="60"/>
  <c r="N7" i="60" s="1"/>
  <c r="L7" i="59"/>
  <c r="N6" i="59"/>
  <c r="N7" i="59" s="1"/>
  <c r="M6" i="59"/>
  <c r="M7" i="59" s="1"/>
  <c r="I13" i="59"/>
  <c r="J12" i="59"/>
  <c r="J19" i="59"/>
  <c r="K18" i="59"/>
  <c r="I13" i="58"/>
  <c r="J12" i="58"/>
  <c r="J19" i="58"/>
  <c r="K18" i="58"/>
  <c r="L7" i="58"/>
  <c r="N6" i="58"/>
  <c r="N7" i="58" s="1"/>
  <c r="M6" i="58"/>
  <c r="M7" i="58" s="1"/>
  <c r="J19" i="57"/>
  <c r="K18" i="57"/>
  <c r="L7" i="57"/>
  <c r="N6" i="57"/>
  <c r="N7" i="57" s="1"/>
  <c r="D8" i="57" s="1"/>
  <c r="E23" i="57" s="1"/>
  <c r="F23" i="57" s="1"/>
  <c r="M6" i="57"/>
  <c r="M7" i="57" s="1"/>
  <c r="I13" i="57"/>
  <c r="J12" i="57"/>
  <c r="I13" i="56"/>
  <c r="J12" i="56"/>
  <c r="J19" i="56"/>
  <c r="K18" i="56"/>
  <c r="L7" i="56"/>
  <c r="N6" i="56"/>
  <c r="N7" i="56" s="1"/>
  <c r="M6" i="56"/>
  <c r="M7" i="56" s="1"/>
  <c r="L7" i="55"/>
  <c r="N6" i="55"/>
  <c r="N7" i="55" s="1"/>
  <c r="M6" i="55"/>
  <c r="M7" i="55" s="1"/>
  <c r="J19" i="55"/>
  <c r="K18" i="55"/>
  <c r="I13" i="55"/>
  <c r="J12" i="55"/>
  <c r="I13" i="54"/>
  <c r="J12" i="54"/>
  <c r="J19" i="54"/>
  <c r="K18" i="54"/>
  <c r="L7" i="54"/>
  <c r="N6" i="54"/>
  <c r="N7" i="54" s="1"/>
  <c r="M6" i="54"/>
  <c r="M7" i="54" s="1"/>
  <c r="G6" i="52"/>
  <c r="F7" i="52"/>
  <c r="G19" i="52"/>
  <c r="H18" i="52"/>
  <c r="F13" i="52"/>
  <c r="G12" i="52"/>
  <c r="H12" i="51"/>
  <c r="G19" i="51"/>
  <c r="H18" i="51"/>
  <c r="H7" i="51"/>
  <c r="I6" i="51"/>
  <c r="I7" i="50"/>
  <c r="J6" i="50"/>
  <c r="F13" i="50"/>
  <c r="G12" i="50"/>
  <c r="G19" i="50"/>
  <c r="H18" i="50"/>
  <c r="J6" i="48"/>
  <c r="I7" i="48"/>
  <c r="F13" i="48"/>
  <c r="G12" i="48"/>
  <c r="G19" i="48"/>
  <c r="H18" i="48"/>
  <c r="H19" i="47"/>
  <c r="I18" i="47"/>
  <c r="I12" i="47"/>
  <c r="H13" i="47"/>
  <c r="I6" i="47"/>
  <c r="H7" i="47"/>
  <c r="D14" i="68" l="1"/>
  <c r="E24" i="68" s="1"/>
  <c r="F24" i="68" s="1"/>
  <c r="D14" i="73"/>
  <c r="E24" i="73" s="1"/>
  <c r="F24" i="73" s="1"/>
  <c r="F26" i="76"/>
  <c r="F26" i="77"/>
  <c r="D14" i="74"/>
  <c r="E24" i="74" s="1"/>
  <c r="F24" i="74" s="1"/>
  <c r="F26" i="74" s="1"/>
  <c r="F26" i="73"/>
  <c r="F26" i="72"/>
  <c r="F26" i="70"/>
  <c r="F26" i="69"/>
  <c r="F26" i="68"/>
  <c r="D14" i="65"/>
  <c r="E24" i="65" s="1"/>
  <c r="F24" i="65" s="1"/>
  <c r="D20" i="65"/>
  <c r="E25" i="65" s="1"/>
  <c r="F25" i="65" s="1"/>
  <c r="N18" i="64"/>
  <c r="N19" i="64" s="1"/>
  <c r="L19" i="64"/>
  <c r="M18" i="64"/>
  <c r="M19" i="64" s="1"/>
  <c r="K13" i="64"/>
  <c r="L12" i="64"/>
  <c r="L13" i="63"/>
  <c r="M12" i="63"/>
  <c r="M13" i="63" s="1"/>
  <c r="N12" i="63"/>
  <c r="N13" i="63" s="1"/>
  <c r="D14" i="63" s="1"/>
  <c r="E24" i="63" s="1"/>
  <c r="F24" i="63" s="1"/>
  <c r="N18" i="63"/>
  <c r="N19" i="63" s="1"/>
  <c r="L19" i="63"/>
  <c r="M18" i="63"/>
  <c r="M19" i="63" s="1"/>
  <c r="N6" i="62"/>
  <c r="N7" i="62" s="1"/>
  <c r="L7" i="62"/>
  <c r="M6" i="62"/>
  <c r="M7" i="62" s="1"/>
  <c r="N12" i="62"/>
  <c r="N13" i="62" s="1"/>
  <c r="L13" i="62"/>
  <c r="M12" i="62"/>
  <c r="M13" i="62" s="1"/>
  <c r="N18" i="62"/>
  <c r="N19" i="62" s="1"/>
  <c r="L19" i="62"/>
  <c r="M18" i="62"/>
  <c r="M19" i="62" s="1"/>
  <c r="D8" i="60"/>
  <c r="E23" i="60" s="1"/>
  <c r="F23" i="60" s="1"/>
  <c r="N18" i="61"/>
  <c r="N19" i="61" s="1"/>
  <c r="L19" i="61"/>
  <c r="M18" i="61"/>
  <c r="M19" i="61" s="1"/>
  <c r="N12" i="61"/>
  <c r="N13" i="61" s="1"/>
  <c r="L13" i="61"/>
  <c r="M12" i="61"/>
  <c r="M13" i="61" s="1"/>
  <c r="D8" i="61"/>
  <c r="E23" i="61" s="1"/>
  <c r="F23" i="61" s="1"/>
  <c r="D8" i="59"/>
  <c r="E23" i="59" s="1"/>
  <c r="F23" i="59" s="1"/>
  <c r="N18" i="60"/>
  <c r="N19" i="60" s="1"/>
  <c r="L19" i="60"/>
  <c r="M18" i="60"/>
  <c r="M19" i="60" s="1"/>
  <c r="L13" i="60"/>
  <c r="M12" i="60"/>
  <c r="M13" i="60" s="1"/>
  <c r="N12" i="60"/>
  <c r="N13" i="60" s="1"/>
  <c r="K19" i="59"/>
  <c r="L18" i="59"/>
  <c r="K12" i="59"/>
  <c r="J13" i="59"/>
  <c r="D8" i="58"/>
  <c r="E23" i="58" s="1"/>
  <c r="F23" i="58" s="1"/>
  <c r="J13" i="58"/>
  <c r="K12" i="58"/>
  <c r="K19" i="58"/>
  <c r="L18" i="58"/>
  <c r="J13" i="57"/>
  <c r="K12" i="57"/>
  <c r="K19" i="57"/>
  <c r="L18" i="57"/>
  <c r="D8" i="55"/>
  <c r="E23" i="55" s="1"/>
  <c r="F23" i="55" s="1"/>
  <c r="D8" i="56"/>
  <c r="E23" i="56" s="1"/>
  <c r="F23" i="56" s="1"/>
  <c r="J13" i="56"/>
  <c r="K12" i="56"/>
  <c r="K19" i="56"/>
  <c r="L18" i="56"/>
  <c r="J13" i="55"/>
  <c r="K12" i="55"/>
  <c r="K19" i="55"/>
  <c r="L18" i="55"/>
  <c r="K19" i="54"/>
  <c r="L18" i="54"/>
  <c r="J13" i="54"/>
  <c r="K12" i="54"/>
  <c r="D8" i="54"/>
  <c r="E23" i="54" s="1"/>
  <c r="F23" i="54" s="1"/>
  <c r="H6" i="52"/>
  <c r="G7" i="52"/>
  <c r="H19" i="52"/>
  <c r="I18" i="52"/>
  <c r="G13" i="52"/>
  <c r="H12" i="52"/>
  <c r="I12" i="51"/>
  <c r="H19" i="51"/>
  <c r="I18" i="51"/>
  <c r="I7" i="51"/>
  <c r="J6" i="51"/>
  <c r="H19" i="50"/>
  <c r="I18" i="50"/>
  <c r="K6" i="50"/>
  <c r="J7" i="50"/>
  <c r="G13" i="50"/>
  <c r="H12" i="50"/>
  <c r="H19" i="48"/>
  <c r="I18" i="48"/>
  <c r="G13" i="48"/>
  <c r="H12" i="48"/>
  <c r="K6" i="48"/>
  <c r="J7" i="48"/>
  <c r="I19" i="47"/>
  <c r="J18" i="47"/>
  <c r="J6" i="47"/>
  <c r="I7" i="47"/>
  <c r="I13" i="47"/>
  <c r="J12" i="47"/>
  <c r="F26" i="65" l="1"/>
  <c r="D14" i="62"/>
  <c r="E24" i="62" s="1"/>
  <c r="F24" i="62" s="1"/>
  <c r="L13" i="64"/>
  <c r="M12" i="64"/>
  <c r="M13" i="64" s="1"/>
  <c r="N12" i="64"/>
  <c r="N13" i="64" s="1"/>
  <c r="D14" i="64" s="1"/>
  <c r="E24" i="64" s="1"/>
  <c r="F24" i="64" s="1"/>
  <c r="D20" i="64"/>
  <c r="E25" i="64" s="1"/>
  <c r="F25" i="64" s="1"/>
  <c r="D20" i="63"/>
  <c r="E25" i="63" s="1"/>
  <c r="F25" i="63" s="1"/>
  <c r="F26" i="63" s="1"/>
  <c r="D14" i="61"/>
  <c r="E24" i="61" s="1"/>
  <c r="F24" i="61" s="1"/>
  <c r="D20" i="62"/>
  <c r="E25" i="62" s="1"/>
  <c r="F25" i="62" s="1"/>
  <c r="D8" i="62"/>
  <c r="E23" i="62" s="1"/>
  <c r="F23" i="62" s="1"/>
  <c r="D14" i="60"/>
  <c r="E24" i="60" s="1"/>
  <c r="F24" i="60" s="1"/>
  <c r="D20" i="61"/>
  <c r="E25" i="61" s="1"/>
  <c r="F25" i="61" s="1"/>
  <c r="F26" i="61" s="1"/>
  <c r="D20" i="60"/>
  <c r="E25" i="60" s="1"/>
  <c r="F25" i="60" s="1"/>
  <c r="K13" i="59"/>
  <c r="L12" i="59"/>
  <c r="N18" i="59"/>
  <c r="N19" i="59" s="1"/>
  <c r="M18" i="59"/>
  <c r="M19" i="59" s="1"/>
  <c r="L19" i="59"/>
  <c r="K13" i="58"/>
  <c r="L12" i="58"/>
  <c r="N18" i="58"/>
  <c r="N19" i="58" s="1"/>
  <c r="L19" i="58"/>
  <c r="M18" i="58"/>
  <c r="M19" i="58" s="1"/>
  <c r="K13" i="57"/>
  <c r="L12" i="57"/>
  <c r="N18" i="57"/>
  <c r="N19" i="57" s="1"/>
  <c r="L19" i="57"/>
  <c r="M18" i="57"/>
  <c r="M19" i="57" s="1"/>
  <c r="K13" i="56"/>
  <c r="L12" i="56"/>
  <c r="N18" i="56"/>
  <c r="N19" i="56" s="1"/>
  <c r="L19" i="56"/>
  <c r="M18" i="56"/>
  <c r="M19" i="56" s="1"/>
  <c r="K13" i="55"/>
  <c r="L12" i="55"/>
  <c r="N18" i="55"/>
  <c r="N19" i="55" s="1"/>
  <c r="M18" i="55"/>
  <c r="M19" i="55" s="1"/>
  <c r="L19" i="55"/>
  <c r="K13" i="54"/>
  <c r="L12" i="54"/>
  <c r="N18" i="54"/>
  <c r="N19" i="54" s="1"/>
  <c r="M18" i="54"/>
  <c r="M19" i="54" s="1"/>
  <c r="L19" i="54"/>
  <c r="H7" i="52"/>
  <c r="I6" i="52"/>
  <c r="I19" i="52"/>
  <c r="J18" i="52"/>
  <c r="H13" i="52"/>
  <c r="I12" i="52"/>
  <c r="K6" i="51"/>
  <c r="J7" i="51"/>
  <c r="J12" i="51"/>
  <c r="I19" i="51"/>
  <c r="J18" i="51"/>
  <c r="L6" i="50"/>
  <c r="K7" i="50"/>
  <c r="H13" i="50"/>
  <c r="I12" i="50"/>
  <c r="I19" i="50"/>
  <c r="J18" i="50"/>
  <c r="I19" i="48"/>
  <c r="J18" i="48"/>
  <c r="L6" i="48"/>
  <c r="K7" i="48"/>
  <c r="H13" i="48"/>
  <c r="I12" i="48"/>
  <c r="J7" i="47"/>
  <c r="K6" i="47"/>
  <c r="J13" i="47"/>
  <c r="K12" i="47"/>
  <c r="J19" i="47"/>
  <c r="K18" i="47"/>
  <c r="D20" i="58" l="1"/>
  <c r="E25" i="58" s="1"/>
  <c r="F25" i="58" s="1"/>
  <c r="F26" i="62"/>
  <c r="F26" i="64"/>
  <c r="F26" i="60"/>
  <c r="D20" i="59"/>
  <c r="E25" i="59" s="1"/>
  <c r="F25" i="59" s="1"/>
  <c r="L13" i="59"/>
  <c r="M12" i="59"/>
  <c r="M13" i="59" s="1"/>
  <c r="N12" i="59"/>
  <c r="N13" i="59" s="1"/>
  <c r="L13" i="58"/>
  <c r="M12" i="58"/>
  <c r="M13" i="58" s="1"/>
  <c r="N12" i="58"/>
  <c r="N13" i="58" s="1"/>
  <c r="D14" i="58" s="1"/>
  <c r="E24" i="58" s="1"/>
  <c r="F24" i="58" s="1"/>
  <c r="F26" i="58" s="1"/>
  <c r="L13" i="57"/>
  <c r="M12" i="57"/>
  <c r="M13" i="57" s="1"/>
  <c r="N12" i="57"/>
  <c r="N13" i="57" s="1"/>
  <c r="D14" i="57" s="1"/>
  <c r="E24" i="57" s="1"/>
  <c r="F24" i="57" s="1"/>
  <c r="D20" i="57"/>
  <c r="E25" i="57" s="1"/>
  <c r="F25" i="57" s="1"/>
  <c r="D20" i="56"/>
  <c r="E25" i="56" s="1"/>
  <c r="F25" i="56" s="1"/>
  <c r="L13" i="56"/>
  <c r="M12" i="56"/>
  <c r="M13" i="56" s="1"/>
  <c r="N12" i="56"/>
  <c r="N13" i="56" s="1"/>
  <c r="D14" i="56" s="1"/>
  <c r="E24" i="56" s="1"/>
  <c r="F24" i="56" s="1"/>
  <c r="L13" i="55"/>
  <c r="M12" i="55"/>
  <c r="M13" i="55" s="1"/>
  <c r="N12" i="55"/>
  <c r="N13" i="55" s="1"/>
  <c r="D20" i="55"/>
  <c r="E25" i="55" s="1"/>
  <c r="F25" i="55" s="1"/>
  <c r="L13" i="54"/>
  <c r="M12" i="54"/>
  <c r="M13" i="54" s="1"/>
  <c r="N12" i="54"/>
  <c r="N13" i="54" s="1"/>
  <c r="D20" i="54"/>
  <c r="E25" i="54" s="1"/>
  <c r="F25" i="54" s="1"/>
  <c r="J6" i="52"/>
  <c r="I7" i="52"/>
  <c r="I13" i="52"/>
  <c r="J12" i="52"/>
  <c r="J19" i="52"/>
  <c r="K18" i="52"/>
  <c r="K12" i="51"/>
  <c r="J19" i="51"/>
  <c r="K18" i="51"/>
  <c r="L6" i="51"/>
  <c r="K7" i="51"/>
  <c r="J19" i="50"/>
  <c r="K18" i="50"/>
  <c r="L7" i="50"/>
  <c r="N6" i="50"/>
  <c r="N7" i="50" s="1"/>
  <c r="M6" i="50"/>
  <c r="M7" i="50" s="1"/>
  <c r="I13" i="50"/>
  <c r="J12" i="50"/>
  <c r="L7" i="48"/>
  <c r="N6" i="48"/>
  <c r="N7" i="48" s="1"/>
  <c r="M6" i="48"/>
  <c r="M7" i="48" s="1"/>
  <c r="I13" i="48"/>
  <c r="J12" i="48"/>
  <c r="J19" i="48"/>
  <c r="K18" i="48"/>
  <c r="K7" i="47"/>
  <c r="L6" i="47"/>
  <c r="K13" i="47"/>
  <c r="L12" i="47"/>
  <c r="K19" i="47"/>
  <c r="L18" i="47"/>
  <c r="D8" i="50" l="1"/>
  <c r="E23" i="50" s="1"/>
  <c r="F23" i="50" s="1"/>
  <c r="D14" i="59"/>
  <c r="E24" i="59" s="1"/>
  <c r="F24" i="59" s="1"/>
  <c r="F26" i="59" s="1"/>
  <c r="F26" i="56"/>
  <c r="F26" i="57"/>
  <c r="D14" i="55"/>
  <c r="E24" i="55" s="1"/>
  <c r="F24" i="55" s="1"/>
  <c r="F26" i="55" s="1"/>
  <c r="D14" i="54"/>
  <c r="E24" i="54" s="1"/>
  <c r="F24" i="54" s="1"/>
  <c r="F26" i="54" s="1"/>
  <c r="K6" i="52"/>
  <c r="J7" i="52"/>
  <c r="K19" i="52"/>
  <c r="L18" i="52"/>
  <c r="J13" i="52"/>
  <c r="K12" i="52"/>
  <c r="K19" i="51"/>
  <c r="L18" i="51"/>
  <c r="L12" i="51"/>
  <c r="L7" i="51"/>
  <c r="M6" i="51"/>
  <c r="M7" i="51" s="1"/>
  <c r="N6" i="51"/>
  <c r="N7" i="51" s="1"/>
  <c r="D8" i="51" s="1"/>
  <c r="E23" i="51" s="1"/>
  <c r="F23" i="51" s="1"/>
  <c r="J13" i="50"/>
  <c r="K12" i="50"/>
  <c r="K19" i="50"/>
  <c r="L18" i="50"/>
  <c r="K19" i="48"/>
  <c r="L18" i="48"/>
  <c r="D8" i="48"/>
  <c r="E23" i="48" s="1"/>
  <c r="F23" i="48" s="1"/>
  <c r="J13" i="48"/>
  <c r="K12" i="48"/>
  <c r="M12" i="47"/>
  <c r="M13" i="47" s="1"/>
  <c r="N12" i="47"/>
  <c r="N13" i="47" s="1"/>
  <c r="L13" i="47"/>
  <c r="L19" i="47"/>
  <c r="N18" i="47"/>
  <c r="N19" i="47" s="1"/>
  <c r="M18" i="47"/>
  <c r="M19" i="47" s="1"/>
  <c r="N6" i="47"/>
  <c r="N7" i="47" s="1"/>
  <c r="M6" i="47"/>
  <c r="M7" i="47" s="1"/>
  <c r="L7" i="47"/>
  <c r="L6" i="52" l="1"/>
  <c r="K7" i="52"/>
  <c r="N18" i="52"/>
  <c r="N19" i="52" s="1"/>
  <c r="L19" i="52"/>
  <c r="M18" i="52"/>
  <c r="M19" i="52" s="1"/>
  <c r="K13" i="52"/>
  <c r="L12" i="52"/>
  <c r="M12" i="51"/>
  <c r="N12" i="51"/>
  <c r="N13" i="51" s="1"/>
  <c r="N18" i="51"/>
  <c r="N19" i="51" s="1"/>
  <c r="L19" i="51"/>
  <c r="M18" i="51"/>
  <c r="M19" i="51" s="1"/>
  <c r="L12" i="50"/>
  <c r="K13" i="50"/>
  <c r="L19" i="50"/>
  <c r="M18" i="50"/>
  <c r="M19" i="50" s="1"/>
  <c r="N18" i="50"/>
  <c r="N19" i="50" s="1"/>
  <c r="N18" i="48"/>
  <c r="N19" i="48" s="1"/>
  <c r="L19" i="48"/>
  <c r="M18" i="48"/>
  <c r="M19" i="48" s="1"/>
  <c r="K13" i="48"/>
  <c r="L12" i="48"/>
  <c r="D8" i="47"/>
  <c r="E23" i="47" s="1"/>
  <c r="F23" i="47" s="1"/>
  <c r="D14" i="47"/>
  <c r="E24" i="47" s="1"/>
  <c r="F24" i="47" s="1"/>
  <c r="D20" i="47"/>
  <c r="E25" i="47" s="1"/>
  <c r="F25" i="47" s="1"/>
  <c r="D14" i="51" l="1"/>
  <c r="E24" i="51" s="1"/>
  <c r="F24" i="51" s="1"/>
  <c r="M6" i="52"/>
  <c r="M7" i="52" s="1"/>
  <c r="L7" i="52"/>
  <c r="N6" i="52"/>
  <c r="N7" i="52" s="1"/>
  <c r="L13" i="52"/>
  <c r="M12" i="52"/>
  <c r="M13" i="52" s="1"/>
  <c r="N12" i="52"/>
  <c r="N13" i="52" s="1"/>
  <c r="D20" i="52"/>
  <c r="E25" i="52" s="1"/>
  <c r="F25" i="52" s="1"/>
  <c r="D20" i="51"/>
  <c r="E25" i="51" s="1"/>
  <c r="F25" i="51" s="1"/>
  <c r="D20" i="50"/>
  <c r="E25" i="50" s="1"/>
  <c r="F25" i="50" s="1"/>
  <c r="L13" i="50"/>
  <c r="M12" i="50"/>
  <c r="M13" i="50" s="1"/>
  <c r="N12" i="50"/>
  <c r="N13" i="50" s="1"/>
  <c r="L13" i="48"/>
  <c r="M12" i="48"/>
  <c r="M13" i="48" s="1"/>
  <c r="N12" i="48"/>
  <c r="N13" i="48" s="1"/>
  <c r="D20" i="48"/>
  <c r="E25" i="48" s="1"/>
  <c r="F25" i="48" s="1"/>
  <c r="F26" i="47"/>
  <c r="F26" i="51" l="1"/>
  <c r="D8" i="52"/>
  <c r="E23" i="52" s="1"/>
  <c r="F23" i="52" s="1"/>
  <c r="D14" i="52"/>
  <c r="E24" i="52" s="1"/>
  <c r="F24" i="52" s="1"/>
  <c r="D14" i="50"/>
  <c r="E24" i="50" s="1"/>
  <c r="F24" i="50" s="1"/>
  <c r="F26" i="50" s="1"/>
  <c r="D14" i="48"/>
  <c r="E24" i="48" s="1"/>
  <c r="F24" i="48" s="1"/>
  <c r="F26" i="48" s="1"/>
  <c r="B19" i="46"/>
  <c r="E17" i="46"/>
  <c r="F17" i="46" s="1"/>
  <c r="G17" i="46" s="1"/>
  <c r="H17" i="46" s="1"/>
  <c r="I17" i="46" s="1"/>
  <c r="J17" i="46" s="1"/>
  <c r="K17" i="46" s="1"/>
  <c r="L17" i="46" s="1"/>
  <c r="M17" i="46" s="1"/>
  <c r="O13" i="46"/>
  <c r="O19" i="46" s="1"/>
  <c r="B13" i="46"/>
  <c r="C12" i="46"/>
  <c r="C18" i="46" s="1"/>
  <c r="D18" i="46" s="1"/>
  <c r="E11" i="46"/>
  <c r="F11" i="46" s="1"/>
  <c r="G11" i="46" s="1"/>
  <c r="H11" i="46" s="1"/>
  <c r="I11" i="46" s="1"/>
  <c r="J11" i="46" s="1"/>
  <c r="K11" i="46" s="1"/>
  <c r="L11" i="46" s="1"/>
  <c r="M11" i="46" s="1"/>
  <c r="C11" i="46"/>
  <c r="C17" i="46" s="1"/>
  <c r="C7" i="46"/>
  <c r="C13" i="46" s="1"/>
  <c r="C19" i="46" s="1"/>
  <c r="D6" i="46"/>
  <c r="E6" i="46" s="1"/>
  <c r="E5" i="46"/>
  <c r="F5" i="46" s="1"/>
  <c r="G5" i="46" s="1"/>
  <c r="H5" i="46" s="1"/>
  <c r="I5" i="46" s="1"/>
  <c r="J5" i="46" s="1"/>
  <c r="K5" i="46" s="1"/>
  <c r="L5" i="46" s="1"/>
  <c r="M5" i="46" s="1"/>
  <c r="O19" i="45"/>
  <c r="B19" i="45"/>
  <c r="E17" i="45"/>
  <c r="F17" i="45" s="1"/>
  <c r="G17" i="45" s="1"/>
  <c r="H17" i="45" s="1"/>
  <c r="I17" i="45" s="1"/>
  <c r="J17" i="45" s="1"/>
  <c r="K17" i="45" s="1"/>
  <c r="L17" i="45" s="1"/>
  <c r="M17" i="45" s="1"/>
  <c r="O13" i="45"/>
  <c r="B13" i="45"/>
  <c r="C12" i="45"/>
  <c r="C18" i="45" s="1"/>
  <c r="D18" i="45" s="1"/>
  <c r="E11" i="45"/>
  <c r="F11" i="45" s="1"/>
  <c r="G11" i="45" s="1"/>
  <c r="H11" i="45" s="1"/>
  <c r="I11" i="45" s="1"/>
  <c r="J11" i="45" s="1"/>
  <c r="K11" i="45" s="1"/>
  <c r="L11" i="45" s="1"/>
  <c r="M11" i="45" s="1"/>
  <c r="C11" i="45"/>
  <c r="C17" i="45" s="1"/>
  <c r="C7" i="45"/>
  <c r="C13" i="45" s="1"/>
  <c r="C19" i="45" s="1"/>
  <c r="D6" i="45"/>
  <c r="E6" i="45" s="1"/>
  <c r="E5" i="45"/>
  <c r="F5" i="45" s="1"/>
  <c r="G5" i="45" s="1"/>
  <c r="H5" i="45" s="1"/>
  <c r="I5" i="45" s="1"/>
  <c r="J5" i="45" s="1"/>
  <c r="K5" i="45" s="1"/>
  <c r="L5" i="45" s="1"/>
  <c r="M5" i="45" s="1"/>
  <c r="B19" i="44"/>
  <c r="E17" i="44"/>
  <c r="F17" i="44" s="1"/>
  <c r="G17" i="44" s="1"/>
  <c r="H17" i="44" s="1"/>
  <c r="I17" i="44" s="1"/>
  <c r="J17" i="44" s="1"/>
  <c r="K17" i="44" s="1"/>
  <c r="L17" i="44" s="1"/>
  <c r="M17" i="44" s="1"/>
  <c r="O13" i="44"/>
  <c r="O19" i="44" s="1"/>
  <c r="B13" i="44"/>
  <c r="C12" i="44"/>
  <c r="C18" i="44" s="1"/>
  <c r="D18" i="44" s="1"/>
  <c r="E11" i="44"/>
  <c r="F11" i="44" s="1"/>
  <c r="G11" i="44" s="1"/>
  <c r="H11" i="44" s="1"/>
  <c r="I11" i="44" s="1"/>
  <c r="J11" i="44" s="1"/>
  <c r="K11" i="44" s="1"/>
  <c r="L11" i="44" s="1"/>
  <c r="M11" i="44" s="1"/>
  <c r="C11" i="44"/>
  <c r="C17" i="44" s="1"/>
  <c r="C7" i="44"/>
  <c r="C13" i="44" s="1"/>
  <c r="C19" i="44" s="1"/>
  <c r="D6" i="44"/>
  <c r="D7" i="44" s="1"/>
  <c r="E5" i="44"/>
  <c r="F5" i="44" s="1"/>
  <c r="G5" i="44" s="1"/>
  <c r="H5" i="44" s="1"/>
  <c r="I5" i="44" s="1"/>
  <c r="J5" i="44" s="1"/>
  <c r="K5" i="44" s="1"/>
  <c r="L5" i="44" s="1"/>
  <c r="M5" i="44" s="1"/>
  <c r="B19" i="43"/>
  <c r="E17" i="43"/>
  <c r="F17" i="43" s="1"/>
  <c r="G17" i="43" s="1"/>
  <c r="H17" i="43" s="1"/>
  <c r="I17" i="43" s="1"/>
  <c r="J17" i="43" s="1"/>
  <c r="K17" i="43" s="1"/>
  <c r="L17" i="43" s="1"/>
  <c r="M17" i="43" s="1"/>
  <c r="C17" i="43"/>
  <c r="O13" i="43"/>
  <c r="O19" i="43" s="1"/>
  <c r="B13" i="43"/>
  <c r="C12" i="43"/>
  <c r="C18" i="43" s="1"/>
  <c r="D18" i="43" s="1"/>
  <c r="E11" i="43"/>
  <c r="F11" i="43" s="1"/>
  <c r="G11" i="43" s="1"/>
  <c r="H11" i="43" s="1"/>
  <c r="I11" i="43" s="1"/>
  <c r="J11" i="43" s="1"/>
  <c r="K11" i="43" s="1"/>
  <c r="L11" i="43" s="1"/>
  <c r="M11" i="43" s="1"/>
  <c r="C11" i="43"/>
  <c r="C7" i="43"/>
  <c r="C13" i="43" s="1"/>
  <c r="C19" i="43" s="1"/>
  <c r="D6" i="43"/>
  <c r="D7" i="43" s="1"/>
  <c r="E5" i="43"/>
  <c r="F5" i="43" s="1"/>
  <c r="G5" i="43" s="1"/>
  <c r="H5" i="43" s="1"/>
  <c r="I5" i="43" s="1"/>
  <c r="J5" i="43" s="1"/>
  <c r="K5" i="43" s="1"/>
  <c r="L5" i="43" s="1"/>
  <c r="M5" i="43" s="1"/>
  <c r="B19" i="42"/>
  <c r="E17" i="42"/>
  <c r="F17" i="42" s="1"/>
  <c r="G17" i="42" s="1"/>
  <c r="H17" i="42" s="1"/>
  <c r="I17" i="42" s="1"/>
  <c r="J17" i="42" s="1"/>
  <c r="K17" i="42" s="1"/>
  <c r="L17" i="42" s="1"/>
  <c r="M17" i="42" s="1"/>
  <c r="O13" i="42"/>
  <c r="O19" i="42" s="1"/>
  <c r="B13" i="42"/>
  <c r="C12" i="42"/>
  <c r="C18" i="42" s="1"/>
  <c r="D18" i="42" s="1"/>
  <c r="E11" i="42"/>
  <c r="F11" i="42" s="1"/>
  <c r="G11" i="42" s="1"/>
  <c r="H11" i="42" s="1"/>
  <c r="I11" i="42" s="1"/>
  <c r="J11" i="42" s="1"/>
  <c r="K11" i="42" s="1"/>
  <c r="L11" i="42" s="1"/>
  <c r="M11" i="42" s="1"/>
  <c r="C11" i="42"/>
  <c r="C17" i="42" s="1"/>
  <c r="C7" i="42"/>
  <c r="C13" i="42" s="1"/>
  <c r="C19" i="42" s="1"/>
  <c r="D6" i="42"/>
  <c r="E6" i="42" s="1"/>
  <c r="E5" i="42"/>
  <c r="F5" i="42" s="1"/>
  <c r="G5" i="42" s="1"/>
  <c r="H5" i="42" s="1"/>
  <c r="I5" i="42" s="1"/>
  <c r="J5" i="42" s="1"/>
  <c r="K5" i="42" s="1"/>
  <c r="L5" i="42" s="1"/>
  <c r="M5" i="42" s="1"/>
  <c r="F26" i="52" l="1"/>
  <c r="D78" i="35" s="1"/>
  <c r="E78" i="35" s="1"/>
  <c r="D19" i="46"/>
  <c r="E18" i="46"/>
  <c r="F6" i="46"/>
  <c r="E7" i="46"/>
  <c r="D7" i="46"/>
  <c r="D12" i="46"/>
  <c r="D12" i="45"/>
  <c r="F6" i="45"/>
  <c r="E7" i="45"/>
  <c r="D19" i="45"/>
  <c r="E18" i="45"/>
  <c r="D7" i="45"/>
  <c r="D12" i="43"/>
  <c r="D13" i="43" s="1"/>
  <c r="E6" i="43"/>
  <c r="F6" i="43" s="1"/>
  <c r="G6" i="43" s="1"/>
  <c r="E6" i="44"/>
  <c r="E7" i="44" s="1"/>
  <c r="D12" i="44"/>
  <c r="D13" i="44" s="1"/>
  <c r="D19" i="44"/>
  <c r="E18" i="44"/>
  <c r="F6" i="44"/>
  <c r="E12" i="44"/>
  <c r="D19" i="43"/>
  <c r="E18" i="43"/>
  <c r="E12" i="43"/>
  <c r="F6" i="42"/>
  <c r="G6" i="42" s="1"/>
  <c r="E7" i="42"/>
  <c r="D19" i="42"/>
  <c r="E18" i="42"/>
  <c r="D12" i="42"/>
  <c r="D7" i="42"/>
  <c r="G6" i="46" l="1"/>
  <c r="F7" i="46"/>
  <c r="D13" i="46"/>
  <c r="E12" i="46"/>
  <c r="E19" i="46"/>
  <c r="F18" i="46"/>
  <c r="E12" i="45"/>
  <c r="D13" i="45"/>
  <c r="E19" i="45"/>
  <c r="F18" i="45"/>
  <c r="F7" i="45"/>
  <c r="G6" i="45"/>
  <c r="F7" i="43"/>
  <c r="E7" i="43"/>
  <c r="E13" i="44"/>
  <c r="F12" i="44"/>
  <c r="E19" i="44"/>
  <c r="F18" i="44"/>
  <c r="G6" i="44"/>
  <c r="F7" i="44"/>
  <c r="E19" i="43"/>
  <c r="F18" i="43"/>
  <c r="E13" i="43"/>
  <c r="F12" i="43"/>
  <c r="H6" i="43"/>
  <c r="G7" i="43"/>
  <c r="E19" i="42"/>
  <c r="F18" i="42"/>
  <c r="G18" i="42" s="1"/>
  <c r="D13" i="42"/>
  <c r="E12" i="42"/>
  <c r="F7" i="42"/>
  <c r="F19" i="46" l="1"/>
  <c r="G18" i="46"/>
  <c r="G7" i="46"/>
  <c r="H6" i="46"/>
  <c r="E13" i="46"/>
  <c r="F12" i="46"/>
  <c r="E13" i="45"/>
  <c r="F12" i="45"/>
  <c r="F19" i="45"/>
  <c r="G18" i="45"/>
  <c r="G7" i="45"/>
  <c r="H6" i="45"/>
  <c r="F13" i="44"/>
  <c r="G12" i="44"/>
  <c r="F19" i="44"/>
  <c r="G18" i="44"/>
  <c r="H6" i="44"/>
  <c r="G7" i="44"/>
  <c r="F19" i="43"/>
  <c r="G18" i="43"/>
  <c r="H7" i="43"/>
  <c r="I6" i="43"/>
  <c r="F13" i="43"/>
  <c r="G12" i="43"/>
  <c r="H6" i="42"/>
  <c r="G7" i="42"/>
  <c r="E13" i="42"/>
  <c r="F12" i="42"/>
  <c r="G12" i="42" s="1"/>
  <c r="F19" i="42"/>
  <c r="F13" i="46" l="1"/>
  <c r="G12" i="46"/>
  <c r="G19" i="46"/>
  <c r="H18" i="46"/>
  <c r="I6" i="46"/>
  <c r="H7" i="46"/>
  <c r="F13" i="45"/>
  <c r="G12" i="45"/>
  <c r="G19" i="45"/>
  <c r="H18" i="45"/>
  <c r="I6" i="45"/>
  <c r="H7" i="45"/>
  <c r="G13" i="44"/>
  <c r="H12" i="44"/>
  <c r="H7" i="44"/>
  <c r="I6" i="44"/>
  <c r="G19" i="44"/>
  <c r="H18" i="44"/>
  <c r="G13" i="43"/>
  <c r="H12" i="43"/>
  <c r="G19" i="43"/>
  <c r="H18" i="43"/>
  <c r="J6" i="43"/>
  <c r="I7" i="43"/>
  <c r="I6" i="42"/>
  <c r="H7" i="42"/>
  <c r="G19" i="42"/>
  <c r="H18" i="42"/>
  <c r="F13" i="42"/>
  <c r="J6" i="46" l="1"/>
  <c r="I7" i="46"/>
  <c r="G13" i="46"/>
  <c r="H12" i="46"/>
  <c r="H19" i="46"/>
  <c r="I18" i="46"/>
  <c r="H12" i="45"/>
  <c r="G13" i="45"/>
  <c r="J6" i="45"/>
  <c r="I7" i="45"/>
  <c r="H19" i="45"/>
  <c r="I18" i="45"/>
  <c r="I7" i="44"/>
  <c r="J6" i="44"/>
  <c r="H19" i="44"/>
  <c r="I18" i="44"/>
  <c r="H13" i="44"/>
  <c r="I12" i="44"/>
  <c r="H19" i="43"/>
  <c r="I18" i="43"/>
  <c r="H13" i="43"/>
  <c r="I12" i="43"/>
  <c r="K6" i="43"/>
  <c r="J7" i="43"/>
  <c r="G13" i="42"/>
  <c r="H12" i="42"/>
  <c r="J6" i="42"/>
  <c r="I7" i="42"/>
  <c r="H19" i="42"/>
  <c r="I18" i="42"/>
  <c r="K6" i="46" l="1"/>
  <c r="J7" i="46"/>
  <c r="I19" i="46"/>
  <c r="J18" i="46"/>
  <c r="H13" i="46"/>
  <c r="I12" i="46"/>
  <c r="H13" i="45"/>
  <c r="I12" i="45"/>
  <c r="J7" i="45"/>
  <c r="K6" i="45"/>
  <c r="I19" i="45"/>
  <c r="J18" i="45"/>
  <c r="I13" i="44"/>
  <c r="J12" i="44"/>
  <c r="K6" i="44"/>
  <c r="J7" i="44"/>
  <c r="I19" i="44"/>
  <c r="J18" i="44"/>
  <c r="I19" i="43"/>
  <c r="J18" i="43"/>
  <c r="I13" i="43"/>
  <c r="J12" i="43"/>
  <c r="L6" i="43"/>
  <c r="K7" i="43"/>
  <c r="I19" i="42"/>
  <c r="J18" i="42"/>
  <c r="H13" i="42"/>
  <c r="I12" i="42"/>
  <c r="K6" i="42"/>
  <c r="J7" i="42"/>
  <c r="I13" i="46" l="1"/>
  <c r="J12" i="46"/>
  <c r="J19" i="46"/>
  <c r="K18" i="46"/>
  <c r="K7" i="46"/>
  <c r="L6" i="46"/>
  <c r="I13" i="45"/>
  <c r="J12" i="45"/>
  <c r="K7" i="45"/>
  <c r="L6" i="45"/>
  <c r="J19" i="45"/>
  <c r="K18" i="45"/>
  <c r="L6" i="44"/>
  <c r="K7" i="44"/>
  <c r="J19" i="44"/>
  <c r="K18" i="44"/>
  <c r="J13" i="44"/>
  <c r="K12" i="44"/>
  <c r="J13" i="43"/>
  <c r="K12" i="43"/>
  <c r="J19" i="43"/>
  <c r="K18" i="43"/>
  <c r="L7" i="43"/>
  <c r="N6" i="43"/>
  <c r="N7" i="43" s="1"/>
  <c r="M6" i="43"/>
  <c r="M7" i="43" s="1"/>
  <c r="I13" i="42"/>
  <c r="J12" i="42"/>
  <c r="J19" i="42"/>
  <c r="K18" i="42"/>
  <c r="L6" i="42"/>
  <c r="K7" i="42"/>
  <c r="N6" i="46" l="1"/>
  <c r="N7" i="46" s="1"/>
  <c r="M6" i="46"/>
  <c r="M7" i="46" s="1"/>
  <c r="L7" i="46"/>
  <c r="J13" i="46"/>
  <c r="K12" i="46"/>
  <c r="K19" i="46"/>
  <c r="L18" i="46"/>
  <c r="J13" i="45"/>
  <c r="K12" i="45"/>
  <c r="K19" i="45"/>
  <c r="L18" i="45"/>
  <c r="N6" i="45"/>
  <c r="N7" i="45" s="1"/>
  <c r="M6" i="45"/>
  <c r="M7" i="45" s="1"/>
  <c r="L7" i="45"/>
  <c r="K19" i="44"/>
  <c r="L18" i="44"/>
  <c r="K13" i="44"/>
  <c r="L12" i="44"/>
  <c r="L7" i="44"/>
  <c r="M6" i="44"/>
  <c r="M7" i="44" s="1"/>
  <c r="N6" i="44"/>
  <c r="N7" i="44" s="1"/>
  <c r="D8" i="44" s="1"/>
  <c r="E23" i="44" s="1"/>
  <c r="F23" i="44" s="1"/>
  <c r="D8" i="43"/>
  <c r="E23" i="43" s="1"/>
  <c r="F23" i="43" s="1"/>
  <c r="K13" i="43"/>
  <c r="L12" i="43"/>
  <c r="K19" i="43"/>
  <c r="L18" i="43"/>
  <c r="J13" i="42"/>
  <c r="K12" i="42"/>
  <c r="N6" i="42"/>
  <c r="N7" i="42" s="1"/>
  <c r="M6" i="42"/>
  <c r="M7" i="42" s="1"/>
  <c r="L7" i="42"/>
  <c r="K19" i="42"/>
  <c r="L18" i="42"/>
  <c r="N18" i="46" l="1"/>
  <c r="N19" i="46" s="1"/>
  <c r="L19" i="46"/>
  <c r="M18" i="46"/>
  <c r="M19" i="46" s="1"/>
  <c r="K13" i="46"/>
  <c r="L12" i="46"/>
  <c r="D8" i="46"/>
  <c r="E23" i="46" s="1"/>
  <c r="F23" i="46" s="1"/>
  <c r="K13" i="45"/>
  <c r="L12" i="45"/>
  <c r="D8" i="45"/>
  <c r="E23" i="45" s="1"/>
  <c r="F23" i="45" s="1"/>
  <c r="N18" i="45"/>
  <c r="N19" i="45" s="1"/>
  <c r="L19" i="45"/>
  <c r="M18" i="45"/>
  <c r="M19" i="45" s="1"/>
  <c r="L13" i="44"/>
  <c r="M12" i="44"/>
  <c r="M13" i="44" s="1"/>
  <c r="N12" i="44"/>
  <c r="N13" i="44" s="1"/>
  <c r="D14" i="44" s="1"/>
  <c r="E24" i="44" s="1"/>
  <c r="F24" i="44" s="1"/>
  <c r="N18" i="44"/>
  <c r="N19" i="44" s="1"/>
  <c r="D20" i="44" s="1"/>
  <c r="E25" i="44" s="1"/>
  <c r="F25" i="44" s="1"/>
  <c r="L19" i="44"/>
  <c r="M18" i="44"/>
  <c r="M19" i="44" s="1"/>
  <c r="L13" i="43"/>
  <c r="M12" i="43"/>
  <c r="M13" i="43" s="1"/>
  <c r="N12" i="43"/>
  <c r="N13" i="43" s="1"/>
  <c r="N18" i="43"/>
  <c r="N19" i="43" s="1"/>
  <c r="L19" i="43"/>
  <c r="M18" i="43"/>
  <c r="M19" i="43" s="1"/>
  <c r="D8" i="42"/>
  <c r="E23" i="42" s="1"/>
  <c r="F23" i="42" s="1"/>
  <c r="K13" i="42"/>
  <c r="L12" i="42"/>
  <c r="N18" i="42"/>
  <c r="N19" i="42" s="1"/>
  <c r="L19" i="42"/>
  <c r="M18" i="42"/>
  <c r="M19" i="42" s="1"/>
  <c r="D20" i="42" l="1"/>
  <c r="E25" i="42" s="1"/>
  <c r="F25" i="42" s="1"/>
  <c r="N12" i="46"/>
  <c r="N13" i="46" s="1"/>
  <c r="L13" i="46"/>
  <c r="M12" i="46"/>
  <c r="M13" i="46" s="1"/>
  <c r="D20" i="46"/>
  <c r="E25" i="46" s="1"/>
  <c r="F25" i="46" s="1"/>
  <c r="N12" i="45"/>
  <c r="N13" i="45" s="1"/>
  <c r="M12" i="45"/>
  <c r="M13" i="45" s="1"/>
  <c r="L13" i="45"/>
  <c r="D20" i="45"/>
  <c r="E25" i="45" s="1"/>
  <c r="F25" i="45" s="1"/>
  <c r="D20" i="43"/>
  <c r="E25" i="43" s="1"/>
  <c r="F25" i="43" s="1"/>
  <c r="D14" i="43"/>
  <c r="E24" i="43" s="1"/>
  <c r="F24" i="43" s="1"/>
  <c r="F26" i="44"/>
  <c r="N12" i="42"/>
  <c r="N13" i="42" s="1"/>
  <c r="L13" i="42"/>
  <c r="M12" i="42"/>
  <c r="M13" i="42" s="1"/>
  <c r="D14" i="46" l="1"/>
  <c r="E24" i="46" s="1"/>
  <c r="F24" i="46" s="1"/>
  <c r="F26" i="46" s="1"/>
  <c r="D14" i="45"/>
  <c r="E24" i="45" s="1"/>
  <c r="F24" i="45" s="1"/>
  <c r="F26" i="45" s="1"/>
  <c r="F26" i="43"/>
  <c r="D14" i="42"/>
  <c r="E24" i="42" s="1"/>
  <c r="F24" i="42" s="1"/>
  <c r="F26" i="42" s="1"/>
  <c r="D7" i="40" l="1"/>
  <c r="B19" i="14"/>
  <c r="B13" i="14"/>
  <c r="B19" i="41"/>
  <c r="B13" i="41"/>
  <c r="E17" i="41"/>
  <c r="F17" i="41" s="1"/>
  <c r="G17" i="41" s="1"/>
  <c r="H17" i="41" s="1"/>
  <c r="I17" i="41" s="1"/>
  <c r="J17" i="41" s="1"/>
  <c r="K17" i="41" s="1"/>
  <c r="L17" i="41" s="1"/>
  <c r="M17" i="41" s="1"/>
  <c r="O13" i="41"/>
  <c r="O19" i="41" s="1"/>
  <c r="C12" i="41"/>
  <c r="C18" i="41" s="1"/>
  <c r="D18" i="41" s="1"/>
  <c r="E11" i="41"/>
  <c r="F11" i="41" s="1"/>
  <c r="G11" i="41" s="1"/>
  <c r="H11" i="41" s="1"/>
  <c r="I11" i="41" s="1"/>
  <c r="J11" i="41" s="1"/>
  <c r="K11" i="41" s="1"/>
  <c r="L11" i="41" s="1"/>
  <c r="M11" i="41" s="1"/>
  <c r="C11" i="41"/>
  <c r="C17" i="41" s="1"/>
  <c r="C7" i="41"/>
  <c r="C13" i="41" s="1"/>
  <c r="C19" i="41" s="1"/>
  <c r="D6" i="41"/>
  <c r="E6" i="41" s="1"/>
  <c r="E5" i="41"/>
  <c r="F5" i="41" s="1"/>
  <c r="G5" i="41" s="1"/>
  <c r="H5" i="41" s="1"/>
  <c r="I5" i="41" s="1"/>
  <c r="J5" i="41" s="1"/>
  <c r="K5" i="41" s="1"/>
  <c r="L5" i="41" s="1"/>
  <c r="M5" i="41" s="1"/>
  <c r="E17" i="40"/>
  <c r="F17" i="40" s="1"/>
  <c r="G17" i="40" s="1"/>
  <c r="H17" i="40" s="1"/>
  <c r="I17" i="40" s="1"/>
  <c r="J17" i="40" s="1"/>
  <c r="K17" i="40" s="1"/>
  <c r="L17" i="40" s="1"/>
  <c r="M17" i="40" s="1"/>
  <c r="O13" i="40"/>
  <c r="O19" i="40" s="1"/>
  <c r="C12" i="40"/>
  <c r="C18" i="40" s="1"/>
  <c r="D18" i="40" s="1"/>
  <c r="D19" i="40" s="1"/>
  <c r="F11" i="40"/>
  <c r="G11" i="40" s="1"/>
  <c r="H11" i="40" s="1"/>
  <c r="I11" i="40" s="1"/>
  <c r="J11" i="40" s="1"/>
  <c r="K11" i="40" s="1"/>
  <c r="L11" i="40" s="1"/>
  <c r="M11" i="40" s="1"/>
  <c r="E11" i="40"/>
  <c r="C11" i="40"/>
  <c r="C17" i="40" s="1"/>
  <c r="C7" i="40"/>
  <c r="C13" i="40" s="1"/>
  <c r="C19" i="40" s="1"/>
  <c r="D6" i="40"/>
  <c r="E5" i="40"/>
  <c r="F5" i="40" s="1"/>
  <c r="G5" i="40" s="1"/>
  <c r="H5" i="40" s="1"/>
  <c r="I5" i="40" s="1"/>
  <c r="J5" i="40" s="1"/>
  <c r="K5" i="40" s="1"/>
  <c r="L5" i="40" s="1"/>
  <c r="M5" i="40" s="1"/>
  <c r="E17" i="39"/>
  <c r="F17" i="39" s="1"/>
  <c r="G17" i="39" s="1"/>
  <c r="H17" i="39" s="1"/>
  <c r="I17" i="39" s="1"/>
  <c r="J17" i="39" s="1"/>
  <c r="K17" i="39" s="1"/>
  <c r="L17" i="39" s="1"/>
  <c r="M17" i="39" s="1"/>
  <c r="O13" i="39"/>
  <c r="O19" i="39" s="1"/>
  <c r="C12" i="39"/>
  <c r="C18" i="39" s="1"/>
  <c r="D18" i="39" s="1"/>
  <c r="E11" i="39"/>
  <c r="F11" i="39" s="1"/>
  <c r="G11" i="39" s="1"/>
  <c r="H11" i="39" s="1"/>
  <c r="I11" i="39" s="1"/>
  <c r="J11" i="39" s="1"/>
  <c r="K11" i="39" s="1"/>
  <c r="L11" i="39" s="1"/>
  <c r="M11" i="39" s="1"/>
  <c r="C11" i="39"/>
  <c r="C17" i="39" s="1"/>
  <c r="C7" i="39"/>
  <c r="C13" i="39" s="1"/>
  <c r="C19" i="39" s="1"/>
  <c r="D6" i="39"/>
  <c r="E6" i="39" s="1"/>
  <c r="E5" i="39"/>
  <c r="F5" i="39" s="1"/>
  <c r="G5" i="39" s="1"/>
  <c r="H5" i="39" s="1"/>
  <c r="I5" i="39" s="1"/>
  <c r="J5" i="39" s="1"/>
  <c r="K5" i="39" s="1"/>
  <c r="L5" i="39" s="1"/>
  <c r="M5" i="39" s="1"/>
  <c r="D12" i="40" l="1"/>
  <c r="D12" i="41"/>
  <c r="D13" i="41" s="1"/>
  <c r="D19" i="41"/>
  <c r="E18" i="41"/>
  <c r="F6" i="41"/>
  <c r="E7" i="41"/>
  <c r="D7" i="41"/>
  <c r="E18" i="40"/>
  <c r="E19" i="40" s="1"/>
  <c r="E6" i="40"/>
  <c r="E7" i="40" s="1"/>
  <c r="E18" i="39"/>
  <c r="D19" i="39"/>
  <c r="F6" i="39"/>
  <c r="E7" i="39"/>
  <c r="D12" i="39"/>
  <c r="D7" i="39"/>
  <c r="B19" i="28"/>
  <c r="B13" i="28"/>
  <c r="B19" i="26"/>
  <c r="B13" i="26"/>
  <c r="B19" i="38"/>
  <c r="E17" i="38"/>
  <c r="F17" i="38" s="1"/>
  <c r="G17" i="38" s="1"/>
  <c r="H17" i="38" s="1"/>
  <c r="I17" i="38" s="1"/>
  <c r="J17" i="38" s="1"/>
  <c r="K17" i="38" s="1"/>
  <c r="L17" i="38" s="1"/>
  <c r="M17" i="38" s="1"/>
  <c r="O13" i="38"/>
  <c r="O19" i="38" s="1"/>
  <c r="B13" i="38"/>
  <c r="C12" i="38"/>
  <c r="C18" i="38" s="1"/>
  <c r="D18" i="38" s="1"/>
  <c r="D19" i="38" s="1"/>
  <c r="E11" i="38"/>
  <c r="F11" i="38" s="1"/>
  <c r="G11" i="38" s="1"/>
  <c r="H11" i="38" s="1"/>
  <c r="I11" i="38" s="1"/>
  <c r="J11" i="38" s="1"/>
  <c r="K11" i="38" s="1"/>
  <c r="L11" i="38" s="1"/>
  <c r="M11" i="38" s="1"/>
  <c r="C11" i="38"/>
  <c r="C17" i="38" s="1"/>
  <c r="C7" i="38"/>
  <c r="C13" i="38" s="1"/>
  <c r="C19" i="38" s="1"/>
  <c r="D6" i="38"/>
  <c r="D7" i="38" s="1"/>
  <c r="E5" i="38"/>
  <c r="F5" i="38" s="1"/>
  <c r="G5" i="38" s="1"/>
  <c r="H5" i="38" s="1"/>
  <c r="I5" i="38" s="1"/>
  <c r="J5" i="38" s="1"/>
  <c r="K5" i="38" s="1"/>
  <c r="L5" i="38" s="1"/>
  <c r="M5" i="38" s="1"/>
  <c r="B19" i="37"/>
  <c r="B13" i="37"/>
  <c r="E17" i="37"/>
  <c r="F17" i="37" s="1"/>
  <c r="G17" i="37" s="1"/>
  <c r="H17" i="37" s="1"/>
  <c r="I17" i="37" s="1"/>
  <c r="J17" i="37" s="1"/>
  <c r="K17" i="37" s="1"/>
  <c r="L17" i="37" s="1"/>
  <c r="M17" i="37" s="1"/>
  <c r="O13" i="37"/>
  <c r="O19" i="37" s="1"/>
  <c r="C12" i="37"/>
  <c r="C18" i="37" s="1"/>
  <c r="D18" i="37" s="1"/>
  <c r="D19" i="37" s="1"/>
  <c r="E11" i="37"/>
  <c r="F11" i="37" s="1"/>
  <c r="G11" i="37" s="1"/>
  <c r="H11" i="37" s="1"/>
  <c r="I11" i="37" s="1"/>
  <c r="J11" i="37" s="1"/>
  <c r="K11" i="37" s="1"/>
  <c r="L11" i="37" s="1"/>
  <c r="M11" i="37" s="1"/>
  <c r="C11" i="37"/>
  <c r="C17" i="37" s="1"/>
  <c r="C7" i="37"/>
  <c r="C13" i="37" s="1"/>
  <c r="C19" i="37" s="1"/>
  <c r="D6" i="37"/>
  <c r="E6" i="37" s="1"/>
  <c r="E7" i="37" s="1"/>
  <c r="E5" i="37"/>
  <c r="F5" i="37" s="1"/>
  <c r="G5" i="37" s="1"/>
  <c r="H5" i="37" s="1"/>
  <c r="I5" i="37" s="1"/>
  <c r="J5" i="37" s="1"/>
  <c r="K5" i="37" s="1"/>
  <c r="L5" i="37" s="1"/>
  <c r="M5" i="37" s="1"/>
  <c r="E12" i="40" l="1"/>
  <c r="E13" i="40" s="1"/>
  <c r="D13" i="40"/>
  <c r="F12" i="40"/>
  <c r="F13" i="40" s="1"/>
  <c r="E12" i="41"/>
  <c r="F7" i="41"/>
  <c r="G6" i="41"/>
  <c r="E13" i="41"/>
  <c r="F12" i="41"/>
  <c r="E19" i="41"/>
  <c r="F18" i="41"/>
  <c r="F18" i="40"/>
  <c r="F19" i="40" s="1"/>
  <c r="F6" i="40"/>
  <c r="F7" i="40" s="1"/>
  <c r="G12" i="40"/>
  <c r="G13" i="40" s="1"/>
  <c r="F7" i="39"/>
  <c r="G6" i="39"/>
  <c r="E12" i="39"/>
  <c r="D13" i="39"/>
  <c r="F18" i="39"/>
  <c r="E19" i="39"/>
  <c r="D7" i="37"/>
  <c r="E6" i="38"/>
  <c r="E7" i="38" s="1"/>
  <c r="E18" i="38"/>
  <c r="E19" i="38" s="1"/>
  <c r="D12" i="38"/>
  <c r="D13" i="38" s="1"/>
  <c r="D12" i="37"/>
  <c r="F6" i="37"/>
  <c r="F7" i="37" s="1"/>
  <c r="E18" i="37"/>
  <c r="E19" i="37" s="1"/>
  <c r="G12" i="41" l="1"/>
  <c r="F13" i="41"/>
  <c r="G18" i="41"/>
  <c r="F19" i="41"/>
  <c r="H6" i="41"/>
  <c r="G7" i="41"/>
  <c r="G18" i="40"/>
  <c r="G19" i="40" s="1"/>
  <c r="G6" i="40"/>
  <c r="G7" i="40" s="1"/>
  <c r="H12" i="40"/>
  <c r="H13" i="40" s="1"/>
  <c r="H6" i="39"/>
  <c r="G7" i="39"/>
  <c r="G18" i="39"/>
  <c r="F19" i="39"/>
  <c r="F12" i="39"/>
  <c r="E13" i="39"/>
  <c r="F6" i="38"/>
  <c r="F7" i="38" s="1"/>
  <c r="E12" i="38"/>
  <c r="E13" i="38" s="1"/>
  <c r="F18" i="38"/>
  <c r="F19" i="38" s="1"/>
  <c r="E12" i="37"/>
  <c r="D13" i="37"/>
  <c r="G6" i="37"/>
  <c r="G7" i="37" s="1"/>
  <c r="F18" i="37"/>
  <c r="F19" i="37" s="1"/>
  <c r="G19" i="41" l="1"/>
  <c r="H18" i="41"/>
  <c r="I6" i="41"/>
  <c r="H7" i="41"/>
  <c r="G13" i="41"/>
  <c r="H12" i="41"/>
  <c r="I12" i="40"/>
  <c r="I13" i="40" s="1"/>
  <c r="H18" i="40"/>
  <c r="H19" i="40" s="1"/>
  <c r="H6" i="40"/>
  <c r="H7" i="40" s="1"/>
  <c r="I6" i="39"/>
  <c r="H7" i="39"/>
  <c r="G12" i="39"/>
  <c r="F13" i="39"/>
  <c r="G19" i="39"/>
  <c r="H18" i="39"/>
  <c r="G6" i="38"/>
  <c r="G7" i="38" s="1"/>
  <c r="G18" i="38"/>
  <c r="G19" i="38" s="1"/>
  <c r="F12" i="38"/>
  <c r="F13" i="38" s="1"/>
  <c r="F12" i="37"/>
  <c r="E13" i="37"/>
  <c r="H6" i="37"/>
  <c r="H7" i="37" s="1"/>
  <c r="G18" i="37"/>
  <c r="G19" i="37" s="1"/>
  <c r="I12" i="41" l="1"/>
  <c r="H13" i="41"/>
  <c r="I18" i="41"/>
  <c r="H19" i="41"/>
  <c r="J6" i="41"/>
  <c r="I7" i="41"/>
  <c r="I6" i="40"/>
  <c r="I7" i="40" s="1"/>
  <c r="J12" i="40"/>
  <c r="J13" i="40" s="1"/>
  <c r="I18" i="40"/>
  <c r="I19" i="40" s="1"/>
  <c r="J6" i="39"/>
  <c r="I7" i="39"/>
  <c r="I18" i="39"/>
  <c r="H19" i="39"/>
  <c r="G13" i="39"/>
  <c r="H12" i="39"/>
  <c r="H6" i="38"/>
  <c r="H7" i="38" s="1"/>
  <c r="G12" i="38"/>
  <c r="G13" i="38" s="1"/>
  <c r="H18" i="38"/>
  <c r="H19" i="38" s="1"/>
  <c r="F13" i="37"/>
  <c r="G12" i="37"/>
  <c r="H18" i="37"/>
  <c r="H19" i="37" s="1"/>
  <c r="I6" i="37"/>
  <c r="I7" i="37" s="1"/>
  <c r="J7" i="41" l="1"/>
  <c r="K6" i="41"/>
  <c r="J12" i="41"/>
  <c r="I13" i="41"/>
  <c r="J18" i="41"/>
  <c r="I19" i="41"/>
  <c r="K12" i="40"/>
  <c r="K13" i="40" s="1"/>
  <c r="J6" i="40"/>
  <c r="J7" i="40" s="1"/>
  <c r="J18" i="40"/>
  <c r="J19" i="40" s="1"/>
  <c r="J7" i="39"/>
  <c r="K6" i="39"/>
  <c r="I12" i="39"/>
  <c r="H13" i="39"/>
  <c r="J18" i="39"/>
  <c r="I19" i="39"/>
  <c r="I6" i="38"/>
  <c r="I7" i="38" s="1"/>
  <c r="I18" i="38"/>
  <c r="I19" i="38" s="1"/>
  <c r="H12" i="38"/>
  <c r="H13" i="38" s="1"/>
  <c r="G13" i="37"/>
  <c r="H12" i="37"/>
  <c r="J6" i="37"/>
  <c r="J7" i="37" s="1"/>
  <c r="I18" i="37"/>
  <c r="I19" i="37" s="1"/>
  <c r="K12" i="41" l="1"/>
  <c r="J13" i="41"/>
  <c r="L6" i="41"/>
  <c r="K7" i="41"/>
  <c r="K18" i="41"/>
  <c r="J19" i="41"/>
  <c r="K6" i="40"/>
  <c r="K7" i="40" s="1"/>
  <c r="K18" i="40"/>
  <c r="K19" i="40" s="1"/>
  <c r="L12" i="40"/>
  <c r="L13" i="40" s="1"/>
  <c r="J12" i="39"/>
  <c r="I13" i="39"/>
  <c r="L6" i="39"/>
  <c r="K7" i="39"/>
  <c r="K18" i="39"/>
  <c r="J19" i="39"/>
  <c r="J6" i="38"/>
  <c r="J7" i="38" s="1"/>
  <c r="I12" i="38"/>
  <c r="I13" i="38" s="1"/>
  <c r="J18" i="38"/>
  <c r="J19" i="38" s="1"/>
  <c r="H13" i="37"/>
  <c r="I12" i="37"/>
  <c r="J18" i="37"/>
  <c r="J19" i="37" s="1"/>
  <c r="K6" i="37"/>
  <c r="K7" i="37" s="1"/>
  <c r="N6" i="41" l="1"/>
  <c r="N7" i="41" s="1"/>
  <c r="M6" i="41"/>
  <c r="M7" i="41" s="1"/>
  <c r="L7" i="41"/>
  <c r="K19" i="41"/>
  <c r="L18" i="41"/>
  <c r="K13" i="41"/>
  <c r="L12" i="41"/>
  <c r="L18" i="40"/>
  <c r="L19" i="40" s="1"/>
  <c r="N12" i="40"/>
  <c r="N13" i="40" s="1"/>
  <c r="M12" i="40"/>
  <c r="M13" i="40" s="1"/>
  <c r="L6" i="40"/>
  <c r="L7" i="40" s="1"/>
  <c r="N6" i="39"/>
  <c r="N7" i="39" s="1"/>
  <c r="M6" i="39"/>
  <c r="M7" i="39" s="1"/>
  <c r="L7" i="39"/>
  <c r="K19" i="39"/>
  <c r="L18" i="39"/>
  <c r="K12" i="39"/>
  <c r="J13" i="39"/>
  <c r="K6" i="38"/>
  <c r="K7" i="38" s="1"/>
  <c r="K18" i="38"/>
  <c r="K19" i="38" s="1"/>
  <c r="J12" i="38"/>
  <c r="J13" i="38" s="1"/>
  <c r="I13" i="37"/>
  <c r="J12" i="37"/>
  <c r="L6" i="37"/>
  <c r="L7" i="37" s="1"/>
  <c r="K18" i="37"/>
  <c r="K19" i="37" s="1"/>
  <c r="L13" i="41" l="1"/>
  <c r="N12" i="41"/>
  <c r="N13" i="41" s="1"/>
  <c r="M12" i="41"/>
  <c r="M13" i="41" s="1"/>
  <c r="L19" i="41"/>
  <c r="N18" i="41"/>
  <c r="N19" i="41" s="1"/>
  <c r="M18" i="41"/>
  <c r="M19" i="41" s="1"/>
  <c r="D8" i="41"/>
  <c r="E23" i="41" s="1"/>
  <c r="F23" i="41" s="1"/>
  <c r="D14" i="40"/>
  <c r="E24" i="40" s="1"/>
  <c r="F24" i="40" s="1"/>
  <c r="N6" i="40"/>
  <c r="N7" i="40" s="1"/>
  <c r="M6" i="40"/>
  <c r="M7" i="40" s="1"/>
  <c r="M18" i="40"/>
  <c r="M19" i="40" s="1"/>
  <c r="N18" i="40"/>
  <c r="N19" i="40" s="1"/>
  <c r="K13" i="39"/>
  <c r="L12" i="39"/>
  <c r="N18" i="39"/>
  <c r="N19" i="39" s="1"/>
  <c r="M18" i="39"/>
  <c r="M19" i="39" s="1"/>
  <c r="L19" i="39"/>
  <c r="D8" i="39"/>
  <c r="E23" i="39" s="1"/>
  <c r="F23" i="39" s="1"/>
  <c r="L6" i="38"/>
  <c r="L7" i="38" s="1"/>
  <c r="K12" i="38"/>
  <c r="K13" i="38" s="1"/>
  <c r="L18" i="38"/>
  <c r="L19" i="38" s="1"/>
  <c r="J13" i="37"/>
  <c r="K12" i="37"/>
  <c r="N6" i="37"/>
  <c r="N7" i="37" s="1"/>
  <c r="M6" i="37"/>
  <c r="M7" i="37" s="1"/>
  <c r="L18" i="37"/>
  <c r="L19" i="37" s="1"/>
  <c r="D14" i="41" l="1"/>
  <c r="E24" i="41" s="1"/>
  <c r="F24" i="41" s="1"/>
  <c r="D20" i="41"/>
  <c r="E25" i="41" s="1"/>
  <c r="F25" i="41" s="1"/>
  <c r="F26" i="41" s="1"/>
  <c r="D8" i="40"/>
  <c r="E23" i="40" s="1"/>
  <c r="F23" i="40" s="1"/>
  <c r="D20" i="40"/>
  <c r="E25" i="40" s="1"/>
  <c r="F25" i="40" s="1"/>
  <c r="D20" i="39"/>
  <c r="E25" i="39" s="1"/>
  <c r="F25" i="39" s="1"/>
  <c r="N12" i="39"/>
  <c r="N13" i="39" s="1"/>
  <c r="M12" i="39"/>
  <c r="M13" i="39" s="1"/>
  <c r="L13" i="39"/>
  <c r="M6" i="38"/>
  <c r="M7" i="38" s="1"/>
  <c r="N6" i="38"/>
  <c r="N7" i="38" s="1"/>
  <c r="L12" i="38"/>
  <c r="L13" i="38" s="1"/>
  <c r="N18" i="38"/>
  <c r="N19" i="38" s="1"/>
  <c r="M18" i="38"/>
  <c r="M19" i="38" s="1"/>
  <c r="K13" i="37"/>
  <c r="L12" i="37"/>
  <c r="N18" i="37"/>
  <c r="N19" i="37" s="1"/>
  <c r="M18" i="37"/>
  <c r="M19" i="37" s="1"/>
  <c r="D8" i="37"/>
  <c r="E23" i="37" s="1"/>
  <c r="F23" i="37" s="1"/>
  <c r="D8" i="38" l="1"/>
  <c r="E23" i="38" s="1"/>
  <c r="F23" i="38" s="1"/>
  <c r="F26" i="40"/>
  <c r="D14" i="39"/>
  <c r="E24" i="39" s="1"/>
  <c r="F24" i="39" s="1"/>
  <c r="F26" i="39" s="1"/>
  <c r="D20" i="38"/>
  <c r="E25" i="38" s="1"/>
  <c r="F25" i="38" s="1"/>
  <c r="M12" i="38"/>
  <c r="M13" i="38" s="1"/>
  <c r="N12" i="38"/>
  <c r="N13" i="38" s="1"/>
  <c r="L13" i="37"/>
  <c r="N12" i="37"/>
  <c r="N13" i="37" s="1"/>
  <c r="M12" i="37"/>
  <c r="M13" i="37" s="1"/>
  <c r="D20" i="37"/>
  <c r="E25" i="37" s="1"/>
  <c r="F25" i="37" s="1"/>
  <c r="D14" i="38" l="1"/>
  <c r="E24" i="38" s="1"/>
  <c r="F24" i="38" s="1"/>
  <c r="D14" i="37"/>
  <c r="E24" i="37" s="1"/>
  <c r="F24" i="37" s="1"/>
  <c r="F26" i="38"/>
  <c r="F26" i="37"/>
  <c r="B19" i="34" l="1"/>
  <c r="D18" i="34"/>
  <c r="E18" i="34" s="1"/>
  <c r="F18" i="34" s="1"/>
  <c r="G18" i="34" s="1"/>
  <c r="H18" i="34" s="1"/>
  <c r="I18" i="34" s="1"/>
  <c r="J18" i="34" s="1"/>
  <c r="K18" i="34" s="1"/>
  <c r="L18" i="34" s="1"/>
  <c r="E17" i="34"/>
  <c r="F17" i="34" s="1"/>
  <c r="G17" i="34" s="1"/>
  <c r="H17" i="34" s="1"/>
  <c r="I17" i="34" s="1"/>
  <c r="J17" i="34" s="1"/>
  <c r="K17" i="34" s="1"/>
  <c r="L17" i="34" s="1"/>
  <c r="M17" i="34" s="1"/>
  <c r="O13" i="34"/>
  <c r="O19" i="34" s="1"/>
  <c r="C13" i="34"/>
  <c r="C19" i="34" s="1"/>
  <c r="B13" i="34"/>
  <c r="D12" i="34"/>
  <c r="E12" i="34" s="1"/>
  <c r="F12" i="34" s="1"/>
  <c r="G12" i="34" s="1"/>
  <c r="H12" i="34" s="1"/>
  <c r="I12" i="34" s="1"/>
  <c r="J12" i="34" s="1"/>
  <c r="K12" i="34" s="1"/>
  <c r="L12" i="34" s="1"/>
  <c r="E11" i="34"/>
  <c r="F11" i="34" s="1"/>
  <c r="G11" i="34" s="1"/>
  <c r="H11" i="34" s="1"/>
  <c r="I11" i="34" s="1"/>
  <c r="J11" i="34" s="1"/>
  <c r="K11" i="34" s="1"/>
  <c r="L11" i="34" s="1"/>
  <c r="M11" i="34" s="1"/>
  <c r="C11" i="34"/>
  <c r="C17" i="34" s="1"/>
  <c r="H6" i="34"/>
  <c r="I6" i="34" s="1"/>
  <c r="J6" i="34" s="1"/>
  <c r="K6" i="34" s="1"/>
  <c r="L6" i="34" s="1"/>
  <c r="E5" i="34"/>
  <c r="F5" i="34" s="1"/>
  <c r="G5" i="34" s="1"/>
  <c r="H5" i="34" s="1"/>
  <c r="I5" i="34" s="1"/>
  <c r="J5" i="34" s="1"/>
  <c r="K5" i="34" s="1"/>
  <c r="L5" i="34" s="1"/>
  <c r="M5" i="34" s="1"/>
  <c r="D6" i="33"/>
  <c r="E6" i="33" s="1"/>
  <c r="F6" i="33" s="1"/>
  <c r="G6" i="33" s="1"/>
  <c r="H6" i="33" s="1"/>
  <c r="I6" i="33" s="1"/>
  <c r="J6" i="33" s="1"/>
  <c r="K6" i="33" s="1"/>
  <c r="L6" i="33" s="1"/>
  <c r="M6" i="33" s="1"/>
  <c r="E17" i="33"/>
  <c r="F17" i="33" s="1"/>
  <c r="G17" i="33" s="1"/>
  <c r="H17" i="33" s="1"/>
  <c r="I17" i="33" s="1"/>
  <c r="J17" i="33" s="1"/>
  <c r="K17" i="33" s="1"/>
  <c r="L17" i="33" s="1"/>
  <c r="M17" i="33" s="1"/>
  <c r="O13" i="33"/>
  <c r="O19" i="33" s="1"/>
  <c r="C12" i="33"/>
  <c r="C18" i="33" s="1"/>
  <c r="D18" i="33" s="1"/>
  <c r="E11" i="33"/>
  <c r="F11" i="33" s="1"/>
  <c r="G11" i="33" s="1"/>
  <c r="H11" i="33" s="1"/>
  <c r="I11" i="33" s="1"/>
  <c r="J11" i="33" s="1"/>
  <c r="K11" i="33" s="1"/>
  <c r="L11" i="33" s="1"/>
  <c r="M11" i="33" s="1"/>
  <c r="C11" i="33"/>
  <c r="C17" i="33" s="1"/>
  <c r="C7" i="33"/>
  <c r="C13" i="33" s="1"/>
  <c r="C19" i="33" s="1"/>
  <c r="E5" i="33"/>
  <c r="F5" i="33" s="1"/>
  <c r="G5" i="33" s="1"/>
  <c r="H5" i="33" s="1"/>
  <c r="I5" i="33" s="1"/>
  <c r="J5" i="33" s="1"/>
  <c r="K5" i="33" s="1"/>
  <c r="L5" i="33" s="1"/>
  <c r="M5" i="33" s="1"/>
  <c r="O19" i="1"/>
  <c r="C18" i="1"/>
  <c r="D18" i="1" s="1"/>
  <c r="E17" i="1"/>
  <c r="F17" i="1" s="1"/>
  <c r="G17" i="1" s="1"/>
  <c r="H17" i="1" s="1"/>
  <c r="I17" i="1" s="1"/>
  <c r="J17" i="1" s="1"/>
  <c r="K17" i="1" s="1"/>
  <c r="L17" i="1" s="1"/>
  <c r="M17" i="1" s="1"/>
  <c r="O13" i="1"/>
  <c r="D12" i="1"/>
  <c r="E12" i="1" s="1"/>
  <c r="E11" i="1"/>
  <c r="F11" i="1" s="1"/>
  <c r="G11" i="1" s="1"/>
  <c r="H11" i="1" s="1"/>
  <c r="I11" i="1" s="1"/>
  <c r="J11" i="1" s="1"/>
  <c r="K11" i="1" s="1"/>
  <c r="L11" i="1" s="1"/>
  <c r="M11" i="1" s="1"/>
  <c r="C11" i="1"/>
  <c r="C17" i="1" s="1"/>
  <c r="C7" i="1"/>
  <c r="C13" i="1" s="1"/>
  <c r="C19" i="1" s="1"/>
  <c r="D6" i="1"/>
  <c r="E5" i="1"/>
  <c r="F5" i="1" s="1"/>
  <c r="G5" i="1" s="1"/>
  <c r="H5" i="1" s="1"/>
  <c r="I5" i="1" s="1"/>
  <c r="J5" i="1" s="1"/>
  <c r="K5" i="1" s="1"/>
  <c r="L5" i="1" s="1"/>
  <c r="M5" i="1" s="1"/>
  <c r="E17" i="5"/>
  <c r="F17" i="5" s="1"/>
  <c r="G17" i="5" s="1"/>
  <c r="H17" i="5" s="1"/>
  <c r="I17" i="5" s="1"/>
  <c r="J17" i="5" s="1"/>
  <c r="K17" i="5" s="1"/>
  <c r="L17" i="5" s="1"/>
  <c r="M17" i="5" s="1"/>
  <c r="C17" i="5"/>
  <c r="O19" i="5"/>
  <c r="C12" i="5"/>
  <c r="D12" i="5" s="1"/>
  <c r="E12" i="5" s="1"/>
  <c r="F12" i="5" s="1"/>
  <c r="G12" i="5" s="1"/>
  <c r="H12" i="5" s="1"/>
  <c r="I12" i="5" s="1"/>
  <c r="J12" i="5" s="1"/>
  <c r="K12" i="5" s="1"/>
  <c r="L12" i="5" s="1"/>
  <c r="E11" i="5"/>
  <c r="F11" i="5" s="1"/>
  <c r="G11" i="5" s="1"/>
  <c r="H11" i="5" s="1"/>
  <c r="I11" i="5" s="1"/>
  <c r="J11" i="5" s="1"/>
  <c r="K11" i="5" s="1"/>
  <c r="L11" i="5" s="1"/>
  <c r="M11" i="5" s="1"/>
  <c r="C11" i="5"/>
  <c r="C7" i="5"/>
  <c r="C13" i="5" s="1"/>
  <c r="C19" i="5" s="1"/>
  <c r="D6" i="5"/>
  <c r="E6" i="5" s="1"/>
  <c r="F6" i="5" s="1"/>
  <c r="G6" i="5" s="1"/>
  <c r="H6" i="5" s="1"/>
  <c r="I6" i="5" s="1"/>
  <c r="J6" i="5" s="1"/>
  <c r="K6" i="5" s="1"/>
  <c r="L6" i="5" s="1"/>
  <c r="E5" i="5"/>
  <c r="F5" i="5" s="1"/>
  <c r="G5" i="5" s="1"/>
  <c r="H5" i="5" s="1"/>
  <c r="I5" i="5" s="1"/>
  <c r="J5" i="5" s="1"/>
  <c r="K5" i="5" s="1"/>
  <c r="L5" i="5" s="1"/>
  <c r="M5" i="5" s="1"/>
  <c r="D18" i="8"/>
  <c r="E18" i="8" s="1"/>
  <c r="F17" i="8"/>
  <c r="G17" i="8" s="1"/>
  <c r="H17" i="8" s="1"/>
  <c r="I17" i="8" s="1"/>
  <c r="J17" i="8" s="1"/>
  <c r="K17" i="8" s="1"/>
  <c r="L17" i="8" s="1"/>
  <c r="M17" i="8" s="1"/>
  <c r="E17" i="8"/>
  <c r="C17" i="8"/>
  <c r="O13" i="8"/>
  <c r="D13" i="8" s="1"/>
  <c r="C13" i="8"/>
  <c r="C19" i="8" s="1"/>
  <c r="D12" i="8"/>
  <c r="E12" i="8" s="1"/>
  <c r="E11" i="8"/>
  <c r="F11" i="8" s="1"/>
  <c r="G11" i="8" s="1"/>
  <c r="H11" i="8" s="1"/>
  <c r="I11" i="8" s="1"/>
  <c r="J11" i="8" s="1"/>
  <c r="K11" i="8" s="1"/>
  <c r="L11" i="8" s="1"/>
  <c r="M11" i="8" s="1"/>
  <c r="C11" i="8"/>
  <c r="D7" i="8"/>
  <c r="C7" i="8"/>
  <c r="D6" i="8"/>
  <c r="E6" i="8" s="1"/>
  <c r="G5" i="8"/>
  <c r="H5" i="8" s="1"/>
  <c r="I5" i="8" s="1"/>
  <c r="J5" i="8" s="1"/>
  <c r="K5" i="8" s="1"/>
  <c r="L5" i="8" s="1"/>
  <c r="M5" i="8" s="1"/>
  <c r="F5" i="8"/>
  <c r="E5" i="8"/>
  <c r="E17" i="9"/>
  <c r="F17" i="9" s="1"/>
  <c r="G17" i="9" s="1"/>
  <c r="H17" i="9" s="1"/>
  <c r="I17" i="9" s="1"/>
  <c r="J17" i="9" s="1"/>
  <c r="K17" i="9" s="1"/>
  <c r="L17" i="9" s="1"/>
  <c r="M17" i="9" s="1"/>
  <c r="C17" i="9"/>
  <c r="O13" i="9"/>
  <c r="O19" i="9" s="1"/>
  <c r="C12" i="9"/>
  <c r="C18" i="9" s="1"/>
  <c r="D18" i="9" s="1"/>
  <c r="E11" i="9"/>
  <c r="F11" i="9" s="1"/>
  <c r="G11" i="9" s="1"/>
  <c r="H11" i="9" s="1"/>
  <c r="I11" i="9" s="1"/>
  <c r="J11" i="9" s="1"/>
  <c r="K11" i="9" s="1"/>
  <c r="L11" i="9" s="1"/>
  <c r="M11" i="9" s="1"/>
  <c r="C11" i="9"/>
  <c r="D7" i="9"/>
  <c r="C7" i="9"/>
  <c r="C13" i="9" s="1"/>
  <c r="C19" i="9" s="1"/>
  <c r="D6" i="9"/>
  <c r="E6" i="9" s="1"/>
  <c r="G5" i="9"/>
  <c r="H5" i="9" s="1"/>
  <c r="I5" i="9" s="1"/>
  <c r="J5" i="9" s="1"/>
  <c r="K5" i="9" s="1"/>
  <c r="L5" i="9" s="1"/>
  <c r="M5" i="9" s="1"/>
  <c r="F5" i="9"/>
  <c r="E5" i="9"/>
  <c r="E17" i="10"/>
  <c r="F17" i="10" s="1"/>
  <c r="G17" i="10" s="1"/>
  <c r="H17" i="10" s="1"/>
  <c r="I17" i="10" s="1"/>
  <c r="J17" i="10" s="1"/>
  <c r="K17" i="10" s="1"/>
  <c r="L17" i="10" s="1"/>
  <c r="M17" i="10" s="1"/>
  <c r="C17" i="10"/>
  <c r="O13" i="10"/>
  <c r="O19" i="10" s="1"/>
  <c r="C12" i="10"/>
  <c r="C18" i="10" s="1"/>
  <c r="D18" i="10" s="1"/>
  <c r="E11" i="10"/>
  <c r="F11" i="10" s="1"/>
  <c r="G11" i="10" s="1"/>
  <c r="H11" i="10" s="1"/>
  <c r="I11" i="10" s="1"/>
  <c r="J11" i="10" s="1"/>
  <c r="K11" i="10" s="1"/>
  <c r="L11" i="10" s="1"/>
  <c r="M11" i="10" s="1"/>
  <c r="C11" i="10"/>
  <c r="D7" i="10"/>
  <c r="C7" i="10"/>
  <c r="C13" i="10" s="1"/>
  <c r="C19" i="10" s="1"/>
  <c r="D6" i="10"/>
  <c r="E6" i="10" s="1"/>
  <c r="G5" i="10"/>
  <c r="H5" i="10" s="1"/>
  <c r="I5" i="10" s="1"/>
  <c r="J5" i="10" s="1"/>
  <c r="K5" i="10" s="1"/>
  <c r="L5" i="10" s="1"/>
  <c r="M5" i="10" s="1"/>
  <c r="F5" i="10"/>
  <c r="E5" i="10"/>
  <c r="C18" i="11"/>
  <c r="D18" i="11" s="1"/>
  <c r="E18" i="11" s="1"/>
  <c r="F18" i="11" s="1"/>
  <c r="G18" i="11" s="1"/>
  <c r="H18" i="11" s="1"/>
  <c r="I18" i="11" s="1"/>
  <c r="J18" i="11" s="1"/>
  <c r="K18" i="11" s="1"/>
  <c r="L18" i="11" s="1"/>
  <c r="E17" i="11"/>
  <c r="F17" i="11" s="1"/>
  <c r="G17" i="11" s="1"/>
  <c r="H17" i="11" s="1"/>
  <c r="I17" i="11" s="1"/>
  <c r="J17" i="11" s="1"/>
  <c r="K17" i="11" s="1"/>
  <c r="L17" i="11" s="1"/>
  <c r="M17" i="11" s="1"/>
  <c r="O13" i="11"/>
  <c r="D12" i="11"/>
  <c r="E12" i="11" s="1"/>
  <c r="E11" i="11"/>
  <c r="F11" i="11" s="1"/>
  <c r="G11" i="11" s="1"/>
  <c r="H11" i="11" s="1"/>
  <c r="I11" i="11" s="1"/>
  <c r="J11" i="11" s="1"/>
  <c r="K11" i="11" s="1"/>
  <c r="L11" i="11" s="1"/>
  <c r="M11" i="11" s="1"/>
  <c r="C11" i="11"/>
  <c r="C17" i="11" s="1"/>
  <c r="C7" i="11"/>
  <c r="C13" i="11" s="1"/>
  <c r="C19" i="11" s="1"/>
  <c r="E6" i="11"/>
  <c r="E7" i="11" s="1"/>
  <c r="D6" i="11"/>
  <c r="D7" i="11" s="1"/>
  <c r="E5" i="11"/>
  <c r="F5" i="11" s="1"/>
  <c r="G5" i="11" s="1"/>
  <c r="H5" i="11" s="1"/>
  <c r="I5" i="11" s="1"/>
  <c r="J5" i="11" s="1"/>
  <c r="K5" i="11" s="1"/>
  <c r="L5" i="11" s="1"/>
  <c r="M5" i="11" s="1"/>
  <c r="C18" i="12"/>
  <c r="D18" i="12" s="1"/>
  <c r="E18" i="12" s="1"/>
  <c r="F17" i="12"/>
  <c r="G17" i="12" s="1"/>
  <c r="H17" i="12" s="1"/>
  <c r="I17" i="12" s="1"/>
  <c r="J17" i="12" s="1"/>
  <c r="K17" i="12" s="1"/>
  <c r="L17" i="12" s="1"/>
  <c r="M17" i="12" s="1"/>
  <c r="E17" i="12"/>
  <c r="O13" i="12"/>
  <c r="O19" i="12" s="1"/>
  <c r="D12" i="12"/>
  <c r="E11" i="12"/>
  <c r="F11" i="12" s="1"/>
  <c r="G11" i="12" s="1"/>
  <c r="H11" i="12" s="1"/>
  <c r="I11" i="12" s="1"/>
  <c r="J11" i="12" s="1"/>
  <c r="K11" i="12" s="1"/>
  <c r="L11" i="12" s="1"/>
  <c r="M11" i="12" s="1"/>
  <c r="C11" i="12"/>
  <c r="C17" i="12" s="1"/>
  <c r="C7" i="12"/>
  <c r="C13" i="12" s="1"/>
  <c r="C19" i="12" s="1"/>
  <c r="D6" i="12"/>
  <c r="E6" i="12" s="1"/>
  <c r="E5" i="12"/>
  <c r="F5" i="12" s="1"/>
  <c r="G5" i="12" s="1"/>
  <c r="H5" i="12" s="1"/>
  <c r="I5" i="12" s="1"/>
  <c r="J5" i="12" s="1"/>
  <c r="K5" i="12" s="1"/>
  <c r="L5" i="12" s="1"/>
  <c r="M5" i="12" s="1"/>
  <c r="C18" i="13"/>
  <c r="D18" i="13" s="1"/>
  <c r="E18" i="13" s="1"/>
  <c r="F18" i="13" s="1"/>
  <c r="F17" i="13"/>
  <c r="G17" i="13" s="1"/>
  <c r="H17" i="13" s="1"/>
  <c r="I17" i="13" s="1"/>
  <c r="J17" i="13" s="1"/>
  <c r="K17" i="13" s="1"/>
  <c r="L17" i="13" s="1"/>
  <c r="M17" i="13" s="1"/>
  <c r="E17" i="13"/>
  <c r="O13" i="13"/>
  <c r="O19" i="13" s="1"/>
  <c r="D12" i="13"/>
  <c r="E12" i="13" s="1"/>
  <c r="E11" i="13"/>
  <c r="F11" i="13" s="1"/>
  <c r="G11" i="13" s="1"/>
  <c r="H11" i="13" s="1"/>
  <c r="I11" i="13" s="1"/>
  <c r="J11" i="13" s="1"/>
  <c r="K11" i="13" s="1"/>
  <c r="L11" i="13" s="1"/>
  <c r="M11" i="13" s="1"/>
  <c r="C11" i="13"/>
  <c r="C17" i="13" s="1"/>
  <c r="C7" i="13"/>
  <c r="C13" i="13" s="1"/>
  <c r="C19" i="13" s="1"/>
  <c r="D6" i="13"/>
  <c r="E6" i="13" s="1"/>
  <c r="F6" i="13" s="1"/>
  <c r="G6" i="13" s="1"/>
  <c r="H6" i="13" s="1"/>
  <c r="I6" i="13" s="1"/>
  <c r="J6" i="13" s="1"/>
  <c r="K6" i="13" s="1"/>
  <c r="L6" i="13" s="1"/>
  <c r="F5" i="13"/>
  <c r="G5" i="13" s="1"/>
  <c r="H5" i="13" s="1"/>
  <c r="I5" i="13" s="1"/>
  <c r="J5" i="13" s="1"/>
  <c r="K5" i="13" s="1"/>
  <c r="L5" i="13" s="1"/>
  <c r="M5" i="13" s="1"/>
  <c r="E5" i="13"/>
  <c r="O19" i="15"/>
  <c r="C18" i="15"/>
  <c r="D18" i="15" s="1"/>
  <c r="F17" i="15"/>
  <c r="G17" i="15" s="1"/>
  <c r="H17" i="15" s="1"/>
  <c r="I17" i="15" s="1"/>
  <c r="J17" i="15" s="1"/>
  <c r="K17" i="15" s="1"/>
  <c r="L17" i="15" s="1"/>
  <c r="M17" i="15" s="1"/>
  <c r="E17" i="15"/>
  <c r="O13" i="15"/>
  <c r="D12" i="15"/>
  <c r="E12" i="15" s="1"/>
  <c r="E11" i="15"/>
  <c r="F11" i="15" s="1"/>
  <c r="G11" i="15" s="1"/>
  <c r="H11" i="15" s="1"/>
  <c r="I11" i="15" s="1"/>
  <c r="J11" i="15" s="1"/>
  <c r="K11" i="15" s="1"/>
  <c r="L11" i="15" s="1"/>
  <c r="M11" i="15" s="1"/>
  <c r="C11" i="15"/>
  <c r="C17" i="15" s="1"/>
  <c r="E7" i="15"/>
  <c r="C7" i="15"/>
  <c r="C13" i="15" s="1"/>
  <c r="C19" i="15" s="1"/>
  <c r="E6" i="15"/>
  <c r="F6" i="15" s="1"/>
  <c r="D6" i="15"/>
  <c r="D7" i="15" s="1"/>
  <c r="E5" i="15"/>
  <c r="F5" i="15" s="1"/>
  <c r="G5" i="15" s="1"/>
  <c r="H5" i="15" s="1"/>
  <c r="I5" i="15" s="1"/>
  <c r="J5" i="15" s="1"/>
  <c r="K5" i="15" s="1"/>
  <c r="L5" i="15" s="1"/>
  <c r="M5" i="15" s="1"/>
  <c r="J18" i="16"/>
  <c r="F17" i="16"/>
  <c r="G17" i="16" s="1"/>
  <c r="H17" i="16" s="1"/>
  <c r="I17" i="16" s="1"/>
  <c r="J17" i="16" s="1"/>
  <c r="K17" i="16" s="1"/>
  <c r="L17" i="16" s="1"/>
  <c r="M17" i="16" s="1"/>
  <c r="E17" i="16"/>
  <c r="C17" i="16"/>
  <c r="O13" i="16"/>
  <c r="O19" i="16" s="1"/>
  <c r="K12" i="16"/>
  <c r="J12" i="16"/>
  <c r="D12" i="16"/>
  <c r="E12" i="16" s="1"/>
  <c r="C12" i="16"/>
  <c r="C18" i="16" s="1"/>
  <c r="D18" i="16" s="1"/>
  <c r="E11" i="16"/>
  <c r="F11" i="16" s="1"/>
  <c r="G11" i="16" s="1"/>
  <c r="H11" i="16" s="1"/>
  <c r="I11" i="16" s="1"/>
  <c r="C11" i="16"/>
  <c r="C7" i="16"/>
  <c r="C13" i="16" s="1"/>
  <c r="C19" i="16" s="1"/>
  <c r="J6" i="16"/>
  <c r="K6" i="16" s="1"/>
  <c r="D6" i="16"/>
  <c r="E6" i="16" s="1"/>
  <c r="F5" i="16"/>
  <c r="G5" i="16" s="1"/>
  <c r="H5" i="16" s="1"/>
  <c r="I5" i="16" s="1"/>
  <c r="E5" i="16"/>
  <c r="E17" i="17"/>
  <c r="F17" i="17" s="1"/>
  <c r="G17" i="17" s="1"/>
  <c r="H17" i="17" s="1"/>
  <c r="I17" i="17" s="1"/>
  <c r="J17" i="17" s="1"/>
  <c r="K17" i="17" s="1"/>
  <c r="L17" i="17" s="1"/>
  <c r="M17" i="17" s="1"/>
  <c r="O13" i="17"/>
  <c r="O19" i="17" s="1"/>
  <c r="C12" i="17"/>
  <c r="C18" i="17" s="1"/>
  <c r="D18" i="17" s="1"/>
  <c r="F11" i="17"/>
  <c r="G11" i="17" s="1"/>
  <c r="H11" i="17" s="1"/>
  <c r="I11" i="17" s="1"/>
  <c r="J11" i="17" s="1"/>
  <c r="K11" i="17" s="1"/>
  <c r="L11" i="17" s="1"/>
  <c r="M11" i="17" s="1"/>
  <c r="E11" i="17"/>
  <c r="C11" i="17"/>
  <c r="C17" i="17" s="1"/>
  <c r="D7" i="17"/>
  <c r="C7" i="17"/>
  <c r="C13" i="17" s="1"/>
  <c r="C19" i="17" s="1"/>
  <c r="D6" i="17"/>
  <c r="E6" i="17" s="1"/>
  <c r="F5" i="17"/>
  <c r="G5" i="17" s="1"/>
  <c r="H5" i="17" s="1"/>
  <c r="I5" i="17" s="1"/>
  <c r="J5" i="17" s="1"/>
  <c r="K5" i="17" s="1"/>
  <c r="L5" i="17" s="1"/>
  <c r="M5" i="17" s="1"/>
  <c r="E5" i="17"/>
  <c r="C18" i="18"/>
  <c r="D18" i="18" s="1"/>
  <c r="E17" i="18"/>
  <c r="F17" i="18" s="1"/>
  <c r="G17" i="18" s="1"/>
  <c r="H17" i="18" s="1"/>
  <c r="I17" i="18" s="1"/>
  <c r="J17" i="18" s="1"/>
  <c r="K17" i="18" s="1"/>
  <c r="L17" i="18" s="1"/>
  <c r="M17" i="18" s="1"/>
  <c r="O13" i="18"/>
  <c r="O19" i="18" s="1"/>
  <c r="D12" i="18"/>
  <c r="E12" i="18" s="1"/>
  <c r="E11" i="18"/>
  <c r="F11" i="18" s="1"/>
  <c r="G11" i="18" s="1"/>
  <c r="H11" i="18" s="1"/>
  <c r="I11" i="18" s="1"/>
  <c r="J11" i="18" s="1"/>
  <c r="K11" i="18" s="1"/>
  <c r="L11" i="18" s="1"/>
  <c r="M11" i="18" s="1"/>
  <c r="C11" i="18"/>
  <c r="C17" i="18" s="1"/>
  <c r="C7" i="18"/>
  <c r="C13" i="18" s="1"/>
  <c r="C19" i="18" s="1"/>
  <c r="M6" i="18"/>
  <c r="L6" i="18"/>
  <c r="K6" i="18"/>
  <c r="J6" i="18"/>
  <c r="D6" i="18"/>
  <c r="E6" i="18" s="1"/>
  <c r="F5" i="18"/>
  <c r="G5" i="18" s="1"/>
  <c r="H5" i="18" s="1"/>
  <c r="I5" i="18" s="1"/>
  <c r="E5" i="18"/>
  <c r="C18" i="19"/>
  <c r="D18" i="19" s="1"/>
  <c r="E17" i="19"/>
  <c r="F17" i="19" s="1"/>
  <c r="G17" i="19" s="1"/>
  <c r="H17" i="19" s="1"/>
  <c r="I17" i="19" s="1"/>
  <c r="J17" i="19" s="1"/>
  <c r="K17" i="19" s="1"/>
  <c r="L17" i="19" s="1"/>
  <c r="M17" i="19" s="1"/>
  <c r="O13" i="19"/>
  <c r="O19" i="19" s="1"/>
  <c r="D12" i="19"/>
  <c r="E12" i="19" s="1"/>
  <c r="E11" i="19"/>
  <c r="F11" i="19" s="1"/>
  <c r="G11" i="19" s="1"/>
  <c r="H11" i="19" s="1"/>
  <c r="I11" i="19" s="1"/>
  <c r="J11" i="19" s="1"/>
  <c r="K11" i="19" s="1"/>
  <c r="L11" i="19" s="1"/>
  <c r="M11" i="19" s="1"/>
  <c r="C11" i="19"/>
  <c r="C17" i="19" s="1"/>
  <c r="C7" i="19"/>
  <c r="C13" i="19" s="1"/>
  <c r="C19" i="19" s="1"/>
  <c r="D6" i="19"/>
  <c r="E6" i="19" s="1"/>
  <c r="E5" i="19"/>
  <c r="F5" i="19" s="1"/>
  <c r="G5" i="19" s="1"/>
  <c r="H5" i="19" s="1"/>
  <c r="I5" i="19" s="1"/>
  <c r="J5" i="19" s="1"/>
  <c r="K5" i="19" s="1"/>
  <c r="L5" i="19" s="1"/>
  <c r="M5" i="19" s="1"/>
  <c r="C18" i="20"/>
  <c r="D18" i="20" s="1"/>
  <c r="E18" i="20" s="1"/>
  <c r="F18" i="20" s="1"/>
  <c r="G18" i="20" s="1"/>
  <c r="H18" i="20" s="1"/>
  <c r="I18" i="20" s="1"/>
  <c r="J18" i="20" s="1"/>
  <c r="K18" i="20" s="1"/>
  <c r="L18" i="20" s="1"/>
  <c r="E17" i="20"/>
  <c r="F17" i="20" s="1"/>
  <c r="G17" i="20" s="1"/>
  <c r="H17" i="20" s="1"/>
  <c r="I17" i="20" s="1"/>
  <c r="J17" i="20" s="1"/>
  <c r="K17" i="20" s="1"/>
  <c r="L17" i="20" s="1"/>
  <c r="M17" i="20" s="1"/>
  <c r="O13" i="20"/>
  <c r="O19" i="20" s="1"/>
  <c r="E12" i="20"/>
  <c r="F12" i="20" s="1"/>
  <c r="D12" i="20"/>
  <c r="D13" i="20" s="1"/>
  <c r="E11" i="20"/>
  <c r="F11" i="20" s="1"/>
  <c r="G11" i="20" s="1"/>
  <c r="H11" i="20" s="1"/>
  <c r="I11" i="20" s="1"/>
  <c r="J11" i="20" s="1"/>
  <c r="K11" i="20" s="1"/>
  <c r="L11" i="20" s="1"/>
  <c r="M11" i="20" s="1"/>
  <c r="C11" i="20"/>
  <c r="C17" i="20" s="1"/>
  <c r="C7" i="20"/>
  <c r="C13" i="20" s="1"/>
  <c r="C19" i="20" s="1"/>
  <c r="D6" i="20"/>
  <c r="E6" i="20" s="1"/>
  <c r="E5" i="20"/>
  <c r="F5" i="20" s="1"/>
  <c r="G5" i="20" s="1"/>
  <c r="H5" i="20" s="1"/>
  <c r="I5" i="20" s="1"/>
  <c r="J5" i="20" s="1"/>
  <c r="K5" i="20" s="1"/>
  <c r="L5" i="20" s="1"/>
  <c r="M5" i="20" s="1"/>
  <c r="D17" i="22"/>
  <c r="E17" i="22" s="1"/>
  <c r="F17" i="22" s="1"/>
  <c r="G17" i="22" s="1"/>
  <c r="H17" i="22" s="1"/>
  <c r="I17" i="22" s="1"/>
  <c r="J17" i="22" s="1"/>
  <c r="K17" i="22" s="1"/>
  <c r="L17" i="22" s="1"/>
  <c r="M17" i="22" s="1"/>
  <c r="C17" i="22"/>
  <c r="O13" i="22"/>
  <c r="O19" i="22" s="1"/>
  <c r="C12" i="22"/>
  <c r="C18" i="22" s="1"/>
  <c r="D18" i="22" s="1"/>
  <c r="D11" i="22"/>
  <c r="E11" i="22" s="1"/>
  <c r="F11" i="22" s="1"/>
  <c r="G11" i="22" s="1"/>
  <c r="H11" i="22" s="1"/>
  <c r="I11" i="22" s="1"/>
  <c r="J11" i="22" s="1"/>
  <c r="K11" i="22" s="1"/>
  <c r="L11" i="22" s="1"/>
  <c r="M11" i="22" s="1"/>
  <c r="C11" i="22"/>
  <c r="C7" i="22"/>
  <c r="C13" i="22" s="1"/>
  <c r="C19" i="22" s="1"/>
  <c r="D6" i="22"/>
  <c r="D7" i="22" s="1"/>
  <c r="F5" i="22"/>
  <c r="G5" i="22" s="1"/>
  <c r="H5" i="22" s="1"/>
  <c r="I5" i="22" s="1"/>
  <c r="J5" i="22" s="1"/>
  <c r="K5" i="22" s="1"/>
  <c r="L5" i="22" s="1"/>
  <c r="M5" i="22" s="1"/>
  <c r="E5" i="22"/>
  <c r="E17" i="23"/>
  <c r="F17" i="23" s="1"/>
  <c r="G17" i="23" s="1"/>
  <c r="H17" i="23" s="1"/>
  <c r="I17" i="23" s="1"/>
  <c r="J17" i="23" s="1"/>
  <c r="K17" i="23" s="1"/>
  <c r="L17" i="23" s="1"/>
  <c r="M17" i="23" s="1"/>
  <c r="O13" i="23"/>
  <c r="O19" i="23" s="1"/>
  <c r="C12" i="23"/>
  <c r="C18" i="23" s="1"/>
  <c r="D18" i="23" s="1"/>
  <c r="E11" i="23"/>
  <c r="F11" i="23" s="1"/>
  <c r="G11" i="23" s="1"/>
  <c r="H11" i="23" s="1"/>
  <c r="I11" i="23" s="1"/>
  <c r="J11" i="23" s="1"/>
  <c r="K11" i="23" s="1"/>
  <c r="L11" i="23" s="1"/>
  <c r="M11" i="23" s="1"/>
  <c r="C11" i="23"/>
  <c r="C17" i="23" s="1"/>
  <c r="C7" i="23"/>
  <c r="C13" i="23" s="1"/>
  <c r="C19" i="23" s="1"/>
  <c r="D6" i="23"/>
  <c r="E6" i="23" s="1"/>
  <c r="E5" i="23"/>
  <c r="F5" i="23" s="1"/>
  <c r="G5" i="23" s="1"/>
  <c r="H5" i="23" s="1"/>
  <c r="I5" i="23" s="1"/>
  <c r="J5" i="23" s="1"/>
  <c r="K5" i="23" s="1"/>
  <c r="L5" i="23" s="1"/>
  <c r="M5" i="23" s="1"/>
  <c r="F17" i="24"/>
  <c r="G17" i="24" s="1"/>
  <c r="H17" i="24" s="1"/>
  <c r="I17" i="24" s="1"/>
  <c r="J17" i="24" s="1"/>
  <c r="K17" i="24" s="1"/>
  <c r="L17" i="24" s="1"/>
  <c r="M17" i="24" s="1"/>
  <c r="E17" i="24"/>
  <c r="O13" i="24"/>
  <c r="O19" i="24" s="1"/>
  <c r="C12" i="24"/>
  <c r="C18" i="24" s="1"/>
  <c r="D18" i="24" s="1"/>
  <c r="F11" i="24"/>
  <c r="G11" i="24" s="1"/>
  <c r="H11" i="24" s="1"/>
  <c r="I11" i="24" s="1"/>
  <c r="J11" i="24" s="1"/>
  <c r="K11" i="24" s="1"/>
  <c r="L11" i="24" s="1"/>
  <c r="M11" i="24" s="1"/>
  <c r="E11" i="24"/>
  <c r="C11" i="24"/>
  <c r="C17" i="24" s="1"/>
  <c r="C7" i="24"/>
  <c r="C13" i="24" s="1"/>
  <c r="C19" i="24" s="1"/>
  <c r="D6" i="24"/>
  <c r="E6" i="24" s="1"/>
  <c r="E5" i="24"/>
  <c r="F5" i="24" s="1"/>
  <c r="G5" i="24" s="1"/>
  <c r="H5" i="24" s="1"/>
  <c r="I5" i="24" s="1"/>
  <c r="J5" i="24" s="1"/>
  <c r="K5" i="24" s="1"/>
  <c r="L5" i="24" s="1"/>
  <c r="M5" i="24" s="1"/>
  <c r="O19" i="25"/>
  <c r="E17" i="25"/>
  <c r="F17" i="25" s="1"/>
  <c r="G17" i="25" s="1"/>
  <c r="H17" i="25" s="1"/>
  <c r="I17" i="25" s="1"/>
  <c r="J17" i="25" s="1"/>
  <c r="K17" i="25" s="1"/>
  <c r="L17" i="25" s="1"/>
  <c r="M17" i="25" s="1"/>
  <c r="O13" i="25"/>
  <c r="F11" i="25"/>
  <c r="G11" i="25" s="1"/>
  <c r="H11" i="25" s="1"/>
  <c r="I11" i="25" s="1"/>
  <c r="J11" i="25" s="1"/>
  <c r="K11" i="25" s="1"/>
  <c r="L11" i="25" s="1"/>
  <c r="M11" i="25" s="1"/>
  <c r="E11" i="25"/>
  <c r="C11" i="25"/>
  <c r="C17" i="25" s="1"/>
  <c r="C7" i="25"/>
  <c r="C13" i="25" s="1"/>
  <c r="C19" i="25" s="1"/>
  <c r="D6" i="25"/>
  <c r="E6" i="25" s="1"/>
  <c r="F6" i="25" s="1"/>
  <c r="G6" i="25" s="1"/>
  <c r="H6" i="25" s="1"/>
  <c r="I6" i="25" s="1"/>
  <c r="J6" i="25" s="1"/>
  <c r="K6" i="25" s="1"/>
  <c r="L6" i="25" s="1"/>
  <c r="C6" i="25"/>
  <c r="C12" i="25" s="1"/>
  <c r="E5" i="25"/>
  <c r="F5" i="25" s="1"/>
  <c r="G5" i="25" s="1"/>
  <c r="H5" i="25" s="1"/>
  <c r="I5" i="25" s="1"/>
  <c r="J5" i="25" s="1"/>
  <c r="K5" i="25" s="1"/>
  <c r="L5" i="25" s="1"/>
  <c r="M5" i="25" s="1"/>
  <c r="G17" i="28"/>
  <c r="H17" i="28" s="1"/>
  <c r="I17" i="28" s="1"/>
  <c r="J17" i="28" s="1"/>
  <c r="K17" i="28" s="1"/>
  <c r="L17" i="28" s="1"/>
  <c r="M17" i="28" s="1"/>
  <c r="F17" i="28"/>
  <c r="E17" i="28"/>
  <c r="C12" i="28"/>
  <c r="D12" i="28" s="1"/>
  <c r="E12" i="28" s="1"/>
  <c r="E11" i="28"/>
  <c r="F11" i="28" s="1"/>
  <c r="G11" i="28" s="1"/>
  <c r="H11" i="28" s="1"/>
  <c r="I11" i="28" s="1"/>
  <c r="J11" i="28" s="1"/>
  <c r="K11" i="28" s="1"/>
  <c r="L11" i="28" s="1"/>
  <c r="M11" i="28" s="1"/>
  <c r="C11" i="28"/>
  <c r="C17" i="28" s="1"/>
  <c r="C7" i="28"/>
  <c r="C13" i="28" s="1"/>
  <c r="C19" i="28" s="1"/>
  <c r="D6" i="28"/>
  <c r="D7" i="28" s="1"/>
  <c r="E5" i="28"/>
  <c r="C18" i="27"/>
  <c r="D18" i="27" s="1"/>
  <c r="E17" i="27"/>
  <c r="F17" i="27" s="1"/>
  <c r="G17" i="27" s="1"/>
  <c r="H17" i="27" s="1"/>
  <c r="I17" i="27" s="1"/>
  <c r="J17" i="27" s="1"/>
  <c r="K17" i="27" s="1"/>
  <c r="L17" i="27" s="1"/>
  <c r="M17" i="27" s="1"/>
  <c r="O13" i="27"/>
  <c r="O19" i="27" s="1"/>
  <c r="K12" i="27"/>
  <c r="L12" i="27" s="1"/>
  <c r="J12" i="27"/>
  <c r="I12" i="27"/>
  <c r="C12" i="27"/>
  <c r="D12" i="27" s="1"/>
  <c r="E11" i="27"/>
  <c r="F11" i="27" s="1"/>
  <c r="G11" i="27" s="1"/>
  <c r="H11" i="27" s="1"/>
  <c r="C11" i="27"/>
  <c r="C17" i="27" s="1"/>
  <c r="D7" i="27"/>
  <c r="C7" i="27"/>
  <c r="C13" i="27" s="1"/>
  <c r="C19" i="27" s="1"/>
  <c r="I6" i="27"/>
  <c r="F6" i="27"/>
  <c r="G6" i="27" s="1"/>
  <c r="E5" i="27"/>
  <c r="E7" i="27" s="1"/>
  <c r="O19" i="26"/>
  <c r="E17" i="26"/>
  <c r="F17" i="26" s="1"/>
  <c r="G17" i="26" s="1"/>
  <c r="H17" i="26" s="1"/>
  <c r="I17" i="26" s="1"/>
  <c r="J17" i="26" s="1"/>
  <c r="K17" i="26" s="1"/>
  <c r="L17" i="26" s="1"/>
  <c r="M17" i="26" s="1"/>
  <c r="O13" i="26"/>
  <c r="I12" i="26"/>
  <c r="J12" i="26" s="1"/>
  <c r="K12" i="26" s="1"/>
  <c r="L12" i="26" s="1"/>
  <c r="D12" i="26"/>
  <c r="E12" i="26" s="1"/>
  <c r="F12" i="26" s="1"/>
  <c r="G12" i="26" s="1"/>
  <c r="C12" i="26"/>
  <c r="C18" i="26" s="1"/>
  <c r="D18" i="26" s="1"/>
  <c r="E11" i="26"/>
  <c r="F11" i="26" s="1"/>
  <c r="G11" i="26" s="1"/>
  <c r="H11" i="26" s="1"/>
  <c r="I11" i="26" s="1"/>
  <c r="J11" i="26" s="1"/>
  <c r="K11" i="26" s="1"/>
  <c r="L11" i="26" s="1"/>
  <c r="M11" i="26" s="1"/>
  <c r="C11" i="26"/>
  <c r="C17" i="26" s="1"/>
  <c r="C7" i="26"/>
  <c r="C13" i="26" s="1"/>
  <c r="C19" i="26" s="1"/>
  <c r="I6" i="26"/>
  <c r="J6" i="26" s="1"/>
  <c r="K6" i="26" s="1"/>
  <c r="L6" i="26" s="1"/>
  <c r="G6" i="26"/>
  <c r="F6" i="26"/>
  <c r="F5" i="26"/>
  <c r="G5" i="26" s="1"/>
  <c r="H5" i="26" s="1"/>
  <c r="I5" i="26" s="1"/>
  <c r="J5" i="26" s="1"/>
  <c r="K5" i="26" s="1"/>
  <c r="L5" i="26" s="1"/>
  <c r="M5" i="26" s="1"/>
  <c r="E5" i="26"/>
  <c r="O19" i="14"/>
  <c r="E17" i="14"/>
  <c r="F17" i="14" s="1"/>
  <c r="G17" i="14" s="1"/>
  <c r="H17" i="14" s="1"/>
  <c r="I17" i="14" s="1"/>
  <c r="J17" i="14" s="1"/>
  <c r="K17" i="14" s="1"/>
  <c r="L17" i="14" s="1"/>
  <c r="M17" i="14" s="1"/>
  <c r="O13" i="14"/>
  <c r="D18" i="14"/>
  <c r="F11" i="14"/>
  <c r="G11" i="14" s="1"/>
  <c r="H11" i="14" s="1"/>
  <c r="I11" i="14" s="1"/>
  <c r="J11" i="14" s="1"/>
  <c r="K11" i="14" s="1"/>
  <c r="L11" i="14" s="1"/>
  <c r="M11" i="14" s="1"/>
  <c r="E11" i="14"/>
  <c r="C7" i="14"/>
  <c r="C13" i="14" s="1"/>
  <c r="C19" i="14" s="1"/>
  <c r="D6" i="14"/>
  <c r="D7" i="14" s="1"/>
  <c r="F5" i="14"/>
  <c r="G5" i="14" s="1"/>
  <c r="H5" i="14" s="1"/>
  <c r="I5" i="14" s="1"/>
  <c r="J5" i="14" s="1"/>
  <c r="K5" i="14" s="1"/>
  <c r="L5" i="14" s="1"/>
  <c r="M5" i="14" s="1"/>
  <c r="E5" i="14"/>
  <c r="O19" i="29"/>
  <c r="F17" i="29"/>
  <c r="G17" i="29" s="1"/>
  <c r="H17" i="29" s="1"/>
  <c r="I17" i="29" s="1"/>
  <c r="J17" i="29" s="1"/>
  <c r="K17" i="29" s="1"/>
  <c r="L17" i="29" s="1"/>
  <c r="M17" i="29" s="1"/>
  <c r="E17" i="29"/>
  <c r="C12" i="29"/>
  <c r="C18" i="29" s="1"/>
  <c r="D18" i="29" s="1"/>
  <c r="D19" i="29" s="1"/>
  <c r="E11" i="29"/>
  <c r="F11" i="29" s="1"/>
  <c r="G11" i="29" s="1"/>
  <c r="H11" i="29" s="1"/>
  <c r="I11" i="29" s="1"/>
  <c r="J11" i="29" s="1"/>
  <c r="K11" i="29" s="1"/>
  <c r="L11" i="29" s="1"/>
  <c r="M11" i="29" s="1"/>
  <c r="C11" i="29"/>
  <c r="C17" i="29" s="1"/>
  <c r="C7" i="29"/>
  <c r="C13" i="29" s="1"/>
  <c r="C19" i="29" s="1"/>
  <c r="D6" i="29"/>
  <c r="E6" i="29" s="1"/>
  <c r="E5" i="29"/>
  <c r="F5" i="29" s="1"/>
  <c r="G5" i="29" s="1"/>
  <c r="H5" i="29" s="1"/>
  <c r="I5" i="29" s="1"/>
  <c r="J5" i="29" s="1"/>
  <c r="K5" i="29" s="1"/>
  <c r="L5" i="29" s="1"/>
  <c r="M5" i="29" s="1"/>
  <c r="E17" i="30"/>
  <c r="F17" i="30" s="1"/>
  <c r="G17" i="30" s="1"/>
  <c r="H17" i="30" s="1"/>
  <c r="I17" i="30" s="1"/>
  <c r="J17" i="30" s="1"/>
  <c r="K17" i="30" s="1"/>
  <c r="L17" i="30" s="1"/>
  <c r="M17" i="30" s="1"/>
  <c r="O13" i="30"/>
  <c r="O19" i="30" s="1"/>
  <c r="C12" i="30"/>
  <c r="D12" i="30" s="1"/>
  <c r="E11" i="30"/>
  <c r="F11" i="30" s="1"/>
  <c r="G11" i="30" s="1"/>
  <c r="H11" i="30" s="1"/>
  <c r="I11" i="30" s="1"/>
  <c r="J11" i="30" s="1"/>
  <c r="K11" i="30" s="1"/>
  <c r="L11" i="30" s="1"/>
  <c r="M11" i="30" s="1"/>
  <c r="C11" i="30"/>
  <c r="C17" i="30" s="1"/>
  <c r="C7" i="30"/>
  <c r="C13" i="30" s="1"/>
  <c r="C19" i="30" s="1"/>
  <c r="D6" i="30"/>
  <c r="E6" i="30" s="1"/>
  <c r="E5" i="30"/>
  <c r="F5" i="30" s="1"/>
  <c r="G5" i="30" s="1"/>
  <c r="H5" i="30" s="1"/>
  <c r="I5" i="30" s="1"/>
  <c r="J5" i="30" s="1"/>
  <c r="K5" i="30" s="1"/>
  <c r="L5" i="30" s="1"/>
  <c r="M5" i="30" s="1"/>
  <c r="E17" i="31"/>
  <c r="F17" i="31" s="1"/>
  <c r="G17" i="31" s="1"/>
  <c r="H17" i="31" s="1"/>
  <c r="I17" i="31" s="1"/>
  <c r="J17" i="31" s="1"/>
  <c r="K17" i="31" s="1"/>
  <c r="L17" i="31" s="1"/>
  <c r="M17" i="31" s="1"/>
  <c r="O13" i="31"/>
  <c r="O19" i="31" s="1"/>
  <c r="D12" i="31"/>
  <c r="E11" i="31"/>
  <c r="F11" i="31" s="1"/>
  <c r="G11" i="31" s="1"/>
  <c r="H11" i="31" s="1"/>
  <c r="I11" i="31" s="1"/>
  <c r="J11" i="31" s="1"/>
  <c r="K11" i="31" s="1"/>
  <c r="L11" i="31" s="1"/>
  <c r="M11" i="31" s="1"/>
  <c r="C11" i="31"/>
  <c r="C17" i="31" s="1"/>
  <c r="C7" i="31"/>
  <c r="C13" i="31" s="1"/>
  <c r="C19" i="31" s="1"/>
  <c r="D6" i="31"/>
  <c r="E6" i="31" s="1"/>
  <c r="E5" i="31"/>
  <c r="F5" i="31" s="1"/>
  <c r="G5" i="31" s="1"/>
  <c r="H5" i="31" s="1"/>
  <c r="I5" i="31" s="1"/>
  <c r="J5" i="31" s="1"/>
  <c r="K5" i="31" s="1"/>
  <c r="L5" i="31" s="1"/>
  <c r="M5" i="31" s="1"/>
  <c r="E17" i="32"/>
  <c r="F17" i="32" s="1"/>
  <c r="G17" i="32" s="1"/>
  <c r="H17" i="32" s="1"/>
  <c r="I17" i="32" s="1"/>
  <c r="J17" i="32" s="1"/>
  <c r="K17" i="32" s="1"/>
  <c r="L17" i="32" s="1"/>
  <c r="M17" i="32" s="1"/>
  <c r="O13" i="32"/>
  <c r="O19" i="32" s="1"/>
  <c r="C12" i="32"/>
  <c r="D12" i="32" s="1"/>
  <c r="F11" i="32"/>
  <c r="G11" i="32" s="1"/>
  <c r="H11" i="32" s="1"/>
  <c r="I11" i="32" s="1"/>
  <c r="J11" i="32" s="1"/>
  <c r="K11" i="32" s="1"/>
  <c r="L11" i="32" s="1"/>
  <c r="M11" i="32" s="1"/>
  <c r="E11" i="32"/>
  <c r="C11" i="32"/>
  <c r="C17" i="32" s="1"/>
  <c r="C7" i="32"/>
  <c r="C13" i="32" s="1"/>
  <c r="C19" i="32" s="1"/>
  <c r="D6" i="32"/>
  <c r="E6" i="32" s="1"/>
  <c r="E5" i="32"/>
  <c r="F5" i="32" s="1"/>
  <c r="G5" i="32" s="1"/>
  <c r="H5" i="32" s="1"/>
  <c r="I5" i="32" s="1"/>
  <c r="J5" i="32" s="1"/>
  <c r="K5" i="32" s="1"/>
  <c r="L5" i="32" s="1"/>
  <c r="M5" i="32" s="1"/>
  <c r="C18" i="28" l="1"/>
  <c r="D18" i="28" s="1"/>
  <c r="E18" i="28" s="1"/>
  <c r="F18" i="28" s="1"/>
  <c r="G18" i="28" s="1"/>
  <c r="H18" i="28" s="1"/>
  <c r="I18" i="28" s="1"/>
  <c r="J18" i="28" s="1"/>
  <c r="K18" i="28" s="1"/>
  <c r="L18" i="28" s="1"/>
  <c r="E6" i="28"/>
  <c r="F6" i="28" s="1"/>
  <c r="D13" i="28"/>
  <c r="D12" i="33"/>
  <c r="E12" i="33" s="1"/>
  <c r="D19" i="24"/>
  <c r="E18" i="24"/>
  <c r="C18" i="25"/>
  <c r="D18" i="25" s="1"/>
  <c r="E18" i="25" s="1"/>
  <c r="F18" i="25" s="1"/>
  <c r="G18" i="25" s="1"/>
  <c r="H18" i="25" s="1"/>
  <c r="I18" i="25" s="1"/>
  <c r="J18" i="25" s="1"/>
  <c r="K18" i="25" s="1"/>
  <c r="L18" i="25" s="1"/>
  <c r="D12" i="25"/>
  <c r="E12" i="25" s="1"/>
  <c r="F12" i="25" s="1"/>
  <c r="G12" i="25" s="1"/>
  <c r="H12" i="25" s="1"/>
  <c r="I12" i="25" s="1"/>
  <c r="J12" i="25" s="1"/>
  <c r="K12" i="25" s="1"/>
  <c r="L12" i="25" s="1"/>
  <c r="D19" i="27"/>
  <c r="E18" i="27"/>
  <c r="N6" i="25"/>
  <c r="N7" i="25" s="1"/>
  <c r="D8" i="25" s="1"/>
  <c r="E23" i="25" s="1"/>
  <c r="F23" i="25" s="1"/>
  <c r="M6" i="25"/>
  <c r="G6" i="28"/>
  <c r="F6" i="23"/>
  <c r="E7" i="23"/>
  <c r="E18" i="26"/>
  <c r="D19" i="26"/>
  <c r="F12" i="28"/>
  <c r="E13" i="28"/>
  <c r="N12" i="26"/>
  <c r="N13" i="26" s="1"/>
  <c r="D14" i="26" s="1"/>
  <c r="E24" i="26" s="1"/>
  <c r="F24" i="26" s="1"/>
  <c r="M12" i="26"/>
  <c r="N6" i="26"/>
  <c r="N7" i="26" s="1"/>
  <c r="D8" i="26" s="1"/>
  <c r="E23" i="26" s="1"/>
  <c r="F23" i="26" s="1"/>
  <c r="M6" i="26"/>
  <c r="H13" i="27"/>
  <c r="I11" i="27"/>
  <c r="J11" i="27" s="1"/>
  <c r="K11" i="27" s="1"/>
  <c r="L11" i="27" s="1"/>
  <c r="M11" i="27" s="1"/>
  <c r="F6" i="24"/>
  <c r="E7" i="24"/>
  <c r="E12" i="27"/>
  <c r="D13" i="27"/>
  <c r="N12" i="27"/>
  <c r="N13" i="27" s="1"/>
  <c r="M12" i="27"/>
  <c r="M13" i="27" s="1"/>
  <c r="L13" i="27"/>
  <c r="N18" i="20"/>
  <c r="M18" i="20"/>
  <c r="M7" i="18"/>
  <c r="D19" i="17"/>
  <c r="E18" i="17"/>
  <c r="F12" i="8"/>
  <c r="E13" i="8"/>
  <c r="J6" i="27"/>
  <c r="F5" i="28"/>
  <c r="G5" i="28" s="1"/>
  <c r="H5" i="28" s="1"/>
  <c r="I5" i="28" s="1"/>
  <c r="J5" i="28" s="1"/>
  <c r="K5" i="28" s="1"/>
  <c r="L5" i="28" s="1"/>
  <c r="M5" i="28" s="1"/>
  <c r="F6" i="19"/>
  <c r="E7" i="19"/>
  <c r="J19" i="16"/>
  <c r="E18" i="22"/>
  <c r="D19" i="22"/>
  <c r="F6" i="10"/>
  <c r="E7" i="10"/>
  <c r="E18" i="23"/>
  <c r="D19" i="23"/>
  <c r="F12" i="18"/>
  <c r="E13" i="18"/>
  <c r="I7" i="16"/>
  <c r="J5" i="16"/>
  <c r="K5" i="16" s="1"/>
  <c r="L5" i="16" s="1"/>
  <c r="M5" i="16" s="1"/>
  <c r="E18" i="9"/>
  <c r="D19" i="9"/>
  <c r="D7" i="24"/>
  <c r="D7" i="23"/>
  <c r="F6" i="16"/>
  <c r="E7" i="16"/>
  <c r="G6" i="15"/>
  <c r="F7" i="15"/>
  <c r="F5" i="27"/>
  <c r="F12" i="19"/>
  <c r="E13" i="19"/>
  <c r="L6" i="16"/>
  <c r="F18" i="8"/>
  <c r="E19" i="8"/>
  <c r="D19" i="18"/>
  <c r="E18" i="18"/>
  <c r="F6" i="20"/>
  <c r="E7" i="20"/>
  <c r="E18" i="10"/>
  <c r="D19" i="10"/>
  <c r="D19" i="19"/>
  <c r="E18" i="19"/>
  <c r="I13" i="16"/>
  <c r="J11" i="16"/>
  <c r="K11" i="16" s="1"/>
  <c r="L11" i="16" s="1"/>
  <c r="M11" i="16" s="1"/>
  <c r="F6" i="17"/>
  <c r="E7" i="17"/>
  <c r="E18" i="16"/>
  <c r="D19" i="16"/>
  <c r="F12" i="15"/>
  <c r="E13" i="15"/>
  <c r="E18" i="1"/>
  <c r="I7" i="18"/>
  <c r="J5" i="18"/>
  <c r="K5" i="18" s="1"/>
  <c r="L5" i="18" s="1"/>
  <c r="M5" i="18" s="1"/>
  <c r="F12" i="16"/>
  <c r="E13" i="16"/>
  <c r="F6" i="8"/>
  <c r="E7" i="8"/>
  <c r="D12" i="24"/>
  <c r="F6" i="18"/>
  <c r="E7" i="18"/>
  <c r="J13" i="16"/>
  <c r="E13" i="11"/>
  <c r="F12" i="11"/>
  <c r="E6" i="14"/>
  <c r="F6" i="14" s="1"/>
  <c r="G12" i="20"/>
  <c r="F13" i="20"/>
  <c r="J7" i="18"/>
  <c r="K7" i="18"/>
  <c r="I19" i="16"/>
  <c r="E18" i="15"/>
  <c r="D19" i="15"/>
  <c r="L7" i="18"/>
  <c r="N18" i="11"/>
  <c r="M18" i="11"/>
  <c r="F6" i="9"/>
  <c r="E7" i="9"/>
  <c r="D7" i="20"/>
  <c r="E13" i="20"/>
  <c r="L12" i="16"/>
  <c r="F12" i="1"/>
  <c r="E6" i="22"/>
  <c r="N6" i="18"/>
  <c r="N7" i="18" s="1"/>
  <c r="D7" i="16"/>
  <c r="K18" i="16"/>
  <c r="D13" i="15"/>
  <c r="F6" i="11"/>
  <c r="O19" i="8"/>
  <c r="D19" i="8" s="1"/>
  <c r="D12" i="23"/>
  <c r="D7" i="18"/>
  <c r="D13" i="16"/>
  <c r="D12" i="22"/>
  <c r="D7" i="19"/>
  <c r="D13" i="18"/>
  <c r="E12" i="12"/>
  <c r="D13" i="11"/>
  <c r="D13" i="19"/>
  <c r="J7" i="16"/>
  <c r="D12" i="10"/>
  <c r="D12" i="9"/>
  <c r="E6" i="1"/>
  <c r="D12" i="17"/>
  <c r="M19" i="20"/>
  <c r="I19" i="20"/>
  <c r="E19" i="20"/>
  <c r="L19" i="20"/>
  <c r="H19" i="20"/>
  <c r="D19" i="20"/>
  <c r="N19" i="20"/>
  <c r="F19" i="20"/>
  <c r="K19" i="20"/>
  <c r="G19" i="20"/>
  <c r="J19" i="20"/>
  <c r="C18" i="5"/>
  <c r="D18" i="5" s="1"/>
  <c r="E18" i="5" s="1"/>
  <c r="F18" i="5" s="1"/>
  <c r="N12" i="5"/>
  <c r="N13" i="5" s="1"/>
  <c r="D14" i="5" s="1"/>
  <c r="E24" i="5" s="1"/>
  <c r="F24" i="5" s="1"/>
  <c r="M12" i="5"/>
  <c r="G18" i="13"/>
  <c r="F12" i="13"/>
  <c r="N6" i="13"/>
  <c r="N7" i="13" s="1"/>
  <c r="D8" i="13" s="1"/>
  <c r="E23" i="13" s="1"/>
  <c r="F23" i="13" s="1"/>
  <c r="M6" i="13"/>
  <c r="D12" i="29"/>
  <c r="D12" i="14"/>
  <c r="E12" i="14" s="1"/>
  <c r="E13" i="14" s="1"/>
  <c r="F12" i="14"/>
  <c r="F7" i="14"/>
  <c r="G6" i="14"/>
  <c r="E18" i="14"/>
  <c r="D19" i="14"/>
  <c r="O19" i="11"/>
  <c r="F18" i="12"/>
  <c r="F6" i="12"/>
  <c r="M18" i="28"/>
  <c r="N18" i="28"/>
  <c r="O19" i="28"/>
  <c r="N18" i="34"/>
  <c r="N19" i="34" s="1"/>
  <c r="D20" i="34" s="1"/>
  <c r="E25" i="34" s="1"/>
  <c r="F25" i="34" s="1"/>
  <c r="M18" i="34"/>
  <c r="N12" i="34"/>
  <c r="N13" i="34" s="1"/>
  <c r="D14" i="34" s="1"/>
  <c r="E24" i="34" s="1"/>
  <c r="F24" i="34" s="1"/>
  <c r="M12" i="34"/>
  <c r="N6" i="34"/>
  <c r="N7" i="34" s="1"/>
  <c r="D8" i="34" s="1"/>
  <c r="E23" i="34" s="1"/>
  <c r="F23" i="34" s="1"/>
  <c r="M6" i="34"/>
  <c r="F6" i="32"/>
  <c r="D13" i="32"/>
  <c r="E12" i="32"/>
  <c r="C18" i="32"/>
  <c r="D18" i="32" s="1"/>
  <c r="E12" i="31"/>
  <c r="F6" i="31"/>
  <c r="C18" i="31"/>
  <c r="D18" i="31" s="1"/>
  <c r="M6" i="5"/>
  <c r="N6" i="5"/>
  <c r="N7" i="5" s="1"/>
  <c r="D8" i="5" s="1"/>
  <c r="E23" i="5" s="1"/>
  <c r="F23" i="5" s="1"/>
  <c r="E18" i="33"/>
  <c r="E12" i="30"/>
  <c r="F6" i="30"/>
  <c r="C18" i="30"/>
  <c r="D18" i="30" s="1"/>
  <c r="E18" i="29"/>
  <c r="E19" i="29" s="1"/>
  <c r="F6" i="29"/>
  <c r="E12" i="29" l="1"/>
  <c r="E13" i="29" s="1"/>
  <c r="D13" i="29"/>
  <c r="E7" i="28"/>
  <c r="L13" i="16"/>
  <c r="N12" i="16"/>
  <c r="N13" i="16" s="1"/>
  <c r="M12" i="16"/>
  <c r="M13" i="16" s="1"/>
  <c r="G6" i="20"/>
  <c r="F7" i="20"/>
  <c r="F18" i="26"/>
  <c r="E19" i="26"/>
  <c r="H12" i="20"/>
  <c r="G13" i="20"/>
  <c r="F18" i="1"/>
  <c r="E19" i="18"/>
  <c r="F18" i="18"/>
  <c r="G6" i="19"/>
  <c r="F7" i="19"/>
  <c r="F13" i="11"/>
  <c r="G12" i="11"/>
  <c r="E19" i="9"/>
  <c r="F18" i="9"/>
  <c r="E12" i="22"/>
  <c r="D13" i="22"/>
  <c r="G6" i="9"/>
  <c r="F7" i="9"/>
  <c r="G12" i="15"/>
  <c r="F13" i="15"/>
  <c r="E13" i="27"/>
  <c r="F12" i="27"/>
  <c r="G6" i="23"/>
  <c r="F7" i="23"/>
  <c r="G18" i="8"/>
  <c r="F19" i="8"/>
  <c r="K6" i="27"/>
  <c r="F7" i="28"/>
  <c r="F18" i="16"/>
  <c r="E19" i="16"/>
  <c r="K7" i="16"/>
  <c r="G6" i="24"/>
  <c r="F7" i="24"/>
  <c r="H6" i="28"/>
  <c r="G7" i="28"/>
  <c r="E12" i="23"/>
  <c r="D13" i="23"/>
  <c r="L7" i="16"/>
  <c r="N6" i="16"/>
  <c r="N7" i="16" s="1"/>
  <c r="M6" i="16"/>
  <c r="M7" i="16" s="1"/>
  <c r="G12" i="8"/>
  <c r="F13" i="8"/>
  <c r="F26" i="34"/>
  <c r="G6" i="18"/>
  <c r="F7" i="18"/>
  <c r="G6" i="17"/>
  <c r="F7" i="17"/>
  <c r="G12" i="18"/>
  <c r="F13" i="18"/>
  <c r="E19" i="17"/>
  <c r="F18" i="17"/>
  <c r="E12" i="17"/>
  <c r="D13" i="17"/>
  <c r="F7" i="11"/>
  <c r="G6" i="11"/>
  <c r="F13" i="19"/>
  <c r="G12" i="19"/>
  <c r="F6" i="1"/>
  <c r="F18" i="15"/>
  <c r="E19" i="15"/>
  <c r="E12" i="24"/>
  <c r="D13" i="24"/>
  <c r="F7" i="27"/>
  <c r="G5" i="27"/>
  <c r="F18" i="23"/>
  <c r="E19" i="23"/>
  <c r="E19" i="27"/>
  <c r="F18" i="27"/>
  <c r="F12" i="12"/>
  <c r="E12" i="9"/>
  <c r="D13" i="9"/>
  <c r="K19" i="16"/>
  <c r="L18" i="16"/>
  <c r="E19" i="19"/>
  <c r="F18" i="19"/>
  <c r="E12" i="10"/>
  <c r="D13" i="10"/>
  <c r="G6" i="8"/>
  <c r="F7" i="8"/>
  <c r="G6" i="10"/>
  <c r="F7" i="10"/>
  <c r="N12" i="25"/>
  <c r="N13" i="25" s="1"/>
  <c r="D14" i="25" s="1"/>
  <c r="E24" i="25" s="1"/>
  <c r="F24" i="25" s="1"/>
  <c r="F26" i="25" s="1"/>
  <c r="M12" i="25"/>
  <c r="H6" i="15"/>
  <c r="G7" i="15"/>
  <c r="K13" i="27"/>
  <c r="N18" i="25"/>
  <c r="N19" i="25" s="1"/>
  <c r="D20" i="25" s="1"/>
  <c r="E25" i="25" s="1"/>
  <c r="F25" i="25" s="1"/>
  <c r="M18" i="25"/>
  <c r="D13" i="14"/>
  <c r="E7" i="22"/>
  <c r="F6" i="22"/>
  <c r="K13" i="16"/>
  <c r="G12" i="16"/>
  <c r="F13" i="16"/>
  <c r="E19" i="10"/>
  <c r="F18" i="10"/>
  <c r="F18" i="22"/>
  <c r="E19" i="22"/>
  <c r="J13" i="27"/>
  <c r="G12" i="28"/>
  <c r="F13" i="28"/>
  <c r="E19" i="24"/>
  <c r="F18" i="24"/>
  <c r="E7" i="14"/>
  <c r="G12" i="1"/>
  <c r="G6" i="16"/>
  <c r="F7" i="16"/>
  <c r="I13" i="27"/>
  <c r="D20" i="20"/>
  <c r="E25" i="20" s="1"/>
  <c r="F25" i="20" s="1"/>
  <c r="H18" i="13"/>
  <c r="G12" i="13"/>
  <c r="F18" i="14"/>
  <c r="E19" i="14"/>
  <c r="G12" i="14"/>
  <c r="F13" i="14"/>
  <c r="H6" i="14"/>
  <c r="G7" i="14"/>
  <c r="N19" i="11"/>
  <c r="J19" i="11"/>
  <c r="F19" i="11"/>
  <c r="M19" i="11"/>
  <c r="I19" i="11"/>
  <c r="E19" i="11"/>
  <c r="L19" i="11"/>
  <c r="H19" i="11"/>
  <c r="D19" i="11"/>
  <c r="K19" i="11"/>
  <c r="G19" i="11"/>
  <c r="G18" i="5"/>
  <c r="G18" i="12"/>
  <c r="G6" i="12"/>
  <c r="N19" i="28"/>
  <c r="J19" i="28"/>
  <c r="F19" i="28"/>
  <c r="K19" i="28"/>
  <c r="M19" i="28"/>
  <c r="I19" i="28"/>
  <c r="E19" i="28"/>
  <c r="L19" i="28"/>
  <c r="H19" i="28"/>
  <c r="D19" i="28"/>
  <c r="G19" i="28"/>
  <c r="F12" i="32"/>
  <c r="E13" i="32"/>
  <c r="D19" i="32"/>
  <c r="E18" i="32"/>
  <c r="G6" i="32"/>
  <c r="G6" i="31"/>
  <c r="E18" i="31"/>
  <c r="F12" i="31"/>
  <c r="F12" i="33"/>
  <c r="F18" i="33"/>
  <c r="G6" i="30"/>
  <c r="E18" i="30"/>
  <c r="F12" i="30"/>
  <c r="F12" i="29"/>
  <c r="F13" i="29" s="1"/>
  <c r="G6" i="29"/>
  <c r="F18" i="29"/>
  <c r="F19" i="29" s="1"/>
  <c r="D14" i="16" l="1"/>
  <c r="E24" i="16" s="1"/>
  <c r="F24" i="16" s="1"/>
  <c r="D8" i="16"/>
  <c r="F19" i="27"/>
  <c r="G18" i="27"/>
  <c r="G13" i="19"/>
  <c r="H12" i="19"/>
  <c r="F12" i="22"/>
  <c r="E13" i="22"/>
  <c r="H6" i="10"/>
  <c r="G7" i="10"/>
  <c r="H12" i="8"/>
  <c r="G13" i="8"/>
  <c r="L6" i="27"/>
  <c r="F19" i="9"/>
  <c r="G18" i="9"/>
  <c r="I12" i="20"/>
  <c r="H13" i="20"/>
  <c r="G6" i="22"/>
  <c r="F7" i="22"/>
  <c r="H6" i="11"/>
  <c r="G7" i="11"/>
  <c r="H6" i="8"/>
  <c r="G7" i="8"/>
  <c r="H5" i="27"/>
  <c r="G7" i="27"/>
  <c r="G19" i="8"/>
  <c r="H18" i="8"/>
  <c r="G18" i="26"/>
  <c r="F19" i="26"/>
  <c r="G18" i="1"/>
  <c r="G13" i="11"/>
  <c r="H12" i="11"/>
  <c r="H6" i="16"/>
  <c r="H7" i="16" s="1"/>
  <c r="G7" i="16"/>
  <c r="F12" i="17"/>
  <c r="E13" i="17"/>
  <c r="F12" i="23"/>
  <c r="E13" i="23"/>
  <c r="G12" i="12"/>
  <c r="H12" i="12" s="1"/>
  <c r="F19" i="24"/>
  <c r="G18" i="24"/>
  <c r="F12" i="10"/>
  <c r="E13" i="10"/>
  <c r="F12" i="24"/>
  <c r="E13" i="24"/>
  <c r="F19" i="17"/>
  <c r="G18" i="17"/>
  <c r="H6" i="20"/>
  <c r="G7" i="20"/>
  <c r="H12" i="1"/>
  <c r="H6" i="23"/>
  <c r="G7" i="23"/>
  <c r="H6" i="19"/>
  <c r="G7" i="19"/>
  <c r="H12" i="16"/>
  <c r="H13" i="16" s="1"/>
  <c r="G13" i="16"/>
  <c r="F19" i="19"/>
  <c r="G18" i="19"/>
  <c r="G18" i="15"/>
  <c r="F19" i="15"/>
  <c r="I6" i="28"/>
  <c r="H7" i="28"/>
  <c r="F13" i="27"/>
  <c r="G12" i="27"/>
  <c r="G13" i="27" s="1"/>
  <c r="H12" i="28"/>
  <c r="G13" i="28"/>
  <c r="H12" i="18"/>
  <c r="G13" i="18"/>
  <c r="F19" i="18"/>
  <c r="G18" i="18"/>
  <c r="N18" i="16"/>
  <c r="N19" i="16" s="1"/>
  <c r="M18" i="16"/>
  <c r="M19" i="16" s="1"/>
  <c r="L19" i="16"/>
  <c r="G6" i="1"/>
  <c r="H6" i="24"/>
  <c r="G7" i="24"/>
  <c r="G18" i="23"/>
  <c r="F19" i="23"/>
  <c r="I6" i="15"/>
  <c r="H7" i="15"/>
  <c r="H6" i="17"/>
  <c r="G7" i="17"/>
  <c r="H12" i="15"/>
  <c r="G13" i="15"/>
  <c r="G18" i="22"/>
  <c r="F19" i="22"/>
  <c r="F19" i="10"/>
  <c r="G18" i="10"/>
  <c r="F12" i="9"/>
  <c r="E13" i="9"/>
  <c r="H6" i="18"/>
  <c r="H7" i="18" s="1"/>
  <c r="G7" i="18"/>
  <c r="D8" i="18" s="1"/>
  <c r="E23" i="18" s="1"/>
  <c r="F23" i="18" s="1"/>
  <c r="F19" i="16"/>
  <c r="G18" i="16"/>
  <c r="H6" i="9"/>
  <c r="G7" i="9"/>
  <c r="I18" i="13"/>
  <c r="H12" i="13"/>
  <c r="I6" i="14"/>
  <c r="H7" i="14"/>
  <c r="G13" i="14"/>
  <c r="H12" i="14"/>
  <c r="G18" i="14"/>
  <c r="F19" i="14"/>
  <c r="D20" i="11"/>
  <c r="E25" i="11" s="1"/>
  <c r="F25" i="11" s="1"/>
  <c r="H18" i="5"/>
  <c r="H18" i="12"/>
  <c r="H6" i="12"/>
  <c r="D20" i="28"/>
  <c r="E25" i="28" s="1"/>
  <c r="F25" i="28" s="1"/>
  <c r="H6" i="32"/>
  <c r="G12" i="32"/>
  <c r="F13" i="32"/>
  <c r="F18" i="32"/>
  <c r="E19" i="32"/>
  <c r="F18" i="31"/>
  <c r="G12" i="31"/>
  <c r="H6" i="31"/>
  <c r="G18" i="33"/>
  <c r="G12" i="33"/>
  <c r="F18" i="30"/>
  <c r="G12" i="30"/>
  <c r="H6" i="30"/>
  <c r="G18" i="29"/>
  <c r="G19" i="29" s="1"/>
  <c r="H6" i="29"/>
  <c r="G12" i="29"/>
  <c r="G13" i="29" s="1"/>
  <c r="J12" i="20" l="1"/>
  <c r="I13" i="20"/>
  <c r="G19" i="9"/>
  <c r="H18" i="9"/>
  <c r="J6" i="15"/>
  <c r="I7" i="15"/>
  <c r="H13" i="18"/>
  <c r="I12" i="18"/>
  <c r="H7" i="19"/>
  <c r="I6" i="19"/>
  <c r="H18" i="26"/>
  <c r="G19" i="26"/>
  <c r="G12" i="23"/>
  <c r="F13" i="23"/>
  <c r="H19" i="8"/>
  <c r="I18" i="8"/>
  <c r="N6" i="27"/>
  <c r="N7" i="27" s="1"/>
  <c r="M6" i="27"/>
  <c r="E23" i="16"/>
  <c r="F23" i="16" s="1"/>
  <c r="G19" i="16"/>
  <c r="H18" i="16"/>
  <c r="H19" i="16" s="1"/>
  <c r="D20" i="16" s="1"/>
  <c r="E25" i="16" s="1"/>
  <c r="F25" i="16" s="1"/>
  <c r="G19" i="23"/>
  <c r="H18" i="23"/>
  <c r="H13" i="28"/>
  <c r="I12" i="28"/>
  <c r="I6" i="23"/>
  <c r="H7" i="23"/>
  <c r="I12" i="1"/>
  <c r="G12" i="17"/>
  <c r="F13" i="17"/>
  <c r="D14" i="27"/>
  <c r="E24" i="27" s="1"/>
  <c r="F24" i="27" s="1"/>
  <c r="I12" i="8"/>
  <c r="H13" i="8"/>
  <c r="G19" i="10"/>
  <c r="H18" i="10"/>
  <c r="H7" i="27"/>
  <c r="I5" i="27"/>
  <c r="G12" i="9"/>
  <c r="F13" i="9"/>
  <c r="H6" i="1"/>
  <c r="I7" i="28"/>
  <c r="J6" i="28"/>
  <c r="I6" i="20"/>
  <c r="H7" i="20"/>
  <c r="I6" i="10"/>
  <c r="H7" i="10"/>
  <c r="G19" i="17"/>
  <c r="H18" i="17"/>
  <c r="I6" i="8"/>
  <c r="H7" i="8"/>
  <c r="I6" i="9"/>
  <c r="H7" i="9"/>
  <c r="H18" i="15"/>
  <c r="G19" i="15"/>
  <c r="I12" i="11"/>
  <c r="H13" i="11"/>
  <c r="G12" i="22"/>
  <c r="F13" i="22"/>
  <c r="H18" i="19"/>
  <c r="G19" i="19"/>
  <c r="I6" i="17"/>
  <c r="H7" i="17"/>
  <c r="I6" i="24"/>
  <c r="H7" i="24"/>
  <c r="H18" i="22"/>
  <c r="G19" i="22"/>
  <c r="G12" i="24"/>
  <c r="F13" i="24"/>
  <c r="I6" i="11"/>
  <c r="H7" i="11"/>
  <c r="H13" i="19"/>
  <c r="I12" i="19"/>
  <c r="I12" i="15"/>
  <c r="H13" i="15"/>
  <c r="G12" i="10"/>
  <c r="F13" i="10"/>
  <c r="H6" i="22"/>
  <c r="G7" i="22"/>
  <c r="H18" i="27"/>
  <c r="G19" i="27"/>
  <c r="G19" i="18"/>
  <c r="H18" i="18"/>
  <c r="G19" i="24"/>
  <c r="H18" i="24"/>
  <c r="H18" i="1"/>
  <c r="J18" i="13"/>
  <c r="I12" i="13"/>
  <c r="J6" i="14"/>
  <c r="I7" i="14"/>
  <c r="G19" i="14"/>
  <c r="H18" i="14"/>
  <c r="I12" i="14"/>
  <c r="H13" i="14"/>
  <c r="I18" i="5"/>
  <c r="I18" i="12"/>
  <c r="I12" i="12"/>
  <c r="I6" i="12"/>
  <c r="I6" i="32"/>
  <c r="H12" i="32"/>
  <c r="G13" i="32"/>
  <c r="G18" i="32"/>
  <c r="F19" i="32"/>
  <c r="I6" i="31"/>
  <c r="G18" i="31"/>
  <c r="H12" i="31"/>
  <c r="H18" i="33"/>
  <c r="H12" i="33"/>
  <c r="H12" i="30"/>
  <c r="I6" i="30"/>
  <c r="G18" i="30"/>
  <c r="H12" i="29"/>
  <c r="H13" i="29" s="1"/>
  <c r="H18" i="29"/>
  <c r="H19" i="29" s="1"/>
  <c r="I6" i="29"/>
  <c r="F26" i="16" l="1"/>
  <c r="K6" i="15"/>
  <c r="J7" i="15"/>
  <c r="J6" i="10"/>
  <c r="I7" i="10"/>
  <c r="J12" i="8"/>
  <c r="I13" i="8"/>
  <c r="H19" i="9"/>
  <c r="I18" i="9"/>
  <c r="J6" i="20"/>
  <c r="I7" i="20"/>
  <c r="I13" i="19"/>
  <c r="J12" i="19"/>
  <c r="J7" i="28"/>
  <c r="K6" i="28"/>
  <c r="H19" i="18"/>
  <c r="I18" i="18"/>
  <c r="J6" i="11"/>
  <c r="I7" i="11"/>
  <c r="J12" i="11"/>
  <c r="I13" i="11"/>
  <c r="H12" i="17"/>
  <c r="G13" i="17"/>
  <c r="I19" i="8"/>
  <c r="J18" i="8"/>
  <c r="I6" i="1"/>
  <c r="J12" i="1"/>
  <c r="K12" i="20"/>
  <c r="J13" i="20"/>
  <c r="J12" i="15"/>
  <c r="I13" i="15"/>
  <c r="I18" i="1"/>
  <c r="G13" i="24"/>
  <c r="H12" i="24"/>
  <c r="H19" i="15"/>
  <c r="I18" i="15"/>
  <c r="I18" i="24"/>
  <c r="H19" i="24"/>
  <c r="H12" i="23"/>
  <c r="G13" i="23"/>
  <c r="I18" i="19"/>
  <c r="H19" i="19"/>
  <c r="I18" i="27"/>
  <c r="H19" i="27"/>
  <c r="J6" i="9"/>
  <c r="I7" i="9"/>
  <c r="H12" i="9"/>
  <c r="G13" i="9"/>
  <c r="J6" i="23"/>
  <c r="I7" i="23"/>
  <c r="J6" i="17"/>
  <c r="I7" i="17"/>
  <c r="H12" i="22"/>
  <c r="G13" i="22"/>
  <c r="H19" i="22"/>
  <c r="I18" i="22"/>
  <c r="I13" i="28"/>
  <c r="J12" i="28"/>
  <c r="I18" i="26"/>
  <c r="H19" i="26"/>
  <c r="I6" i="22"/>
  <c r="H7" i="22"/>
  <c r="J6" i="8"/>
  <c r="I7" i="8"/>
  <c r="J5" i="27"/>
  <c r="I7" i="27"/>
  <c r="I7" i="19"/>
  <c r="J6" i="19"/>
  <c r="J6" i="24"/>
  <c r="I7" i="24"/>
  <c r="H19" i="17"/>
  <c r="I18" i="17"/>
  <c r="I18" i="23"/>
  <c r="H19" i="23"/>
  <c r="H12" i="10"/>
  <c r="G13" i="10"/>
  <c r="H19" i="10"/>
  <c r="I18" i="10"/>
  <c r="I13" i="18"/>
  <c r="J12" i="18"/>
  <c r="J12" i="13"/>
  <c r="K18" i="13"/>
  <c r="J7" i="14"/>
  <c r="K6" i="14"/>
  <c r="J12" i="14"/>
  <c r="I13" i="14"/>
  <c r="I18" i="14"/>
  <c r="H19" i="14"/>
  <c r="J18" i="5"/>
  <c r="J18" i="12"/>
  <c r="J12" i="12"/>
  <c r="J6" i="12"/>
  <c r="H18" i="32"/>
  <c r="G19" i="32"/>
  <c r="H13" i="32"/>
  <c r="I12" i="32"/>
  <c r="J6" i="32"/>
  <c r="I12" i="31"/>
  <c r="J6" i="31"/>
  <c r="H18" i="31"/>
  <c r="I12" i="33"/>
  <c r="I18" i="33"/>
  <c r="I12" i="30"/>
  <c r="J6" i="30"/>
  <c r="H18" i="30"/>
  <c r="J6" i="29"/>
  <c r="I12" i="29"/>
  <c r="I13" i="29" s="1"/>
  <c r="I18" i="29"/>
  <c r="I19" i="29" s="1"/>
  <c r="J13" i="8" l="1"/>
  <c r="K12" i="8"/>
  <c r="K12" i="11"/>
  <c r="J13" i="11"/>
  <c r="K6" i="10"/>
  <c r="J7" i="10"/>
  <c r="I12" i="9"/>
  <c r="H13" i="9"/>
  <c r="K6" i="11"/>
  <c r="J7" i="11"/>
  <c r="J18" i="27"/>
  <c r="I19" i="27"/>
  <c r="K12" i="15"/>
  <c r="J13" i="15"/>
  <c r="J18" i="18"/>
  <c r="I19" i="18"/>
  <c r="L6" i="15"/>
  <c r="K7" i="15"/>
  <c r="J18" i="23"/>
  <c r="I19" i="23"/>
  <c r="I12" i="10"/>
  <c r="H13" i="10"/>
  <c r="L12" i="20"/>
  <c r="K13" i="20"/>
  <c r="K7" i="28"/>
  <c r="L6" i="28"/>
  <c r="J18" i="1"/>
  <c r="I19" i="22"/>
  <c r="J18" i="22"/>
  <c r="J18" i="19"/>
  <c r="I19" i="19"/>
  <c r="K12" i="1"/>
  <c r="J13" i="19"/>
  <c r="K12" i="19"/>
  <c r="J18" i="17"/>
  <c r="I19" i="17"/>
  <c r="I12" i="23"/>
  <c r="H13" i="23"/>
  <c r="J6" i="1"/>
  <c r="J6" i="22"/>
  <c r="I7" i="22"/>
  <c r="I19" i="26"/>
  <c r="J18" i="26"/>
  <c r="I12" i="22"/>
  <c r="H13" i="22"/>
  <c r="J7" i="19"/>
  <c r="K6" i="19"/>
  <c r="K6" i="20"/>
  <c r="J7" i="20"/>
  <c r="K6" i="17"/>
  <c r="J7" i="17"/>
  <c r="J18" i="24"/>
  <c r="I19" i="24"/>
  <c r="J19" i="8"/>
  <c r="K18" i="8"/>
  <c r="K6" i="8"/>
  <c r="J7" i="8"/>
  <c r="J13" i="18"/>
  <c r="K12" i="18"/>
  <c r="I19" i="15"/>
  <c r="J18" i="15"/>
  <c r="I19" i="9"/>
  <c r="J18" i="9"/>
  <c r="J13" i="28"/>
  <c r="K12" i="28"/>
  <c r="K5" i="27"/>
  <c r="J7" i="27"/>
  <c r="J7" i="23"/>
  <c r="K6" i="23"/>
  <c r="K6" i="9"/>
  <c r="J7" i="9"/>
  <c r="J7" i="24"/>
  <c r="K6" i="24"/>
  <c r="I19" i="10"/>
  <c r="J18" i="10"/>
  <c r="H13" i="24"/>
  <c r="I12" i="24"/>
  <c r="H13" i="17"/>
  <c r="I12" i="17"/>
  <c r="L18" i="13"/>
  <c r="K12" i="13"/>
  <c r="K12" i="14"/>
  <c r="J13" i="14"/>
  <c r="L6" i="14"/>
  <c r="K7" i="14"/>
  <c r="J18" i="14"/>
  <c r="I19" i="14"/>
  <c r="K18" i="5"/>
  <c r="K18" i="12"/>
  <c r="K12" i="12"/>
  <c r="K6" i="12"/>
  <c r="K6" i="32"/>
  <c r="H19" i="32"/>
  <c r="I18" i="32"/>
  <c r="J12" i="32"/>
  <c r="I13" i="32"/>
  <c r="J12" i="31"/>
  <c r="I18" i="31"/>
  <c r="K6" i="31"/>
  <c r="J12" i="33"/>
  <c r="J18" i="33"/>
  <c r="J12" i="30"/>
  <c r="I18" i="30"/>
  <c r="K6" i="30"/>
  <c r="J18" i="29"/>
  <c r="J19" i="29" s="1"/>
  <c r="K6" i="29"/>
  <c r="J12" i="29"/>
  <c r="J13" i="29" s="1"/>
  <c r="L12" i="15" l="1"/>
  <c r="K13" i="15"/>
  <c r="K18" i="1"/>
  <c r="K18" i="27"/>
  <c r="J19" i="27"/>
  <c r="L7" i="28"/>
  <c r="N6" i="28"/>
  <c r="N7" i="28" s="1"/>
  <c r="M6" i="28"/>
  <c r="M7" i="28" s="1"/>
  <c r="J12" i="23"/>
  <c r="I13" i="23"/>
  <c r="L6" i="11"/>
  <c r="K7" i="11"/>
  <c r="K6" i="1"/>
  <c r="K6" i="22"/>
  <c r="J7" i="22"/>
  <c r="K18" i="24"/>
  <c r="J19" i="24"/>
  <c r="K13" i="28"/>
  <c r="L12" i="28"/>
  <c r="I13" i="24"/>
  <c r="J12" i="24"/>
  <c r="K18" i="17"/>
  <c r="J19" i="17"/>
  <c r="N12" i="20"/>
  <c r="N13" i="20" s="1"/>
  <c r="M12" i="20"/>
  <c r="M13" i="20" s="1"/>
  <c r="L13" i="20"/>
  <c r="I13" i="9"/>
  <c r="J12" i="9"/>
  <c r="L12" i="19"/>
  <c r="K13" i="19"/>
  <c r="K18" i="10"/>
  <c r="J19" i="10"/>
  <c r="J19" i="15"/>
  <c r="K18" i="15"/>
  <c r="K7" i="19"/>
  <c r="L6" i="19"/>
  <c r="I13" i="10"/>
  <c r="J12" i="10"/>
  <c r="L6" i="10"/>
  <c r="K7" i="10"/>
  <c r="K7" i="23"/>
  <c r="L6" i="23"/>
  <c r="K7" i="17"/>
  <c r="L6" i="17"/>
  <c r="K18" i="9"/>
  <c r="J19" i="9"/>
  <c r="K7" i="24"/>
  <c r="L6" i="24"/>
  <c r="K13" i="18"/>
  <c r="L12" i="18"/>
  <c r="L12" i="1"/>
  <c r="J19" i="23"/>
  <c r="K18" i="23"/>
  <c r="L12" i="11"/>
  <c r="K13" i="11"/>
  <c r="K19" i="8"/>
  <c r="L18" i="8"/>
  <c r="L6" i="20"/>
  <c r="K7" i="20"/>
  <c r="K13" i="8"/>
  <c r="L12" i="8"/>
  <c r="L5" i="27"/>
  <c r="K7" i="27"/>
  <c r="I13" i="17"/>
  <c r="J12" i="17"/>
  <c r="J12" i="22"/>
  <c r="I13" i="22"/>
  <c r="N6" i="15"/>
  <c r="N7" i="15" s="1"/>
  <c r="M6" i="15"/>
  <c r="M7" i="15" s="1"/>
  <c r="L7" i="15"/>
  <c r="L6" i="9"/>
  <c r="K7" i="9"/>
  <c r="J19" i="26"/>
  <c r="K18" i="26"/>
  <c r="K18" i="19"/>
  <c r="J19" i="19"/>
  <c r="L6" i="8"/>
  <c r="K7" i="8"/>
  <c r="J19" i="22"/>
  <c r="K18" i="22"/>
  <c r="K18" i="18"/>
  <c r="J19" i="18"/>
  <c r="L12" i="13"/>
  <c r="M18" i="13"/>
  <c r="N18" i="13"/>
  <c r="N19" i="13" s="1"/>
  <c r="N6" i="14"/>
  <c r="N7" i="14" s="1"/>
  <c r="L7" i="14"/>
  <c r="M6" i="14"/>
  <c r="M7" i="14" s="1"/>
  <c r="K18" i="14"/>
  <c r="J19" i="14"/>
  <c r="K13" i="14"/>
  <c r="L12" i="14"/>
  <c r="L18" i="5"/>
  <c r="L18" i="12"/>
  <c r="L12" i="12"/>
  <c r="L6" i="12"/>
  <c r="J18" i="32"/>
  <c r="I19" i="32"/>
  <c r="K12" i="32"/>
  <c r="J13" i="32"/>
  <c r="L6" i="32"/>
  <c r="L6" i="31"/>
  <c r="J18" i="31"/>
  <c r="K12" i="31"/>
  <c r="K18" i="33"/>
  <c r="K12" i="33"/>
  <c r="J18" i="30"/>
  <c r="L6" i="30"/>
  <c r="K12" i="30"/>
  <c r="L6" i="29"/>
  <c r="K12" i="29"/>
  <c r="K13" i="29" s="1"/>
  <c r="K18" i="29"/>
  <c r="K19" i="29" s="1"/>
  <c r="L6" i="22" l="1"/>
  <c r="K7" i="22"/>
  <c r="N12" i="19"/>
  <c r="N13" i="19" s="1"/>
  <c r="M12" i="19"/>
  <c r="M13" i="19" s="1"/>
  <c r="L13" i="19"/>
  <c r="L6" i="1"/>
  <c r="L18" i="19"/>
  <c r="K19" i="19"/>
  <c r="J13" i="9"/>
  <c r="K12" i="9"/>
  <c r="L7" i="23"/>
  <c r="N6" i="23"/>
  <c r="N7" i="23" s="1"/>
  <c r="M6" i="23"/>
  <c r="M7" i="23" s="1"/>
  <c r="N6" i="11"/>
  <c r="N7" i="11" s="1"/>
  <c r="D8" i="11" s="1"/>
  <c r="E23" i="11" s="1"/>
  <c r="F23" i="11" s="1"/>
  <c r="M6" i="11"/>
  <c r="M7" i="11" s="1"/>
  <c r="L7" i="11"/>
  <c r="L7" i="17"/>
  <c r="N6" i="17"/>
  <c r="N7" i="17" s="1"/>
  <c r="D8" i="17" s="1"/>
  <c r="E23" i="17" s="1"/>
  <c r="F23" i="17" s="1"/>
  <c r="M6" i="17"/>
  <c r="M7" i="17" s="1"/>
  <c r="D14" i="20"/>
  <c r="E24" i="20" s="1"/>
  <c r="F24" i="20" s="1"/>
  <c r="K12" i="23"/>
  <c r="J13" i="23"/>
  <c r="L7" i="10"/>
  <c r="N6" i="10"/>
  <c r="N7" i="10" s="1"/>
  <c r="M6" i="10"/>
  <c r="M7" i="10" s="1"/>
  <c r="L7" i="9"/>
  <c r="N6" i="9"/>
  <c r="N7" i="9" s="1"/>
  <c r="M6" i="9"/>
  <c r="M7" i="9" s="1"/>
  <c r="L18" i="17"/>
  <c r="K19" i="17"/>
  <c r="D8" i="28"/>
  <c r="E23" i="28" s="1"/>
  <c r="F23" i="28" s="1"/>
  <c r="J13" i="24"/>
  <c r="K12" i="24"/>
  <c r="N6" i="20"/>
  <c r="N7" i="20" s="1"/>
  <c r="M6" i="20"/>
  <c r="M7" i="20" s="1"/>
  <c r="L7" i="20"/>
  <c r="N12" i="1"/>
  <c r="N13" i="1" s="1"/>
  <c r="M12" i="1"/>
  <c r="L7" i="19"/>
  <c r="N6" i="19"/>
  <c r="N7" i="19" s="1"/>
  <c r="M6" i="19"/>
  <c r="M7" i="19" s="1"/>
  <c r="L13" i="8"/>
  <c r="N12" i="8"/>
  <c r="N13" i="8" s="1"/>
  <c r="D14" i="8" s="1"/>
  <c r="E24" i="8" s="1"/>
  <c r="F24" i="8" s="1"/>
  <c r="M12" i="8"/>
  <c r="M13" i="8" s="1"/>
  <c r="K19" i="26"/>
  <c r="L18" i="26"/>
  <c r="N18" i="8"/>
  <c r="N19" i="8" s="1"/>
  <c r="M18" i="8"/>
  <c r="M19" i="8" s="1"/>
  <c r="L19" i="8"/>
  <c r="K19" i="23"/>
  <c r="L18" i="23"/>
  <c r="K12" i="22"/>
  <c r="J13" i="22"/>
  <c r="L13" i="28"/>
  <c r="N12" i="28"/>
  <c r="N13" i="28" s="1"/>
  <c r="M12" i="28"/>
  <c r="M13" i="28" s="1"/>
  <c r="L18" i="27"/>
  <c r="K19" i="27"/>
  <c r="K19" i="22"/>
  <c r="L18" i="22"/>
  <c r="J13" i="17"/>
  <c r="K12" i="17"/>
  <c r="L13" i="18"/>
  <c r="N12" i="18"/>
  <c r="N13" i="18" s="1"/>
  <c r="M12" i="18"/>
  <c r="M13" i="18" s="1"/>
  <c r="K19" i="15"/>
  <c r="L18" i="15"/>
  <c r="L18" i="1"/>
  <c r="J13" i="10"/>
  <c r="K12" i="10"/>
  <c r="D8" i="15"/>
  <c r="E23" i="15" s="1"/>
  <c r="F23" i="15" s="1"/>
  <c r="L7" i="24"/>
  <c r="N6" i="24"/>
  <c r="N7" i="24" s="1"/>
  <c r="M6" i="24"/>
  <c r="M7" i="24" s="1"/>
  <c r="L18" i="24"/>
  <c r="K19" i="24"/>
  <c r="L18" i="9"/>
  <c r="K19" i="9"/>
  <c r="N12" i="11"/>
  <c r="N13" i="11" s="1"/>
  <c r="M12" i="11"/>
  <c r="M13" i="11" s="1"/>
  <c r="L13" i="11"/>
  <c r="L18" i="18"/>
  <c r="K19" i="18"/>
  <c r="L7" i="8"/>
  <c r="N6" i="8"/>
  <c r="N7" i="8" s="1"/>
  <c r="M6" i="8"/>
  <c r="M7" i="8" s="1"/>
  <c r="M5" i="27"/>
  <c r="M7" i="27" s="1"/>
  <c r="L7" i="27"/>
  <c r="D8" i="27" s="1"/>
  <c r="E23" i="27" s="1"/>
  <c r="F23" i="27" s="1"/>
  <c r="L18" i="10"/>
  <c r="K19" i="10"/>
  <c r="L13" i="15"/>
  <c r="N12" i="15"/>
  <c r="N13" i="15" s="1"/>
  <c r="D14" i="15" s="1"/>
  <c r="E24" i="15" s="1"/>
  <c r="F24" i="15" s="1"/>
  <c r="M12" i="15"/>
  <c r="M13" i="15" s="1"/>
  <c r="N12" i="13"/>
  <c r="N13" i="13" s="1"/>
  <c r="M12" i="13"/>
  <c r="D20" i="13"/>
  <c r="E25" i="13" s="1"/>
  <c r="F25" i="13" s="1"/>
  <c r="K19" i="14"/>
  <c r="L18" i="14"/>
  <c r="M12" i="14"/>
  <c r="M13" i="14" s="1"/>
  <c r="L13" i="14"/>
  <c r="N12" i="14"/>
  <c r="N13" i="14" s="1"/>
  <c r="D8" i="14"/>
  <c r="E23" i="14" s="1"/>
  <c r="F23" i="14" s="1"/>
  <c r="N18" i="5"/>
  <c r="N19" i="5" s="1"/>
  <c r="M18" i="5"/>
  <c r="N18" i="12"/>
  <c r="N19" i="12" s="1"/>
  <c r="M18" i="12"/>
  <c r="N12" i="12"/>
  <c r="N13" i="12" s="1"/>
  <c r="M12" i="12"/>
  <c r="M6" i="12"/>
  <c r="N6" i="12"/>
  <c r="N7" i="12" s="1"/>
  <c r="D8" i="12" s="1"/>
  <c r="E23" i="12" s="1"/>
  <c r="F23" i="12" s="1"/>
  <c r="L12" i="32"/>
  <c r="K13" i="32"/>
  <c r="N6" i="32"/>
  <c r="N7" i="32" s="1"/>
  <c r="M6" i="32"/>
  <c r="K18" i="32"/>
  <c r="J19" i="32"/>
  <c r="K18" i="31"/>
  <c r="N6" i="31"/>
  <c r="N7" i="31" s="1"/>
  <c r="M6" i="31"/>
  <c r="L12" i="31"/>
  <c r="N6" i="33"/>
  <c r="N7" i="33" s="1"/>
  <c r="L12" i="33"/>
  <c r="L18" i="33"/>
  <c r="N6" i="30"/>
  <c r="N7" i="30" s="1"/>
  <c r="M6" i="30"/>
  <c r="L12" i="30"/>
  <c r="K18" i="30"/>
  <c r="L12" i="29"/>
  <c r="L13" i="29" s="1"/>
  <c r="N6" i="29"/>
  <c r="N7" i="29" s="1"/>
  <c r="M6" i="29"/>
  <c r="L18" i="29"/>
  <c r="L19" i="29" s="1"/>
  <c r="N18" i="9" l="1"/>
  <c r="N19" i="9" s="1"/>
  <c r="M18" i="9"/>
  <c r="M19" i="9" s="1"/>
  <c r="L19" i="9"/>
  <c r="K13" i="17"/>
  <c r="L12" i="17"/>
  <c r="L19" i="26"/>
  <c r="N18" i="26"/>
  <c r="N19" i="26" s="1"/>
  <c r="M18" i="26"/>
  <c r="M19" i="26" s="1"/>
  <c r="F26" i="11"/>
  <c r="N18" i="24"/>
  <c r="N19" i="24" s="1"/>
  <c r="M18" i="24"/>
  <c r="M19" i="24" s="1"/>
  <c r="L19" i="24"/>
  <c r="L19" i="22"/>
  <c r="N18" i="22"/>
  <c r="N19" i="22" s="1"/>
  <c r="D20" i="22" s="1"/>
  <c r="E25" i="22" s="1"/>
  <c r="F25" i="22" s="1"/>
  <c r="M18" i="22"/>
  <c r="M19" i="22" s="1"/>
  <c r="N18" i="17"/>
  <c r="N19" i="17" s="1"/>
  <c r="M18" i="17"/>
  <c r="M19" i="17" s="1"/>
  <c r="L19" i="17"/>
  <c r="D8" i="23"/>
  <c r="E23" i="23" s="1"/>
  <c r="F23" i="23" s="1"/>
  <c r="D8" i="9"/>
  <c r="E23" i="9" s="1"/>
  <c r="F23" i="9" s="1"/>
  <c r="N18" i="27"/>
  <c r="N19" i="27" s="1"/>
  <c r="M18" i="27"/>
  <c r="M19" i="27" s="1"/>
  <c r="L19" i="27"/>
  <c r="K13" i="9"/>
  <c r="L12" i="9"/>
  <c r="D8" i="19"/>
  <c r="E23" i="19" s="1"/>
  <c r="F23" i="19" s="1"/>
  <c r="D8" i="24"/>
  <c r="E23" i="24" s="1"/>
  <c r="F23" i="24" s="1"/>
  <c r="D14" i="28"/>
  <c r="E24" i="28" s="1"/>
  <c r="F24" i="28" s="1"/>
  <c r="F26" i="28" s="1"/>
  <c r="D8" i="10"/>
  <c r="E23" i="10" s="1"/>
  <c r="F23" i="10" s="1"/>
  <c r="D8" i="8"/>
  <c r="E23" i="8" s="1"/>
  <c r="F23" i="8" s="1"/>
  <c r="F26" i="8" s="1"/>
  <c r="N18" i="19"/>
  <c r="N19" i="19" s="1"/>
  <c r="M18" i="19"/>
  <c r="M19" i="19" s="1"/>
  <c r="L19" i="19"/>
  <c r="N18" i="10"/>
  <c r="N19" i="10" s="1"/>
  <c r="M18" i="10"/>
  <c r="M19" i="10" s="1"/>
  <c r="L19" i="10"/>
  <c r="N18" i="1"/>
  <c r="N19" i="1" s="1"/>
  <c r="D20" i="1" s="1"/>
  <c r="E25" i="1" s="1"/>
  <c r="F25" i="1" s="1"/>
  <c r="M18" i="1"/>
  <c r="D14" i="1"/>
  <c r="E24" i="1" s="1"/>
  <c r="F24" i="1" s="1"/>
  <c r="N6" i="1"/>
  <c r="N7" i="1" s="1"/>
  <c r="M6" i="1"/>
  <c r="L12" i="22"/>
  <c r="K13" i="22"/>
  <c r="K13" i="23"/>
  <c r="L12" i="23"/>
  <c r="N18" i="18"/>
  <c r="N19" i="18" s="1"/>
  <c r="M18" i="18"/>
  <c r="M19" i="18" s="1"/>
  <c r="L19" i="18"/>
  <c r="L19" i="15"/>
  <c r="N18" i="15"/>
  <c r="N19" i="15" s="1"/>
  <c r="M18" i="15"/>
  <c r="M19" i="15" s="1"/>
  <c r="N18" i="23"/>
  <c r="N19" i="23" s="1"/>
  <c r="M18" i="23"/>
  <c r="M19" i="23" s="1"/>
  <c r="L19" i="23"/>
  <c r="K13" i="10"/>
  <c r="L12" i="10"/>
  <c r="D8" i="20"/>
  <c r="E23" i="20" s="1"/>
  <c r="F23" i="20" s="1"/>
  <c r="F26" i="20" s="1"/>
  <c r="D14" i="19"/>
  <c r="E24" i="19" s="1"/>
  <c r="F24" i="19" s="1"/>
  <c r="D14" i="11"/>
  <c r="E24" i="11" s="1"/>
  <c r="F24" i="11" s="1"/>
  <c r="D14" i="18"/>
  <c r="E24" i="18" s="1"/>
  <c r="F24" i="18" s="1"/>
  <c r="K13" i="24"/>
  <c r="L12" i="24"/>
  <c r="D20" i="8"/>
  <c r="E25" i="8" s="1"/>
  <c r="F25" i="8" s="1"/>
  <c r="N6" i="22"/>
  <c r="N7" i="22" s="1"/>
  <c r="M6" i="22"/>
  <c r="M7" i="22" s="1"/>
  <c r="L7" i="22"/>
  <c r="D14" i="13"/>
  <c r="E24" i="13" s="1"/>
  <c r="F24" i="13" s="1"/>
  <c r="F26" i="13" s="1"/>
  <c r="N18" i="14"/>
  <c r="N19" i="14" s="1"/>
  <c r="M18" i="14"/>
  <c r="M19" i="14" s="1"/>
  <c r="L19" i="14"/>
  <c r="D14" i="14"/>
  <c r="E24" i="14" s="1"/>
  <c r="F24" i="14" s="1"/>
  <c r="D20" i="5"/>
  <c r="E25" i="5" s="1"/>
  <c r="F25" i="5" s="1"/>
  <c r="F26" i="5" s="1"/>
  <c r="D20" i="12"/>
  <c r="E25" i="12" s="1"/>
  <c r="F25" i="12" s="1"/>
  <c r="D14" i="12"/>
  <c r="E24" i="12" s="1"/>
  <c r="F24" i="12" s="1"/>
  <c r="D8" i="32"/>
  <c r="E23" i="32" s="1"/>
  <c r="F23" i="32" s="1"/>
  <c r="L18" i="32"/>
  <c r="K19" i="32"/>
  <c r="L13" i="32"/>
  <c r="N12" i="32"/>
  <c r="N13" i="32" s="1"/>
  <c r="M12" i="32"/>
  <c r="M13" i="32" s="1"/>
  <c r="D8" i="31"/>
  <c r="N12" i="31"/>
  <c r="N13" i="31" s="1"/>
  <c r="M12" i="31"/>
  <c r="L18" i="31"/>
  <c r="N18" i="33"/>
  <c r="N19" i="33" s="1"/>
  <c r="M18" i="33"/>
  <c r="N12" i="33"/>
  <c r="N13" i="33" s="1"/>
  <c r="M12" i="33"/>
  <c r="D8" i="33"/>
  <c r="E23" i="33" s="1"/>
  <c r="F23" i="33" s="1"/>
  <c r="N12" i="30"/>
  <c r="N13" i="30" s="1"/>
  <c r="M12" i="30"/>
  <c r="L18" i="30"/>
  <c r="D8" i="30"/>
  <c r="E23" i="30" s="1"/>
  <c r="F23" i="30" s="1"/>
  <c r="D8" i="29"/>
  <c r="E23" i="29" s="1"/>
  <c r="F23" i="29" s="1"/>
  <c r="N12" i="29"/>
  <c r="N13" i="29" s="1"/>
  <c r="M12" i="29"/>
  <c r="M13" i="29" s="1"/>
  <c r="N18" i="29"/>
  <c r="N19" i="29" s="1"/>
  <c r="M18" i="29"/>
  <c r="M19" i="29" s="1"/>
  <c r="M12" i="22" l="1"/>
  <c r="M13" i="22" s="1"/>
  <c r="L13" i="22"/>
  <c r="N12" i="22"/>
  <c r="N13" i="22" s="1"/>
  <c r="D14" i="22" s="1"/>
  <c r="E24" i="22" s="1"/>
  <c r="F24" i="22" s="1"/>
  <c r="D8" i="1"/>
  <c r="E23" i="1" s="1"/>
  <c r="F23" i="1" s="1"/>
  <c r="F26" i="1" s="1"/>
  <c r="L13" i="9"/>
  <c r="N12" i="9"/>
  <c r="N13" i="9" s="1"/>
  <c r="M12" i="9"/>
  <c r="M13" i="9" s="1"/>
  <c r="D20" i="24"/>
  <c r="E25" i="24" s="1"/>
  <c r="F25" i="24" s="1"/>
  <c r="L13" i="10"/>
  <c r="N12" i="10"/>
  <c r="N13" i="10" s="1"/>
  <c r="D14" i="10" s="1"/>
  <c r="E24" i="10" s="1"/>
  <c r="F24" i="10" s="1"/>
  <c r="F26" i="10" s="1"/>
  <c r="M12" i="10"/>
  <c r="M13" i="10" s="1"/>
  <c r="D20" i="23"/>
  <c r="E25" i="23" s="1"/>
  <c r="F25" i="23" s="1"/>
  <c r="D20" i="15"/>
  <c r="E25" i="15" s="1"/>
  <c r="F25" i="15" s="1"/>
  <c r="F26" i="15" s="1"/>
  <c r="D20" i="27"/>
  <c r="E25" i="27" s="1"/>
  <c r="F25" i="27" s="1"/>
  <c r="F26" i="27" s="1"/>
  <c r="D20" i="26"/>
  <c r="E25" i="26" s="1"/>
  <c r="F25" i="26" s="1"/>
  <c r="F26" i="26" s="1"/>
  <c r="D8" i="22"/>
  <c r="E23" i="22" s="1"/>
  <c r="F23" i="22" s="1"/>
  <c r="L13" i="17"/>
  <c r="N12" i="17"/>
  <c r="N13" i="17" s="1"/>
  <c r="D14" i="17" s="1"/>
  <c r="E24" i="17" s="1"/>
  <c r="F24" i="17" s="1"/>
  <c r="F26" i="17" s="1"/>
  <c r="M12" i="17"/>
  <c r="M13" i="17" s="1"/>
  <c r="N12" i="24"/>
  <c r="N13" i="24" s="1"/>
  <c r="M12" i="24"/>
  <c r="M13" i="24" s="1"/>
  <c r="L13" i="24"/>
  <c r="D20" i="10"/>
  <c r="E25" i="10" s="1"/>
  <c r="F25" i="10" s="1"/>
  <c r="D20" i="18"/>
  <c r="E25" i="18" s="1"/>
  <c r="F25" i="18" s="1"/>
  <c r="F26" i="18" s="1"/>
  <c r="M12" i="23"/>
  <c r="M13" i="23" s="1"/>
  <c r="L13" i="23"/>
  <c r="N12" i="23"/>
  <c r="N13" i="23" s="1"/>
  <c r="D20" i="19"/>
  <c r="E25" i="19" s="1"/>
  <c r="F25" i="19" s="1"/>
  <c r="F26" i="19" s="1"/>
  <c r="D20" i="17"/>
  <c r="E25" i="17" s="1"/>
  <c r="F25" i="17" s="1"/>
  <c r="D20" i="9"/>
  <c r="E25" i="9" s="1"/>
  <c r="F25" i="9" s="1"/>
  <c r="D20" i="14"/>
  <c r="E25" i="14" s="1"/>
  <c r="F25" i="14" s="1"/>
  <c r="F26" i="14" s="1"/>
  <c r="F26" i="12"/>
  <c r="E23" i="31"/>
  <c r="F23" i="31" s="1"/>
  <c r="L19" i="32"/>
  <c r="N18" i="32"/>
  <c r="N19" i="32" s="1"/>
  <c r="M18" i="32"/>
  <c r="M19" i="32" s="1"/>
  <c r="D14" i="32"/>
  <c r="E24" i="32" s="1"/>
  <c r="F24" i="32" s="1"/>
  <c r="D14" i="31"/>
  <c r="E24" i="31" s="1"/>
  <c r="F24" i="31" s="1"/>
  <c r="N18" i="31"/>
  <c r="N19" i="31" s="1"/>
  <c r="M18" i="31"/>
  <c r="D20" i="33"/>
  <c r="E25" i="33" s="1"/>
  <c r="F25" i="33" s="1"/>
  <c r="D14" i="33"/>
  <c r="E24" i="33" s="1"/>
  <c r="F24" i="33" s="1"/>
  <c r="D14" i="30"/>
  <c r="E24" i="30" s="1"/>
  <c r="F24" i="30" s="1"/>
  <c r="N18" i="30"/>
  <c r="N19" i="30" s="1"/>
  <c r="M18" i="30"/>
  <c r="D14" i="29"/>
  <c r="E24" i="29" s="1"/>
  <c r="F24" i="29" s="1"/>
  <c r="D20" i="29"/>
  <c r="E25" i="29" s="1"/>
  <c r="F25" i="29" s="1"/>
  <c r="D14" i="9" l="1"/>
  <c r="E24" i="9" s="1"/>
  <c r="F24" i="9" s="1"/>
  <c r="F26" i="9" s="1"/>
  <c r="D14" i="24"/>
  <c r="E24" i="24" s="1"/>
  <c r="F24" i="24" s="1"/>
  <c r="F26" i="24" s="1"/>
  <c r="D20" i="30"/>
  <c r="E25" i="30" s="1"/>
  <c r="F25" i="30" s="1"/>
  <c r="F26" i="30" s="1"/>
  <c r="F26" i="22"/>
  <c r="D14" i="23"/>
  <c r="E24" i="23" s="1"/>
  <c r="F24" i="23" s="1"/>
  <c r="F26" i="23" s="1"/>
  <c r="F26" i="29"/>
  <c r="F26" i="33"/>
  <c r="D3" i="35" s="1"/>
  <c r="E3" i="35" s="1"/>
  <c r="D20" i="32"/>
  <c r="E25" i="32" s="1"/>
  <c r="F25" i="32" s="1"/>
  <c r="F26" i="32" s="1"/>
  <c r="D20" i="31"/>
  <c r="E25" i="31" s="1"/>
  <c r="F25" i="31" s="1"/>
  <c r="F2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Sven Carlin</author>
  </authors>
  <commentList>
    <comment ref="C1" authorId="0" shapeId="0" xr:uid="{AF1A843A-C02A-4171-9947-A6B27592D982}">
      <text>
        <r>
          <rPr>
            <b/>
            <sz val="9"/>
            <color indexed="81"/>
            <rFont val="Tahoma"/>
            <family val="2"/>
          </rPr>
          <t>Sven Carlin:</t>
        </r>
        <r>
          <rPr>
            <sz val="9"/>
            <color indexed="81"/>
            <rFont val="Tahoma"/>
            <family val="2"/>
          </rPr>
          <t xml:space="preserve">
AUTOMATICALLY SOURCED FROM GOOGLE, MIGHT BE WRONG OFTEN SO CHECK</t>
        </r>
      </text>
    </comment>
    <comment ref="D1" authorId="0" shapeId="0" xr:uid="{581B9426-29C3-4E12-93C0-155D6A41236D}">
      <text>
        <r>
          <rPr>
            <b/>
            <sz val="9"/>
            <color indexed="81"/>
            <rFont val="Tahoma"/>
            <family val="2"/>
          </rPr>
          <t>Sven Carlin:</t>
        </r>
        <r>
          <rPr>
            <sz val="9"/>
            <color indexed="81"/>
            <rFont val="Tahoma"/>
            <family val="2"/>
          </rPr>
          <t xml:space="preserve">
BASED ON AVERAGE FUNDAMENTALS AND MODEL - ANYTHING CAN HAPPEN.
</t>
        </r>
      </text>
    </comment>
    <comment ref="I1" authorId="0" shapeId="0" xr:uid="{578EC91E-B5FD-4648-95AF-075A23F03EBE}">
      <text>
        <r>
          <rPr>
            <b/>
            <sz val="9"/>
            <color indexed="81"/>
            <rFont val="Tahoma"/>
            <family val="2"/>
          </rPr>
          <t>Sven Carlin:</t>
        </r>
        <r>
          <rPr>
            <sz val="9"/>
            <color indexed="81"/>
            <rFont val="Tahoma"/>
            <family val="2"/>
          </rPr>
          <t xml:space="preserve">
FOR 10% likely return - then compare to other things in portoflio! Insert in LARGE PORTFOLIO AT 10%
</t>
        </r>
      </text>
    </comment>
    <comment ref="C78" authorId="0" shapeId="0" xr:uid="{9BCB8D05-1CA3-4BEC-9F85-BC376B8E6382}">
      <text>
        <r>
          <rPr>
            <b/>
            <sz val="9"/>
            <color indexed="81"/>
            <rFont val="Tahoma"/>
            <family val="2"/>
          </rPr>
          <t>Sven Carlin:</t>
        </r>
        <r>
          <rPr>
            <sz val="9"/>
            <color indexed="81"/>
            <rFont val="Tahoma"/>
            <family val="2"/>
          </rPr>
          <t xml:space="preserve">
not working on google finance - input by hand on 24 March 2021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Sven Carlin</author>
  </authors>
  <commentList>
    <comment ref="M12" authorId="0" shapeId="0" xr:uid="{9802A9D8-DBB1-4B99-84BF-733D6CC52A4F}">
      <text>
        <r>
          <rPr>
            <b/>
            <sz val="9"/>
            <color indexed="81"/>
            <rFont val="Tahoma"/>
            <family val="2"/>
          </rPr>
          <t>Sven Carlin:</t>
        </r>
        <r>
          <rPr>
            <sz val="9"/>
            <color indexed="81"/>
            <rFont val="Tahoma"/>
            <family val="2"/>
          </rPr>
          <t xml:space="preserve">
CAN THEY MAKE 10 times the current dividen paymet in 10 years?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9E45744-BD8E-43CC-8245-906CD6856F10}" name="Connection" type="4" refreshedVersion="8" background="1" saveData="1">
    <webPr sourceData="1" parsePre="1" consecutive="1" xl2000="1" url="https://docs.google.com/spreadsheets/d/e/2PACX-1vRF_LdxmFIk5d-HPfE4aFYQo4PYZiC4cCqqzSiOM8c7Mc6FgjOcx6GN6B4t004ut3JP6zlr8thgoyZj/pubhtml"/>
  </connection>
</connections>
</file>

<file path=xl/sharedStrings.xml><?xml version="1.0" encoding="utf-8"?>
<sst xmlns="http://schemas.openxmlformats.org/spreadsheetml/2006/main" count="5671" uniqueCount="883">
  <si>
    <t>Growth rate</t>
  </si>
  <si>
    <t>next 5 years</t>
  </si>
  <si>
    <t>5 to 10 years</t>
  </si>
  <si>
    <t>Discount rate</t>
  </si>
  <si>
    <t>Present value sum</t>
  </si>
  <si>
    <t>Terminal 
Value</t>
  </si>
  <si>
    <t>input cells</t>
  </si>
  <si>
    <t>result cells</t>
  </si>
  <si>
    <t>Scenario 1</t>
  </si>
  <si>
    <t>Scenario 2</t>
  </si>
  <si>
    <t>Scenario 3</t>
  </si>
  <si>
    <t>Sum</t>
  </si>
  <si>
    <t xml:space="preserve">Scenario </t>
  </si>
  <si>
    <t>PV</t>
  </si>
  <si>
    <t>Part</t>
  </si>
  <si>
    <t>Scenario 1 (worst case)</t>
  </si>
  <si>
    <t>Scenario 2 (best case)</t>
  </si>
  <si>
    <t>Scenario 3 (normal case)</t>
  </si>
  <si>
    <t>Probability</t>
  </si>
  <si>
    <t>in EUR</t>
  </si>
  <si>
    <t>worst case</t>
  </si>
  <si>
    <t>best case</t>
  </si>
  <si>
    <t>normal case</t>
  </si>
  <si>
    <t>Terminal multiple</t>
  </si>
  <si>
    <t>PV(</t>
  </si>
  <si>
    <t>%)</t>
  </si>
  <si>
    <t>MADE BY</t>
  </si>
  <si>
    <t>Disclaimer: This is just for educational purposes and not for investing advice!</t>
  </si>
  <si>
    <t>STOCK MARKET RESEARCH PLATFORM</t>
  </si>
  <si>
    <t>INTRINSIC VALUE</t>
  </si>
  <si>
    <t>AT&amp;T</t>
  </si>
  <si>
    <t>Cashflow 2020 billions</t>
  </si>
  <si>
    <t>Scenario 1 (normal case)</t>
  </si>
  <si>
    <t>Scenario 3 (worst case)</t>
  </si>
  <si>
    <t>LINK TO AT&amp;T STOCK ANALYSIS</t>
  </si>
  <si>
    <t>I am taking the dividends as cash flows because the rest is needed to pay down debt - and paying down over the next 20 years!</t>
  </si>
  <si>
    <t>market cap in billions</t>
  </si>
  <si>
    <t>UNILEVER PLC</t>
  </si>
  <si>
    <t>Kroger</t>
  </si>
  <si>
    <t>dividend  in EUR</t>
  </si>
  <si>
    <t>Tesla</t>
  </si>
  <si>
    <t>Nestle</t>
  </si>
  <si>
    <t>Lumen</t>
  </si>
  <si>
    <t>AMZN</t>
  </si>
  <si>
    <t>LINK TO FULL ANALYSIS</t>
  </si>
  <si>
    <t>Cashflow</t>
  </si>
  <si>
    <t>VIDEO LINK</t>
  </si>
  <si>
    <t xml:space="preserve">ARTICLE </t>
  </si>
  <si>
    <t>VIDEO</t>
  </si>
  <si>
    <t>ARTICLE</t>
  </si>
  <si>
    <t>ALIBABA</t>
  </si>
  <si>
    <t>VIDEO ANALYSIS</t>
  </si>
  <si>
    <t>KAIZER ALUMINUM</t>
  </si>
  <si>
    <t>Company name</t>
  </si>
  <si>
    <t>Cashflow NOK</t>
  </si>
  <si>
    <t>NORSK HYDRO</t>
  </si>
  <si>
    <t>VOESTALPINE</t>
  </si>
  <si>
    <t>Dividend</t>
  </si>
  <si>
    <t>https://svencarlin.com/voestalpine-ag-stock-analysis/</t>
  </si>
  <si>
    <t>https://sven-carlin-research-platform.teachable.com/courses/stock-market-research-platform/lectures/28046800</t>
  </si>
  <si>
    <t>Sprouts Farmers Market NASDAQ: SFM</t>
  </si>
  <si>
    <t xml:space="preserve">FCF PAYOUT - </t>
  </si>
  <si>
    <t>KROGER</t>
  </si>
  <si>
    <t>AHOLD</t>
  </si>
  <si>
    <t>terminal multiple makes things tricky - I excpect a 5% required dividend yield ao PE 10</t>
  </si>
  <si>
    <t>growth will be slow at best</t>
  </si>
  <si>
    <t>Hard discounters hit margins hard and will keep doing so</t>
  </si>
  <si>
    <t>https://sven-carlin-research-platform.teachable.com/courses/335443/lectures/29567905</t>
  </si>
  <si>
    <t>LINK TO RESEARCH</t>
  </si>
  <si>
    <t>Wienerberger stock analysis</t>
  </si>
  <si>
    <t>LINK TO ARTICLE</t>
  </si>
  <si>
    <t>A2 Milk</t>
  </si>
  <si>
    <t>EPS</t>
  </si>
  <si>
    <t>TSMC</t>
  </si>
  <si>
    <t>DIVIDEND</t>
  </si>
  <si>
    <t>4% div yield</t>
  </si>
  <si>
    <t>45 - implies dividend yield of 2.22%</t>
  </si>
  <si>
    <t>TENCENT</t>
  </si>
  <si>
    <t>NIO</t>
  </si>
  <si>
    <t>S&amp;P 500</t>
  </si>
  <si>
    <t>EARNINGS 140 - half paid out as dividends</t>
  </si>
  <si>
    <t>DIVIDENDS</t>
  </si>
  <si>
    <t>https://www.youtube.com/watch?v=tCp3KK7kqHs</t>
  </si>
  <si>
    <t>https://svencarlin.com/index-fund-investing-explained/</t>
  </si>
  <si>
    <t>https://sven-carlin-research-platform.teachable.com/courses/stock-market-research-platform/lectures/30151996</t>
  </si>
  <si>
    <t>https://sven-carlin-research-platform.teachable.com/courses/stock-market-research-platform/lectures/30043678</t>
  </si>
  <si>
    <t>APPLE</t>
  </si>
  <si>
    <t>MICROSOFT</t>
  </si>
  <si>
    <t>GOOGLE</t>
  </si>
  <si>
    <t>FACEBOOK</t>
  </si>
  <si>
    <t>BRK</t>
  </si>
  <si>
    <t>MELCO</t>
  </si>
  <si>
    <t>LINK</t>
  </si>
  <si>
    <t>STOCK VALUE LIST'!A1</t>
  </si>
  <si>
    <t>Comment</t>
  </si>
  <si>
    <t>dividend</t>
  </si>
  <si>
    <t>in USD</t>
  </si>
  <si>
    <t>dividend discounted value</t>
  </si>
  <si>
    <t>STOCK</t>
  </si>
  <si>
    <t>TICKER</t>
  </si>
  <si>
    <t>10% RETURN</t>
  </si>
  <si>
    <t>Ratio</t>
  </si>
  <si>
    <t>LINK to RESEARCH</t>
  </si>
  <si>
    <t>INTRINSIC</t>
  </si>
  <si>
    <t>UPDATED</t>
  </si>
  <si>
    <t>CURRENCY</t>
  </si>
  <si>
    <t>MAIN RISK &amp; MARGIN OF SAFETY (MOS) REQUIREMENT FOR RISKS (MOS IS ALWAYS LOW PRICE - if BUY, ok)</t>
  </si>
  <si>
    <t>Strategy</t>
  </si>
  <si>
    <t>WOULD I BUY THIS AT A CERTAIN PRICE (what to think about deeper in such a case)</t>
  </si>
  <si>
    <t>USD BILLION</t>
  </si>
  <si>
    <t>INTRINSIC MARKET CAPS : Sheet1</t>
  </si>
  <si>
    <t>MELCO RESORTS</t>
  </si>
  <si>
    <t>BRK!A1</t>
  </si>
  <si>
    <t>Berkshire is Berkshire - 4 great businesses alongside with many other gems - see how it fits you</t>
  </si>
  <si>
    <t>USD and US economy</t>
  </si>
  <si>
    <t>EUR</t>
  </si>
  <si>
    <t>FRESENIUS</t>
  </si>
  <si>
    <t>MARKET CAP IN EUR</t>
  </si>
  <si>
    <t>ETR:FRE</t>
  </si>
  <si>
    <t>FCF IN EUR BILLION</t>
  </si>
  <si>
    <t>Fresenius</t>
  </si>
  <si>
    <t>FRE MED</t>
  </si>
  <si>
    <t>FMS</t>
  </si>
  <si>
    <t>FRESENIUS!A1</t>
  </si>
  <si>
    <t>FRE MED'!A1</t>
  </si>
  <si>
    <t>EUR BILLIONS</t>
  </si>
  <si>
    <t>Interesting exposure to aging and related secular trends</t>
  </si>
  <si>
    <t>The debt is a concern and the business model based on growth is something to watch.</t>
  </si>
  <si>
    <t>Less debt than parend company, less volatility and higher dividend, but less growth focus too.</t>
  </si>
  <si>
    <t>Google</t>
  </si>
  <si>
    <t>GOOG</t>
  </si>
  <si>
    <t>MSFT</t>
  </si>
  <si>
    <t>Tencent</t>
  </si>
  <si>
    <t>TSM</t>
  </si>
  <si>
    <t>SFM</t>
  </si>
  <si>
    <t>Norsk Hydro</t>
  </si>
  <si>
    <t>BABA</t>
  </si>
  <si>
    <t>Amazon</t>
  </si>
  <si>
    <t>Ahold</t>
  </si>
  <si>
    <t>Wiener</t>
  </si>
  <si>
    <t>WBA</t>
  </si>
  <si>
    <t>GOOGLE!A1</t>
  </si>
  <si>
    <t xml:space="preserve">Growth stock based on the internet - big moat and good future - think also YouTube </t>
  </si>
  <si>
    <t>risks are always there in the form of slower growth and competition, but Google should do good. We will see</t>
  </si>
  <si>
    <t>THIS IS JUST AN OVERVIEW, NOT INVESTMENT ADVICE! THIS IS JUST FOR EDUCATIONAL PURPOSES TO SHOW WHAT IS PRICED IN BY THE MARKET AND WHAT GROWTH OR DIVIDENDS SHOULD BE REACHED FOR A IMMAGINARY RETURN - IN THIS CASE 10%</t>
  </si>
  <si>
    <t>MSFT!A1</t>
  </si>
  <si>
    <t>https://www.youtube.com/watch?v=_km6QOMFjnY</t>
  </si>
  <si>
    <t>https://www.youtube.com/watch?v=P5J-7AOXcnw</t>
  </si>
  <si>
    <t>https://www.youtube.com/watch?v=4dpm_9rBT20</t>
  </si>
  <si>
    <t>https://www.youtube.com/watch?v=bNvT6z8BCHQ</t>
  </si>
  <si>
    <t>Good growth stock with a strong position.</t>
  </si>
  <si>
    <t>As always: competition, slower than expected growth and valuation contraction based on higher interest rates</t>
  </si>
  <si>
    <t>AAPL</t>
  </si>
  <si>
    <t>APPLE!A1</t>
  </si>
  <si>
    <t>As always: competition, slower than expected growth and valuation contraction based on higher interest rates - iphone cycle</t>
  </si>
  <si>
    <t>NIO!A1</t>
  </si>
  <si>
    <t>Risky EV growth stock in China</t>
  </si>
  <si>
    <t>Chinese government stake, reaching profitability - it could all be just a promise.</t>
  </si>
  <si>
    <t>SPY</t>
  </si>
  <si>
    <t>S&amp;P 500'!A1</t>
  </si>
  <si>
    <t>points</t>
  </si>
  <si>
    <t>in points</t>
  </si>
  <si>
    <t>US index fund - good businesses but risky valuations</t>
  </si>
  <si>
    <t>US economy, interest rates, valuation, tech profitability etc. taxes</t>
  </si>
  <si>
    <t>TCEHY</t>
  </si>
  <si>
    <t>STOR CAPITAL</t>
  </si>
  <si>
    <t>Douglas Emmet</t>
  </si>
  <si>
    <t>Smart Centres</t>
  </si>
  <si>
    <t>https://sven-carlin-research-platform.teachable.com/courses/335443/lectures/30151996</t>
  </si>
  <si>
    <t>KR</t>
  </si>
  <si>
    <t>TSMC!A1</t>
  </si>
  <si>
    <t>KROGER!A1</t>
  </si>
  <si>
    <t>SFM!A1</t>
  </si>
  <si>
    <t>NHY!A1</t>
  </si>
  <si>
    <t>TSLA!A1</t>
  </si>
  <si>
    <t>AMZN!A1</t>
  </si>
  <si>
    <t>AT&amp;T'!A1</t>
  </si>
  <si>
    <t>AHOLD!A1</t>
  </si>
  <si>
    <t>Wiener!A1</t>
  </si>
  <si>
    <t>NESN!A1</t>
  </si>
  <si>
    <t>USD</t>
  </si>
  <si>
    <t>FFO</t>
  </si>
  <si>
    <t>STOR</t>
  </si>
  <si>
    <t>DEI</t>
  </si>
  <si>
    <t>SMARTCENTERS</t>
  </si>
  <si>
    <t>SRU</t>
  </si>
  <si>
    <t>STOR!A1</t>
  </si>
  <si>
    <t>DEI!A1</t>
  </si>
  <si>
    <t>SRU.UN!A1</t>
  </si>
  <si>
    <t>FCF in BILLION USD</t>
  </si>
  <si>
    <t>MARKET CAP IN USD</t>
  </si>
  <si>
    <t>https://svencarlin.com/fresenius-stock-analysis/</t>
  </si>
  <si>
    <t>https://www.youtube.com/watch?v=OzNo1qmB59A</t>
  </si>
  <si>
    <t>Great REIT, ok yield, see how it fits you. Even good return long term</t>
  </si>
  <si>
    <t>Risk are REITs and interest rates alongside USD and US economy</t>
  </si>
  <si>
    <t>Risk are REITs and interest rates alongside CAD and Canada economy</t>
  </si>
  <si>
    <t>Commercial REIT - Las Vegas focus - on the risky side</t>
  </si>
  <si>
    <t>Retail REIT in Canada with interesting growth developments</t>
  </si>
  <si>
    <t>CAD BILLION</t>
  </si>
  <si>
    <t>ABBVIE</t>
  </si>
  <si>
    <t>ABBV</t>
  </si>
  <si>
    <t>Abbvie</t>
  </si>
  <si>
    <t>BMY</t>
  </si>
  <si>
    <t>Merck</t>
  </si>
  <si>
    <t>MRK</t>
  </si>
  <si>
    <t>ABBVIE!A1</t>
  </si>
  <si>
    <t>BMY!A1</t>
  </si>
  <si>
    <t>MRK!A1</t>
  </si>
  <si>
    <t>Humira uncertainty keeps in cheap because the market doesn't like uncertainty, but if you like the worst case…</t>
  </si>
  <si>
    <t>Pharma is always complex, non-linear, but the dividend is there and likely to remain. DEBT issue, but working on lowering.</t>
  </si>
  <si>
    <t>one drug expiring by 2022, but enormous cash flows by then.</t>
  </si>
  <si>
    <t>Pipeline, drug growth.</t>
  </si>
  <si>
    <t>Interesting retail growth stock with specialized products - 10% growth expected</t>
  </si>
  <si>
    <t>Margins and competition. Others have organic too now.</t>
  </si>
  <si>
    <t>high expected growth on chips - likely priced in given the stock's performance</t>
  </si>
  <si>
    <t>the semis cycle</t>
  </si>
  <si>
    <t xml:space="preserve">Strong position, scale </t>
  </si>
  <si>
    <t>USD risk, margins, taxes, minimum wage</t>
  </si>
  <si>
    <t>COMPARATIVE TABLE'!A1</t>
  </si>
  <si>
    <t>Verizon</t>
  </si>
  <si>
    <t>VZ</t>
  </si>
  <si>
    <t>https://www.youtube.com/watch?v=B-p5RNtt9-c</t>
  </si>
  <si>
    <t>https://svencarlin.com/wienerberger-ag-ag-stock-analysis/</t>
  </si>
  <si>
    <t>https://www.youtube.com/watch?v=WHJEYsNsazQ</t>
  </si>
  <si>
    <t>https://www.youtube.com/watch?v=pmw8LA-9PjE</t>
  </si>
  <si>
    <t>VZ!A1</t>
  </si>
  <si>
    <t>Scale communication business in US - strong cash flows, growing dividend and EPS</t>
  </si>
  <si>
    <t>Debt, competition &amp; technology</t>
  </si>
  <si>
    <t>NHY</t>
  </si>
  <si>
    <t>TSLA</t>
  </si>
  <si>
    <t>NESN</t>
  </si>
  <si>
    <t>NOK BILLION</t>
  </si>
  <si>
    <t>https://sven-carlin-research-platform.teachable.com/courses/335443/lectures/29220533</t>
  </si>
  <si>
    <t>Interesting aluminum play from Norway, good business</t>
  </si>
  <si>
    <t>Risks is China that is producing a lot of it with high subsidies keeping theprice low for its development</t>
  </si>
  <si>
    <t>Tesla is Tesla</t>
  </si>
  <si>
    <t>T</t>
  </si>
  <si>
    <t>Amazon - growth stock</t>
  </si>
  <si>
    <t>Slower growth</t>
  </si>
  <si>
    <t>60% growth over the next 10 years per year is what is priced in.</t>
  </si>
  <si>
    <t>Telco behemoth - slowing down</t>
  </si>
  <si>
    <t>debt issues and competition</t>
  </si>
  <si>
    <t>AD</t>
  </si>
  <si>
    <t>Dutch and US retailer - great position in NL</t>
  </si>
  <si>
    <t>USD, USD retail competition.</t>
  </si>
  <si>
    <t>WIE</t>
  </si>
  <si>
    <t>CHF</t>
  </si>
  <si>
    <t>Good business, lower returns</t>
  </si>
  <si>
    <t>competition</t>
  </si>
  <si>
    <t>Nutrien</t>
  </si>
  <si>
    <t>NTR</t>
  </si>
  <si>
    <t>FCF - with 75% DIV paid out</t>
  </si>
  <si>
    <t>NTR!A1</t>
  </si>
  <si>
    <t>Good potash fertilizer producer with great retail, good business for the long term</t>
  </si>
  <si>
    <t>A cyclical, Jansen BHP decision risks - depends on food prices.</t>
  </si>
  <si>
    <t>https://www.youtube.com/watch?v=gPCKmXwfEdY</t>
  </si>
  <si>
    <t>https://www.youtube.com/watch?v=F5qxns6MpPw</t>
  </si>
  <si>
    <t>Chebron</t>
  </si>
  <si>
    <t>CVX</t>
  </si>
  <si>
    <t>Chevron</t>
  </si>
  <si>
    <t>Lukoil</t>
  </si>
  <si>
    <t>Dividend in billions</t>
  </si>
  <si>
    <t>CVX!A1</t>
  </si>
  <si>
    <t>Seems like the dividend is fully priced. Or I am missing something in the oil future segment</t>
  </si>
  <si>
    <t xml:space="preserve">Oil prices - just a year those were negative, now it seems like all is forgotten. </t>
  </si>
  <si>
    <t>LKOH</t>
  </si>
  <si>
    <t>LUKOIL!A1</t>
  </si>
  <si>
    <t>As always, Russia is way cheaper than the competition.</t>
  </si>
  <si>
    <t>Oil prices + Russia!</t>
  </si>
  <si>
    <t>https://www.youtube.com/watch?v=R-Rx9t8ZKMA</t>
  </si>
  <si>
    <t>Barrick</t>
  </si>
  <si>
    <t>FCF gold $2,000</t>
  </si>
  <si>
    <t>FCF GOLD $1,750</t>
  </si>
  <si>
    <t>FCF gold $1,200</t>
  </si>
  <si>
    <t>GOLD</t>
  </si>
  <si>
    <t xml:space="preserve">Gold mining play - stable diversified production </t>
  </si>
  <si>
    <t>gold prices, demand for gold, inflation, interest rates</t>
  </si>
  <si>
    <t>GOLD!A1</t>
  </si>
  <si>
    <t>Barrick Gold</t>
  </si>
  <si>
    <t>AngloGold</t>
  </si>
  <si>
    <t>Anglogold</t>
  </si>
  <si>
    <t>AU</t>
  </si>
  <si>
    <t>The valuation is simple, in case gold hits $1250, the company will be valued at 10 times FCF, which is then approximately $3 billion, if gold stays at $1,700, the cash flows are around $1 billion per year, times 9, we are at the current $9 billion. With gold at $1,900 the company will be valued at less than 9 times FCF so we could say with cash flows of $1.8 billion, the stock could go to $12 billion. It all also depends on sentiment and how attractive gold stocks are. The current environment is very negative, so things might get interesting.</t>
  </si>
  <si>
    <t>Cashflow $2,000</t>
  </si>
  <si>
    <t>Cashflow $1,250</t>
  </si>
  <si>
    <t>Cashflow $1,700</t>
  </si>
  <si>
    <t>AU!A1</t>
  </si>
  <si>
    <t>ok miner, high costs, risky jurisdictions</t>
  </si>
  <si>
    <t>https://www.youtube.com/watch?v=QobvdBfY_To</t>
  </si>
  <si>
    <t>CYPC: LSE</t>
  </si>
  <si>
    <t>Largest Hydropower producer in the world on the Yangtze river - sustainable investment</t>
  </si>
  <si>
    <t>not much risk, owned by the government, financed and giving a steady dividend to outside investors, like all SOE (state owned enterprises)</t>
  </si>
  <si>
    <t>China Yangtze Power Corporation</t>
  </si>
  <si>
    <t>CYCP</t>
  </si>
  <si>
    <t>data not available to google finance</t>
  </si>
  <si>
    <t>USDCNY</t>
  </si>
  <si>
    <t>Berkshire</t>
  </si>
  <si>
    <t>Microsoft</t>
  </si>
  <si>
    <t>Apple</t>
  </si>
  <si>
    <t>Fresenius Medical</t>
  </si>
  <si>
    <t>Sprout Farmers Market</t>
  </si>
  <si>
    <t>Store Capital</t>
  </si>
  <si>
    <t>Douglas Emmett</t>
  </si>
  <si>
    <t>SmartCentres</t>
  </si>
  <si>
    <t>Bristol Myers</t>
  </si>
  <si>
    <t>China Yangtze Power</t>
  </si>
  <si>
    <t>https://svencarlin.com/china-yangtze-power-stock-analysis/</t>
  </si>
  <si>
    <t>CYPC!A1</t>
  </si>
  <si>
    <t>BIDU</t>
  </si>
  <si>
    <t>baidu</t>
  </si>
  <si>
    <t>Baidu</t>
  </si>
  <si>
    <t>Measure</t>
  </si>
  <si>
    <t>PLUS 12 billion in cahs, plus 20 billion for other</t>
  </si>
  <si>
    <t>TYPE</t>
  </si>
  <si>
    <t>HOLDING</t>
  </si>
  <si>
    <t>SLOW GROTH</t>
  </si>
  <si>
    <t>GROWTH</t>
  </si>
  <si>
    <t>STALWARTH</t>
  </si>
  <si>
    <t>FAST GROWTH</t>
  </si>
  <si>
    <t>INDEX</t>
  </si>
  <si>
    <t>CYCLIAL</t>
  </si>
  <si>
    <t>SLOW GROWTH</t>
  </si>
  <si>
    <t>JOYY</t>
  </si>
  <si>
    <t>YY</t>
  </si>
  <si>
    <t>https://sven-carlin-research-platform.teachable.com/courses/stock-market-investing/lectures/31784335</t>
  </si>
  <si>
    <t>NO RELIABLE NUMBERS FOR VALUATION</t>
  </si>
  <si>
    <t>There is a sum of parts valuation by investment banks, but I don't trust it. My analysis goes in line with Muddy Waters.</t>
  </si>
  <si>
    <t>3M Company</t>
  </si>
  <si>
    <t>MMM</t>
  </si>
  <si>
    <t>American Express</t>
  </si>
  <si>
    <t>Amgen</t>
  </si>
  <si>
    <t>Boeing</t>
  </si>
  <si>
    <t>Caterpillar</t>
  </si>
  <si>
    <t>Cisco</t>
  </si>
  <si>
    <t>Coca Cola</t>
  </si>
  <si>
    <t>Dow</t>
  </si>
  <si>
    <t>Goldman</t>
  </si>
  <si>
    <t>Home De</t>
  </si>
  <si>
    <t>Honeywell</t>
  </si>
  <si>
    <t>Intel</t>
  </si>
  <si>
    <t>IBM</t>
  </si>
  <si>
    <t>J&amp;J</t>
  </si>
  <si>
    <t>JP Morgan</t>
  </si>
  <si>
    <t>McDonalds</t>
  </si>
  <si>
    <t>Merch</t>
  </si>
  <si>
    <t>Nike</t>
  </si>
  <si>
    <t>P&amp;G</t>
  </si>
  <si>
    <t>Salesforce</t>
  </si>
  <si>
    <t>Travelers</t>
  </si>
  <si>
    <t>UnitedHealth</t>
  </si>
  <si>
    <t>Visa</t>
  </si>
  <si>
    <t>Walgreens</t>
  </si>
  <si>
    <t>Walmart</t>
  </si>
  <si>
    <t>Walt Disney</t>
  </si>
  <si>
    <t>3M</t>
  </si>
  <si>
    <t>Dividends</t>
  </si>
  <si>
    <t>MMM!A1</t>
  </si>
  <si>
    <t>Great business, strong moat, strong cash flows, strong brand.</t>
  </si>
  <si>
    <t>AXP</t>
  </si>
  <si>
    <t>AXP!A1</t>
  </si>
  <si>
    <t>Good business, I am not so sure about the future due to disruption, 3m above seems better</t>
  </si>
  <si>
    <t>disruption</t>
  </si>
  <si>
    <t>AMGN</t>
  </si>
  <si>
    <t>AMGN!A1</t>
  </si>
  <si>
    <t>BA</t>
  </si>
  <si>
    <t>BA!A1</t>
  </si>
  <si>
    <t>Biosimilar risks, competition, pricing but on the other hand positive healthcare trends - watch the patent expiration</t>
  </si>
  <si>
    <t>Cyclical and we will see whether the issues are in the rear view mirror.</t>
  </si>
  <si>
    <t>CAT</t>
  </si>
  <si>
    <t>CAT!A1</t>
  </si>
  <si>
    <t>Cyclical nature but still exposed to global growth - stable dividend</t>
  </si>
  <si>
    <t>ESG is a risk for them too</t>
  </si>
  <si>
    <t>CSCO</t>
  </si>
  <si>
    <t>CSCO!A1</t>
  </si>
  <si>
    <t>Interesting behemoth exposed to positive long-term trends.</t>
  </si>
  <si>
    <t>Coca-cola</t>
  </si>
  <si>
    <t>KO</t>
  </si>
  <si>
    <t>KO!A1</t>
  </si>
  <si>
    <t>Coca cola is coca cola - not at these valuations but you never know.</t>
  </si>
  <si>
    <t>DOW!A1</t>
  </si>
  <si>
    <t>Cyclial chemical - but well positioned in the sector - should do ok - dividend is key.</t>
  </si>
  <si>
    <t>Goldman Sachs</t>
  </si>
  <si>
    <t>GS</t>
  </si>
  <si>
    <t>GS!A1</t>
  </si>
  <si>
    <t>Financial</t>
  </si>
  <si>
    <t>Finance and banking - things look great while good, very ugly when things turn…</t>
  </si>
  <si>
    <t>Home Depot</t>
  </si>
  <si>
    <t>HD</t>
  </si>
  <si>
    <t>HD!A1</t>
  </si>
  <si>
    <t>Covid tailwind work from home, high RE prices etc.</t>
  </si>
  <si>
    <t>HON</t>
  </si>
  <si>
    <t>HON!A1</t>
  </si>
  <si>
    <t>Fairly priced at the moment - see how this fits you.</t>
  </si>
  <si>
    <t>IBM!A1</t>
  </si>
  <si>
    <t>IBM has its own issues - see how it fits you - you need to be a specialist on it to get it</t>
  </si>
  <si>
    <t>JNJ</t>
  </si>
  <si>
    <t>JPM</t>
  </si>
  <si>
    <t>JP MORGAN</t>
  </si>
  <si>
    <t>JNJ!A1</t>
  </si>
  <si>
    <t xml:space="preserve">JNJ Pharma - depends on drugs, regulation, pricing, success of new stories, environment and sentiment. </t>
  </si>
  <si>
    <t>JPM!A1</t>
  </si>
  <si>
    <t>MCD</t>
  </si>
  <si>
    <t>MCD!A1</t>
  </si>
  <si>
    <t>McDonalds - cash cow now.  Divs and buybacks hoping for some growth.</t>
  </si>
  <si>
    <t>NKE</t>
  </si>
  <si>
    <t>NKE!A1</t>
  </si>
  <si>
    <t>Nike is I feel wrongly perceived as an eternal growth stock which it isn't.. It can get ugly ahead.</t>
  </si>
  <si>
    <t>PG</t>
  </si>
  <si>
    <t>PG!A1</t>
  </si>
  <si>
    <t>Slow and steady, likely cash cow so watch valuations.</t>
  </si>
  <si>
    <t>CRM</t>
  </si>
  <si>
    <t>Earnings</t>
  </si>
  <si>
    <t>CRM!A1</t>
  </si>
  <si>
    <t>All depends on future growth</t>
  </si>
  <si>
    <t>TRV</t>
  </si>
  <si>
    <t>TRV!A1</t>
  </si>
  <si>
    <t>Insurance - thus all related things.</t>
  </si>
  <si>
    <t>United Health</t>
  </si>
  <si>
    <t>UNH</t>
  </si>
  <si>
    <t>United Healht</t>
  </si>
  <si>
    <t>UNH!A1</t>
  </si>
  <si>
    <t>United Heatlh - regulation risk, but seems great business.</t>
  </si>
  <si>
    <t>Earnings with 25% div</t>
  </si>
  <si>
    <t>Visa!A1</t>
  </si>
  <si>
    <t>WBA!A1</t>
  </si>
  <si>
    <t>Stable position, all about valuation</t>
  </si>
  <si>
    <t>WMT</t>
  </si>
  <si>
    <t>WMT!A1</t>
  </si>
  <si>
    <t>Stable position, growth, potential, but also huge size</t>
  </si>
  <si>
    <t>Disney</t>
  </si>
  <si>
    <t>DIS</t>
  </si>
  <si>
    <t>DIS!A1</t>
  </si>
  <si>
    <t>https://www.youtube.com/watch?v=A5yvJignZyY&amp;t=196s</t>
  </si>
  <si>
    <t>https://www.youtube.com/watch?v=A5yvJignZyY&amp;t=433s</t>
  </si>
  <si>
    <t>https://www.youtube.com/watch?v=A5yvJignZyY&amp;t=635s</t>
  </si>
  <si>
    <t>https://www.youtube.com/watch?v=A5yvJignZyY&amp;t=1017s</t>
  </si>
  <si>
    <t>https://www.youtube.com/watch?v=A5yvJignZyY&amp;t=1142s</t>
  </si>
  <si>
    <t>https://sven-carlin-research-platform.teachable.com/courses/335443/lectures/27456620</t>
  </si>
  <si>
    <t>https://www.youtube.com/watch?v=A5yvJignZyY&amp;t=1503s</t>
  </si>
  <si>
    <t>https://www.youtube.com/watch?v=A5yvJignZyY&amp;t=1632s</t>
  </si>
  <si>
    <t>https://www.youtube.com/watch?v=A5yvJignZyY&amp;t=1748s</t>
  </si>
  <si>
    <t>https://www.youtube.com/watch?v=A5yvJignZyY&amp;t=1903s</t>
  </si>
  <si>
    <t>https://www.youtube.com/watch?v=A5yvJignZyY&amp;t=2136s</t>
  </si>
  <si>
    <t>https://www.youtube.com/watch?v=A5yvJignZyY&amp;t=2260s</t>
  </si>
  <si>
    <t>https://www.youtube.com/watch?v=A5yvJignZyY&amp;t=2347s</t>
  </si>
  <si>
    <t>https://www.youtube.com/watch?v=A5yvJignZyY&amp;t=2406s</t>
  </si>
  <si>
    <t>https://www.youtube.com/watch?v=A5yvJignZyY&amp;t=2485s</t>
  </si>
  <si>
    <t>https://www.youtube.com/watch?v=A5yvJignZyY&amp;t=2688s</t>
  </si>
  <si>
    <t>https://www.youtube.com/watch?v=A5yvJignZyY&amp;t=2759s</t>
  </si>
  <si>
    <t>https://www.youtube.com/watch?v=A5yvJignZyY&amp;t=2828s</t>
  </si>
  <si>
    <t>https://www.youtube.com/watch?v=A5yvJignZyY&amp;t=2911s</t>
  </si>
  <si>
    <t>https://www.youtube.com/watch?v=A5yvJignZyY&amp;t=2960s</t>
  </si>
  <si>
    <t>https://www.youtube.com/watch?v=A5yvJignZyY&amp;t=3075s</t>
  </si>
  <si>
    <t>https://www.youtube.com/watch?v=A5yvJignZyY&amp;t=3161s</t>
  </si>
  <si>
    <t>https://www.youtube.com/watch?v=A5yvJignZyY&amp;t=3226s</t>
  </si>
  <si>
    <t>https://www.youtube.com/watch?v=A5yvJignZyY&amp;t=3271s</t>
  </si>
  <si>
    <t>Became a streaming stock lately</t>
  </si>
  <si>
    <t>https://www.youtube.com/watch?v=NvUK53srVyU</t>
  </si>
  <si>
    <t>V</t>
  </si>
  <si>
    <t>Cashflow per share</t>
  </si>
  <si>
    <t>ASML</t>
  </si>
  <si>
    <t>ASML!A1</t>
  </si>
  <si>
    <t>Priced for eternal perfection</t>
  </si>
  <si>
    <t>Siemens</t>
  </si>
  <si>
    <t>SIEB</t>
  </si>
  <si>
    <t>SIEMENS!A1</t>
  </si>
  <si>
    <t>Expensive for absolute returns</t>
  </si>
  <si>
    <t>Adyen</t>
  </si>
  <si>
    <t>ADYEN</t>
  </si>
  <si>
    <t>Adyen!A1</t>
  </si>
  <si>
    <t>Great growth stock with great business model, but a bit expensive for my taste</t>
  </si>
  <si>
    <t>Deutsche Borse</t>
  </si>
  <si>
    <t>DB1</t>
  </si>
  <si>
    <t>DEUTSCHE BORSE</t>
  </si>
  <si>
    <t>DB1'!A1</t>
  </si>
  <si>
    <t>Growth</t>
  </si>
  <si>
    <t>Moat business in Germany - financials, trading, stock exchange, growth ahead,a bit expensive!</t>
  </si>
  <si>
    <t>Aedifica</t>
  </si>
  <si>
    <t xml:space="preserve">EBR: AED </t>
  </si>
  <si>
    <t>EBR AED '!A1</t>
  </si>
  <si>
    <t>REIT</t>
  </si>
  <si>
    <t>European Healthcare REIT in a strong trend catering to aging homes.</t>
  </si>
  <si>
    <t>https://www.youtube.com/watch?v=Hjja9e0iqos&amp;t=214s</t>
  </si>
  <si>
    <t>https://www.youtube.com/watch?v=Hjja9e0iqos&amp;t=801s</t>
  </si>
  <si>
    <t>https://www.youtube.com/watch?v=Hjja9e0iqos&amp;t=2251s</t>
  </si>
  <si>
    <t>https://svencarlin.com/adyen-stock-analysis/</t>
  </si>
  <si>
    <t>https://svencarlin.com/aedifica-stock-analysis/</t>
  </si>
  <si>
    <t>Akzo Nobel</t>
  </si>
  <si>
    <t>AMS: AKZA</t>
  </si>
  <si>
    <t>AKZO!A1</t>
  </si>
  <si>
    <t>Buybacks will likely push the stock up</t>
  </si>
  <si>
    <t>https://svencarlin.com/akzo-nobel-stock-analysis/</t>
  </si>
  <si>
    <t>Alfen</t>
  </si>
  <si>
    <t>AMS:ALFEN</t>
  </si>
  <si>
    <t>not really organic growth</t>
  </si>
  <si>
    <t>ALFEN!A1</t>
  </si>
  <si>
    <t>Just an installing business, low net profit margin, expensive.</t>
  </si>
  <si>
    <t>https://svencarlin.com/alfen-stock-analysis/</t>
  </si>
  <si>
    <t>Facebook</t>
  </si>
  <si>
    <t>FB</t>
  </si>
  <si>
    <t>FB!A1</t>
  </si>
  <si>
    <t>MARKET CAP</t>
  </si>
  <si>
    <t>RESEARCH</t>
  </si>
  <si>
    <t>Worst case</t>
  </si>
  <si>
    <t>Normal case</t>
  </si>
  <si>
    <t>Best Case</t>
  </si>
  <si>
    <t>APAM</t>
  </si>
  <si>
    <t>APERAM</t>
  </si>
  <si>
    <t>Aperam</t>
  </si>
  <si>
    <t>AMS:APAM</t>
  </si>
  <si>
    <t>https://sven-carlin-research-platform.teachable.com/courses/335443/lectures/32724362</t>
  </si>
  <si>
    <t>APAM!A1</t>
  </si>
  <si>
    <t>Watch</t>
  </si>
  <si>
    <t>Steel cyclical, watch when things look bad again with steel, no debt gives a margin of safety.</t>
  </si>
  <si>
    <t>Beyond Meat</t>
  </si>
  <si>
    <t>BYND</t>
  </si>
  <si>
    <t>Revenue in billions USD</t>
  </si>
  <si>
    <t>BYND!A1</t>
  </si>
  <si>
    <t>Fast growth</t>
  </si>
  <si>
    <t>Growth stock that needs a lot of growth and then also has to reach profitability to justify valuation - not for me</t>
  </si>
  <si>
    <t>https://www.youtube.com/watch?v=GIVRZdOX6sw</t>
  </si>
  <si>
    <t>ArcelorMittal</t>
  </si>
  <si>
    <t>FCF billion USD</t>
  </si>
  <si>
    <t>MT</t>
  </si>
  <si>
    <t>MT!A1</t>
  </si>
  <si>
    <t>Cyclical</t>
  </si>
  <si>
    <t>Steel cyclical, watch when things look bad again with steel, likely low future debt gives a margin of safety.</t>
  </si>
  <si>
    <t>https://svencarlin.com/arcelormittal-stock-analysis/</t>
  </si>
  <si>
    <t>VIPS</t>
  </si>
  <si>
    <t>Vipshop</t>
  </si>
  <si>
    <t>an ok business but nothing more, which leads to risks</t>
  </si>
  <si>
    <t>https://svencarlin.com/vipshop-holdings-stock-analysis/</t>
  </si>
  <si>
    <t>VIPS!A1</t>
  </si>
  <si>
    <t>Name</t>
  </si>
  <si>
    <t>Ticker</t>
  </si>
  <si>
    <t>Spawning comment</t>
  </si>
  <si>
    <t xml:space="preserve">Link to analysis </t>
  </si>
  <si>
    <t>Berkshire Hathaway</t>
  </si>
  <si>
    <t>BRK.B</t>
  </si>
  <si>
    <t>Buffett constantly enlarging his business portfolio</t>
  </si>
  <si>
    <t>https://svencarlin.com/is-berkshire-hathaway-stock-a-buy/?utm_source=rss&amp;utm_medium=rss&amp;utm_campaign=is-berkshire-hathaway-stock-a-buy</t>
  </si>
  <si>
    <t>Restaurand Brands</t>
  </si>
  <si>
    <t>QSR</t>
  </si>
  <si>
    <t>Growing by doing acquisitions</t>
  </si>
  <si>
    <t>Starbucks</t>
  </si>
  <si>
    <t>SBUX</t>
  </si>
  <si>
    <t>Growing and constantly adding adjacent businesses</t>
  </si>
  <si>
    <t>Still growing relatively fast</t>
  </si>
  <si>
    <t>Alphabet</t>
  </si>
  <si>
    <t>Moonshots and Google Other</t>
  </si>
  <si>
    <t>Brookfield Asset</t>
  </si>
  <si>
    <t>BAM</t>
  </si>
  <si>
    <t>Growth strategy</t>
  </si>
  <si>
    <t>Spawning constantly into new ventures</t>
  </si>
  <si>
    <t>Building an incredible metaverse</t>
  </si>
  <si>
    <t>Old search engine spawning new tech</t>
  </si>
  <si>
    <t>https://www.youtube.com/watch?v=CMvfDofK0Xc</t>
  </si>
  <si>
    <t>Incorporating new cool things into the network</t>
  </si>
  <si>
    <t>Shinoken</t>
  </si>
  <si>
    <t>SHIOF</t>
  </si>
  <si>
    <t>Japanese stock owned by Pabrai</t>
  </si>
  <si>
    <t xml:space="preserve">BYD </t>
  </si>
  <si>
    <t>BYD</t>
  </si>
  <si>
    <t>Spawning into automotive and new transportation</t>
  </si>
  <si>
    <t>Pinduoduo</t>
  </si>
  <si>
    <t>PPD</t>
  </si>
  <si>
    <t>Looking to disrupt into many new areas</t>
  </si>
  <si>
    <t>https://sven-carlin-research-platform.teachable.com/courses/335443/lectures/33155996</t>
  </si>
  <si>
    <t>Vipshop Holdingss</t>
  </si>
  <si>
    <t>IDEAS</t>
  </si>
  <si>
    <t>Topicus</t>
  </si>
  <si>
    <t>TOI</t>
  </si>
  <si>
    <t>seems to have Constellation Software DNA and is pretty small and is fishing in Europe</t>
  </si>
  <si>
    <t>Corsair gaming</t>
  </si>
  <si>
    <t xml:space="preserve">acquired many businesses in games, hardware, software and streaming in order to be the leader such thief products are all over the store and in needs for any type of environments which the new normal gaming and working from home or going back to office </t>
  </si>
  <si>
    <t>Constellation Software</t>
  </si>
  <si>
    <t>They get the best out of the businesses that they acquire and then benefit from stable revenues : subscriptions with high switching costs for the clients</t>
  </si>
  <si>
    <t>FairFax financials</t>
  </si>
  <si>
    <t>Philip Morris</t>
  </si>
  <si>
    <t>FROM</t>
  </si>
  <si>
    <t>NETWORK</t>
  </si>
  <si>
    <t>acquiring related businesses and spawning</t>
  </si>
  <si>
    <t>Yandex</t>
  </si>
  <si>
    <t>tech in Russia - Uber of russia, E-commerce, IoT</t>
  </si>
  <si>
    <t>Sberbank</t>
  </si>
  <si>
    <t>conservative bank turning into tech</t>
  </si>
  <si>
    <t>Softbank</t>
  </si>
  <si>
    <t>IAC = multiple compagnies that they spin-off on the public market... they recently spin off Viemo, Match Group</t>
  </si>
  <si>
    <t>Tesla solar, auto, mega, autonomous, robotaxy, insurance, air filtration, ELON MUSK</t>
  </si>
  <si>
    <t>Turkcell</t>
  </si>
  <si>
    <t>growing into fintec,cloud, big data, streaming</t>
  </si>
  <si>
    <t>Groupe MTY</t>
  </si>
  <si>
    <t>VSqtf</t>
  </si>
  <si>
    <t>Victory square Technology</t>
  </si>
  <si>
    <t>Disney+, marverl, 21Century…</t>
  </si>
  <si>
    <t>Sea Limited</t>
  </si>
  <si>
    <t>from gaming into fintech and e-commerce</t>
  </si>
  <si>
    <t>Schrodinger</t>
  </si>
  <si>
    <t>https://www.valueinvestorsclub.com/idea/Constellation_Software_/9123562843</t>
  </si>
  <si>
    <t>Panasonic</t>
  </si>
  <si>
    <t>sofi</t>
  </si>
  <si>
    <t>PingAn</t>
  </si>
  <si>
    <t>Estee Lauder</t>
  </si>
  <si>
    <t>IDT</t>
  </si>
  <si>
    <t>Tinkoff bank</t>
  </si>
  <si>
    <t>Shift Technologies</t>
  </si>
  <si>
    <t>Sofina a Belgian company like Berkshire Hathaway</t>
  </si>
  <si>
    <t>Codan (ASX - CDA)</t>
  </si>
  <si>
    <t>in email, search</t>
  </si>
  <si>
    <t>Lotus Bakeries</t>
  </si>
  <si>
    <t>Constellation Software has six operating segments:[8]</t>
  </si>
  <si>
    <t>Volaris Group: focuses on acquiring software businesses serving various areas, including agri-business, financial services, and education. It has approximately 45 constituent software businesses.[9]</t>
  </si>
  <si>
    <t>Harris Computer Systems: primarily serves the public sector, including utilities, education, and healthcare.[10] It has 31 constituent businesses.</t>
  </si>
  <si>
    <t>Jonas Software: operates 70 companies, primarily in the hospitality and construction sectors.[11]</t>
  </si>
  <si>
    <t>Vela Software: operates 8 divisions, primarily focuses on the industrial sector, including oil and gas and manufacturing</t>
  </si>
  <si>
    <t>Perseus Operating Group: operates in a variety of industries, including home building, pulp and paper, and real estate</t>
  </si>
  <si>
    <t>Total Specific Solutions: focuses on software companies in the UK and Europe. Total was acquired in December 2013 for $360 million.[5] In January 2021, this operating segment was spun-off to Topicus.com.</t>
  </si>
  <si>
    <t>They already are quite big but I have been watching them for a while now. Stock is a bit pricey but I think most spawners you describe have a higher valuation.</t>
  </si>
  <si>
    <t>Digital Turbine (APPS)</t>
  </si>
  <si>
    <t>Transdigm Group (TDG) &amp; Roper Tech (ROP)</t>
  </si>
  <si>
    <t>Leonardo (LDO), Italian company focused of aerospace</t>
  </si>
  <si>
    <t>Ackermans &amp; Van Haaren</t>
  </si>
  <si>
    <t>Brederode, GIMV, Sofina</t>
  </si>
  <si>
    <t>KE Holdings ($BEKE)</t>
  </si>
  <si>
    <t>NICE Holdings in Korea</t>
  </si>
  <si>
    <t>PSG group from South Africa</t>
  </si>
  <si>
    <t>zepp health</t>
  </si>
  <si>
    <t>Victory Square Technologies</t>
  </si>
  <si>
    <t>Razer</t>
  </si>
  <si>
    <t>opera ltd ($opra)</t>
  </si>
  <si>
    <t>Apollo Global Management, Ticker: APO</t>
  </si>
  <si>
    <t> Boston Omaha, Ticker: BOMN</t>
  </si>
  <si>
    <t>ITOCHU Corporation </t>
  </si>
  <si>
    <t>Investor AB, a Swedish mini Berkshire</t>
  </si>
  <si>
    <t>Kinnevik, also Swedish company. The cash flow from their Tele2 holding is being invested in disruptive technology in consumer services, food, financial services and healthcare services</t>
  </si>
  <si>
    <t>Aptiv</t>
  </si>
  <si>
    <t>Orkla ASA conglomerate</t>
  </si>
  <si>
    <t xml:space="preserve">LVMH is my ultimate spawner </t>
  </si>
  <si>
    <t>Sony</t>
  </si>
  <si>
    <t>Wish</t>
  </si>
  <si>
    <t xml:space="preserve">ServiceNow(NOW) is an emerging Spawner. They are a Saas/Paas company started as a leader in the ITSM niche of enterprise software. They are one of the first native cloud saas offerings, and currently the second largest pure Saas company(After CRM). In recent years, in addition to their continued success in the </t>
  </si>
  <si>
    <t>$OZON is looking good</t>
  </si>
  <si>
    <t>Fiverr</t>
  </si>
  <si>
    <t>Nano Dimension</t>
  </si>
  <si>
    <t>cinedigm (CIDM)</t>
  </si>
  <si>
    <t>Coca-Cola Europacific</t>
  </si>
  <si>
    <t>CCEP</t>
  </si>
  <si>
    <t>B&amp;S</t>
  </si>
  <si>
    <t>Published by Google Sheets–Prijavite zlorabo–Updated automatically every 5 minutes</t>
  </si>
  <si>
    <t>CCEP!A1</t>
  </si>
  <si>
    <t>https://svencarlin.com/ccep-stock-analysis/</t>
  </si>
  <si>
    <t>Slow Growth</t>
  </si>
  <si>
    <t>A good but slow business where you can expect the 2% dividend and slow growth</t>
  </si>
  <si>
    <t>Change in consumer behaviour and interest rates - BIG RISKS</t>
  </si>
  <si>
    <t>Samsung Electronics</t>
  </si>
  <si>
    <t>HAIER SMART HOME</t>
  </si>
  <si>
    <t>CHINA EVERGRANDE</t>
  </si>
  <si>
    <t>Intel Corp.</t>
  </si>
  <si>
    <t>HALMA PLC</t>
  </si>
  <si>
    <t>SoftBank</t>
  </si>
  <si>
    <t>Danaher Corp.</t>
  </si>
  <si>
    <t>THG PLC</t>
  </si>
  <si>
    <t>Massive undervalued spawner could be Evonik Industries: -Leading in the manufacturing of 3d-printing materials. -Leading in mrna delivery-system. One of the leading companys in the field of nutritions for farm animals, for e.g. salmon breeding. - making materials for the medicine, healthcare, cosmetics and automotive industry. - having patents for battery additives ( for e.g. a powder what makes batterys more efficient. -Heavily invested in Biotech Start ups -Heavily invested in China - very good selection of aqusitions in the past 5 years To name just a few things of it.</t>
  </si>
  <si>
    <t>Pershing bill ackman</t>
  </si>
  <si>
    <t>OSTK</t>
  </si>
  <si>
    <t>Corbion</t>
  </si>
  <si>
    <t>AMS: CRBN</t>
  </si>
  <si>
    <t>CRBN</t>
  </si>
  <si>
    <t>FCF</t>
  </si>
  <si>
    <t>CRBL!A1</t>
  </si>
  <si>
    <t>An industrial business doing interesting things but at the mercy of price movements in the sectors.</t>
  </si>
  <si>
    <t>The debt is high and the margins are volatile where I don't see a real moat or advantage.</t>
  </si>
  <si>
    <t>https://svencarlin.com/corbion-stock-analysis/</t>
  </si>
  <si>
    <t>CTP NV</t>
  </si>
  <si>
    <t>AMS:CTP</t>
  </si>
  <si>
    <t>CTP</t>
  </si>
  <si>
    <t>CTPNV</t>
  </si>
  <si>
    <t>INCOME</t>
  </si>
  <si>
    <t>80% of net income PV</t>
  </si>
  <si>
    <t>CTPNV!A1</t>
  </si>
  <si>
    <t>Fast Growth RE</t>
  </si>
  <si>
    <t>interesting logistics play in Eastern Europe - borrowing in europe at low rates investing in higher eastern yields</t>
  </si>
  <si>
    <t>https://sven-carlin-research-platform.teachable.com/courses/335443/lectures/34385243</t>
  </si>
  <si>
    <t>DSM</t>
  </si>
  <si>
    <t>AMS: DSM</t>
  </si>
  <si>
    <t>FCF billion EUR</t>
  </si>
  <si>
    <t>https://svencarlin.com/wp-admin/post.php?post=3725&amp;action=edit</t>
  </si>
  <si>
    <t>DSM!A1</t>
  </si>
  <si>
    <t>Good business</t>
  </si>
  <si>
    <t>Good business, going for specialty high margin acquisition strategy</t>
  </si>
  <si>
    <t>valuation and overpaying for acquisitions</t>
  </si>
  <si>
    <t>Kinder Morgan</t>
  </si>
  <si>
    <t>KMI</t>
  </si>
  <si>
    <t>da</t>
  </si>
  <si>
    <t>DIVIDEND PER SHARE</t>
  </si>
  <si>
    <t>KMI!A1</t>
  </si>
  <si>
    <t>Interesting play</t>
  </si>
  <si>
    <t>interesting play, short term likely up, but with long-term risks.</t>
  </si>
  <si>
    <t>Main risk is debt and interest rates alongside change in demant for natural gas</t>
  </si>
  <si>
    <t>https://sven-carlin-research-platform.teachable.com/courses/335443/lectures/35453238</t>
  </si>
  <si>
    <t>MARGIN OF</t>
  </si>
  <si>
    <t>SAFETY</t>
  </si>
  <si>
    <t>Cash Flow in Billions</t>
  </si>
  <si>
    <t>Dividend per share</t>
  </si>
  <si>
    <t>AGC/GRAB and CPNG both have APEX potential in my opinion.</t>
  </si>
  <si>
    <t>U.S. Based:</t>
  </si>
  <si>
    <t>DM... Very speculative, but exhibiting some spawning behavior.</t>
  </si>
  <si>
    <t>TYL... Definitely 'adjacent' and 'embrionic' activities going on.</t>
  </si>
  <si>
    <t>TSX: MTY Food Group</t>
  </si>
  <si>
    <t>Facebook META</t>
  </si>
  <si>
    <t>MARKEL</t>
  </si>
  <si>
    <t>NET INCOME IN BILLIONS</t>
  </si>
  <si>
    <t>Markel</t>
  </si>
  <si>
    <t>MKL</t>
  </si>
  <si>
    <t>MARKEL!A1</t>
  </si>
  <si>
    <t>Not that great</t>
  </si>
  <si>
    <t>I feel an extra insurance risk, which makes it different than BRK.</t>
  </si>
  <si>
    <t>XIAOMI</t>
  </si>
  <si>
    <t>HKG:1810</t>
  </si>
  <si>
    <t>XIAOMI!A1</t>
  </si>
  <si>
    <t>Growth focus</t>
  </si>
  <si>
    <t>RMB</t>
  </si>
  <si>
    <t>too risky for me</t>
  </si>
  <si>
    <t>Berry</t>
  </si>
  <si>
    <t>BERY</t>
  </si>
  <si>
    <t>BERY!A1</t>
  </si>
  <si>
    <t>Growth Value</t>
  </si>
  <si>
    <t>An interesting packaging business growing on acquisitions with a PE ratio of 10</t>
  </si>
  <si>
    <t>Leverage</t>
  </si>
  <si>
    <t>https://www.youtube.com/watch?v=NYj-awTkmO0</t>
  </si>
  <si>
    <t>https://www.youtube.com/watch?v=9OnE_Je8QYY</t>
  </si>
  <si>
    <t>Renesas Corporation</t>
  </si>
  <si>
    <t>Bjs wholesale</t>
  </si>
  <si>
    <t>NFLX</t>
  </si>
  <si>
    <t>NAME</t>
  </si>
  <si>
    <t>FCF BILLION USD</t>
  </si>
  <si>
    <t>input, per share or market cap</t>
  </si>
  <si>
    <t>https://svencarlin.com/bery-stock-analysis/</t>
  </si>
  <si>
    <t>NFLX!A1</t>
  </si>
  <si>
    <t>Netflix</t>
  </si>
  <si>
    <t>https://studio.youtube.com/video/VAnhcN637W0/edit</t>
  </si>
  <si>
    <t>PayPal</t>
  </si>
  <si>
    <t>PYPL</t>
  </si>
  <si>
    <t>netflix</t>
  </si>
  <si>
    <t>Paypal</t>
  </si>
  <si>
    <t>PAYPAL</t>
  </si>
  <si>
    <t>EPS - non-gaap</t>
  </si>
  <si>
    <t>PYPL!A1</t>
  </si>
  <si>
    <t>I am not sure about the long-term competitive advantage…</t>
  </si>
  <si>
    <t>slower growth on increasing competition</t>
  </si>
  <si>
    <t>https://www.youtube.com/watch?v=aqrHi5TLhYY</t>
  </si>
  <si>
    <t>https://www.youtube.com/watch?v=c3RYivReVrU</t>
  </si>
  <si>
    <t>https://www.youtube.com/watch?v=R-r2ynBm3nI</t>
  </si>
  <si>
    <t>Growth stock with a long expected runway priced in</t>
  </si>
  <si>
    <t>risk is slower than expected growth and automotive industry cyclicality</t>
  </si>
  <si>
    <t>https://www.youtube.com/watch?v=W6HrQcM2Nsk</t>
  </si>
  <si>
    <t>https://www.youtube.com/watch?v=OWC8w_VEIQ8</t>
  </si>
  <si>
    <t>GOOGL</t>
  </si>
  <si>
    <t>MARKET CAPITALIZATION</t>
  </si>
  <si>
    <t>Cashflow IN BILLIONS</t>
  </si>
  <si>
    <t>IN BILLIONS</t>
  </si>
  <si>
    <t>STOCK PRICE</t>
  </si>
  <si>
    <t>FCF YIELD</t>
  </si>
  <si>
    <t>MARKET CAP IN BILLIONS</t>
  </si>
  <si>
    <t>Stock price</t>
  </si>
  <si>
    <t>fcf YIELD</t>
  </si>
  <si>
    <t>STOCK PRICE NOW</t>
  </si>
  <si>
    <t>SBUX!A1</t>
  </si>
  <si>
    <t>Growing with large presence globally offering 10% returns ahead most likely!</t>
  </si>
  <si>
    <t>Customer preferences changing - … costs… but all manageable due to high margins.</t>
  </si>
  <si>
    <t>slower than expected growth and valuations, economic recession - litigation</t>
  </si>
  <si>
    <t>stock price</t>
  </si>
  <si>
    <t>Stock Price</t>
  </si>
  <si>
    <t>Foot Locker</t>
  </si>
  <si>
    <t>FL</t>
  </si>
  <si>
    <t>foot locker</t>
  </si>
  <si>
    <t>EPS per share</t>
  </si>
  <si>
    <t>FL!A1</t>
  </si>
  <si>
    <t>VALUE</t>
  </si>
  <si>
    <t>Value investment or value trap - declining business with management doing financial engineering</t>
  </si>
  <si>
    <t>If the dividend is cut or not enough money for bubyacks and sales deteriorate more than expected…it can get ubly</t>
  </si>
  <si>
    <t>Turning into value, but there is a risk from competition</t>
  </si>
  <si>
    <t>https://www.youtube.com/watch?v=PfS4bJH2VLo</t>
  </si>
  <si>
    <t>https://www.youtube.com/watch?v=qQdGDIH7lUA</t>
  </si>
  <si>
    <t>https://www.youtube.com/watch?v=gI4iB6vRF-s</t>
  </si>
  <si>
    <t>https://www.youtube.com/watch?v=R7vPw2ScLTE</t>
  </si>
  <si>
    <t>https://www.youtube.com/watch?v=VzmMyLxfkKU</t>
  </si>
  <si>
    <t>Adobe</t>
  </si>
  <si>
    <t>ADBE</t>
  </si>
  <si>
    <t>adobe</t>
  </si>
  <si>
    <t>ADBE!A1</t>
  </si>
  <si>
    <t>Growth stock that was exuberant and now growth slowing down in line with tech slowdown</t>
  </si>
  <si>
    <t>growth ahead - fast growth is still priced in</t>
  </si>
  <si>
    <t>watch and hit when and if it fits your value</t>
  </si>
  <si>
    <t>you never know</t>
  </si>
  <si>
    <t>ATVI</t>
  </si>
  <si>
    <t>https://www.youtube.com/watch?v=Vr778FwXMkU</t>
  </si>
  <si>
    <t>fCF per share</t>
  </si>
  <si>
    <t xml:space="preserve">Best Buy </t>
  </si>
  <si>
    <t>BBY</t>
  </si>
  <si>
    <t>best buy</t>
  </si>
  <si>
    <t>Stock Price/MKT Cap</t>
  </si>
  <si>
    <t>FCF per share</t>
  </si>
  <si>
    <t>Cash Flow</t>
  </si>
  <si>
    <t>looks cheap, but also for a reason as it is hard to value no growth stocks</t>
  </si>
  <si>
    <t>https://www.youtube.com/watch?v=Ac3U1IFHOoI</t>
  </si>
  <si>
    <t>BBY!A1</t>
  </si>
  <si>
    <t>Xiaomi</t>
  </si>
  <si>
    <t>Domino's Pizza</t>
  </si>
  <si>
    <t>DPZ</t>
  </si>
  <si>
    <t>Unilever</t>
  </si>
  <si>
    <t>DPZ!A1</t>
  </si>
  <si>
    <t>Looks good, but a bit pricy</t>
  </si>
  <si>
    <t>MY GOAL IS TO FOLLOW AND LEARN MORE ABOUT THE INVESTMENT, NOTHING ELSE, YOUR BENEFIT SHOULD BE TO HAVE THE THESES ALL IN ONE PLACE</t>
  </si>
  <si>
    <t>S&amp;P 500 LEVEL at start (SPY)</t>
  </si>
  <si>
    <t>SPY NOW</t>
  </si>
  <si>
    <t>SPY BOUGHT</t>
  </si>
  <si>
    <t>PORFOLIO VALUE IF ALL INVESTED IN SPY</t>
  </si>
  <si>
    <t>WBD</t>
  </si>
  <si>
    <t>Amount</t>
  </si>
  <si>
    <t>THESIS</t>
  </si>
  <si>
    <t>Spinoff value investment based on AT&amp;T dividend shareholders dumping the stock due to uncertainty and no dividend!</t>
  </si>
  <si>
    <t>FCF TOTAL</t>
  </si>
  <si>
    <t>UNILEVER!A1</t>
  </si>
  <si>
    <t>Stalwarth</t>
  </si>
  <si>
    <t>Good brand but a bitsy too expensive!</t>
  </si>
  <si>
    <t>AMS:UNA</t>
  </si>
  <si>
    <t>https://www.youtube.com/watch?v=J6YHOi-qwBE</t>
  </si>
  <si>
    <t>https://www.youtube.com/watch?v=Be3-C3dsgMo</t>
  </si>
  <si>
    <t>META</t>
  </si>
  <si>
    <t>Meta Platform</t>
  </si>
  <si>
    <t>https://www.youtube.com/watch?v=cUDRMFsfSdo</t>
  </si>
  <si>
    <t>If advertising doesn't decline, it is value, plus there is the Meta bet!</t>
  </si>
  <si>
    <t>SVEN's LUMP SUM PORTFOLIO ON Research Platform -  03 Jul 2022</t>
  </si>
  <si>
    <t>LON:DVO</t>
  </si>
  <si>
    <t>EPA:RUI</t>
  </si>
  <si>
    <t>Devro</t>
  </si>
  <si>
    <t>rubis</t>
  </si>
  <si>
    <t>EURUSD</t>
  </si>
  <si>
    <t>EURCAD</t>
  </si>
  <si>
    <t>EURHKD</t>
  </si>
  <si>
    <t>EURRUB</t>
  </si>
  <si>
    <t>EURGBP</t>
  </si>
  <si>
    <t>USDGBP</t>
  </si>
  <si>
    <t>USDAUD</t>
  </si>
  <si>
    <t>DIVIDENDS - added twice a year!</t>
  </si>
  <si>
    <t>it is cheap, boring 8% dividend, and growing!</t>
  </si>
  <si>
    <t>niche business, good div, growth ahead</t>
  </si>
  <si>
    <t>START 5 JULY 2022</t>
  </si>
  <si>
    <t>INTERACTIVE BROKERS LINK</t>
  </si>
  <si>
    <t>https://www.interactivebrokers.ie/mkt/?src=svencarlinphdw2&amp;url=%2Fen%2Findex.php%3Ff%3D40071</t>
  </si>
  <si>
    <t>PORFOLIO VALUE AT START</t>
  </si>
  <si>
    <t>JUST FOR FUN, LET's START WITH ONE MILLION AND THEN FOLLOW THE INVESTMENTS OVER TIME - NOT REAL MONEY</t>
  </si>
  <si>
    <t>VIDEO WITH DISCLAIMER, IDEA, STRATEGY AND ALL!!!</t>
  </si>
  <si>
    <t>UPDATES</t>
  </si>
  <si>
    <t>DISCLARIMER - THIS IS JUST FICTIVE, JUST FOR LEARNING PURPOSES TO FOLLOW 30 STOCKS AND LEARN MORE ABOUT INVESTING</t>
  </si>
  <si>
    <t xml:space="preserve"> IBKR DEMO TRADING $1 million, where they do it for me!</t>
  </si>
  <si>
    <t>https://www.youtube.com/watch?v=nvVANpF7RHM</t>
  </si>
  <si>
    <t>GREAT BUSINESS, A BIT EXPENSIVE BUT GOOD TO FOLLOW!</t>
  </si>
  <si>
    <t>https://www.youtube.com/watch?v=IxSXlFAJDgg</t>
  </si>
  <si>
    <t>NEWMONT</t>
  </si>
  <si>
    <t>NEM</t>
  </si>
  <si>
    <t>NEWMOND</t>
  </si>
  <si>
    <t>market cap</t>
  </si>
  <si>
    <t>CASH FLOWs billions</t>
  </si>
  <si>
    <t>NEM!A1</t>
  </si>
  <si>
    <t>USD BILLIONS</t>
  </si>
  <si>
    <t>GOLD STRATEGY</t>
  </si>
  <si>
    <t>ADM</t>
  </si>
  <si>
    <t>Market cap</t>
  </si>
  <si>
    <t>Value in Billions</t>
  </si>
  <si>
    <t>I have covered the above, here are the new ideas:</t>
  </si>
  <si>
    <t>Can you make an analysis on Gesco? It's a German Holding (Small Cap), who is buying niche small cap market leading companies (sounds like a Spawner to me?)</t>
  </si>
  <si>
    <t>Gold strategy from an all-weather perspective</t>
  </si>
  <si>
    <t>Good business, a necessity, 91 years of dividends</t>
  </si>
  <si>
    <t>https://www.youtube.com/watch?v=rgZ5IwNM4PY</t>
  </si>
  <si>
    <t>Great business to watch!</t>
  </si>
  <si>
    <t>LAST VIDEO ANALYSIS LINK</t>
  </si>
  <si>
    <t>https://www.youtube.com/watch?v=Oqw7IRMVqSY</t>
  </si>
  <si>
    <t>https://www.youtube.com/watch?v=toZesfTSfx4</t>
  </si>
  <si>
    <t>https://www.youtube.com/watch?v=hgjvQsEeiLM</t>
  </si>
  <si>
    <t>https://www.youtube.com/watch?v=MsIkq0gh9xs</t>
  </si>
  <si>
    <t>BRK INCOME IN BILLIONS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</si>
</sst>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409]#,##0"/>
    <numFmt numFmtId="166" formatCode="[$$-409]#,##0.00"/>
    <numFmt numFmtId="167" formatCode="[$€-2]\ #,##0.00"/>
  </numFmts>
  <fonts count="2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11"/>
      <color theme="1"/>
      <name val="Arial"/>
      <family val="2"/>
    </font>
    <font>
      <sz val="10"/>
      <color theme="1"/>
      <name val="Arial"/>
      <family val="2"/>
    </font>
    <font>
      <b/>
      <sz val="12"/>
      <color theme="1"/>
      <name val="Arial"/>
      <family val="2"/>
    </font>
    <font>
      <sz val="10"/>
      <color theme="0"/>
      <name val="Arial"/>
      <family val="2"/>
    </font>
    <font>
      <u/>
      <sz val="10"/>
      <color theme="10"/>
      <name val="Arial"/>
      <family val="2"/>
    </font>
    <font>
      <u/>
      <sz val="11"/>
      <color theme="10"/>
      <name val="Calibri"/>
      <family val="2"/>
      <scheme val="minor"/>
    </font>
    <font>
      <b/>
      <sz val="9"/>
      <color indexed="81"/>
      <name val="Tahoma"/>
      <family val="2"/>
    </font>
    <font>
      <sz val="9"/>
      <color indexed="81"/>
      <name val="Tahoma"/>
      <family val="2"/>
    </font>
    <font>
      <sz val="12"/>
      <color theme="1"/>
      <name val="Times New Roman"/>
      <family val="1"/>
    </font>
    <font>
      <sz val="11"/>
      <color rgb="FF000000"/>
      <name val="Arial"/>
      <family val="2"/>
    </font>
    <font>
      <sz val="10"/>
      <color rgb="FF0D0D0D"/>
      <name val="Roboto"/>
    </font>
    <font>
      <sz val="10"/>
      <color rgb="FF222222"/>
      <name val="Arial"/>
      <family val="2"/>
    </font>
    <font>
      <sz val="12"/>
      <color rgb="FF222222"/>
      <name val="Arial"/>
      <family val="2"/>
    </font>
    <font>
      <sz val="13"/>
      <color rgb="FF0D0D0D"/>
      <name val="Arial"/>
      <family val="2"/>
    </font>
    <font>
      <b/>
      <sz val="12"/>
      <color rgb="FF222222"/>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92D050"/>
        <bgColor indexed="64"/>
      </patternFill>
    </fill>
    <fill>
      <patternFill patternType="solid">
        <fgColor theme="7" tint="0.39997558519241921"/>
        <bgColor indexed="64"/>
      </patternFill>
    </fill>
  </fills>
  <borders count="26">
    <border>
      <left/>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9">
    <xf numFmtId="0" fontId="0" fillId="0" borderId="0"/>
    <xf numFmtId="9" fontId="13" fillId="0" borderId="0" applyFont="0" applyFill="0" applyBorder="0" applyAlignment="0" applyProtection="0"/>
    <xf numFmtId="0" fontId="10" fillId="0" borderId="0"/>
    <xf numFmtId="0" fontId="16" fillId="0" borderId="0" applyNumberFormat="0" applyFill="0" applyBorder="0" applyAlignment="0" applyProtection="0"/>
    <xf numFmtId="0" fontId="13" fillId="0" borderId="0"/>
    <xf numFmtId="0" fontId="17" fillId="0" borderId="0" applyNumberFormat="0" applyFill="0" applyBorder="0" applyAlignment="0" applyProtection="0"/>
    <xf numFmtId="9" fontId="13" fillId="0" borderId="0" applyFont="0" applyFill="0" applyBorder="0" applyAlignment="0" applyProtection="0"/>
    <xf numFmtId="0" fontId="16" fillId="0" borderId="0" applyNumberFormat="0" applyFill="0" applyBorder="0" applyAlignment="0" applyProtection="0"/>
    <xf numFmtId="0" fontId="9" fillId="0" borderId="0"/>
  </cellStyleXfs>
  <cellXfs count="172">
    <xf numFmtId="0" fontId="0" fillId="0" borderId="0" xfId="0"/>
    <xf numFmtId="2" fontId="0" fillId="0" borderId="0" xfId="0" applyNumberFormat="1"/>
    <xf numFmtId="0" fontId="0" fillId="2" borderId="0" xfId="0" applyFill="1"/>
    <xf numFmtId="0" fontId="0" fillId="3" borderId="0" xfId="0" applyFill="1"/>
    <xf numFmtId="0" fontId="11" fillId="0" borderId="0" xfId="0" applyFont="1"/>
    <xf numFmtId="0" fontId="11" fillId="0" borderId="0" xfId="0" applyFont="1" applyAlignment="1">
      <alignment horizontal="center" wrapText="1"/>
    </xf>
    <xf numFmtId="0" fontId="11" fillId="0" borderId="5" xfId="0" applyFont="1" applyBorder="1"/>
    <xf numFmtId="2" fontId="0" fillId="2" borderId="6" xfId="0" applyNumberFormat="1" applyFill="1" applyBorder="1"/>
    <xf numFmtId="0" fontId="0" fillId="0" borderId="6" xfId="0" applyBorder="1"/>
    <xf numFmtId="2" fontId="0" fillId="0" borderId="7" xfId="0" applyNumberFormat="1" applyBorder="1"/>
    <xf numFmtId="0" fontId="12" fillId="0" borderId="0" xfId="0" applyFont="1"/>
    <xf numFmtId="0" fontId="0" fillId="0" borderId="8" xfId="0" applyBorder="1"/>
    <xf numFmtId="0" fontId="0" fillId="0" borderId="9" xfId="0" applyBorder="1"/>
    <xf numFmtId="0" fontId="0" fillId="0" borderId="0" xfId="0" applyAlignment="1">
      <alignment horizontal="right"/>
    </xf>
    <xf numFmtId="0" fontId="0" fillId="0" borderId="10" xfId="0" applyBorder="1"/>
    <xf numFmtId="0" fontId="0" fillId="0" borderId="11" xfId="0" applyBorder="1"/>
    <xf numFmtId="0" fontId="0" fillId="0" borderId="12" xfId="0" applyBorder="1"/>
    <xf numFmtId="0" fontId="14" fillId="0" borderId="0" xfId="0" applyFont="1"/>
    <xf numFmtId="0" fontId="15" fillId="0" borderId="0" xfId="0" applyFont="1"/>
    <xf numFmtId="2" fontId="11" fillId="3" borderId="10" xfId="0" applyNumberFormat="1" applyFont="1" applyFill="1" applyBorder="1"/>
    <xf numFmtId="2" fontId="11" fillId="3" borderId="12" xfId="0" applyNumberFormat="1" applyFont="1" applyFill="1" applyBorder="1"/>
    <xf numFmtId="9" fontId="0" fillId="2" borderId="13" xfId="1" applyFont="1" applyFill="1" applyBorder="1" applyAlignment="1">
      <alignment horizontal="center"/>
    </xf>
    <xf numFmtId="164" fontId="0" fillId="2" borderId="13" xfId="0" applyNumberFormat="1" applyFill="1" applyBorder="1" applyAlignment="1">
      <alignment horizontal="center"/>
    </xf>
    <xf numFmtId="0" fontId="11" fillId="0" borderId="1" xfId="0" applyFont="1" applyBorder="1" applyAlignment="1">
      <alignment horizontal="center"/>
    </xf>
    <xf numFmtId="2" fontId="0" fillId="0" borderId="0" xfId="0" applyNumberFormat="1" applyAlignment="1">
      <alignment horizontal="center"/>
    </xf>
    <xf numFmtId="2" fontId="0" fillId="3" borderId="3" xfId="0" applyNumberFormat="1" applyFill="1" applyBorder="1" applyAlignment="1">
      <alignment horizontal="center"/>
    </xf>
    <xf numFmtId="0" fontId="0" fillId="0" borderId="3" xfId="0" applyBorder="1" applyAlignment="1">
      <alignment horizontal="center"/>
    </xf>
    <xf numFmtId="0" fontId="0" fillId="2" borderId="0" xfId="0" applyFill="1" applyAlignment="1">
      <alignment horizontal="center"/>
    </xf>
    <xf numFmtId="0" fontId="0" fillId="2" borderId="3" xfId="0" applyFill="1" applyBorder="1" applyAlignment="1">
      <alignment horizontal="center"/>
    </xf>
    <xf numFmtId="2" fontId="0" fillId="0" borderId="2" xfId="0" applyNumberFormat="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0" fontId="16" fillId="0" borderId="0" xfId="3"/>
    <xf numFmtId="0" fontId="16" fillId="0" borderId="0" xfId="3" applyAlignment="1">
      <alignment horizontal="right"/>
    </xf>
    <xf numFmtId="2" fontId="0" fillId="4" borderId="0" xfId="0" applyNumberFormat="1" applyFill="1" applyAlignment="1">
      <alignment horizontal="center"/>
    </xf>
    <xf numFmtId="0" fontId="16" fillId="0" borderId="0" xfId="3" applyAlignment="1">
      <alignment horizontal="left"/>
    </xf>
    <xf numFmtId="9" fontId="0" fillId="0" borderId="0" xfId="0" applyNumberFormat="1"/>
    <xf numFmtId="0" fontId="0" fillId="4" borderId="0" xfId="0" applyFill="1"/>
    <xf numFmtId="9" fontId="0" fillId="4" borderId="0" xfId="0" applyNumberFormat="1" applyFill="1"/>
    <xf numFmtId="0" fontId="11" fillId="0" borderId="1" xfId="0" applyFont="1" applyBorder="1"/>
    <xf numFmtId="2" fontId="0" fillId="3" borderId="3" xfId="0" applyNumberFormat="1" applyFill="1" applyBorder="1"/>
    <xf numFmtId="0" fontId="0" fillId="0" borderId="3" xfId="0" applyBorder="1"/>
    <xf numFmtId="2" fontId="0" fillId="0" borderId="2" xfId="0" applyNumberFormat="1" applyBorder="1"/>
    <xf numFmtId="2" fontId="0" fillId="0" borderId="3" xfId="0" applyNumberFormat="1" applyBorder="1"/>
    <xf numFmtId="2" fontId="0" fillId="0" borderId="4" xfId="0" applyNumberFormat="1" applyBorder="1"/>
    <xf numFmtId="0" fontId="11" fillId="0" borderId="6" xfId="0" applyFont="1" applyBorder="1"/>
    <xf numFmtId="0" fontId="16" fillId="0" borderId="0" xfId="3" applyAlignment="1">
      <alignment horizontal="left" vertical="center"/>
    </xf>
    <xf numFmtId="0" fontId="12" fillId="0" borderId="0" xfId="0" applyFont="1" applyAlignment="1">
      <alignment horizontal="left" vertical="center"/>
    </xf>
    <xf numFmtId="0" fontId="0" fillId="0" borderId="0" xfId="0" applyAlignment="1">
      <alignment horizontal="left" vertical="center"/>
    </xf>
    <xf numFmtId="0" fontId="13" fillId="0" borderId="0" xfId="4"/>
    <xf numFmtId="0" fontId="13" fillId="2" borderId="0" xfId="4" applyFill="1"/>
    <xf numFmtId="0" fontId="14" fillId="0" borderId="0" xfId="4" applyFont="1"/>
    <xf numFmtId="0" fontId="12" fillId="0" borderId="0" xfId="4" applyFont="1" applyAlignment="1">
      <alignment horizontal="left" vertical="center"/>
    </xf>
    <xf numFmtId="0" fontId="13" fillId="3" borderId="0" xfId="4" applyFill="1"/>
    <xf numFmtId="0" fontId="13" fillId="0" borderId="0" xfId="4" applyAlignment="1">
      <alignment horizontal="right"/>
    </xf>
    <xf numFmtId="0" fontId="17" fillId="0" borderId="0" xfId="5" quotePrefix="1" applyAlignment="1">
      <alignment horizontal="left" vertical="center"/>
    </xf>
    <xf numFmtId="0" fontId="11" fillId="0" borderId="0" xfId="4" applyFont="1" applyAlignment="1">
      <alignment horizontal="center" wrapText="1"/>
    </xf>
    <xf numFmtId="0" fontId="11" fillId="0" borderId="0" xfId="4" applyFont="1"/>
    <xf numFmtId="0" fontId="11" fillId="0" borderId="5" xfId="4" applyFont="1" applyBorder="1"/>
    <xf numFmtId="0" fontId="11" fillId="0" borderId="1" xfId="4" applyFont="1" applyBorder="1" applyAlignment="1">
      <alignment horizontal="center"/>
    </xf>
    <xf numFmtId="9" fontId="0" fillId="2" borderId="13" xfId="6" applyFont="1" applyFill="1" applyBorder="1" applyAlignment="1">
      <alignment horizontal="center"/>
    </xf>
    <xf numFmtId="2" fontId="13" fillId="0" borderId="0" xfId="4" applyNumberFormat="1"/>
    <xf numFmtId="2" fontId="13" fillId="2" borderId="6" xfId="4" applyNumberFormat="1" applyFill="1" applyBorder="1"/>
    <xf numFmtId="2" fontId="13" fillId="0" borderId="0" xfId="4" applyNumberFormat="1" applyAlignment="1">
      <alignment horizontal="center"/>
    </xf>
    <xf numFmtId="0" fontId="13" fillId="0" borderId="6" xfId="4" applyBorder="1"/>
    <xf numFmtId="2" fontId="13" fillId="0" borderId="7" xfId="4" applyNumberFormat="1" applyBorder="1"/>
    <xf numFmtId="2" fontId="13" fillId="3" borderId="3" xfId="4" applyNumberFormat="1" applyFill="1" applyBorder="1" applyAlignment="1">
      <alignment horizontal="center"/>
    </xf>
    <xf numFmtId="0" fontId="13" fillId="0" borderId="3" xfId="4" applyBorder="1" applyAlignment="1">
      <alignment horizontal="center"/>
    </xf>
    <xf numFmtId="164" fontId="13" fillId="2" borderId="13" xfId="4" applyNumberFormat="1" applyFill="1" applyBorder="1" applyAlignment="1">
      <alignment horizontal="center"/>
    </xf>
    <xf numFmtId="0" fontId="15" fillId="0" borderId="0" xfId="4" applyFont="1"/>
    <xf numFmtId="0" fontId="13" fillId="0" borderId="10" xfId="4" applyBorder="1"/>
    <xf numFmtId="0" fontId="13" fillId="0" borderId="11" xfId="4" applyBorder="1"/>
    <xf numFmtId="0" fontId="13" fillId="0" borderId="12" xfId="4" applyBorder="1"/>
    <xf numFmtId="0" fontId="13" fillId="0" borderId="8" xfId="4" applyBorder="1"/>
    <xf numFmtId="0" fontId="13" fillId="2" borderId="0" xfId="4" applyFill="1" applyAlignment="1">
      <alignment horizontal="center"/>
    </xf>
    <xf numFmtId="2" fontId="13" fillId="0" borderId="2" xfId="4" applyNumberFormat="1" applyBorder="1" applyAlignment="1">
      <alignment horizontal="center"/>
    </xf>
    <xf numFmtId="0" fontId="13" fillId="0" borderId="9" xfId="4" applyBorder="1"/>
    <xf numFmtId="0" fontId="13" fillId="2" borderId="3" xfId="4" applyFill="1" applyBorder="1" applyAlignment="1">
      <alignment horizontal="center"/>
    </xf>
    <xf numFmtId="2" fontId="13" fillId="0" borderId="3" xfId="4" applyNumberFormat="1" applyBorder="1" applyAlignment="1">
      <alignment horizontal="center"/>
    </xf>
    <xf numFmtId="2" fontId="13" fillId="0" borderId="4" xfId="4" applyNumberFormat="1" applyBorder="1" applyAlignment="1">
      <alignment horizontal="center"/>
    </xf>
    <xf numFmtId="2" fontId="11" fillId="3" borderId="10" xfId="4" applyNumberFormat="1" applyFont="1" applyFill="1" applyBorder="1"/>
    <xf numFmtId="2" fontId="11" fillId="3" borderId="12" xfId="4" applyNumberFormat="1" applyFont="1" applyFill="1" applyBorder="1"/>
    <xf numFmtId="0" fontId="16" fillId="0" borderId="0" xfId="7"/>
    <xf numFmtId="0" fontId="11" fillId="0" borderId="13" xfId="0" applyFont="1" applyBorder="1"/>
    <xf numFmtId="0" fontId="17" fillId="0" borderId="0" xfId="5"/>
    <xf numFmtId="0" fontId="16" fillId="0" borderId="0" xfId="3" quotePrefix="1"/>
    <xf numFmtId="17" fontId="0" fillId="0" borderId="0" xfId="0" applyNumberFormat="1"/>
    <xf numFmtId="0" fontId="0" fillId="0" borderId="15" xfId="0" applyBorder="1" applyAlignment="1">
      <alignment wrapText="1"/>
    </xf>
    <xf numFmtId="0" fontId="11" fillId="5" borderId="0" xfId="0" applyFont="1" applyFill="1"/>
    <xf numFmtId="0" fontId="0" fillId="5" borderId="0" xfId="0" applyFill="1"/>
    <xf numFmtId="0" fontId="16" fillId="0" borderId="0" xfId="3" applyFill="1"/>
    <xf numFmtId="0" fontId="16" fillId="0" borderId="0" xfId="3" quotePrefix="1" applyAlignment="1">
      <alignment horizontal="left" vertical="center"/>
    </xf>
    <xf numFmtId="2" fontId="0" fillId="6" borderId="13" xfId="0" applyNumberFormat="1" applyFill="1" applyBorder="1"/>
    <xf numFmtId="0" fontId="11" fillId="7" borderId="0" xfId="0" applyFont="1" applyFill="1"/>
    <xf numFmtId="0" fontId="0" fillId="7" borderId="0" xfId="0" applyFill="1"/>
    <xf numFmtId="2" fontId="0" fillId="8" borderId="13" xfId="0" applyNumberFormat="1" applyFill="1" applyBorder="1"/>
    <xf numFmtId="0" fontId="20" fillId="0" borderId="0" xfId="0" applyFont="1" applyAlignment="1">
      <alignment vertical="center"/>
    </xf>
    <xf numFmtId="0" fontId="21" fillId="0" borderId="0" xfId="0" applyFont="1"/>
    <xf numFmtId="2" fontId="13" fillId="4" borderId="0" xfId="4" applyNumberFormat="1" applyFill="1"/>
    <xf numFmtId="2" fontId="0" fillId="0" borderId="13" xfId="0" applyNumberFormat="1" applyBorder="1"/>
    <xf numFmtId="0" fontId="0" fillId="0" borderId="0" xfId="0" applyAlignment="1">
      <alignment wrapText="1"/>
    </xf>
    <xf numFmtId="0" fontId="0" fillId="0" borderId="14" xfId="0" applyBorder="1" applyAlignment="1">
      <alignment wrapText="1"/>
    </xf>
    <xf numFmtId="0" fontId="0" fillId="0" borderId="15" xfId="0" applyBorder="1"/>
    <xf numFmtId="0" fontId="0" fillId="7" borderId="13" xfId="0" applyFill="1" applyBorder="1"/>
    <xf numFmtId="2" fontId="0" fillId="6" borderId="0" xfId="0" applyNumberFormat="1" applyFill="1"/>
    <xf numFmtId="0" fontId="16" fillId="0" borderId="0" xfId="3" applyFill="1" applyBorder="1"/>
    <xf numFmtId="2" fontId="0" fillId="0" borderId="0" xfId="0" applyNumberFormat="1" applyAlignment="1">
      <alignment wrapText="1"/>
    </xf>
    <xf numFmtId="0" fontId="16" fillId="0" borderId="0" xfId="3" applyFill="1" applyBorder="1" applyAlignment="1">
      <alignment wrapText="1"/>
    </xf>
    <xf numFmtId="2" fontId="0" fillId="7" borderId="13" xfId="0" applyNumberFormat="1" applyFill="1" applyBorder="1"/>
    <xf numFmtId="0" fontId="16" fillId="7" borderId="0" xfId="3" applyFill="1"/>
    <xf numFmtId="17" fontId="0" fillId="7" borderId="0" xfId="0" applyNumberFormat="1" applyFill="1"/>
    <xf numFmtId="0" fontId="0" fillId="7" borderId="15" xfId="0" applyFill="1" applyBorder="1" applyAlignment="1">
      <alignment wrapText="1"/>
    </xf>
    <xf numFmtId="2" fontId="0" fillId="7" borderId="0" xfId="0" applyNumberFormat="1" applyFill="1"/>
    <xf numFmtId="0" fontId="17" fillId="0" borderId="13" xfId="5" applyBorder="1"/>
    <xf numFmtId="15" fontId="0" fillId="0" borderId="0" xfId="0" applyNumberFormat="1"/>
    <xf numFmtId="0" fontId="16" fillId="0" borderId="13" xfId="3" applyBorder="1"/>
    <xf numFmtId="0" fontId="0" fillId="4" borderId="15" xfId="0" applyFill="1" applyBorder="1" applyAlignment="1">
      <alignment wrapText="1"/>
    </xf>
    <xf numFmtId="2" fontId="0" fillId="4" borderId="0" xfId="0" applyNumberFormat="1" applyFill="1"/>
    <xf numFmtId="2" fontId="0" fillId="4" borderId="13" xfId="0" applyNumberFormat="1" applyFill="1" applyBorder="1"/>
    <xf numFmtId="0" fontId="16" fillId="4" borderId="0" xfId="3" applyFill="1"/>
    <xf numFmtId="17" fontId="0" fillId="4" borderId="0" xfId="0" applyNumberFormat="1" applyFill="1"/>
    <xf numFmtId="0" fontId="9" fillId="0" borderId="0" xfId="8"/>
    <xf numFmtId="0" fontId="9" fillId="9" borderId="16" xfId="8" applyFill="1" applyBorder="1"/>
    <xf numFmtId="0" fontId="9" fillId="9" borderId="17" xfId="8" applyFill="1" applyBorder="1"/>
    <xf numFmtId="0" fontId="9" fillId="9" borderId="18" xfId="8" applyFill="1" applyBorder="1"/>
    <xf numFmtId="0" fontId="9" fillId="0" borderId="19" xfId="8" applyBorder="1"/>
    <xf numFmtId="0" fontId="9" fillId="0" borderId="20" xfId="8" applyBorder="1"/>
    <xf numFmtId="0" fontId="9" fillId="0" borderId="13" xfId="8" applyBorder="1"/>
    <xf numFmtId="0" fontId="17" fillId="0" borderId="21" xfId="5" applyBorder="1"/>
    <xf numFmtId="0" fontId="9" fillId="0" borderId="21" xfId="8" applyBorder="1"/>
    <xf numFmtId="0" fontId="9" fillId="0" borderId="22" xfId="8" applyBorder="1"/>
    <xf numFmtId="0" fontId="9" fillId="0" borderId="23" xfId="8" applyBorder="1"/>
    <xf numFmtId="0" fontId="17" fillId="0" borderId="24" xfId="5" applyBorder="1"/>
    <xf numFmtId="0" fontId="9" fillId="0" borderId="25" xfId="8" applyBorder="1"/>
    <xf numFmtId="0" fontId="8" fillId="0" borderId="0" xfId="8" applyFont="1"/>
    <xf numFmtId="0" fontId="8" fillId="0" borderId="13" xfId="8" applyFont="1" applyBorder="1"/>
    <xf numFmtId="0" fontId="22" fillId="0" borderId="0" xfId="0" applyFont="1"/>
    <xf numFmtId="0" fontId="7" fillId="0" borderId="0" xfId="8" applyFont="1"/>
    <xf numFmtId="0" fontId="23" fillId="0" borderId="0" xfId="0" applyFont="1"/>
    <xf numFmtId="0" fontId="24" fillId="0" borderId="0" xfId="0" applyFont="1"/>
    <xf numFmtId="0" fontId="25" fillId="0" borderId="0" xfId="0" applyFont="1"/>
    <xf numFmtId="0" fontId="26" fillId="0" borderId="0" xfId="0" applyFont="1"/>
    <xf numFmtId="0" fontId="6" fillId="0" borderId="0" xfId="8" applyFont="1"/>
    <xf numFmtId="0" fontId="24" fillId="0" borderId="0" xfId="0" applyFont="1" applyAlignment="1">
      <alignment vertical="center" wrapText="1"/>
    </xf>
    <xf numFmtId="0" fontId="5" fillId="0" borderId="0" xfId="8" applyFont="1"/>
    <xf numFmtId="0" fontId="4" fillId="0" borderId="0" xfId="8" applyFont="1"/>
    <xf numFmtId="0" fontId="16" fillId="4" borderId="0" xfId="3" quotePrefix="1" applyFill="1"/>
    <xf numFmtId="10" fontId="0" fillId="0" borderId="0" xfId="0" applyNumberFormat="1"/>
    <xf numFmtId="10" fontId="0" fillId="0" borderId="3" xfId="0" applyNumberFormat="1" applyBorder="1" applyAlignment="1">
      <alignment horizontal="center"/>
    </xf>
    <xf numFmtId="0" fontId="0" fillId="6" borderId="0" xfId="0" applyFill="1"/>
    <xf numFmtId="0" fontId="16" fillId="4" borderId="0" xfId="3" applyFill="1" applyBorder="1"/>
    <xf numFmtId="0" fontId="0" fillId="10" borderId="0" xfId="0" applyFill="1"/>
    <xf numFmtId="0" fontId="3" fillId="0" borderId="0" xfId="8" applyFont="1"/>
    <xf numFmtId="0" fontId="22" fillId="4" borderId="0" xfId="0" applyFont="1" applyFill="1"/>
    <xf numFmtId="0" fontId="2" fillId="0" borderId="0" xfId="8" applyFont="1"/>
    <xf numFmtId="165" fontId="0" fillId="0" borderId="0" xfId="0" applyNumberFormat="1"/>
    <xf numFmtId="4" fontId="0" fillId="0" borderId="0" xfId="0" applyNumberFormat="1"/>
    <xf numFmtId="165" fontId="11" fillId="0" borderId="0" xfId="0" applyNumberFormat="1" applyFont="1"/>
    <xf numFmtId="165" fontId="11" fillId="4" borderId="0" xfId="0" applyNumberFormat="1" applyFont="1" applyFill="1"/>
    <xf numFmtId="0" fontId="11" fillId="4" borderId="0" xfId="0" applyFont="1" applyFill="1"/>
    <xf numFmtId="4" fontId="11" fillId="0" borderId="0" xfId="0" applyNumberFormat="1" applyFont="1"/>
    <xf numFmtId="2" fontId="0" fillId="4" borderId="3" xfId="0" applyNumberFormat="1" applyFill="1" applyBorder="1" applyAlignment="1">
      <alignment horizontal="center"/>
    </xf>
    <xf numFmtId="167" fontId="11" fillId="4" borderId="0" xfId="0" applyNumberFormat="1" applyFont="1" applyFill="1"/>
    <xf numFmtId="0" fontId="16" fillId="11" borderId="0" xfId="3" applyFill="1"/>
    <xf numFmtId="0" fontId="11" fillId="12" borderId="0" xfId="0" applyFont="1" applyFill="1"/>
    <xf numFmtId="0" fontId="0" fillId="12" borderId="0" xfId="0" applyFill="1"/>
    <xf numFmtId="166" fontId="0" fillId="0" borderId="0" xfId="0" applyNumberFormat="1"/>
    <xf numFmtId="167" fontId="0" fillId="0" borderId="0" xfId="0" applyNumberFormat="1"/>
    <xf numFmtId="0" fontId="1" fillId="0" borderId="0" xfId="8" applyFont="1"/>
    <xf numFmtId="0" fontId="0" fillId="4" borderId="15" xfId="0" applyFill="1" applyBorder="1"/>
    <xf numFmtId="9" fontId="0" fillId="4" borderId="13" xfId="1" applyFont="1" applyFill="1" applyBorder="1" applyAlignment="1">
      <alignment horizontal="center"/>
    </xf>
    <xf numFmtId="0" fontId="0" fillId="4" borderId="3" xfId="0" applyFill="1" applyBorder="1" applyAlignment="1">
      <alignment horizontal="center"/>
    </xf>
  </cellXfs>
  <cellStyles count="9">
    <cellStyle name="Hyperlink" xfId="3" builtinId="8"/>
    <cellStyle name="Hyperlink 2" xfId="5" xr:uid="{7ED9B1BB-3B0C-4A09-B825-652FF6FD84C4}"/>
    <cellStyle name="Hyperlink 2 2" xfId="7" xr:uid="{DEBBE976-BEEA-4E68-9211-CC74A882F4A2}"/>
    <cellStyle name="Normal" xfId="0" builtinId="0"/>
    <cellStyle name="Normal 2" xfId="4" xr:uid="{820C14E5-DA0D-4555-AB11-03450B785404}"/>
    <cellStyle name="Normal 3" xfId="8" xr:uid="{556CA4E0-2E34-4A4D-AE58-C0901F366E6F}"/>
    <cellStyle name="Per cent" xfId="1" builtinId="5"/>
    <cellStyle name="Percent 2" xfId="6" xr:uid="{3D059B83-7148-4B98-9D47-A2E348E4204F}"/>
    <cellStyle name="Standard 2" xfId="2" xr:uid="{3C3DDD32-1C41-4487-943F-0CC3AE096F99}"/>
  </cellStyles>
  <dxfs count="208">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B050"/>
      </font>
    </dxf>
    <dxf>
      <font>
        <color rgb="FFFF0000"/>
      </font>
    </dxf>
  </dxfs>
  <tableStyles count="0" defaultTableStyle="TableStyleMedium2" defaultPivotStyle="PivotStyleLight16"/>
  <colors>
    <mruColors>
      <color rgb="FFFF0101"/>
      <color rgb="FFFF3300"/>
      <color rgb="FFFF00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onnections" Target="connection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0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0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sven-carlin-research-platform.teachable.com/p/stock-market-research-platform" TargetMode="External"/></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5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6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7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0.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customXml" Target="../ink/ink1.xml"/><Relationship Id="rId7" Type="http://schemas.openxmlformats.org/officeDocument/2006/relationships/customXml" Target="../ink/ink3.xml"/><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 Id="rId6" Type="http://schemas.openxmlformats.org/officeDocument/2006/relationships/image" Target="../media/image5.png"/><Relationship Id="rId5" Type="http://schemas.openxmlformats.org/officeDocument/2006/relationships/customXml" Target="../ink/ink2.xml"/><Relationship Id="rId4" Type="http://schemas.openxmlformats.org/officeDocument/2006/relationships/image" Target="../media/image4.png"/></Relationships>
</file>

<file path=xl/drawings/_rels/drawing8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8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_rels/drawing9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ven-carlin-research-platform.teachable.com/p/stock-market-research-platform"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E8BADB50-D626-4BCC-AA95-D2520C7E40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70E105D9-6980-4425-8B72-3F5C12282E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1A3B0815-E318-4D95-871D-E20B2C2E92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28EABD6-BAFD-48A8-9873-5B5A1711BF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8F1DF99B-6B8A-4EF8-AE0A-4D7008DE7A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EBE47AF3-76A6-4969-91BF-04DD12EDA7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7E345D6-3715-4362-808E-6E27D51DB3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77BD1525-82B6-4F07-AE76-FFAAD07A68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4165BE73-C642-420E-A163-018C03CE05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0055C835-FFE6-4F8C-B767-E55119AB68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F22857E5-5179-4C52-BE15-6C803090B7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32C5F38-AE1F-49F4-83B5-79F1708532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4152900"/>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3BA2F1F9-8A32-4DAB-83C0-A8DCAAB5D4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104775</xdr:colOff>
      <xdr:row>11</xdr:row>
      <xdr:rowOff>142875</xdr:rowOff>
    </xdr:from>
    <xdr:to>
      <xdr:col>10</xdr:col>
      <xdr:colOff>2533650</xdr:colOff>
      <xdr:row>25</xdr:row>
      <xdr:rowOff>80587</xdr:rowOff>
    </xdr:to>
    <xdr:pic>
      <xdr:nvPicPr>
        <xdr:cNvPr id="2" name="Picture 1">
          <a:hlinkClick xmlns:r="http://schemas.openxmlformats.org/officeDocument/2006/relationships" r:id="rId1"/>
          <a:extLst>
            <a:ext uri="{FF2B5EF4-FFF2-40B4-BE49-F238E27FC236}">
              <a16:creationId xmlns:a16="http://schemas.microsoft.com/office/drawing/2014/main" id="{7ADA6685-8641-41EC-964C-E3968D3B2EEA}"/>
            </a:ext>
          </a:extLst>
        </xdr:cNvPr>
        <xdr:cNvPicPr>
          <a:picLocks noChangeAspect="1"/>
        </xdr:cNvPicPr>
      </xdr:nvPicPr>
      <xdr:blipFill>
        <a:blip xmlns:r="http://schemas.openxmlformats.org/officeDocument/2006/relationships" r:embed="rId2"/>
        <a:stretch>
          <a:fillRect/>
        </a:stretch>
      </xdr:blipFill>
      <xdr:spPr>
        <a:xfrm>
          <a:off x="9010650" y="1600200"/>
          <a:ext cx="2428875" cy="222371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36DE5E8-745A-44EA-9DDA-AA97DAB762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EE71C2F0-3D43-4016-9FA0-328C0D43F0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03CE8B95-F7A1-4265-A49E-DB12D839B6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75D06FEF-A1B5-461C-9C84-DE31370731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DC46D78E-6653-49AE-AA39-A03E89C9C5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4152900"/>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285750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57DAD1C-908B-4F61-BF0E-E649D0E2B5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9C9183FB-6460-46B1-9B00-68AC76F388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4152900"/>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FF28DA7E-8C9F-4801-B7F8-31B28407A0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8665873D-1033-4B08-91A2-35351D6137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9599CA63-0742-41E8-95CD-35465C3EB7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xdr:row>
      <xdr:rowOff>101600</xdr:rowOff>
    </xdr:from>
    <xdr:to>
      <xdr:col>10</xdr:col>
      <xdr:colOff>548184</xdr:colOff>
      <xdr:row>24</xdr:row>
      <xdr:rowOff>76200</xdr:rowOff>
    </xdr:to>
    <xdr:pic>
      <xdr:nvPicPr>
        <xdr:cNvPr id="2" name="Picture 1">
          <a:extLst>
            <a:ext uri="{FF2B5EF4-FFF2-40B4-BE49-F238E27FC236}">
              <a16:creationId xmlns:a16="http://schemas.microsoft.com/office/drawing/2014/main" id="{5621BFB5-7CA9-D4C1-79D0-14B50E17B9CC}"/>
            </a:ext>
          </a:extLst>
        </xdr:cNvPr>
        <xdr:cNvPicPr>
          <a:picLocks noChangeAspect="1"/>
        </xdr:cNvPicPr>
      </xdr:nvPicPr>
      <xdr:blipFill>
        <a:blip xmlns:r="http://schemas.openxmlformats.org/officeDocument/2006/relationships" r:embed="rId1"/>
        <a:stretch>
          <a:fillRect/>
        </a:stretch>
      </xdr:blipFill>
      <xdr:spPr>
        <a:xfrm>
          <a:off x="0" y="1257300"/>
          <a:ext cx="10504984" cy="27813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09D3C86C-B730-4DE5-8098-1F4BE82A64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3734A5B-7719-4F6A-BCC8-7DB22757F7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4F89EFBA-DAA3-45D8-B4C5-E2B73ABB0C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066BFEF7-64F8-4669-AF7C-B71E83CCC4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ECE44E27-6E71-4DA1-BEEF-00C60EBB5D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19C45687-974C-4D53-B5E7-FEEFCB4673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208E8B1-4975-40D9-AA62-4BE2B894DA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17D0F75E-2C66-4906-A099-DB448435E9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793538D-C815-475A-864F-28FA9CC7BE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3D872B08-1316-4B02-A6EA-EBAA4A4650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EF8D8BB4-698B-4468-8942-A66A6A6407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5D29C2FE-DA53-400E-BB22-59DDAF33D9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82512595-4D50-4A89-BD93-C359B93BEE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DF0A71C7-9318-4220-8E62-42E296DE4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FC7EEF9-8CA8-4244-A2F5-2C7593294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3EB63C1F-D34D-4955-9DB9-DC2CE6D933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69F6556-5497-4921-B82E-BC1A2BA2DC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E4E9E5E3-219D-4F9F-BDC4-B0508E5494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EB5C4937-A633-4244-B099-35B706A17F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7FB1266-4229-4822-A08A-52DD05E77B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11596DE3-020D-4F0A-9D7D-40E1865C14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0FABAE67-C48A-4B59-A19A-724D1A647B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E58EBCAF-469F-4079-B56E-532DFD97F0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EC894B4D-A42C-44A7-9CAA-D62E511A0D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8BA51087-E411-4AC7-B86F-6FB5B5CB24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0B449623-2BBA-459C-8A66-7477C8E335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98EF1337-7E1D-485E-8CE8-58E02DF57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D2216D25-25F1-4B27-9D11-34B161DA68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FA0D01D4-562A-4B0F-9A80-600E0DBCB5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16668714-6B48-4142-A267-B7B4D6D09A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DF2EBE7-8902-4566-A934-6D3919249F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B341841-205D-4EF4-ACE2-0DE60E81B6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4152900"/>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4A7CD53D-CBEF-4510-91C8-B8CC40FE57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71021CCA-803E-4806-9B8A-5037A4C1D2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FEC19B9-BCF4-4CDF-824A-A711043292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415F22CF-1392-4F36-B6A1-8DE282E52D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C42E8F5-2039-42B2-8428-53177A3CB1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1E0EB25D-AFE3-4FCF-9EC7-F270ECD8F6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245ACD6-590E-45D0-A15D-2A1D5DAE27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57EC6537-48B5-469A-A62F-10D9291C4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4152900"/>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9D72E7D6-3546-4255-AB8D-93574B8453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BCB54791-5E28-4067-AC9D-E51942858C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557AF318-1025-4B36-A26B-0CD3C63A00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084CCEA1-5A8A-EC40-8948-6BEEA2389B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2500" y="4064000"/>
          <a:ext cx="2571750" cy="209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95CC771C-86FB-48EF-9440-DEFB15AFE9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891DABC-AD92-417A-BD6F-F719F2B165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354E32BE-85D8-42A1-A5C4-30DDAC7606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51064391-C035-484A-90FD-D77E269154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2FD9102-FD91-4032-A9D5-3C09F97F17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F0E56F0F-DAD5-4ECD-8BD0-6C4CF2AE6A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4152900"/>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F913E193-44D2-402F-92A3-B9779FD9A7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22CF4BB-6BD3-4989-9B1B-9848047403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81B44B3F-E4A5-49F7-B4B6-EE639A5F7A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E2390B8-683B-4441-A64C-97743AB74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8ED8BA3-675A-4A7A-B187-85104887E0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8BDF51F5-BAD2-4694-AC27-06D48F7708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1693300</xdr:colOff>
      <xdr:row>8</xdr:row>
      <xdr:rowOff>134120</xdr:rowOff>
    </xdr:from>
    <xdr:to>
      <xdr:col>4</xdr:col>
      <xdr:colOff>109620</xdr:colOff>
      <xdr:row>9</xdr:row>
      <xdr:rowOff>2140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97557135-C41E-453C-D46B-CA3808B71EB4}"/>
                </a:ext>
              </a:extLst>
            </xdr14:cNvPr>
            <xdr14:cNvContentPartPr/>
          </xdr14:nvContentPartPr>
          <xdr14:nvPr macro=""/>
          <xdr14:xfrm>
            <a:off x="2899800" y="1708920"/>
            <a:ext cx="981720" cy="33120"/>
          </xdr14:xfrm>
        </xdr:contentPart>
      </mc:Choice>
      <mc:Fallback xmlns="">
        <xdr:pic>
          <xdr:nvPicPr>
            <xdr:cNvPr id="3" name="Ink 2">
              <a:extLst>
                <a:ext uri="{FF2B5EF4-FFF2-40B4-BE49-F238E27FC236}">
                  <a16:creationId xmlns:a16="http://schemas.microsoft.com/office/drawing/2014/main" id="{97557135-C41E-453C-D46B-CA3808B71EB4}"/>
                </a:ext>
              </a:extLst>
            </xdr:cNvPr>
            <xdr:cNvPicPr/>
          </xdr:nvPicPr>
          <xdr:blipFill>
            <a:blip xmlns:r="http://schemas.openxmlformats.org/officeDocument/2006/relationships" r:embed="rId4"/>
            <a:stretch>
              <a:fillRect/>
            </a:stretch>
          </xdr:blipFill>
          <xdr:spPr>
            <a:xfrm>
              <a:off x="2863800" y="1672920"/>
              <a:ext cx="1053360" cy="104760"/>
            </a:xfrm>
            <a:prstGeom prst="rect">
              <a:avLst/>
            </a:prstGeom>
          </xdr:spPr>
        </xdr:pic>
      </mc:Fallback>
    </mc:AlternateContent>
    <xdr:clientData/>
  </xdr:twoCellAnchor>
  <xdr:twoCellAnchor editAs="oneCell">
    <xdr:from>
      <xdr:col>13</xdr:col>
      <xdr:colOff>420200</xdr:colOff>
      <xdr:row>0</xdr:row>
      <xdr:rowOff>154800</xdr:rowOff>
    </xdr:from>
    <xdr:to>
      <xdr:col>15</xdr:col>
      <xdr:colOff>787060</xdr:colOff>
      <xdr:row>3</xdr:row>
      <xdr:rowOff>85440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6" name="Ink 5">
              <a:extLst>
                <a:ext uri="{FF2B5EF4-FFF2-40B4-BE49-F238E27FC236}">
                  <a16:creationId xmlns:a16="http://schemas.microsoft.com/office/drawing/2014/main" id="{C9D2C08D-6B61-564E-BE00-B75E70AC19B4}"/>
                </a:ext>
              </a:extLst>
            </xdr14:cNvPr>
            <xdr14:cNvContentPartPr/>
          </xdr14:nvContentPartPr>
          <xdr14:nvPr macro=""/>
          <xdr14:xfrm>
            <a:off x="9234000" y="154800"/>
            <a:ext cx="2055960" cy="464040"/>
          </xdr14:xfrm>
        </xdr:contentPart>
      </mc:Choice>
      <mc:Fallback xmlns="">
        <xdr:pic>
          <xdr:nvPicPr>
            <xdr:cNvPr id="6" name="Ink 5">
              <a:extLst>
                <a:ext uri="{FF2B5EF4-FFF2-40B4-BE49-F238E27FC236}">
                  <a16:creationId xmlns:a16="http://schemas.microsoft.com/office/drawing/2014/main" id="{C9D2C08D-6B61-564E-BE00-B75E70AC19B4}"/>
                </a:ext>
              </a:extLst>
            </xdr:cNvPr>
            <xdr:cNvPicPr/>
          </xdr:nvPicPr>
          <xdr:blipFill>
            <a:blip xmlns:r="http://schemas.openxmlformats.org/officeDocument/2006/relationships" r:embed="rId6"/>
            <a:stretch>
              <a:fillRect/>
            </a:stretch>
          </xdr:blipFill>
          <xdr:spPr>
            <a:xfrm>
              <a:off x="9198000" y="118800"/>
              <a:ext cx="2127600" cy="535680"/>
            </a:xfrm>
            <a:prstGeom prst="rect">
              <a:avLst/>
            </a:prstGeom>
          </xdr:spPr>
        </xdr:pic>
      </mc:Fallback>
    </mc:AlternateContent>
    <xdr:clientData/>
  </xdr:twoCellAnchor>
  <xdr:twoCellAnchor editAs="oneCell">
    <xdr:from>
      <xdr:col>15</xdr:col>
      <xdr:colOff>915580</xdr:colOff>
      <xdr:row>5</xdr:row>
      <xdr:rowOff>86640</xdr:rowOff>
    </xdr:from>
    <xdr:to>
      <xdr:col>17</xdr:col>
      <xdr:colOff>49240</xdr:colOff>
      <xdr:row>7</xdr:row>
      <xdr:rowOff>48400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1" name="Ink 10">
              <a:extLst>
                <a:ext uri="{FF2B5EF4-FFF2-40B4-BE49-F238E27FC236}">
                  <a16:creationId xmlns:a16="http://schemas.microsoft.com/office/drawing/2014/main" id="{A43D57CD-77BA-0A8B-1B4D-0A89A5799CA8}"/>
                </a:ext>
              </a:extLst>
            </xdr14:cNvPr>
            <xdr14:cNvContentPartPr/>
          </xdr14:nvContentPartPr>
          <xdr14:nvPr macro=""/>
          <xdr14:xfrm>
            <a:off x="11418480" y="1153440"/>
            <a:ext cx="1533960" cy="291960"/>
          </xdr14:xfrm>
        </xdr:contentPart>
      </mc:Choice>
      <mc:Fallback xmlns="">
        <xdr:pic>
          <xdr:nvPicPr>
            <xdr:cNvPr id="11" name="Ink 10">
              <a:extLst>
                <a:ext uri="{FF2B5EF4-FFF2-40B4-BE49-F238E27FC236}">
                  <a16:creationId xmlns:a16="http://schemas.microsoft.com/office/drawing/2014/main" id="{A43D57CD-77BA-0A8B-1B4D-0A89A5799CA8}"/>
                </a:ext>
              </a:extLst>
            </xdr:cNvPr>
            <xdr:cNvPicPr/>
          </xdr:nvPicPr>
          <xdr:blipFill>
            <a:blip xmlns:r="http://schemas.openxmlformats.org/officeDocument/2006/relationships" r:embed="rId8"/>
            <a:stretch>
              <a:fillRect/>
            </a:stretch>
          </xdr:blipFill>
          <xdr:spPr>
            <a:xfrm>
              <a:off x="11382840" y="1117440"/>
              <a:ext cx="1605600" cy="363600"/>
            </a:xfrm>
            <a:prstGeom prst="rect">
              <a:avLst/>
            </a:prstGeom>
          </xdr:spPr>
        </xdr:pic>
      </mc:Fallback>
    </mc:AlternateContent>
    <xdr:clientData/>
  </xdr:twoCellAnchor>
</xdr:wsDr>
</file>

<file path=xl/drawings/drawing8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23D63A8-1344-4AE2-822D-1D053526B4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EA953E5-8336-4B70-9DF8-7C45A0E108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13ED599-ACA6-40D6-BB6C-D5AAAEE84C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ABAD62C9-12C4-448A-9DBF-AE97B0A943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55B12D97-EAC7-41C3-B502-0C3795B19C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FC5A7F0E-45BF-44FB-ABD2-4A5700E55E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7</xdr:col>
      <xdr:colOff>272143</xdr:colOff>
      <xdr:row>20</xdr:row>
      <xdr:rowOff>76200</xdr:rowOff>
    </xdr:from>
    <xdr:to>
      <xdr:col>12</xdr:col>
      <xdr:colOff>182336</xdr:colOff>
      <xdr:row>33</xdr:row>
      <xdr:rowOff>18778</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8F8442E-8594-4F83-B441-2AFBA4AD5A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7493" y="3895725"/>
          <a:ext cx="2243818" cy="2085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38360AA-9BD1-48F6-A98A-DDAC60CB24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5B301A76-D505-4CBA-BDC8-CE5163028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84DF22F3-9893-45DF-9C9E-E24D46DAC4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730CBF0-45B1-4170-B15F-67A4666133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6D126DB-B5C3-4EFC-83E0-3CD89CDE14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8BC3E50-9D78-4C5C-89B2-43B6EEF4DB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4A7B851-AC41-457D-9346-AAEBFD55E6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323849</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14377F0B-76E0-49BD-8AC8-13DBDCC27B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3887E0E0-D8BA-4F98-BC77-079AAD42C4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C41A418-BC9D-4A68-A988-2C20B897C8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2A92146D-370C-403F-9E66-04064C2754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66EE0C14-E543-445C-A0D6-3DAAB71FB8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7</xdr:col>
      <xdr:colOff>419100</xdr:colOff>
      <xdr:row>20</xdr:row>
      <xdr:rowOff>76200</xdr:rowOff>
    </xdr:from>
    <xdr:to>
      <xdr:col>12</xdr:col>
      <xdr:colOff>323850</xdr:colOff>
      <xdr:row>32</xdr:row>
      <xdr:rowOff>142875</xdr:rowOff>
    </xdr:to>
    <xdr:pic>
      <xdr:nvPicPr>
        <xdr:cNvPr id="2" name="Picture 1" descr="Homepage | Sven Carlin Research Platform">
          <a:hlinkClick xmlns:r="http://schemas.openxmlformats.org/officeDocument/2006/relationships" r:id="rId1"/>
          <a:extLst>
            <a:ext uri="{FF2B5EF4-FFF2-40B4-BE49-F238E27FC236}">
              <a16:creationId xmlns:a16="http://schemas.microsoft.com/office/drawing/2014/main" id="{CFC6CBFB-A586-460C-A723-45AE4D68EF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3525" y="3895725"/>
          <a:ext cx="2238375"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21T11:08:46.517"/>
    </inkml:context>
    <inkml:brush xml:id="br0">
      <inkml:brushProperty name="width" value="0.2" units="cm"/>
      <inkml:brushProperty name="height" value="0.2" units="cm"/>
      <inkml:brushProperty name="color" value="#E71224"/>
    </inkml:brush>
  </inkml:definitions>
  <inkml:trace contextRef="#ctx0" brushRef="#br0">0 92 24575,'43'-10'0,"7"1"0,-2 3 0,1-1 0,4-3 0,1 0 0,12 0 0,26 2 0,8 4 0,-8 1 0,-23 3 0,-38 0 0,-13-1 0,10-2 0,41 0 0,-18 1 0,5 0 0,16 0 0,5 1 0,8 0 0,0 1 0,-9 1 0,-2-1 0,-10 1 0,-4 0 0,24 1 0,-34 1 0,-14-1 0,2 0 0,13 0 0,6-1 0,-4 0 0,-20 0 0,-18 0 0,17-1 0,36 1 0,-19 1 0,4 0 0,12 3 0,3 0 0,-1 2 0,-2 1 0,-11 0 0,-5-1 0,21 5 0,-38-6 0,-17-4 0,1-2 0,3 0 0,-3 0 0,-9 0 0,-5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21T11:08:51.268"/>
    </inkml:context>
    <inkml:brush xml:id="br0">
      <inkml:brushProperty name="width" value="0.2" units="cm"/>
      <inkml:brushProperty name="height" value="0.2" units="cm"/>
      <inkml:brushProperty name="color" value="#E71224"/>
    </inkml:brush>
  </inkml:definitions>
  <inkml:trace contextRef="#ctx0" brushRef="#br0">5710 264 24575,'-80'20'0,"31"-4"0,-4 2 0,-19 10 0,-5 3 0,15-6 0,-3 1 0,0 0 0,1 0 0,0-1 0,1 0 0,-28 9 0,5-2 0,19-9 0,6-2 0,-20 8 0,17-2 0,-3 8 0,24-10 0,-4 2 0,-11 8 0,-4 1 0,-3 2 0,1-1 0,5-3 0,4-3 0,-30 16 0,32-20 0,11-7 0,3-3 0,-2-1 0,4-1 0,4-2 0,0 1 0,-1 0 0,3-2-3277,4-1 0,9-4 3047,10-3 230,-6 3 0,-25 9 0,-13 4 0,-1-2 0,14-5 3276,26-10 0,8-2-3044,6-13-232,4-26 0,4-22 0,5-26 0,1-9 0,-3 4 0,-2 8 0,-5 20 0,-2 16 0,-1 19 0,0 9 0,1 4 0,-1 0 0,1 0 0,-2 5 0,-22 42 0,-14 25 0,7-10 0,-1 3 0,1-1 0,1-2 0,-18 36 0,13-16 0,13-18 0,5-12 0,8-13 0,2-8 0,0-3 0,0 2 0,1 0 0,1 1 0,1 2 0,0-1 0,1-6 0,0-5 0,5-6 0,23 0 0,40-1 0,-13 0 0,5 0 0,13 0 0,3 1 0,5 0 0,-1 0 0,-9 1 0,-4 0 0,32 2 0,-36-1 0,-32-2 0,-11-1 0,-2 0 0,8 1 0,9 0 0,-1 0 0,-8-1 0,-8 0 0,-12 0 0,1 1 0,-1 1 0,-3-1 0</inkml:trace>
  <inkml:trace contextRef="#ctx0" brushRef="#br0" timeOffset="2384">1180 0 24575,'-52'39'0,"-1"-1"0,2 2 0,-1 1 0,-2 2 0,3-1 0,9-7 0,4-2 0,-10 7 0,8-9 0,3-3 0,5-5 0,6-3 0,7-3 0,2-1 0,-2 4 0,-2 2 0,2 0 0,3-3 0,4-2 0,-1 4 0,-3 7 0,-2 2 0,2-2 0,6-7 0,4-5 0,3-6 0,1-3 0,1-6 0,-14-7 0,-13-9 0,-19-13 0,-10-13 0,4-10 0,3-14 0,3-4 0,9 11 0,6 14 0,14 23 0,10 12 0,5 7 0,8 19 0,11 16 0,19 30 0,16 12 0,7 0 0,-4-13 0,-14-20 0,-15-16 0,-10-7 0,-7-2 0,-1-1 0,0-2 0,0-2 0,1-5 0,3-2 0,-2-1 0,25-13 0,39-21 0,-24 9 0,3-2 0,5-2 0,0-1 0,32-14 0,-37 15 0,-25 12 0,-12 7 0,-6 3 0,5-1 0,0 3 0,19-5 0,4 1 0,7-2 0,-14 1 0,-15 3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21T11:08:58.921"/>
    </inkml:context>
    <inkml:brush xml:id="br0">
      <inkml:brushProperty name="width" value="0.2" units="cm"/>
      <inkml:brushProperty name="height" value="0.2" units="cm"/>
      <inkml:brushProperty name="color" value="#E71224"/>
    </inkml:brush>
  </inkml:definitions>
  <inkml:trace contextRef="#ctx0" brushRef="#br0">1 423 24575,'91'-6'0,"-38"4"0,2 0 0,6 1 0,2 0 0,-2 0 0,-1 1 0,-2 0 0,-1 0 0,-4 1 0,0 0 0,5 0 0,1 0 0,-4 1 0,3-1 0,15 3 0,4 0 0,6-1 0,3 1 0,2-1 0,1 1 0,1-1 0,-4-1 0,-17 0 0,-5-1 0,-9 0 0,-3 0 0,39 1 0,-8-1 0,0-1 0,8 0 0,5 1 0,-45-1 0,1 1 0,0 0 0,-2-1 0,45 3 0,-6-2 0,-4 0 0,-2 0 0,5 2 0,-37-2 0,2 1 0,10 1 0,2 0 0,6 0 0,0 0 0,-2 0 0,-4 0 0,-12 0 0,-5 0 0,7-1 0,-28-1 0,-12 0 0,12-1 0,30 0 0,23 0 0,14 1 0,-4 1 0,-18 0 0,-22 0 0,-21-1 0,-17-1 0,-3 0 0,9 0 0,15 0 0,5 1 0,-7 0 0,-13-1 0,-21 3 0,-16 2 0,8-2 0,-5 1 0</inkml:trace>
  <inkml:trace contextRef="#ctx0" brushRef="#br0" timeOffset="1200">53 355 24575,'30'-23'0,"10"-4"0,18-9 0,18-6 0,8-2 0,5-1 0,-7 5 0,-19 7 0,-18 11 0,-9 6 0,-8 5 0,-5 2 0,-8 4 0,-10 3 0</inkml:trace>
  <inkml:trace contextRef="#ctx0" brushRef="#br0" timeOffset="3801">68 421 24575,'43'30'0,"11"1"0,14 6 0,14 2 0,0-3 0,-10-6 0,-15-8 0,-16-7 0,-10-4 0,-11-4 0,-10-3 0,-7-2 0,2 1 0,10 9 0,12 9 0,10 7 0,1 2 0,-9-8 0,-12-13 0,-8-13 0,-6-12 0,-2-10 0,0-7 0,-1-8 0,0-14 0,0-3 0,0 2 0,0 7 0,0 11 0,1 6 0,0 0 0,0 1 0,1 2 0,-1 0 0,1 3 0,0 3 0,0 4 0,-1 2 0,0 2 0,0-2 0,0-3 0,1-1 0,0 1 0,-1 6 0,0 5 0,-1 3 0,-29 32 0,-12 2 0,-22 26 0,3-9 0,15-9 0,15-13 0,13-10 0,9-8 0,3-1 0,-1 0 0,-5 2 0,-3 1 0,5-3 0,3 0 0,8-3 0</inkml:trace>
</inkm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ubhtml" connectionId="1" xr16:uid="{003A679F-EE24-48F2-821E-25322E12C1F1}" autoFormatId="16" applyNumberFormats="0" applyBorderFormats="0" applyFontFormats="1" applyPatternFormats="1" applyAlignmentFormats="0" applyWidthHeightFormats="0"/>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ven-carlin-research-platform.teachable.com/p/stock-market-research-platform"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ven-carlin-research-platform.teachable.com/p/stock-market-research-platform" TargetMode="External"/></Relationships>
</file>

<file path=xl/worksheets/_rels/sheet100.xml.rels><?xml version="1.0" encoding="UTF-8" standalone="yes"?>
<Relationships xmlns="http://schemas.openxmlformats.org/package/2006/relationships"><Relationship Id="rId3" Type="http://schemas.openxmlformats.org/officeDocument/2006/relationships/hyperlink" Target="https://svencarlin.com/unilever-stock-intrinsic-value/" TargetMode="External"/><Relationship Id="rId2" Type="http://schemas.openxmlformats.org/officeDocument/2006/relationships/hyperlink" Target="https://www.youtube.com/watch?v=P5J-7AOXcnw" TargetMode="External"/><Relationship Id="rId1" Type="http://schemas.openxmlformats.org/officeDocument/2006/relationships/hyperlink" Target="https://sven-carlin-research-platform.teachable.com/p/stock-market-research-platform" TargetMode="External"/><Relationship Id="rId5" Type="http://schemas.openxmlformats.org/officeDocument/2006/relationships/drawing" Target="../drawings/drawing98.xml"/><Relationship Id="rId4"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hyperlink" Target="https://sven-carlin-research-platform.teachable.com/courses/335443/lectures/27893674"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99.xml"/></Relationships>
</file>

<file path=xl/worksheets/_rels/sheet102.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hyperlink" Target="https://www.youtube.com/watch?v=pmw8LA-9PjE"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100.xml"/></Relationships>
</file>

<file path=xl/worksheets/_rels/sheet103.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hyperlink" Target="https://svencarlin.com/att-stock-analysi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101.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s://www.youtube.com/watch?v=pmw8LA-9PjE" TargetMode="External"/><Relationship Id="rId7" Type="http://schemas.openxmlformats.org/officeDocument/2006/relationships/hyperlink" Target="https://www.valueinvestorsclub.com/idea/Constellation_Software_/9123562843" TargetMode="External"/><Relationship Id="rId2" Type="http://schemas.openxmlformats.org/officeDocument/2006/relationships/hyperlink" Target="https://www.youtube.com/watch?v=NvUK53srVyU" TargetMode="External"/><Relationship Id="rId1" Type="http://schemas.openxmlformats.org/officeDocument/2006/relationships/hyperlink" Target="https://svencarlin.com/is-berkshire-hathaway-stock-a-buy/?utm_source=rss&amp;utm_medium=rss&amp;utm_campaign=is-berkshire-hathaway-stock-a-buy" TargetMode="External"/><Relationship Id="rId6" Type="http://schemas.openxmlformats.org/officeDocument/2006/relationships/hyperlink" Target="https://sven-carlin-research-platform.teachable.com/courses/335443/lectures/33155996" TargetMode="External"/><Relationship Id="rId5" Type="http://schemas.openxmlformats.org/officeDocument/2006/relationships/hyperlink" Target="https://sven-carlin-research-platform.teachable.com/courses/335443/lectures/30151996" TargetMode="External"/><Relationship Id="rId4" Type="http://schemas.openxmlformats.org/officeDocument/2006/relationships/hyperlink" Target="https://www.youtube.com/watch?v=CMvfDofK0Xc"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https://sven-carlin-research-platform.teachable.com/p/stock-market-research-platfor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https://sven-carlin-research-platform.teachable.com/p/stock-market-research-platfor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4.bin"/><Relationship Id="rId1" Type="http://schemas.openxmlformats.org/officeDocument/2006/relationships/hyperlink" Target="https://sven-carlin-research-platform.teachable.com/p/stock-market-research-platfor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5.bin"/><Relationship Id="rId1" Type="http://schemas.openxmlformats.org/officeDocument/2006/relationships/hyperlink" Target="https://sven-carlin-research-platform.teachable.com/p/stock-market-research-platform"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6.bin"/><Relationship Id="rId1" Type="http://schemas.openxmlformats.org/officeDocument/2006/relationships/hyperlink" Target="https://sven-carlin-research-platform.teachable.com/p/stock-market-research-platform"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s://sven-carlin-research-platform.teachable.com/p/stock-market-research-platform"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8.bin"/><Relationship Id="rId1" Type="http://schemas.openxmlformats.org/officeDocument/2006/relationships/hyperlink" Target="https://sven-carlin-research-platform.teachable.com/p/stock-market-research-platform"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9.bin"/><Relationship Id="rId1" Type="http://schemas.openxmlformats.org/officeDocument/2006/relationships/hyperlink" Target="https://sven-carlin-research-platform.teachable.com/p/stock-market-research-platfor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youtube.com/watch?v=Hjja9e0iqos&amp;t=801s" TargetMode="External"/><Relationship Id="rId21" Type="http://schemas.openxmlformats.org/officeDocument/2006/relationships/hyperlink" Target="https://svencarlin.com/alfen-stock-analysis/" TargetMode="External"/><Relationship Id="rId42" Type="http://schemas.openxmlformats.org/officeDocument/2006/relationships/hyperlink" Target="https://www.youtube.com/watch?v=A5yvJignZyY&amp;t=1903s" TargetMode="External"/><Relationship Id="rId47" Type="http://schemas.openxmlformats.org/officeDocument/2006/relationships/hyperlink" Target="https://www.youtube.com/watch?v=A5yvJignZyY&amp;t=1142s" TargetMode="External"/><Relationship Id="rId63" Type="http://schemas.openxmlformats.org/officeDocument/2006/relationships/hyperlink" Target="https://www.youtube.com/watch?v=B-p5RNtt9-c" TargetMode="External"/><Relationship Id="rId68" Type="http://schemas.openxmlformats.org/officeDocument/2006/relationships/hyperlink" Target="https://www.youtube.com/watch?v=OzNo1qmB59A" TargetMode="External"/><Relationship Id="rId16" Type="http://schemas.openxmlformats.org/officeDocument/2006/relationships/hyperlink" Target="https://svencarlin.com/corbion-stock-analysis/" TargetMode="External"/><Relationship Id="rId11" Type="http://schemas.openxmlformats.org/officeDocument/2006/relationships/hyperlink" Target="https://www.youtube.com/watch?v=NYj-awTkmO0" TargetMode="External"/><Relationship Id="rId32" Type="http://schemas.openxmlformats.org/officeDocument/2006/relationships/hyperlink" Target="https://www.youtube.com/watch?v=A5yvJignZyY&amp;t=2960s" TargetMode="External"/><Relationship Id="rId37" Type="http://schemas.openxmlformats.org/officeDocument/2006/relationships/hyperlink" Target="https://www.youtube.com/watch?v=A5yvJignZyY&amp;t=2485s" TargetMode="External"/><Relationship Id="rId53" Type="http://schemas.openxmlformats.org/officeDocument/2006/relationships/hyperlink" Target="https://svencarlin.com/china-yangtze-power-stock-analysis/" TargetMode="External"/><Relationship Id="rId58" Type="http://schemas.openxmlformats.org/officeDocument/2006/relationships/hyperlink" Target="https://www.youtube.com/watch?v=F5qxns6MpPw" TargetMode="External"/><Relationship Id="rId74" Type="http://schemas.openxmlformats.org/officeDocument/2006/relationships/hyperlink" Target="https://www.youtube.com/watch?v=4dpm_9rBT20" TargetMode="External"/><Relationship Id="rId79" Type="http://schemas.openxmlformats.org/officeDocument/2006/relationships/printerSettings" Target="../printerSettings/printerSettings2.bin"/><Relationship Id="rId5" Type="http://schemas.openxmlformats.org/officeDocument/2006/relationships/hyperlink" Target="https://www.youtube.com/watch?v=W6HrQcM2Nsk" TargetMode="External"/><Relationship Id="rId61" Type="http://schemas.openxmlformats.org/officeDocument/2006/relationships/hyperlink" Target="https://www.youtube.com/watch?v=WHJEYsNsazQ" TargetMode="External"/><Relationship Id="rId82" Type="http://schemas.openxmlformats.org/officeDocument/2006/relationships/comments" Target="../comments1.xml"/><Relationship Id="rId19" Type="http://schemas.openxmlformats.org/officeDocument/2006/relationships/hyperlink" Target="https://svencarlin.com/arcelormittal-stock-analysis/" TargetMode="External"/><Relationship Id="rId14" Type="http://schemas.openxmlformats.org/officeDocument/2006/relationships/hyperlink" Target="https://svencarlin.com/wp-admin/post.php?post=3725&amp;action=edit" TargetMode="External"/><Relationship Id="rId22" Type="http://schemas.openxmlformats.org/officeDocument/2006/relationships/hyperlink" Target="https://svencarlin.com/akzo-nobel-stock-analysis/" TargetMode="External"/><Relationship Id="rId27" Type="http://schemas.openxmlformats.org/officeDocument/2006/relationships/hyperlink" Target="https://www.youtube.com/watch?v=Hjja9e0iqos&amp;t=214s" TargetMode="External"/><Relationship Id="rId30" Type="http://schemas.openxmlformats.org/officeDocument/2006/relationships/hyperlink" Target="https://www.youtube.com/watch?v=A5yvJignZyY&amp;t=3161s" TargetMode="External"/><Relationship Id="rId35" Type="http://schemas.openxmlformats.org/officeDocument/2006/relationships/hyperlink" Target="https://www.youtube.com/watch?v=A5yvJignZyY&amp;t=2759s" TargetMode="External"/><Relationship Id="rId43" Type="http://schemas.openxmlformats.org/officeDocument/2006/relationships/hyperlink" Target="https://www.youtube.com/watch?v=A5yvJignZyY&amp;t=1748s" TargetMode="External"/><Relationship Id="rId48" Type="http://schemas.openxmlformats.org/officeDocument/2006/relationships/hyperlink" Target="https://www.youtube.com/watch?v=A5yvJignZyY&amp;t=1017s" TargetMode="External"/><Relationship Id="rId56" Type="http://schemas.openxmlformats.org/officeDocument/2006/relationships/hyperlink" Target="https://www.youtube.com/watch?v=R-Rx9t8ZKMA" TargetMode="External"/><Relationship Id="rId64" Type="http://schemas.openxmlformats.org/officeDocument/2006/relationships/hyperlink" Target="https://www.youtube.com/watch?v=B-p5RNtt9-c" TargetMode="External"/><Relationship Id="rId69" Type="http://schemas.openxmlformats.org/officeDocument/2006/relationships/hyperlink" Target="https://svencarlin.com/fresenius-stock-analysis/" TargetMode="External"/><Relationship Id="rId77" Type="http://schemas.openxmlformats.org/officeDocument/2006/relationships/hyperlink" Target="https://www.youtube.com/watch?v=_km6QOMFjnY" TargetMode="External"/><Relationship Id="rId8" Type="http://schemas.openxmlformats.org/officeDocument/2006/relationships/hyperlink" Target="https://studio.youtube.com/video/VAnhcN637W0/edit" TargetMode="External"/><Relationship Id="rId51" Type="http://schemas.openxmlformats.org/officeDocument/2006/relationships/hyperlink" Target="https://www.youtube.com/watch?v=A5yvJignZyY&amp;t=196s" TargetMode="External"/><Relationship Id="rId72" Type="http://schemas.openxmlformats.org/officeDocument/2006/relationships/hyperlink" Target="https://www.youtube.com/watch?v=4dpm_9rBT20" TargetMode="External"/><Relationship Id="rId80" Type="http://schemas.openxmlformats.org/officeDocument/2006/relationships/drawing" Target="../drawings/drawing2.xml"/><Relationship Id="rId3" Type="http://schemas.openxmlformats.org/officeDocument/2006/relationships/hyperlink" Target="https://www.youtube.com/watch?v=J6YHOi-qwBE" TargetMode="External"/><Relationship Id="rId12" Type="http://schemas.openxmlformats.org/officeDocument/2006/relationships/hyperlink" Target="https://sven-carlin-research-platform.teachable.com/courses/335443/lectures/32724362" TargetMode="External"/><Relationship Id="rId17" Type="http://schemas.openxmlformats.org/officeDocument/2006/relationships/hyperlink" Target="https://svencarlin.com/ccep-stock-analysis/" TargetMode="External"/><Relationship Id="rId25" Type="http://schemas.openxmlformats.org/officeDocument/2006/relationships/hyperlink" Target="https://www.youtube.com/watch?v=Hjja9e0iqos&amp;t=2251s" TargetMode="External"/><Relationship Id="rId33" Type="http://schemas.openxmlformats.org/officeDocument/2006/relationships/hyperlink" Target="https://www.youtube.com/watch?v=A5yvJignZyY&amp;t=2911s" TargetMode="External"/><Relationship Id="rId38" Type="http://schemas.openxmlformats.org/officeDocument/2006/relationships/hyperlink" Target="https://www.youtube.com/watch?v=A5yvJignZyY&amp;t=2406s" TargetMode="External"/><Relationship Id="rId46" Type="http://schemas.openxmlformats.org/officeDocument/2006/relationships/hyperlink" Target="https://sven-carlin-research-platform.teachable.com/courses/335443/lectures/27456620" TargetMode="External"/><Relationship Id="rId59" Type="http://schemas.openxmlformats.org/officeDocument/2006/relationships/hyperlink" Target="https://www.youtube.com/watch?v=gPCKmXwfEdY" TargetMode="External"/><Relationship Id="rId67" Type="http://schemas.openxmlformats.org/officeDocument/2006/relationships/hyperlink" Target="https://www.youtube.com/watch?v=OzNo1qmB59A" TargetMode="External"/><Relationship Id="rId20" Type="http://schemas.openxmlformats.org/officeDocument/2006/relationships/hyperlink" Target="https://www.youtube.com/watch?v=GIVRZdOX6sw" TargetMode="External"/><Relationship Id="rId41" Type="http://schemas.openxmlformats.org/officeDocument/2006/relationships/hyperlink" Target="https://www.youtube.com/watch?v=A5yvJignZyY&amp;t=2136s" TargetMode="External"/><Relationship Id="rId54" Type="http://schemas.openxmlformats.org/officeDocument/2006/relationships/hyperlink" Target="https://www.youtube.com/watch?v=QobvdBfY_To" TargetMode="External"/><Relationship Id="rId62" Type="http://schemas.openxmlformats.org/officeDocument/2006/relationships/hyperlink" Target="https://svencarlin.com/wienerberger-ag-ag-stock-analysis/" TargetMode="External"/><Relationship Id="rId70" Type="http://schemas.openxmlformats.org/officeDocument/2006/relationships/hyperlink" Target="https://svencarlin.com/fresenius-stock-analysis/" TargetMode="External"/><Relationship Id="rId75" Type="http://schemas.openxmlformats.org/officeDocument/2006/relationships/hyperlink" Target="https://www.youtube.com/watch?v=P5J-7AOXcnw" TargetMode="External"/><Relationship Id="rId1" Type="http://schemas.openxmlformats.org/officeDocument/2006/relationships/hyperlink" Target="https://www.youtube.com/watch?v=rgZ5IwNM4PY" TargetMode="External"/><Relationship Id="rId6" Type="http://schemas.openxmlformats.org/officeDocument/2006/relationships/hyperlink" Target="https://www.youtube.com/watch?v=c3RYivReVrU" TargetMode="External"/><Relationship Id="rId15" Type="http://schemas.openxmlformats.org/officeDocument/2006/relationships/hyperlink" Target="https://sven-carlin-research-platform.teachable.com/courses/335443/lectures/34385243" TargetMode="External"/><Relationship Id="rId23" Type="http://schemas.openxmlformats.org/officeDocument/2006/relationships/hyperlink" Target="https://svencarlin.com/aedifica-stock-analysis/" TargetMode="External"/><Relationship Id="rId28" Type="http://schemas.openxmlformats.org/officeDocument/2006/relationships/hyperlink" Target="https://www.youtube.com/watch?v=A5yvJignZyY&amp;t=3271s" TargetMode="External"/><Relationship Id="rId36" Type="http://schemas.openxmlformats.org/officeDocument/2006/relationships/hyperlink" Target="https://www.youtube.com/watch?v=A5yvJignZyY&amp;t=2688s" TargetMode="External"/><Relationship Id="rId49" Type="http://schemas.openxmlformats.org/officeDocument/2006/relationships/hyperlink" Target="https://www.youtube.com/watch?v=A5yvJignZyY&amp;t=635s" TargetMode="External"/><Relationship Id="rId57" Type="http://schemas.openxmlformats.org/officeDocument/2006/relationships/hyperlink" Target="https://www.youtube.com/watch?v=R-Rx9t8ZKMA" TargetMode="External"/><Relationship Id="rId10" Type="http://schemas.openxmlformats.org/officeDocument/2006/relationships/hyperlink" Target="https://www.youtube.com/watch?v=9OnE_Je8QYY" TargetMode="External"/><Relationship Id="rId31" Type="http://schemas.openxmlformats.org/officeDocument/2006/relationships/hyperlink" Target="https://www.youtube.com/watch?v=A5yvJignZyY&amp;t=3075s" TargetMode="External"/><Relationship Id="rId44" Type="http://schemas.openxmlformats.org/officeDocument/2006/relationships/hyperlink" Target="https://www.youtube.com/watch?v=A5yvJignZyY&amp;t=1632s" TargetMode="External"/><Relationship Id="rId52" Type="http://schemas.openxmlformats.org/officeDocument/2006/relationships/hyperlink" Target="https://sven-carlin-research-platform.teachable.com/courses/stock-market-investing/lectures/31784335" TargetMode="External"/><Relationship Id="rId60" Type="http://schemas.openxmlformats.org/officeDocument/2006/relationships/hyperlink" Target="https://sven-carlin-research-platform.teachable.com/courses/335443/lectures/29220533" TargetMode="External"/><Relationship Id="rId65" Type="http://schemas.openxmlformats.org/officeDocument/2006/relationships/hyperlink" Target="https://www.youtube.com/watch?v=B-p5RNtt9-c" TargetMode="External"/><Relationship Id="rId73" Type="http://schemas.openxmlformats.org/officeDocument/2006/relationships/hyperlink" Target="https://www.youtube.com/watch?v=4dpm_9rBT20" TargetMode="External"/><Relationship Id="rId78" Type="http://schemas.openxmlformats.org/officeDocument/2006/relationships/hyperlink" Target="https://www.youtube.com/watch?v=tCp3KK7kqHs" TargetMode="External"/><Relationship Id="rId81" Type="http://schemas.openxmlformats.org/officeDocument/2006/relationships/vmlDrawing" Target="../drawings/vmlDrawing1.vml"/><Relationship Id="rId4" Type="http://schemas.openxmlformats.org/officeDocument/2006/relationships/hyperlink" Target="https://www.youtube.com/watch?v=Ac3U1IFHOoI" TargetMode="External"/><Relationship Id="rId9" Type="http://schemas.openxmlformats.org/officeDocument/2006/relationships/hyperlink" Target="https://svencarlin.com/bery-stock-analysis/" TargetMode="External"/><Relationship Id="rId13" Type="http://schemas.openxmlformats.org/officeDocument/2006/relationships/hyperlink" Target="https://sven-carlin-research-platform.teachable.com/courses/335443/lectures/35453238" TargetMode="External"/><Relationship Id="rId18" Type="http://schemas.openxmlformats.org/officeDocument/2006/relationships/hyperlink" Target="https://svencarlin.com/vipshop-holdings-stock-analysis/" TargetMode="External"/><Relationship Id="rId39" Type="http://schemas.openxmlformats.org/officeDocument/2006/relationships/hyperlink" Target="https://www.youtube.com/watch?v=A5yvJignZyY&amp;t=2347s" TargetMode="External"/><Relationship Id="rId34" Type="http://schemas.openxmlformats.org/officeDocument/2006/relationships/hyperlink" Target="https://www.youtube.com/watch?v=A5yvJignZyY&amp;t=2828s" TargetMode="External"/><Relationship Id="rId50" Type="http://schemas.openxmlformats.org/officeDocument/2006/relationships/hyperlink" Target="https://www.youtube.com/watch?v=A5yvJignZyY&amp;t=433s" TargetMode="External"/><Relationship Id="rId55" Type="http://schemas.openxmlformats.org/officeDocument/2006/relationships/hyperlink" Target="https://www.youtube.com/watch?v=QobvdBfY_To" TargetMode="External"/><Relationship Id="rId76" Type="http://schemas.openxmlformats.org/officeDocument/2006/relationships/hyperlink" Target="https://www.youtube.com/watch?v=P5J-7AOXcnw" TargetMode="External"/><Relationship Id="rId7" Type="http://schemas.openxmlformats.org/officeDocument/2006/relationships/hyperlink" Target="https://www.youtube.com/watch?v=aqrHi5TLhYY" TargetMode="External"/><Relationship Id="rId71" Type="http://schemas.openxmlformats.org/officeDocument/2006/relationships/hyperlink" Target="https://www.youtube.com/watch?v=bNvT6z8BCHQ" TargetMode="External"/><Relationship Id="rId2" Type="http://schemas.openxmlformats.org/officeDocument/2006/relationships/hyperlink" Target="https://www.youtube.com/watch?v=Be3-C3dsgMo" TargetMode="External"/><Relationship Id="rId29" Type="http://schemas.openxmlformats.org/officeDocument/2006/relationships/hyperlink" Target="https://www.youtube.com/watch?v=A5yvJignZyY&amp;t=3226s" TargetMode="External"/><Relationship Id="rId24" Type="http://schemas.openxmlformats.org/officeDocument/2006/relationships/hyperlink" Target="https://svencarlin.com/adyen-stock-analysis/" TargetMode="External"/><Relationship Id="rId40" Type="http://schemas.openxmlformats.org/officeDocument/2006/relationships/hyperlink" Target="https://www.youtube.com/watch?v=A5yvJignZyY&amp;t=2260s" TargetMode="External"/><Relationship Id="rId45" Type="http://schemas.openxmlformats.org/officeDocument/2006/relationships/hyperlink" Target="https://www.youtube.com/watch?v=A5yvJignZyY&amp;t=1503s" TargetMode="External"/><Relationship Id="rId66" Type="http://schemas.openxmlformats.org/officeDocument/2006/relationships/hyperlink" Target="https://www.youtube.com/watch?v=OzNo1qmB59A"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0.bin"/><Relationship Id="rId1" Type="http://schemas.openxmlformats.org/officeDocument/2006/relationships/hyperlink" Target="https://sven-carlin-research-platform.teachable.com/p/stock-market-research-platform"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s://sven-carlin-research-platform.teachable.com/p/stock-market-research-platform"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2.bin"/><Relationship Id="rId1" Type="http://schemas.openxmlformats.org/officeDocument/2006/relationships/hyperlink" Target="https://sven-carlin-research-platform.teachable.com/p/stock-market-research-platform"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3.bin"/><Relationship Id="rId1" Type="http://schemas.openxmlformats.org/officeDocument/2006/relationships/hyperlink" Target="https://sven-carlin-research-platform.teachable.com/p/stock-market-research-platform"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4.bin"/><Relationship Id="rId1" Type="http://schemas.openxmlformats.org/officeDocument/2006/relationships/hyperlink" Target="https://sven-carlin-research-platform.teachable.com/p/stock-market-research-platform"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5.bin"/><Relationship Id="rId1" Type="http://schemas.openxmlformats.org/officeDocument/2006/relationships/hyperlink" Target="https://sven-carlin-research-platform.teachable.com/p/stock-market-research-platform"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6.bin"/><Relationship Id="rId1" Type="http://schemas.openxmlformats.org/officeDocument/2006/relationships/hyperlink" Target="https://sven-carlin-research-platform.teachable.com/p/stock-market-research-platform"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7.bin"/><Relationship Id="rId1" Type="http://schemas.openxmlformats.org/officeDocument/2006/relationships/hyperlink" Target="https://sven-carlin-research-platform.teachable.com/p/stock-market-research-platform"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8.bin"/><Relationship Id="rId1" Type="http://schemas.openxmlformats.org/officeDocument/2006/relationships/hyperlink" Target="https://sven-carlin-research-platform.teachable.com/p/stock-market-research-platform"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9.bin"/><Relationship Id="rId1" Type="http://schemas.openxmlformats.org/officeDocument/2006/relationships/hyperlink" Target="https://sven-carlin-research-platform.teachable.com/p/stock-market-research-platfor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watch?v=Oqw7IRMVqSY" TargetMode="External"/><Relationship Id="rId3" Type="http://schemas.openxmlformats.org/officeDocument/2006/relationships/hyperlink" Target="https://www.interactivebrokers.ie/mkt/?src=svencarlinphdw2&amp;url=%2Fen%2Findex.php%3Ff%3D40071" TargetMode="External"/><Relationship Id="rId7" Type="http://schemas.openxmlformats.org/officeDocument/2006/relationships/hyperlink" Target="https://www.youtube.com/watch?v=IxSXlFAJDgg" TargetMode="External"/><Relationship Id="rId12" Type="http://schemas.openxmlformats.org/officeDocument/2006/relationships/drawing" Target="../drawings/drawing3.xml"/><Relationship Id="rId2" Type="http://schemas.openxmlformats.org/officeDocument/2006/relationships/hyperlink" Target="https://www.interactivebrokers.ie/mkt/?src=svencarlinphdw2&amp;url=%2Fen%2Findex.php%3Ff%3D40071" TargetMode="External"/><Relationship Id="rId1" Type="http://schemas.openxmlformats.org/officeDocument/2006/relationships/hyperlink" Target="https://www.youtube.com/watch?v=cUDRMFsfSdo" TargetMode="External"/><Relationship Id="rId6" Type="http://schemas.openxmlformats.org/officeDocument/2006/relationships/hyperlink" Target="https://www.youtube.com/watch?v=nvVANpF7RHM" TargetMode="External"/><Relationship Id="rId11" Type="http://schemas.openxmlformats.org/officeDocument/2006/relationships/printerSettings" Target="../printerSettings/printerSettings3.bin"/><Relationship Id="rId5" Type="http://schemas.openxmlformats.org/officeDocument/2006/relationships/hyperlink" Target="https://www.youtube.com/watch?v=nvVANpF7RHM" TargetMode="External"/><Relationship Id="rId10" Type="http://schemas.openxmlformats.org/officeDocument/2006/relationships/hyperlink" Target="https://www.youtube.com/watch?v=MsIkq0gh9xs" TargetMode="External"/><Relationship Id="rId4" Type="http://schemas.openxmlformats.org/officeDocument/2006/relationships/hyperlink" Target="https://www.youtube.com/watch?v=bVBv-EvCxls" TargetMode="External"/><Relationship Id="rId9" Type="http://schemas.openxmlformats.org/officeDocument/2006/relationships/hyperlink" Target="https://www.youtube.com/watch?v=toZesfTSfx4"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30.bin"/><Relationship Id="rId1" Type="http://schemas.openxmlformats.org/officeDocument/2006/relationships/hyperlink" Target="https://sven-carlin-research-platform.teachable.com/p/stock-market-research-platform"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31.bin"/><Relationship Id="rId1" Type="http://schemas.openxmlformats.org/officeDocument/2006/relationships/hyperlink" Target="https://sven-carlin-research-platform.teachable.com/p/stock-market-research-platform"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2.bin"/><Relationship Id="rId1" Type="http://schemas.openxmlformats.org/officeDocument/2006/relationships/hyperlink" Target="https://sven-carlin-research-platform.teachable.com/p/stock-market-research-platform"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3.bin"/><Relationship Id="rId1" Type="http://schemas.openxmlformats.org/officeDocument/2006/relationships/hyperlink" Target="https://sven-carlin-research-platform.teachable.com/p/stock-market-research-platform"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4.bin"/><Relationship Id="rId1" Type="http://schemas.openxmlformats.org/officeDocument/2006/relationships/hyperlink" Target="https://sven-carlin-research-platform.teachable.com/p/stock-market-research-platform"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5.bin"/><Relationship Id="rId1" Type="http://schemas.openxmlformats.org/officeDocument/2006/relationships/hyperlink" Target="https://sven-carlin-research-platform.teachable.com/p/stock-market-research-platform"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6.bin"/><Relationship Id="rId1" Type="http://schemas.openxmlformats.org/officeDocument/2006/relationships/hyperlink" Target="https://sven-carlin-research-platform.teachable.com/p/stock-market-research-platfor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7.bin"/><Relationship Id="rId1" Type="http://schemas.openxmlformats.org/officeDocument/2006/relationships/hyperlink" Target="https://sven-carlin-research-platform.teachable.com/p/stock-market-research-platform"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8.bin"/><Relationship Id="rId1" Type="http://schemas.openxmlformats.org/officeDocument/2006/relationships/hyperlink" Target="https://sven-carlin-research-platform.teachable.com/p/stock-market-research-platform"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9.bin"/><Relationship Id="rId1" Type="http://schemas.openxmlformats.org/officeDocument/2006/relationships/hyperlink" Target="https://sven-carlin-research-platform.teachable.com/p/stock-market-research-platform" TargetMode="External"/></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0.bin"/><Relationship Id="rId1" Type="http://schemas.openxmlformats.org/officeDocument/2006/relationships/hyperlink" Target="https://sven-carlin-research-platform.teachable.com/p/stock-market-research-platform"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41.bin"/><Relationship Id="rId1" Type="http://schemas.openxmlformats.org/officeDocument/2006/relationships/hyperlink" Target="https://sven-carlin-research-platform.teachable.com/p/stock-market-research-platform" TargetMode="External"/></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2.bin"/><Relationship Id="rId1" Type="http://schemas.openxmlformats.org/officeDocument/2006/relationships/hyperlink" Target="https://sven-carlin-research-platform.teachable.com/p/stock-market-research-platform" TargetMode="External"/></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3.bin"/><Relationship Id="rId1" Type="http://schemas.openxmlformats.org/officeDocument/2006/relationships/hyperlink" Target="https://sven-carlin-research-platform.teachable.com/p/stock-market-research-platform" TargetMode="External"/></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44.bin"/><Relationship Id="rId1" Type="http://schemas.openxmlformats.org/officeDocument/2006/relationships/hyperlink" Target="https://sven-carlin-research-platform.teachable.com/p/stock-market-research-platform" TargetMode="External"/></Relationships>
</file>

<file path=xl/worksheets/_rels/sheet45.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45.bin"/><Relationship Id="rId1" Type="http://schemas.openxmlformats.org/officeDocument/2006/relationships/hyperlink" Target="https://sven-carlin-research-platform.teachable.com/p/stock-market-research-platform"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46.bin"/><Relationship Id="rId1" Type="http://schemas.openxmlformats.org/officeDocument/2006/relationships/hyperlink" Target="https://sven-carlin-research-platform.teachable.com/p/stock-market-research-platform" TargetMode="External"/></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5.xml"/><Relationship Id="rId2" Type="http://schemas.openxmlformats.org/officeDocument/2006/relationships/printerSettings" Target="../printerSettings/printerSettings47.bin"/><Relationship Id="rId1" Type="http://schemas.openxmlformats.org/officeDocument/2006/relationships/hyperlink" Target="https://sven-carlin-research-platform.teachable.com/p/stock-market-research-platform"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printerSettings" Target="../printerSettings/printerSettings48.bin"/><Relationship Id="rId1" Type="http://schemas.openxmlformats.org/officeDocument/2006/relationships/hyperlink" Target="https://sven-carlin-research-platform.teachable.com/p/stock-market-research-platform" TargetMode="External"/></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printerSettings" Target="../printerSettings/printerSettings49.bin"/><Relationship Id="rId1" Type="http://schemas.openxmlformats.org/officeDocument/2006/relationships/hyperlink" Target="https://sven-carlin-research-platform.teachable.com/p/stock-market-research-platfor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sven-carlin-research-platform.teachable.com/p/stock-market-research-platform" TargetMode="External"/></Relationships>
</file>

<file path=xl/worksheets/_rels/sheet50.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printerSettings" Target="../printerSettings/printerSettings50.bin"/><Relationship Id="rId1" Type="http://schemas.openxmlformats.org/officeDocument/2006/relationships/hyperlink" Target="https://sven-carlin-research-platform.teachable.com/p/stock-market-research-platform" TargetMode="Externa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49.xml"/><Relationship Id="rId2" Type="http://schemas.openxmlformats.org/officeDocument/2006/relationships/printerSettings" Target="../printerSettings/printerSettings51.bin"/><Relationship Id="rId1" Type="http://schemas.openxmlformats.org/officeDocument/2006/relationships/hyperlink" Target="https://sven-carlin-research-platform.teachable.com/p/stock-market-research-platform" TargetMode="External"/></Relationships>
</file>

<file path=xl/worksheets/_rels/sheet52.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printerSettings" Target="../printerSettings/printerSettings52.bin"/><Relationship Id="rId1" Type="http://schemas.openxmlformats.org/officeDocument/2006/relationships/hyperlink" Target="https://sven-carlin-research-platform.teachable.com/p/stock-market-research-platform" TargetMode="External"/></Relationships>
</file>

<file path=xl/worksheets/_rels/sheet53.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printerSettings" Target="../printerSettings/printerSettings53.bin"/><Relationship Id="rId1" Type="http://schemas.openxmlformats.org/officeDocument/2006/relationships/hyperlink" Target="https://sven-carlin-research-platform.teachable.com/p/stock-market-research-platform" TargetMode="External"/></Relationships>
</file>

<file path=xl/worksheets/_rels/sheet54.xml.rels><?xml version="1.0" encoding="UTF-8" standalone="yes"?>
<Relationships xmlns="http://schemas.openxmlformats.org/package/2006/relationships"><Relationship Id="rId3" Type="http://schemas.openxmlformats.org/officeDocument/2006/relationships/drawing" Target="../drawings/drawing52.xml"/><Relationship Id="rId2" Type="http://schemas.openxmlformats.org/officeDocument/2006/relationships/printerSettings" Target="../printerSettings/printerSettings54.bin"/><Relationship Id="rId1" Type="http://schemas.openxmlformats.org/officeDocument/2006/relationships/hyperlink" Target="https://sven-carlin-research-platform.teachable.com/p/stock-market-research-platform" TargetMode="External"/></Relationships>
</file>

<file path=xl/worksheets/_rels/sheet55.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printerSettings" Target="../printerSettings/printerSettings55.bin"/><Relationship Id="rId1" Type="http://schemas.openxmlformats.org/officeDocument/2006/relationships/hyperlink" Target="https://sven-carlin-research-platform.teachable.com/p/stock-market-research-platform" TargetMode="External"/></Relationships>
</file>

<file path=xl/worksheets/_rels/sheet56.xml.rels><?xml version="1.0" encoding="UTF-8" standalone="yes"?>
<Relationships xmlns="http://schemas.openxmlformats.org/package/2006/relationships"><Relationship Id="rId3" Type="http://schemas.openxmlformats.org/officeDocument/2006/relationships/drawing" Target="../drawings/drawing54.xml"/><Relationship Id="rId2" Type="http://schemas.openxmlformats.org/officeDocument/2006/relationships/printerSettings" Target="../printerSettings/printerSettings56.bin"/><Relationship Id="rId1" Type="http://schemas.openxmlformats.org/officeDocument/2006/relationships/hyperlink" Target="https://sven-carlin-research-platform.teachable.com/p/stock-market-research-platform" TargetMode="External"/></Relationships>
</file>

<file path=xl/worksheets/_rels/sheet57.xml.rels><?xml version="1.0" encoding="UTF-8" standalone="yes"?>
<Relationships xmlns="http://schemas.openxmlformats.org/package/2006/relationships"><Relationship Id="rId3" Type="http://schemas.openxmlformats.org/officeDocument/2006/relationships/drawing" Target="../drawings/drawing55.xml"/><Relationship Id="rId2" Type="http://schemas.openxmlformats.org/officeDocument/2006/relationships/printerSettings" Target="../printerSettings/printerSettings57.bin"/><Relationship Id="rId1" Type="http://schemas.openxmlformats.org/officeDocument/2006/relationships/hyperlink" Target="https://sven-carlin-research-platform.teachable.com/p/stock-market-research-platform" TargetMode="External"/></Relationships>
</file>

<file path=xl/worksheets/_rels/sheet58.xml.rels><?xml version="1.0" encoding="UTF-8" standalone="yes"?>
<Relationships xmlns="http://schemas.openxmlformats.org/package/2006/relationships"><Relationship Id="rId3" Type="http://schemas.openxmlformats.org/officeDocument/2006/relationships/drawing" Target="../drawings/drawing56.xml"/><Relationship Id="rId2" Type="http://schemas.openxmlformats.org/officeDocument/2006/relationships/printerSettings" Target="../printerSettings/printerSettings58.bin"/><Relationship Id="rId1" Type="http://schemas.openxmlformats.org/officeDocument/2006/relationships/hyperlink" Target="https://sven-carlin-research-platform.teachable.com/p/stock-market-research-platform" TargetMode="External"/></Relationships>
</file>

<file path=xl/worksheets/_rels/sheet59.xml.rels><?xml version="1.0" encoding="UTF-8" standalone="yes"?>
<Relationships xmlns="http://schemas.openxmlformats.org/package/2006/relationships"><Relationship Id="rId3" Type="http://schemas.openxmlformats.org/officeDocument/2006/relationships/drawing" Target="../drawings/drawing57.xml"/><Relationship Id="rId2" Type="http://schemas.openxmlformats.org/officeDocument/2006/relationships/printerSettings" Target="../printerSettings/printerSettings59.bin"/><Relationship Id="rId1" Type="http://schemas.openxmlformats.org/officeDocument/2006/relationships/hyperlink" Target="https://sven-carlin-research-platform.teachable.com/p/stock-market-research-platfor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ven-carlin-research-platform.teachable.com/p/stock-market-research-platform" TargetMode="External"/></Relationships>
</file>

<file path=xl/worksheets/_rels/sheet60.xml.rels><?xml version="1.0" encoding="UTF-8" standalone="yes"?>
<Relationships xmlns="http://schemas.openxmlformats.org/package/2006/relationships"><Relationship Id="rId3" Type="http://schemas.openxmlformats.org/officeDocument/2006/relationships/drawing" Target="../drawings/drawing58.xml"/><Relationship Id="rId2" Type="http://schemas.openxmlformats.org/officeDocument/2006/relationships/printerSettings" Target="../printerSettings/printerSettings60.bin"/><Relationship Id="rId1" Type="http://schemas.openxmlformats.org/officeDocument/2006/relationships/hyperlink" Target="https://sven-carlin-research-platform.teachable.com/p/stock-market-research-platform" TargetMode="External"/></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59.xml"/><Relationship Id="rId2" Type="http://schemas.openxmlformats.org/officeDocument/2006/relationships/printerSettings" Target="../printerSettings/printerSettings61.bin"/><Relationship Id="rId1" Type="http://schemas.openxmlformats.org/officeDocument/2006/relationships/hyperlink" Target="https://sven-carlin-research-platform.teachable.com/p/stock-market-research-platform" TargetMode="External"/></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60.xml"/><Relationship Id="rId2" Type="http://schemas.openxmlformats.org/officeDocument/2006/relationships/printerSettings" Target="../printerSettings/printerSettings62.bin"/><Relationship Id="rId1" Type="http://schemas.openxmlformats.org/officeDocument/2006/relationships/hyperlink" Target="https://sven-carlin-research-platform.teachable.com/p/stock-market-research-platform" TargetMode="External"/></Relationships>
</file>

<file path=xl/worksheets/_rels/sheet63.xml.rels><?xml version="1.0" encoding="UTF-8" standalone="yes"?>
<Relationships xmlns="http://schemas.openxmlformats.org/package/2006/relationships"><Relationship Id="rId3" Type="http://schemas.openxmlformats.org/officeDocument/2006/relationships/drawing" Target="../drawings/drawing61.xml"/><Relationship Id="rId2" Type="http://schemas.openxmlformats.org/officeDocument/2006/relationships/printerSettings" Target="../printerSettings/printerSettings63.bin"/><Relationship Id="rId1" Type="http://schemas.openxmlformats.org/officeDocument/2006/relationships/hyperlink" Target="https://sven-carlin-research-platform.teachable.com/p/stock-market-research-platform" TargetMode="External"/></Relationships>
</file>

<file path=xl/worksheets/_rels/sheet64.xml.rels><?xml version="1.0" encoding="UTF-8" standalone="yes"?>
<Relationships xmlns="http://schemas.openxmlformats.org/package/2006/relationships"><Relationship Id="rId3" Type="http://schemas.openxmlformats.org/officeDocument/2006/relationships/drawing" Target="../drawings/drawing62.xml"/><Relationship Id="rId2" Type="http://schemas.openxmlformats.org/officeDocument/2006/relationships/printerSettings" Target="../printerSettings/printerSettings64.bin"/><Relationship Id="rId1" Type="http://schemas.openxmlformats.org/officeDocument/2006/relationships/hyperlink" Target="https://sven-carlin-research-platform.teachable.com/p/stock-market-research-platform" TargetMode="External"/></Relationships>
</file>

<file path=xl/worksheets/_rels/sheet65.xml.rels><?xml version="1.0" encoding="UTF-8" standalone="yes"?>
<Relationships xmlns="http://schemas.openxmlformats.org/package/2006/relationships"><Relationship Id="rId3" Type="http://schemas.openxmlformats.org/officeDocument/2006/relationships/drawing" Target="../drawings/drawing63.xml"/><Relationship Id="rId2" Type="http://schemas.openxmlformats.org/officeDocument/2006/relationships/printerSettings" Target="../printerSettings/printerSettings65.bin"/><Relationship Id="rId1" Type="http://schemas.openxmlformats.org/officeDocument/2006/relationships/hyperlink" Target="https://sven-carlin-research-platform.teachable.com/p/stock-market-research-platform" TargetMode="External"/></Relationships>
</file>

<file path=xl/worksheets/_rels/sheet66.xml.rels><?xml version="1.0" encoding="UTF-8" standalone="yes"?>
<Relationships xmlns="http://schemas.openxmlformats.org/package/2006/relationships"><Relationship Id="rId3" Type="http://schemas.openxmlformats.org/officeDocument/2006/relationships/drawing" Target="../drawings/drawing64.xml"/><Relationship Id="rId2" Type="http://schemas.openxmlformats.org/officeDocument/2006/relationships/printerSettings" Target="../printerSettings/printerSettings66.bin"/><Relationship Id="rId1" Type="http://schemas.openxmlformats.org/officeDocument/2006/relationships/hyperlink" Target="https://sven-carlin-research-platform.teachable.com/p/stock-market-research-platform" TargetMode="External"/></Relationships>
</file>

<file path=xl/worksheets/_rels/sheet67.xml.rels><?xml version="1.0" encoding="UTF-8" standalone="yes"?>
<Relationships xmlns="http://schemas.openxmlformats.org/package/2006/relationships"><Relationship Id="rId3" Type="http://schemas.openxmlformats.org/officeDocument/2006/relationships/drawing" Target="../drawings/drawing65.xml"/><Relationship Id="rId2" Type="http://schemas.openxmlformats.org/officeDocument/2006/relationships/printerSettings" Target="../printerSettings/printerSettings67.bin"/><Relationship Id="rId1" Type="http://schemas.openxmlformats.org/officeDocument/2006/relationships/hyperlink" Target="https://sven-carlin-research-platform.teachable.com/p/stock-market-research-platform"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66.xml"/><Relationship Id="rId2" Type="http://schemas.openxmlformats.org/officeDocument/2006/relationships/printerSettings" Target="../printerSettings/printerSettings68.bin"/><Relationship Id="rId1" Type="http://schemas.openxmlformats.org/officeDocument/2006/relationships/hyperlink" Target="https://sven-carlin-research-platform.teachable.com/p/stock-market-research-platform" TargetMode="External"/></Relationships>
</file>

<file path=xl/worksheets/_rels/sheet69.xml.rels><?xml version="1.0" encoding="UTF-8" standalone="yes"?>
<Relationships xmlns="http://schemas.openxmlformats.org/package/2006/relationships"><Relationship Id="rId3" Type="http://schemas.openxmlformats.org/officeDocument/2006/relationships/drawing" Target="../drawings/drawing67.xml"/><Relationship Id="rId2" Type="http://schemas.openxmlformats.org/officeDocument/2006/relationships/printerSettings" Target="../printerSettings/printerSettings69.bin"/><Relationship Id="rId1" Type="http://schemas.openxmlformats.org/officeDocument/2006/relationships/hyperlink" Target="https://sven-carlin-research-platform.teachable.com/p/stock-market-research-platfor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ven-carlin-research-platform.teachable.com/p/stock-market-research-platform" TargetMode="External"/></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68.xml"/><Relationship Id="rId2" Type="http://schemas.openxmlformats.org/officeDocument/2006/relationships/printerSettings" Target="../printerSettings/printerSettings70.bin"/><Relationship Id="rId1" Type="http://schemas.openxmlformats.org/officeDocument/2006/relationships/hyperlink" Target="https://sven-carlin-research-platform.teachable.com/p/stock-market-research-platform" TargetMode="External"/></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69.xml"/><Relationship Id="rId2" Type="http://schemas.openxmlformats.org/officeDocument/2006/relationships/printerSettings" Target="../printerSettings/printerSettings71.bin"/><Relationship Id="rId1" Type="http://schemas.openxmlformats.org/officeDocument/2006/relationships/hyperlink" Target="https://sven-carlin-research-platform.teachable.com/p/stock-market-research-platform" TargetMode="External"/></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70.xml"/><Relationship Id="rId2" Type="http://schemas.openxmlformats.org/officeDocument/2006/relationships/printerSettings" Target="../printerSettings/printerSettings72.bin"/><Relationship Id="rId1" Type="http://schemas.openxmlformats.org/officeDocument/2006/relationships/hyperlink" Target="https://sven-carlin-research-platform.teachable.com/p/stock-market-research-platform" TargetMode="External"/></Relationships>
</file>

<file path=xl/worksheets/_rels/sheet73.xml.rels><?xml version="1.0" encoding="UTF-8" standalone="yes"?>
<Relationships xmlns="http://schemas.openxmlformats.org/package/2006/relationships"><Relationship Id="rId3" Type="http://schemas.openxmlformats.org/officeDocument/2006/relationships/drawing" Target="../drawings/drawing71.xml"/><Relationship Id="rId2" Type="http://schemas.openxmlformats.org/officeDocument/2006/relationships/printerSettings" Target="../printerSettings/printerSettings73.bin"/><Relationship Id="rId1" Type="http://schemas.openxmlformats.org/officeDocument/2006/relationships/hyperlink" Target="https://sven-carlin-research-platform.teachable.com/p/stock-market-research-platform" TargetMode="External"/></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72.xml"/><Relationship Id="rId2" Type="http://schemas.openxmlformats.org/officeDocument/2006/relationships/printerSettings" Target="../printerSettings/printerSettings74.bin"/><Relationship Id="rId1" Type="http://schemas.openxmlformats.org/officeDocument/2006/relationships/hyperlink" Target="https://sven-carlin-research-platform.teachable.com/p/stock-market-research-platform" TargetMode="External"/></Relationships>
</file>

<file path=xl/worksheets/_rels/sheet75.xml.rels><?xml version="1.0" encoding="UTF-8" standalone="yes"?>
<Relationships xmlns="http://schemas.openxmlformats.org/package/2006/relationships"><Relationship Id="rId3" Type="http://schemas.openxmlformats.org/officeDocument/2006/relationships/drawing" Target="../drawings/drawing73.xml"/><Relationship Id="rId2" Type="http://schemas.openxmlformats.org/officeDocument/2006/relationships/printerSettings" Target="../printerSettings/printerSettings75.bin"/><Relationship Id="rId1" Type="http://schemas.openxmlformats.org/officeDocument/2006/relationships/hyperlink" Target="https://sven-carlin-research-platform.teachable.com/p/stock-market-research-platform" TargetMode="External"/></Relationships>
</file>

<file path=xl/worksheets/_rels/sheet76.xml.rels><?xml version="1.0" encoding="UTF-8" standalone="yes"?>
<Relationships xmlns="http://schemas.openxmlformats.org/package/2006/relationships"><Relationship Id="rId3" Type="http://schemas.openxmlformats.org/officeDocument/2006/relationships/drawing" Target="../drawings/drawing74.xml"/><Relationship Id="rId2" Type="http://schemas.openxmlformats.org/officeDocument/2006/relationships/printerSettings" Target="../printerSettings/printerSettings76.bin"/><Relationship Id="rId1" Type="http://schemas.openxmlformats.org/officeDocument/2006/relationships/hyperlink" Target="https://sven-carlin-research-platform.teachable.com/p/stock-market-research-platform" TargetMode="External"/></Relationships>
</file>

<file path=xl/worksheets/_rels/sheet77.xml.rels><?xml version="1.0" encoding="UTF-8" standalone="yes"?>
<Relationships xmlns="http://schemas.openxmlformats.org/package/2006/relationships"><Relationship Id="rId3" Type="http://schemas.openxmlformats.org/officeDocument/2006/relationships/drawing" Target="../drawings/drawing75.xml"/><Relationship Id="rId2" Type="http://schemas.openxmlformats.org/officeDocument/2006/relationships/printerSettings" Target="../printerSettings/printerSettings77.bin"/><Relationship Id="rId1" Type="http://schemas.openxmlformats.org/officeDocument/2006/relationships/hyperlink" Target="https://sven-carlin-research-platform.teachable.com/p/stock-market-research-platform" TargetMode="External"/></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76.xml"/><Relationship Id="rId2" Type="http://schemas.openxmlformats.org/officeDocument/2006/relationships/printerSettings" Target="../printerSettings/printerSettings78.bin"/><Relationship Id="rId1" Type="http://schemas.openxmlformats.org/officeDocument/2006/relationships/hyperlink" Target="https://sven-carlin-research-platform.teachable.com/p/stock-market-research-platform" TargetMode="External"/></Relationships>
</file>

<file path=xl/worksheets/_rels/sheet79.xml.rels><?xml version="1.0" encoding="UTF-8" standalone="yes"?>
<Relationships xmlns="http://schemas.openxmlformats.org/package/2006/relationships"><Relationship Id="rId3" Type="http://schemas.openxmlformats.org/officeDocument/2006/relationships/drawing" Target="../drawings/drawing77.xml"/><Relationship Id="rId2" Type="http://schemas.openxmlformats.org/officeDocument/2006/relationships/printerSettings" Target="../printerSettings/printerSettings79.bin"/><Relationship Id="rId1" Type="http://schemas.openxmlformats.org/officeDocument/2006/relationships/hyperlink" Target="https://sven-carlin-research-platform.teachable.com/p/stock-market-research-platfor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ven-carlin-research-platform.teachable.com/p/stock-market-research-platform" TargetMode="External"/></Relationships>
</file>

<file path=xl/worksheets/_rels/sheet80.xml.rels><?xml version="1.0" encoding="UTF-8" standalone="yes"?>
<Relationships xmlns="http://schemas.openxmlformats.org/package/2006/relationships"><Relationship Id="rId3" Type="http://schemas.openxmlformats.org/officeDocument/2006/relationships/drawing" Target="../drawings/drawing78.xml"/><Relationship Id="rId2" Type="http://schemas.openxmlformats.org/officeDocument/2006/relationships/printerSettings" Target="../printerSettings/printerSettings80.bin"/><Relationship Id="rId1" Type="http://schemas.openxmlformats.org/officeDocument/2006/relationships/hyperlink" Target="https://sven-carlin-research-platform.teachable.com/p/stock-market-research-platform" TargetMode="External"/></Relationships>
</file>

<file path=xl/worksheets/_rels/sheet81.xml.rels><?xml version="1.0" encoding="UTF-8" standalone="yes"?>
<Relationships xmlns="http://schemas.openxmlformats.org/package/2006/relationships"><Relationship Id="rId3" Type="http://schemas.openxmlformats.org/officeDocument/2006/relationships/drawing" Target="../drawings/drawing79.xml"/><Relationship Id="rId2" Type="http://schemas.openxmlformats.org/officeDocument/2006/relationships/printerSettings" Target="../printerSettings/printerSettings81.bin"/><Relationship Id="rId1" Type="http://schemas.openxmlformats.org/officeDocument/2006/relationships/hyperlink" Target="https://sven-carlin-research-platform.teachable.com/p/stock-market-research-platform" TargetMode="External"/></Relationships>
</file>

<file path=xl/worksheets/_rels/sheet82.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hyperlink" Target="https://svencarlin.com/apple-stock-analysi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80.xml"/></Relationships>
</file>

<file path=xl/worksheets/_rels/sheet83.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hyperlink" Target="https://www.youtube.com/watch?v=tCp3KK7kqH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81.xml"/></Relationships>
</file>

<file path=xl/worksheets/_rels/sheet84.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hyperlink" Target="https://www.youtube.com/watch?v=tCp3KK7kqH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82.xml"/></Relationships>
</file>

<file path=xl/worksheets/_rels/sheet85.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hyperlink" Target="https://svencarlin.com/index-fund-investing-explained/"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83.xml"/></Relationships>
</file>

<file path=xl/worksheets/_rels/sheet86.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hyperlink" Target="https://sven-carlin-research-platform.teachable.com/courses/stock-market-research-platform/lectures/30151996"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84.xml"/></Relationships>
</file>

<file path=xl/worksheets/_rels/sheet87.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hyperlink" Target="https://sven-carlin-research-platform.teachable.com/courses/stock-market-research-platform/lectures/30043678"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85.xml"/></Relationships>
</file>

<file path=xl/worksheets/_rels/sheet88.xml.rels><?xml version="1.0" encoding="UTF-8" standalone="yes"?>
<Relationships xmlns="http://schemas.openxmlformats.org/package/2006/relationships"><Relationship Id="rId3" Type="http://schemas.openxmlformats.org/officeDocument/2006/relationships/drawing" Target="../drawings/drawing86.xml"/><Relationship Id="rId2" Type="http://schemas.openxmlformats.org/officeDocument/2006/relationships/printerSettings" Target="../printerSettings/printerSettings88.bin"/><Relationship Id="rId1" Type="http://schemas.openxmlformats.org/officeDocument/2006/relationships/hyperlink" Target="https://sven-carlin-research-platform.teachable.com/p/stock-market-research-platform" TargetMode="External"/></Relationships>
</file>

<file path=xl/worksheets/_rels/sheet89.xml.rels><?xml version="1.0" encoding="UTF-8" standalone="yes"?>
<Relationships xmlns="http://schemas.openxmlformats.org/package/2006/relationships"><Relationship Id="rId3" Type="http://schemas.openxmlformats.org/officeDocument/2006/relationships/printerSettings" Target="../printerSettings/printerSettings89.bin"/><Relationship Id="rId2" Type="http://schemas.openxmlformats.org/officeDocument/2006/relationships/hyperlink" Target="https://svencarlin.com/wienerberger-ag-ag-stock-analysi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8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ven-carlin-research-platform.teachable.com/p/stock-market-research-platform" TargetMode="External"/></Relationships>
</file>

<file path=xl/worksheets/_rels/sheet90.xml.rels><?xml version="1.0" encoding="UTF-8" standalone="yes"?>
<Relationships xmlns="http://schemas.openxmlformats.org/package/2006/relationships"><Relationship Id="rId3" Type="http://schemas.openxmlformats.org/officeDocument/2006/relationships/hyperlink" Target="https://sven-carlin-research-platform.teachable.com/courses/335443/lectures/29567905" TargetMode="External"/><Relationship Id="rId2" Type="http://schemas.openxmlformats.org/officeDocument/2006/relationships/hyperlink" Target="https://sven-carlin-research-platform.teachable.com/courses/335443/lectures/29567905" TargetMode="External"/><Relationship Id="rId1" Type="http://schemas.openxmlformats.org/officeDocument/2006/relationships/hyperlink" Target="https://sven-carlin-research-platform.teachable.com/p/stock-market-research-platform" TargetMode="External"/><Relationship Id="rId5" Type="http://schemas.openxmlformats.org/officeDocument/2006/relationships/drawing" Target="../drawings/drawing88.xml"/><Relationship Id="rId4"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3" Type="http://schemas.openxmlformats.org/officeDocument/2006/relationships/hyperlink" Target="https://sven-carlin-research-platform.teachable.com/courses/335443/lectures/29567905" TargetMode="External"/><Relationship Id="rId2" Type="http://schemas.openxmlformats.org/officeDocument/2006/relationships/hyperlink" Target="https://sven-carlin-research-platform.teachable.com/courses/335443/lectures/29567905" TargetMode="External"/><Relationship Id="rId1" Type="http://schemas.openxmlformats.org/officeDocument/2006/relationships/hyperlink" Target="https://sven-carlin-research-platform.teachable.com/p/stock-market-research-platform" TargetMode="External"/><Relationship Id="rId5" Type="http://schemas.openxmlformats.org/officeDocument/2006/relationships/drawing" Target="../drawings/drawing89.xml"/><Relationship Id="rId4"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hyperlink" Target="https://sven-carlin-research-platform.teachable.com/courses/335443/lectures/29567905"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90.xml"/></Relationships>
</file>

<file path=xl/worksheets/_rels/sheet93.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hyperlink" Target="https://svencarlin.com/voestalpine-ag-stock-analysis/"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91.xml"/></Relationships>
</file>

<file path=xl/worksheets/_rels/sheet94.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hyperlink" Target="https://sven-carlin-research-platform.teachable.com/courses/stock-market-research-platform/lectures/28046800"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92.xml"/></Relationships>
</file>

<file path=xl/worksheets/_rels/sheet95.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hyperlink" Target="https://sven-carlin-research-platform.teachable.com/courses/stock-market-research-platform/lectures/28046800"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93.xml"/></Relationships>
</file>

<file path=xl/worksheets/_rels/sheet96.xml.rels><?xml version="1.0" encoding="UTF-8" standalone="yes"?>
<Relationships xmlns="http://schemas.openxmlformats.org/package/2006/relationships"><Relationship Id="rId3" Type="http://schemas.openxmlformats.org/officeDocument/2006/relationships/hyperlink" Target="https://sven-carlin-research-platform.teachable.com/courses/335443/lectures/28005736" TargetMode="External"/><Relationship Id="rId2" Type="http://schemas.openxmlformats.org/officeDocument/2006/relationships/hyperlink" Target="https://www.youtube.com/watch?v=yWjh8rVFMdU" TargetMode="External"/><Relationship Id="rId1" Type="http://schemas.openxmlformats.org/officeDocument/2006/relationships/hyperlink" Target="https://sven-carlin-research-platform.teachable.com/p/stock-market-research-platform" TargetMode="External"/><Relationship Id="rId5" Type="http://schemas.openxmlformats.org/officeDocument/2006/relationships/drawing" Target="../drawings/drawing94.xml"/><Relationship Id="rId4"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hyperlink" Target="https://www.youtube.com/watch?v=P5J-7AOXcnw" TargetMode="External"/><Relationship Id="rId1" Type="http://schemas.openxmlformats.org/officeDocument/2006/relationships/hyperlink" Target="https://sven-carlin-research-platform.teachable.com/p/stock-market-research-platform" TargetMode="External"/><Relationship Id="rId4" Type="http://schemas.openxmlformats.org/officeDocument/2006/relationships/drawing" Target="../drawings/drawing95.xml"/></Relationships>
</file>

<file path=xl/worksheets/_rels/sheet98.xml.rels><?xml version="1.0" encoding="UTF-8" standalone="yes"?>
<Relationships xmlns="http://schemas.openxmlformats.org/package/2006/relationships"><Relationship Id="rId3" Type="http://schemas.openxmlformats.org/officeDocument/2006/relationships/hyperlink" Target="https://svencarlin.com/nestle-stock-analysis/" TargetMode="External"/><Relationship Id="rId2" Type="http://schemas.openxmlformats.org/officeDocument/2006/relationships/hyperlink" Target="https://www.youtube.com/watch?v=P5J-7AOXcnw" TargetMode="External"/><Relationship Id="rId1" Type="http://schemas.openxmlformats.org/officeDocument/2006/relationships/hyperlink" Target="https://sven-carlin-research-platform.teachable.com/p/stock-market-research-platform" TargetMode="External"/><Relationship Id="rId5" Type="http://schemas.openxmlformats.org/officeDocument/2006/relationships/drawing" Target="../drawings/drawing96.xml"/><Relationship Id="rId4"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3" Type="http://schemas.openxmlformats.org/officeDocument/2006/relationships/drawing" Target="../drawings/drawing97.xml"/><Relationship Id="rId2" Type="http://schemas.openxmlformats.org/officeDocument/2006/relationships/printerSettings" Target="../printerSettings/printerSettings99.bin"/><Relationship Id="rId1" Type="http://schemas.openxmlformats.org/officeDocument/2006/relationships/hyperlink" Target="https://sven-carlin-research-platform.teachable.com/p/stock-market-research-plat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0A2F-328C-4078-A166-2894DE1619F1}">
  <dimension ref="B1:S30"/>
  <sheetViews>
    <sheetView showGridLines="0" topLeftCell="B1"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734</v>
      </c>
      <c r="C2" s="47" t="s">
        <v>68</v>
      </c>
      <c r="D2" s="48"/>
      <c r="S2" s="3" t="s">
        <v>7</v>
      </c>
    </row>
    <row r="3" spans="2:19" x14ac:dyDescent="0.15">
      <c r="B3" s="149" t="s">
        <v>761</v>
      </c>
      <c r="C3" s="149"/>
      <c r="D3" s="13"/>
    </row>
    <row r="4" spans="2:19" ht="29" thickBot="1" x14ac:dyDescent="0.2">
      <c r="B4" s="85" t="s">
        <v>218</v>
      </c>
      <c r="N4" s="5" t="s">
        <v>5</v>
      </c>
      <c r="O4" s="4" t="s">
        <v>0</v>
      </c>
    </row>
    <row r="5" spans="2:19" x14ac:dyDescent="0.15">
      <c r="B5" t="s">
        <v>8</v>
      </c>
      <c r="C5" s="6" t="s">
        <v>736</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0.08</v>
      </c>
      <c r="P5" t="s">
        <v>1</v>
      </c>
      <c r="R5" s="1"/>
    </row>
    <row r="6" spans="2:19" x14ac:dyDescent="0.15">
      <c r="B6" t="s">
        <v>22</v>
      </c>
      <c r="C6" s="7">
        <v>0.9</v>
      </c>
      <c r="D6" s="24">
        <f>C6*(1+$O$5)</f>
        <v>0.97200000000000009</v>
      </c>
      <c r="E6" s="24">
        <f>D6*(1+$O$5)</f>
        <v>1.0497600000000002</v>
      </c>
      <c r="F6" s="24">
        <f>E6*(1+$O$5)</f>
        <v>1.1337408000000004</v>
      </c>
      <c r="G6" s="24">
        <f>F6*(1+$O$5)</f>
        <v>1.2244400640000006</v>
      </c>
      <c r="H6" s="24">
        <f>G6*(1+$O$5)</f>
        <v>1.3223952691200007</v>
      </c>
      <c r="I6" s="24">
        <f>H6*(1+$O$6)</f>
        <v>1.4281868906496009</v>
      </c>
      <c r="J6" s="24">
        <f>I6*(1+$O$6)</f>
        <v>1.5424418419015691</v>
      </c>
      <c r="K6" s="24">
        <f>J6*(1+$O$6)</f>
        <v>1.6658371892536947</v>
      </c>
      <c r="L6" s="24">
        <f>K6*(1+$O$6)</f>
        <v>1.7991041643939905</v>
      </c>
      <c r="M6" s="24">
        <f>L6*(1+$O$6)</f>
        <v>1.9430324975455098</v>
      </c>
      <c r="N6" s="24">
        <f>L6*O8</f>
        <v>26.986562465909856</v>
      </c>
      <c r="O6" s="21">
        <v>0.08</v>
      </c>
      <c r="P6" s="1" t="s">
        <v>2</v>
      </c>
    </row>
    <row r="7" spans="2:19" x14ac:dyDescent="0.15">
      <c r="C7" s="8" t="str">
        <f>CONCATENATE(R8,O7*100,S8)</f>
        <v>PV(10%)</v>
      </c>
      <c r="D7" s="24">
        <f>D6*(1+$O$7)^($D$5-D5-1)</f>
        <v>0.88363636363636366</v>
      </c>
      <c r="E7" s="24">
        <f t="shared" ref="E7:N7" si="1">E6*(1+$O$7)^($D$5-E5-1)</f>
        <v>0.86757024793388438</v>
      </c>
      <c r="F7" s="24">
        <f t="shared" si="1"/>
        <v>0.85179624342599558</v>
      </c>
      <c r="G7" s="24">
        <f t="shared" si="1"/>
        <v>0.83630903900006848</v>
      </c>
      <c r="H7" s="24">
        <f t="shared" si="1"/>
        <v>0.82110342010915804</v>
      </c>
      <c r="I7" s="24">
        <f t="shared" si="1"/>
        <v>0.80617426701626438</v>
      </c>
      <c r="J7" s="24">
        <f t="shared" si="1"/>
        <v>0.79151655307051405</v>
      </c>
      <c r="K7" s="24">
        <f t="shared" si="1"/>
        <v>0.77712534301468661</v>
      </c>
      <c r="L7" s="24">
        <f t="shared" si="1"/>
        <v>0.76299579132351047</v>
      </c>
      <c r="M7" s="24">
        <f t="shared" si="1"/>
        <v>0.74912314057217388</v>
      </c>
      <c r="N7" s="24">
        <f t="shared" si="1"/>
        <v>10.404488063502415</v>
      </c>
      <c r="O7" s="21">
        <v>0.1</v>
      </c>
      <c r="P7" t="s">
        <v>3</v>
      </c>
    </row>
    <row r="8" spans="2:19" ht="14" thickBot="1" x14ac:dyDescent="0.2">
      <c r="C8" s="9" t="s">
        <v>29</v>
      </c>
      <c r="D8" s="25">
        <f>SUM(D7:N7)</f>
        <v>18.551838472605034</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input, per share or market cap</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0.1</v>
      </c>
      <c r="P11" t="s">
        <v>1</v>
      </c>
    </row>
    <row r="12" spans="2:19" x14ac:dyDescent="0.15">
      <c r="B12" t="s">
        <v>21</v>
      </c>
      <c r="C12" s="7">
        <f>C6</f>
        <v>0.9</v>
      </c>
      <c r="D12" s="24">
        <f>C12*(1+$O$11)</f>
        <v>0.9900000000000001</v>
      </c>
      <c r="E12" s="24">
        <f>D12*(1+$O$11)</f>
        <v>1.0890000000000002</v>
      </c>
      <c r="F12" s="24">
        <f>E12*(1+$O$11)</f>
        <v>1.1979000000000004</v>
      </c>
      <c r="G12" s="24">
        <f>F12*(1+$O$11)</f>
        <v>1.3176900000000005</v>
      </c>
      <c r="H12" s="24">
        <f>G12*(1+$O$11)</f>
        <v>1.4494590000000007</v>
      </c>
      <c r="I12" s="24">
        <f>H12*(1+$O$12)</f>
        <v>1.5944049000000009</v>
      </c>
      <c r="J12" s="24">
        <f>I12*(1+$O$12)</f>
        <v>1.7538453900000011</v>
      </c>
      <c r="K12" s="24">
        <f>J12*(1+$O$12)</f>
        <v>1.9292299290000012</v>
      </c>
      <c r="L12" s="24">
        <f>K12*(1+$O$12)</f>
        <v>2.1221529219000015</v>
      </c>
      <c r="M12" s="24">
        <f>L12*(1+$O$12)</f>
        <v>2.3343682140900017</v>
      </c>
      <c r="N12" s="24">
        <f>L12*O14</f>
        <v>63.664587657000041</v>
      </c>
      <c r="O12" s="21">
        <v>0.1</v>
      </c>
      <c r="P12" s="1" t="s">
        <v>2</v>
      </c>
    </row>
    <row r="13" spans="2:19" x14ac:dyDescent="0.15">
      <c r="B13">
        <f>B7</f>
        <v>0</v>
      </c>
      <c r="C13" s="8" t="str">
        <f>C7</f>
        <v>PV(10%)</v>
      </c>
      <c r="D13" s="24">
        <f>D12*(1+$O$13)^($D$11-D11-1)</f>
        <v>0.9</v>
      </c>
      <c r="E13" s="24">
        <f t="shared" ref="E13:M13" si="3">E12*(1+$O$13)^($D$11-E11-1)</f>
        <v>0.9</v>
      </c>
      <c r="F13" s="24">
        <f t="shared" si="3"/>
        <v>0.9</v>
      </c>
      <c r="G13" s="24">
        <f t="shared" si="3"/>
        <v>0.90000000000000013</v>
      </c>
      <c r="H13" s="24">
        <f t="shared" si="3"/>
        <v>0.90000000000000013</v>
      </c>
      <c r="I13" s="24">
        <f t="shared" si="3"/>
        <v>0.90000000000000013</v>
      </c>
      <c r="J13" s="24">
        <f t="shared" si="3"/>
        <v>0.9</v>
      </c>
      <c r="K13" s="24">
        <f t="shared" si="3"/>
        <v>0.9</v>
      </c>
      <c r="L13" s="24">
        <f t="shared" si="3"/>
        <v>0.90000000000000013</v>
      </c>
      <c r="M13" s="24">
        <f t="shared" si="3"/>
        <v>0.9</v>
      </c>
      <c r="N13" s="24">
        <f>N12*(1+$O$7)^($D$5-N11-1)</f>
        <v>24.545454545454543</v>
      </c>
      <c r="O13" s="21">
        <f>O7</f>
        <v>0.1</v>
      </c>
      <c r="P13" t="s">
        <v>3</v>
      </c>
    </row>
    <row r="14" spans="2:19" ht="14" thickBot="1" x14ac:dyDescent="0.2">
      <c r="C14" s="9" t="s">
        <v>4</v>
      </c>
      <c r="D14" s="25">
        <f>SUM(D13:N13)</f>
        <v>33.545454545454547</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input, per share or market cap</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0.04</v>
      </c>
      <c r="P17" t="s">
        <v>1</v>
      </c>
    </row>
    <row r="18" spans="2:16" x14ac:dyDescent="0.15">
      <c r="B18" t="s">
        <v>20</v>
      </c>
      <c r="C18" s="7">
        <f>C12</f>
        <v>0.9</v>
      </c>
      <c r="D18" s="24">
        <f>C18*(1+$O$17)</f>
        <v>0.93600000000000005</v>
      </c>
      <c r="E18" s="24">
        <f>D18*(1+$O$17)</f>
        <v>0.97344000000000008</v>
      </c>
      <c r="F18" s="24">
        <f>E18*(1+$O$17)</f>
        <v>1.0123776000000002</v>
      </c>
      <c r="G18" s="24">
        <f>F18*(1+$O$17)</f>
        <v>1.0528727040000003</v>
      </c>
      <c r="H18" s="24">
        <f>G18*(1+$O$17)</f>
        <v>1.0949876121600004</v>
      </c>
      <c r="I18" s="24">
        <f>H18*(1+$O$18)</f>
        <v>1.1387871166464005</v>
      </c>
      <c r="J18" s="24">
        <f>I18*(1+$O$18)</f>
        <v>1.1843386013122565</v>
      </c>
      <c r="K18" s="24">
        <f>J18*(1+$O$18)</f>
        <v>1.2317121453647468</v>
      </c>
      <c r="L18" s="24">
        <f>K18*(1+$O$18)</f>
        <v>1.2809806311793368</v>
      </c>
      <c r="M18" s="24">
        <f>L18*(1+$O$18)</f>
        <v>1.3322198564265104</v>
      </c>
      <c r="N18" s="24">
        <f>L18*O20</f>
        <v>12.809806311793368</v>
      </c>
      <c r="O18" s="21">
        <v>0.04</v>
      </c>
      <c r="P18" s="1" t="s">
        <v>2</v>
      </c>
    </row>
    <row r="19" spans="2:16" x14ac:dyDescent="0.15">
      <c r="B19" t="s">
        <v>700</v>
      </c>
      <c r="C19" s="8" t="str">
        <f>C13</f>
        <v>PV(10%)</v>
      </c>
      <c r="D19" s="24">
        <f>D18*(1+$O$19)^($D$17-D17-1)</f>
        <v>0.85090909090909095</v>
      </c>
      <c r="E19" s="24">
        <f t="shared" ref="E19:N19" si="5">E18*(1+$O$19)^($D$17-E17-1)</f>
        <v>0.80449586776859505</v>
      </c>
      <c r="F19" s="24">
        <f t="shared" si="5"/>
        <v>0.76061427498121703</v>
      </c>
      <c r="G19" s="24">
        <f t="shared" si="5"/>
        <v>0.71912622361860534</v>
      </c>
      <c r="H19" s="24">
        <f t="shared" si="5"/>
        <v>0.67990115687577224</v>
      </c>
      <c r="I19" s="24">
        <f t="shared" si="5"/>
        <v>0.64281563922800289</v>
      </c>
      <c r="J19" s="24">
        <f t="shared" si="5"/>
        <v>0.60775296799738443</v>
      </c>
      <c r="K19" s="24">
        <f t="shared" si="5"/>
        <v>0.57460280610661807</v>
      </c>
      <c r="L19" s="24">
        <f t="shared" si="5"/>
        <v>0.54326083486443888</v>
      </c>
      <c r="M19" s="24">
        <f t="shared" si="5"/>
        <v>0.51362842569001499</v>
      </c>
      <c r="N19" s="24">
        <f t="shared" si="5"/>
        <v>4.9387348624039893</v>
      </c>
      <c r="O19" s="21">
        <f>O13</f>
        <v>0.1</v>
      </c>
      <c r="P19" t="s">
        <v>3</v>
      </c>
    </row>
    <row r="20" spans="2:16" ht="14" thickBot="1" x14ac:dyDescent="0.2">
      <c r="B20" t="s">
        <v>701</v>
      </c>
      <c r="C20" s="9" t="s">
        <v>4</v>
      </c>
      <c r="D20" s="25">
        <f>SUM(D19:N19)</f>
        <v>11.635842150443729</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18.551838472605034</v>
      </c>
      <c r="F23" s="29">
        <f>E23*D23</f>
        <v>11.131103083563021</v>
      </c>
    </row>
    <row r="24" spans="2:16" x14ac:dyDescent="0.15">
      <c r="C24" s="11" t="s">
        <v>16</v>
      </c>
      <c r="D24" s="27">
        <v>0.2</v>
      </c>
      <c r="E24" s="24">
        <f>D14</f>
        <v>33.545454545454547</v>
      </c>
      <c r="F24" s="29">
        <f>E24*D24</f>
        <v>6.7090909090909099</v>
      </c>
    </row>
    <row r="25" spans="2:16" ht="14" thickBot="1" x14ac:dyDescent="0.2">
      <c r="C25" s="12" t="s">
        <v>33</v>
      </c>
      <c r="D25" s="28">
        <v>0.2</v>
      </c>
      <c r="E25" s="30">
        <f>D20</f>
        <v>11.635842150443729</v>
      </c>
      <c r="F25" s="31">
        <f>E25*D25</f>
        <v>2.3271684300887459</v>
      </c>
    </row>
    <row r="26" spans="2:16" ht="14" thickBot="1" x14ac:dyDescent="0.2">
      <c r="C26" s="149" t="s">
        <v>766</v>
      </c>
      <c r="D26" s="149">
        <f>C3</f>
        <v>0</v>
      </c>
      <c r="E26" s="19" t="s">
        <v>11</v>
      </c>
      <c r="F26" s="20">
        <f>SUM(F23:F25)</f>
        <v>20.167362422742677</v>
      </c>
    </row>
    <row r="28" spans="2:16" x14ac:dyDescent="0.15">
      <c r="B28" t="s">
        <v>27</v>
      </c>
    </row>
    <row r="30" spans="2:16" x14ac:dyDescent="0.15">
      <c r="B30" t="s">
        <v>26</v>
      </c>
      <c r="C30" s="32" t="s">
        <v>28</v>
      </c>
    </row>
  </sheetData>
  <conditionalFormatting sqref="D3">
    <cfRule type="containsText" dxfId="207" priority="1" operator="containsText" text="overvalued">
      <formula>NOT(ISERROR(SEARCH("overvalued",D3)))</formula>
    </cfRule>
    <cfRule type="containsText" dxfId="206" priority="2" operator="containsText" text="undervalued">
      <formula>NOT(ISERROR(SEARCH("undervalued",D3)))</formula>
    </cfRule>
  </conditionalFormatting>
  <hyperlinks>
    <hyperlink ref="C30" r:id="rId1" xr:uid="{748A716F-BBBC-4CF4-9E10-47503BE7F6CE}"/>
    <hyperlink ref="B4" location="'COMPARATIVE TABLE'!A1" display="'COMPARATIVE TABLE'!A1" xr:uid="{746FEC96-C899-490A-8059-F65CFCF1BE34}"/>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B34A9-C2C2-4872-A1AB-580998BE295B}">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795</v>
      </c>
      <c r="C2" s="47" t="s">
        <v>68</v>
      </c>
      <c r="D2" s="48"/>
      <c r="S2" s="3" t="s">
        <v>7</v>
      </c>
    </row>
    <row r="3" spans="2:19" x14ac:dyDescent="0.15">
      <c r="B3" s="149" t="s">
        <v>761</v>
      </c>
      <c r="C3" s="149">
        <f>'MKT CAP - Price'!C82</f>
        <v>76.55</v>
      </c>
      <c r="D3" s="13"/>
    </row>
    <row r="4" spans="2:19" ht="29" thickBot="1" x14ac:dyDescent="0.2">
      <c r="B4" s="85" t="s">
        <v>218</v>
      </c>
      <c r="N4" s="5" t="s">
        <v>5</v>
      </c>
      <c r="O4" s="4" t="s">
        <v>0</v>
      </c>
    </row>
    <row r="5" spans="2:19" x14ac:dyDescent="0.15">
      <c r="B5" t="s">
        <v>8</v>
      </c>
      <c r="C5" s="6" t="s">
        <v>72</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0.08</v>
      </c>
      <c r="P5" t="s">
        <v>1</v>
      </c>
      <c r="R5" s="1"/>
    </row>
    <row r="6" spans="2:19" x14ac:dyDescent="0.15">
      <c r="B6" t="s">
        <v>22</v>
      </c>
      <c r="C6" s="7">
        <v>3</v>
      </c>
      <c r="D6" s="24">
        <f>C6*(1+$O$5)</f>
        <v>3.24</v>
      </c>
      <c r="E6" s="24">
        <f>D6*(1+$O$5)</f>
        <v>3.4992000000000005</v>
      </c>
      <c r="F6" s="24">
        <f>E6*(1+$O$5)</f>
        <v>3.7791360000000007</v>
      </c>
      <c r="G6" s="24">
        <f>F6*(1+$O$5)</f>
        <v>4.0814668800000007</v>
      </c>
      <c r="H6" s="24">
        <f>G6*(1+$O$5)</f>
        <v>4.4079842304000012</v>
      </c>
      <c r="I6" s="24">
        <f>H6*(1+$O$6)</f>
        <v>4.7606229688320019</v>
      </c>
      <c r="J6" s="24">
        <f>I6*(1+$O$6)</f>
        <v>5.1414728063385624</v>
      </c>
      <c r="K6" s="24">
        <f>J6*(1+$O$6)</f>
        <v>5.5527906308456476</v>
      </c>
      <c r="L6" s="24">
        <f>K6*(1+$O$6)</f>
        <v>5.9970138813132996</v>
      </c>
      <c r="M6" s="24">
        <f>L6*(1+$O$6)</f>
        <v>6.4767749918183641</v>
      </c>
      <c r="N6" s="24">
        <f>L6*O8</f>
        <v>89.9552082196995</v>
      </c>
      <c r="O6" s="21">
        <v>0.08</v>
      </c>
      <c r="P6" s="1" t="s">
        <v>2</v>
      </c>
    </row>
    <row r="7" spans="2:19" x14ac:dyDescent="0.15">
      <c r="C7" s="8" t="str">
        <f>CONCATENATE(R8,O7*100,S8)</f>
        <v>PV(10%)</v>
      </c>
      <c r="D7" s="24">
        <f>D6*(1+$O$7)^($D$5-D5-1)*0.16</f>
        <v>0.47127272727272734</v>
      </c>
      <c r="E7" s="24">
        <f t="shared" ref="E7:M7" si="1">E6*(1+$O$7)^($D$5-E5-1)*0.16</f>
        <v>0.462704132231405</v>
      </c>
      <c r="F7" s="24">
        <f t="shared" si="1"/>
        <v>0.45429132982719755</v>
      </c>
      <c r="G7" s="24">
        <f t="shared" si="1"/>
        <v>0.44603148746670307</v>
      </c>
      <c r="H7" s="24">
        <f t="shared" si="1"/>
        <v>0.43792182405821756</v>
      </c>
      <c r="I7" s="24">
        <f t="shared" si="1"/>
        <v>0.42995960907534092</v>
      </c>
      <c r="J7" s="24">
        <f t="shared" si="1"/>
        <v>0.42214216163760737</v>
      </c>
      <c r="K7" s="24">
        <f t="shared" si="1"/>
        <v>0.41446684960783275</v>
      </c>
      <c r="L7" s="24">
        <f t="shared" si="1"/>
        <v>0.40693108870587213</v>
      </c>
      <c r="M7" s="24">
        <f t="shared" si="1"/>
        <v>0.39953234163849261</v>
      </c>
      <c r="N7" s="24">
        <f t="shared" ref="N7" si="2">N6*(1+$O$7)^($D$5-N5-1)</f>
        <v>34.681626878341376</v>
      </c>
      <c r="O7" s="21">
        <v>0.1</v>
      </c>
      <c r="P7" t="s">
        <v>3</v>
      </c>
    </row>
    <row r="8" spans="2:19" ht="14" thickBot="1" x14ac:dyDescent="0.2">
      <c r="C8" s="9" t="s">
        <v>29</v>
      </c>
      <c r="D8" s="25">
        <f>SUM(D7:N7)</f>
        <v>39.026880429862771</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EPS</v>
      </c>
      <c r="D11" s="23">
        <f>D5</f>
        <v>2022</v>
      </c>
      <c r="E11" s="23">
        <f t="shared" ref="E11:M11" si="3">D11+1</f>
        <v>2023</v>
      </c>
      <c r="F11" s="23">
        <f t="shared" si="3"/>
        <v>2024</v>
      </c>
      <c r="G11" s="23">
        <f t="shared" si="3"/>
        <v>2025</v>
      </c>
      <c r="H11" s="23">
        <f t="shared" si="3"/>
        <v>2026</v>
      </c>
      <c r="I11" s="23">
        <f t="shared" si="3"/>
        <v>2027</v>
      </c>
      <c r="J11" s="23">
        <f t="shared" si="3"/>
        <v>2028</v>
      </c>
      <c r="K11" s="23">
        <f t="shared" si="3"/>
        <v>2029</v>
      </c>
      <c r="L11" s="23">
        <f t="shared" si="3"/>
        <v>2030</v>
      </c>
      <c r="M11" s="23">
        <f t="shared" si="3"/>
        <v>2031</v>
      </c>
      <c r="N11" s="23">
        <f>N5</f>
        <v>2031</v>
      </c>
      <c r="O11" s="21">
        <v>0.12</v>
      </c>
      <c r="P11" t="s">
        <v>1</v>
      </c>
    </row>
    <row r="12" spans="2:19" x14ac:dyDescent="0.15">
      <c r="B12" t="s">
        <v>21</v>
      </c>
      <c r="C12" s="7">
        <f>C6</f>
        <v>3</v>
      </c>
      <c r="D12" s="24">
        <f>C12*(1+$O$11)</f>
        <v>3.3600000000000003</v>
      </c>
      <c r="E12" s="24">
        <f>D12*(1+$O$11)</f>
        <v>3.7632000000000008</v>
      </c>
      <c r="F12" s="24">
        <f>E12*(1+$O$11)</f>
        <v>4.2147840000000016</v>
      </c>
      <c r="G12" s="24">
        <f>F12*(1+$O$11)</f>
        <v>4.7205580800000027</v>
      </c>
      <c r="H12" s="24">
        <f>G12*(1+$O$11)</f>
        <v>5.2870250496000031</v>
      </c>
      <c r="I12" s="24">
        <f>H12*(1+$O$12)</f>
        <v>5.9214680555520038</v>
      </c>
      <c r="J12" s="24">
        <f>I12*(1+$O$12)</f>
        <v>6.6320442222182452</v>
      </c>
      <c r="K12" s="24">
        <f>J12*(1+$O$12)</f>
        <v>7.4278895288844353</v>
      </c>
      <c r="L12" s="24">
        <f>K12*(1+$O$12)</f>
        <v>8.3192362723505688</v>
      </c>
      <c r="M12" s="24">
        <f>L12*(1+$O$12)</f>
        <v>9.3175446250326388</v>
      </c>
      <c r="N12" s="24">
        <f>L12*O14</f>
        <v>207.98090680876422</v>
      </c>
      <c r="O12" s="21">
        <v>0.12</v>
      </c>
      <c r="P12" s="1" t="s">
        <v>2</v>
      </c>
    </row>
    <row r="13" spans="2:19" x14ac:dyDescent="0.15">
      <c r="B13">
        <f>B7</f>
        <v>0</v>
      </c>
      <c r="C13" s="8" t="str">
        <f>C7</f>
        <v>PV(10%)</v>
      </c>
      <c r="D13" s="24">
        <f>D12*(1+$O$13)^($D$11-D11-1)*0.16</f>
        <v>0.48872727272727273</v>
      </c>
      <c r="E13" s="24">
        <f t="shared" ref="E13:M13" si="4">E12*(1+$O$13)^($D$11-E11-1)*0.16</f>
        <v>0.49761322314049594</v>
      </c>
      <c r="F13" s="24">
        <f t="shared" si="4"/>
        <v>0.50666073628850494</v>
      </c>
      <c r="G13" s="24">
        <f t="shared" si="4"/>
        <v>0.51587274967556884</v>
      </c>
      <c r="H13" s="24">
        <f t="shared" si="4"/>
        <v>0.52525225421512456</v>
      </c>
      <c r="I13" s="24">
        <f t="shared" si="4"/>
        <v>0.53480229520085409</v>
      </c>
      <c r="J13" s="24">
        <f t="shared" si="4"/>
        <v>0.54452597329541508</v>
      </c>
      <c r="K13" s="24">
        <f t="shared" si="4"/>
        <v>0.55442644553714993</v>
      </c>
      <c r="L13" s="24">
        <f t="shared" si="4"/>
        <v>0.56450692636509814</v>
      </c>
      <c r="M13" s="24">
        <f t="shared" si="4"/>
        <v>0.57477068866264547</v>
      </c>
      <c r="N13" s="24">
        <f>N12*(1+$O$7)^($D$5-N11-1)</f>
        <v>80.185642949587802</v>
      </c>
      <c r="O13" s="21">
        <f>O7</f>
        <v>0.1</v>
      </c>
      <c r="P13" t="s">
        <v>3</v>
      </c>
    </row>
    <row r="14" spans="2:19" ht="14" thickBot="1" x14ac:dyDescent="0.2">
      <c r="C14" s="9" t="s">
        <v>4</v>
      </c>
      <c r="D14" s="25">
        <f>SUM(D13:N13)</f>
        <v>85.492801514695927</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EPS</v>
      </c>
      <c r="D17" s="23">
        <f>D11</f>
        <v>2022</v>
      </c>
      <c r="E17" s="23">
        <f t="shared" ref="E17:M17" si="5">D17+1</f>
        <v>2023</v>
      </c>
      <c r="F17" s="23">
        <f t="shared" si="5"/>
        <v>2024</v>
      </c>
      <c r="G17" s="23">
        <f t="shared" si="5"/>
        <v>2025</v>
      </c>
      <c r="H17" s="23">
        <f t="shared" si="5"/>
        <v>2026</v>
      </c>
      <c r="I17" s="23">
        <f t="shared" si="5"/>
        <v>2027</v>
      </c>
      <c r="J17" s="23">
        <f t="shared" si="5"/>
        <v>2028</v>
      </c>
      <c r="K17" s="23">
        <f t="shared" si="5"/>
        <v>2029</v>
      </c>
      <c r="L17" s="23">
        <f t="shared" si="5"/>
        <v>2030</v>
      </c>
      <c r="M17" s="23">
        <f t="shared" si="5"/>
        <v>2031</v>
      </c>
      <c r="N17" s="23">
        <f>N11</f>
        <v>2031</v>
      </c>
      <c r="O17" s="21">
        <v>0.04</v>
      </c>
      <c r="P17" t="s">
        <v>1</v>
      </c>
    </row>
    <row r="18" spans="2:16" x14ac:dyDescent="0.15">
      <c r="B18" t="s">
        <v>20</v>
      </c>
      <c r="C18" s="7">
        <f>C12</f>
        <v>3</v>
      </c>
      <c r="D18" s="24">
        <f>C18*(1+$O$17)</f>
        <v>3.12</v>
      </c>
      <c r="E18" s="24">
        <f>D18*(1+$O$17)</f>
        <v>3.2448000000000001</v>
      </c>
      <c r="F18" s="24">
        <f>E18*(1+$O$17)</f>
        <v>3.3745920000000003</v>
      </c>
      <c r="G18" s="24">
        <f>F18*(1+$O$17)</f>
        <v>3.5095756800000002</v>
      </c>
      <c r="H18" s="24">
        <f>G18*(1+$O$17)</f>
        <v>3.6499587072000002</v>
      </c>
      <c r="I18" s="24">
        <f>H18*(1+$O$18)</f>
        <v>3.7959570554880004</v>
      </c>
      <c r="J18" s="24">
        <f>I18*(1+$O$18)</f>
        <v>3.9477953377075208</v>
      </c>
      <c r="K18" s="24">
        <f>J18*(1+$O$18)</f>
        <v>4.1057071512158219</v>
      </c>
      <c r="L18" s="24">
        <f>K18*(1+$O$18)</f>
        <v>4.2699354372644551</v>
      </c>
      <c r="M18" s="24">
        <f>L18*(1+$O$18)</f>
        <v>4.4407328547550335</v>
      </c>
      <c r="N18" s="24">
        <f>L18*O20</f>
        <v>42.699354372644549</v>
      </c>
      <c r="O18" s="21">
        <v>0.04</v>
      </c>
      <c r="P18" s="1" t="s">
        <v>2</v>
      </c>
    </row>
    <row r="19" spans="2:16" x14ac:dyDescent="0.15">
      <c r="B19" t="s">
        <v>700</v>
      </c>
      <c r="C19" s="8" t="str">
        <f>C13</f>
        <v>PV(10%)</v>
      </c>
      <c r="D19" s="24">
        <f>D18*(1+$O$19)^($D$17-D17-1)*0.16</f>
        <v>0.45381818181818184</v>
      </c>
      <c r="E19" s="24">
        <f t="shared" ref="E19:M19" si="6">E18*(1+$O$19)^($D$17-E17-1)*0.16</f>
        <v>0.42906446280991734</v>
      </c>
      <c r="F19" s="24">
        <f t="shared" si="6"/>
        <v>0.40566094665664909</v>
      </c>
      <c r="G19" s="24">
        <f t="shared" si="6"/>
        <v>0.38353398592992277</v>
      </c>
      <c r="H19" s="24">
        <f t="shared" si="6"/>
        <v>0.36261395033374505</v>
      </c>
      <c r="I19" s="24">
        <f t="shared" si="6"/>
        <v>0.34283500758826813</v>
      </c>
      <c r="J19" s="24">
        <f t="shared" si="6"/>
        <v>0.32413491626527163</v>
      </c>
      <c r="K19" s="24">
        <f t="shared" si="6"/>
        <v>0.30645482992352957</v>
      </c>
      <c r="L19" s="24">
        <f t="shared" si="6"/>
        <v>0.28973911192770069</v>
      </c>
      <c r="M19" s="24">
        <f t="shared" si="6"/>
        <v>0.27393516036800791</v>
      </c>
      <c r="N19" s="24">
        <f t="shared" ref="N19" si="7">N18*(1+$O$19)^($D$17-N17-1)</f>
        <v>16.462449541346629</v>
      </c>
      <c r="O19" s="21">
        <f>O13</f>
        <v>0.1</v>
      </c>
      <c r="P19" t="s">
        <v>3</v>
      </c>
    </row>
    <row r="20" spans="2:16" ht="14" thickBot="1" x14ac:dyDescent="0.2">
      <c r="B20" t="s">
        <v>701</v>
      </c>
      <c r="C20" s="9" t="s">
        <v>4</v>
      </c>
      <c r="D20" s="25">
        <f>SUM(D19:N19)</f>
        <v>20.034240094967824</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39.026880429862771</v>
      </c>
      <c r="F23" s="29">
        <f>E23*D23</f>
        <v>23.416128257917663</v>
      </c>
    </row>
    <row r="24" spans="2:16" x14ac:dyDescent="0.15">
      <c r="C24" s="11" t="s">
        <v>16</v>
      </c>
      <c r="D24" s="27">
        <v>0.2</v>
      </c>
      <c r="E24" s="24">
        <f>D14</f>
        <v>85.492801514695927</v>
      </c>
      <c r="F24" s="29">
        <f>E24*D24</f>
        <v>17.098560302939187</v>
      </c>
    </row>
    <row r="25" spans="2:16" ht="14" thickBot="1" x14ac:dyDescent="0.2">
      <c r="C25" s="12" t="s">
        <v>33</v>
      </c>
      <c r="D25" s="28">
        <v>0.2</v>
      </c>
      <c r="E25" s="30">
        <f>D20</f>
        <v>20.034240094967824</v>
      </c>
      <c r="F25" s="31">
        <f>E25*D25</f>
        <v>4.0068480189935647</v>
      </c>
    </row>
    <row r="26" spans="2:16" ht="14" thickBot="1" x14ac:dyDescent="0.2">
      <c r="C26" s="149" t="s">
        <v>766</v>
      </c>
      <c r="D26" s="149">
        <f>C3</f>
        <v>76.55</v>
      </c>
      <c r="E26" s="19" t="s">
        <v>11</v>
      </c>
      <c r="F26" s="20">
        <f>SUM(F23:F25)</f>
        <v>44.521536579850419</v>
      </c>
    </row>
    <row r="28" spans="2:16" x14ac:dyDescent="0.15">
      <c r="B28" t="s">
        <v>27</v>
      </c>
    </row>
    <row r="30" spans="2:16" x14ac:dyDescent="0.15">
      <c r="B30" t="s">
        <v>26</v>
      </c>
      <c r="C30" s="32" t="s">
        <v>28</v>
      </c>
    </row>
  </sheetData>
  <conditionalFormatting sqref="D3">
    <cfRule type="containsText" dxfId="189" priority="1" operator="containsText" text="overvalued">
      <formula>NOT(ISERROR(SEARCH("overvalued",D3)))</formula>
    </cfRule>
    <cfRule type="containsText" dxfId="188" priority="2" operator="containsText" text="undervalued">
      <formula>NOT(ISERROR(SEARCH("undervalued",D3)))</formula>
    </cfRule>
  </conditionalFormatting>
  <hyperlinks>
    <hyperlink ref="C30" r:id="rId1" xr:uid="{1D5D9C71-8F8C-49DC-861F-5C9CFD6F4420}"/>
    <hyperlink ref="B4" location="'COMPARATIVE TABLE'!A1" display="'COMPARATIVE TABLE'!A1" xr:uid="{CA366627-7C74-4A41-88F8-1AAF194F3990}"/>
  </hyperlinks>
  <pageMargins left="0.7" right="0.7" top="0.78740157499999996" bottom="0.78740157499999996" header="0.3" footer="0.3"/>
  <pageSetup paperSize="9" orientation="portrait" r:id="rId2"/>
  <drawing r:id="rId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8635A-9F1F-41DC-8836-430EBC6AD283}">
  <sheetPr codeName="Sheet86"/>
  <dimension ref="B1:S30"/>
  <sheetViews>
    <sheetView showGridLines="0" topLeftCell="B1" zoomScaleNormal="100" workbookViewId="0">
      <selection activeCell="E2" sqref="E2"/>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37</v>
      </c>
      <c r="C2" s="10"/>
      <c r="D2" s="33" t="s">
        <v>48</v>
      </c>
      <c r="E2" s="32" t="s">
        <v>49</v>
      </c>
      <c r="S2" s="3" t="s">
        <v>7</v>
      </c>
    </row>
    <row r="3" spans="2:19" x14ac:dyDescent="0.15">
      <c r="D3" s="13"/>
    </row>
    <row r="4" spans="2:19" ht="29" thickBot="1" x14ac:dyDescent="0.2">
      <c r="N4" s="5" t="s">
        <v>5</v>
      </c>
      <c r="O4" s="4" t="s">
        <v>0</v>
      </c>
    </row>
    <row r="5" spans="2:19" x14ac:dyDescent="0.15">
      <c r="B5" t="s">
        <v>8</v>
      </c>
      <c r="C5" s="6" t="s">
        <v>39</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0.02</v>
      </c>
      <c r="P5" t="s">
        <v>1</v>
      </c>
      <c r="R5" s="1"/>
    </row>
    <row r="6" spans="2:19" x14ac:dyDescent="0.15">
      <c r="B6" t="s">
        <v>22</v>
      </c>
      <c r="C6" s="7">
        <v>1.65</v>
      </c>
      <c r="D6" s="24">
        <f>C6*(1+$O$5)</f>
        <v>1.6829999999999998</v>
      </c>
      <c r="E6" s="24">
        <f>D6*(1+$O$5)</f>
        <v>1.7166599999999999</v>
      </c>
      <c r="F6" s="24">
        <f>E6*(1+$O$5)</f>
        <v>1.7509931999999999</v>
      </c>
      <c r="G6" s="24">
        <f>F6*(1+$O$5)</f>
        <v>1.786013064</v>
      </c>
      <c r="H6" s="24">
        <f>G6*(1+$O$5)</f>
        <v>1.8217333252800001</v>
      </c>
      <c r="I6" s="24">
        <f>H6*(1+$O$6)</f>
        <v>1.8581679917856002</v>
      </c>
      <c r="J6" s="24">
        <f>I6*(1+$O$6)</f>
        <v>1.8953313516213122</v>
      </c>
      <c r="K6" s="24">
        <f>J6*(1+$O$6)</f>
        <v>1.9332379786537384</v>
      </c>
      <c r="L6" s="24">
        <f>K6*(1+$O$6)</f>
        <v>1.9719027382268131</v>
      </c>
      <c r="M6" s="24">
        <f>L6*(1+$O$6)</f>
        <v>2.0113407929913492</v>
      </c>
      <c r="N6" s="24">
        <f>L6*O8</f>
        <v>39.438054764536261</v>
      </c>
      <c r="O6" s="21">
        <v>0.02</v>
      </c>
      <c r="P6" s="1" t="s">
        <v>2</v>
      </c>
    </row>
    <row r="7" spans="2:19" x14ac:dyDescent="0.15">
      <c r="B7" t="s">
        <v>19</v>
      </c>
      <c r="C7" s="8" t="str">
        <f>CONCATENATE(R8,O7*100,S8)</f>
        <v>PV(5%)</v>
      </c>
      <c r="D7" s="24">
        <f>D6*(1+$O$7)^($D$5-D5-1)</f>
        <v>1.6028571428571425</v>
      </c>
      <c r="E7" s="24">
        <f t="shared" ref="E7:N7" si="1">E6*(1+$O$7)^($D$5-E5-1)</f>
        <v>1.5570612244897957</v>
      </c>
      <c r="F7" s="24">
        <f t="shared" si="1"/>
        <v>1.5125737609329444</v>
      </c>
      <c r="G7" s="24">
        <f t="shared" si="1"/>
        <v>1.469357367763432</v>
      </c>
      <c r="H7" s="24">
        <f t="shared" si="1"/>
        <v>1.4273757286844766</v>
      </c>
      <c r="I7" s="24">
        <f t="shared" si="1"/>
        <v>1.3865935650077774</v>
      </c>
      <c r="J7" s="24">
        <f t="shared" si="1"/>
        <v>1.346976606007555</v>
      </c>
      <c r="K7" s="24">
        <f t="shared" si="1"/>
        <v>1.3084915601216252</v>
      </c>
      <c r="L7" s="24">
        <f t="shared" si="1"/>
        <v>1.2711060869752928</v>
      </c>
      <c r="M7" s="24">
        <f t="shared" si="1"/>
        <v>1.2347887702045701</v>
      </c>
      <c r="N7" s="24">
        <f t="shared" si="1"/>
        <v>24.211544513815102</v>
      </c>
      <c r="O7" s="21">
        <v>0.05</v>
      </c>
      <c r="P7" t="s">
        <v>3</v>
      </c>
    </row>
    <row r="8" spans="2:19" ht="14" thickBot="1" x14ac:dyDescent="0.2">
      <c r="C8" s="9" t="s">
        <v>29</v>
      </c>
      <c r="D8" s="25">
        <f>SUM(D7:N7)</f>
        <v>38.328726326859716</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  in EUR</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0.05</v>
      </c>
      <c r="P11" t="s">
        <v>1</v>
      </c>
    </row>
    <row r="12" spans="2:19" x14ac:dyDescent="0.15">
      <c r="B12" t="s">
        <v>21</v>
      </c>
      <c r="C12" s="7">
        <f>C6</f>
        <v>1.65</v>
      </c>
      <c r="D12" s="24">
        <f>C12*(1+$O$11)</f>
        <v>1.7324999999999999</v>
      </c>
      <c r="E12" s="24">
        <f>D12*(1+$O$11)</f>
        <v>1.8191250000000001</v>
      </c>
      <c r="F12" s="24">
        <f>E12*(1+$O$11)</f>
        <v>1.9100812500000002</v>
      </c>
      <c r="G12" s="24">
        <f>F12*(1+$O$11)</f>
        <v>2.0055853125000001</v>
      </c>
      <c r="H12" s="24">
        <f>G12*(1+$O$11)</f>
        <v>2.1058645781250003</v>
      </c>
      <c r="I12" s="24">
        <f>H12*(1+$O$12)</f>
        <v>2.2111578070312503</v>
      </c>
      <c r="J12" s="24">
        <f>I12*(1+$O$12)</f>
        <v>2.321715697382813</v>
      </c>
      <c r="K12" s="24">
        <f>J12*(1+$O$12)</f>
        <v>2.4378014822519538</v>
      </c>
      <c r="L12" s="24">
        <f>K12*(1+$O$12)</f>
        <v>2.5596915563645517</v>
      </c>
      <c r="M12" s="24">
        <f>L12*(1+$O$12)</f>
        <v>2.6876761341827793</v>
      </c>
      <c r="N12" s="24">
        <f>L12*O14</f>
        <v>63.992288909113796</v>
      </c>
      <c r="O12" s="21">
        <v>0.05</v>
      </c>
      <c r="P12" s="1" t="s">
        <v>2</v>
      </c>
    </row>
    <row r="13" spans="2:19" x14ac:dyDescent="0.15">
      <c r="B13" t="s">
        <v>19</v>
      </c>
      <c r="C13" s="8" t="str">
        <f>C7</f>
        <v>PV(5%)</v>
      </c>
      <c r="D13" s="24">
        <f>D12*(1+$O$13)^($D$11-D11-1)</f>
        <v>1.65</v>
      </c>
      <c r="E13" s="24">
        <f t="shared" ref="E13:M13" si="3">E12*(1+$O$7)^($D$5-E11-1)</f>
        <v>1.65</v>
      </c>
      <c r="F13" s="24">
        <f t="shared" si="3"/>
        <v>1.65</v>
      </c>
      <c r="G13" s="24">
        <f t="shared" si="3"/>
        <v>1.65</v>
      </c>
      <c r="H13" s="24">
        <f t="shared" si="3"/>
        <v>1.6500000000000001</v>
      </c>
      <c r="I13" s="24">
        <f t="shared" si="3"/>
        <v>1.6500000000000001</v>
      </c>
      <c r="J13" s="24">
        <f t="shared" si="3"/>
        <v>1.6500000000000001</v>
      </c>
      <c r="K13" s="24">
        <f t="shared" si="3"/>
        <v>1.6500000000000006</v>
      </c>
      <c r="L13" s="24">
        <f t="shared" si="3"/>
        <v>1.6500000000000004</v>
      </c>
      <c r="M13" s="24">
        <f t="shared" si="3"/>
        <v>1.6500000000000004</v>
      </c>
      <c r="N13" s="24">
        <f>N12*(1+$O$7)^($D$5-N11-1)</f>
        <v>39.285714285714299</v>
      </c>
      <c r="O13" s="21">
        <f>O7</f>
        <v>0.05</v>
      </c>
      <c r="P13" t="s">
        <v>3</v>
      </c>
    </row>
    <row r="14" spans="2:19" ht="14" thickBot="1" x14ac:dyDescent="0.2">
      <c r="C14" s="9" t="s">
        <v>4</v>
      </c>
      <c r="D14" s="25">
        <f>SUM(D13:N13)</f>
        <v>55.785714285714299</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  in EUR</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-0.02</v>
      </c>
      <c r="P17" t="s">
        <v>1</v>
      </c>
    </row>
    <row r="18" spans="2:16" x14ac:dyDescent="0.15">
      <c r="B18" t="s">
        <v>20</v>
      </c>
      <c r="C18" s="7">
        <f>C12</f>
        <v>1.65</v>
      </c>
      <c r="D18" s="24">
        <f>C18*(1+$O$17)</f>
        <v>1.617</v>
      </c>
      <c r="E18" s="24">
        <f>D18*(1+$O$17)</f>
        <v>1.58466</v>
      </c>
      <c r="F18" s="24">
        <f>E18*(1+$O$17)</f>
        <v>1.5529667999999999</v>
      </c>
      <c r="G18" s="24">
        <f>F18*(1+$O$17)</f>
        <v>1.5219074639999999</v>
      </c>
      <c r="H18" s="24">
        <f>G18*(1+$O$17)</f>
        <v>1.4914693147199998</v>
      </c>
      <c r="I18" s="24">
        <f>H18*(1+$O$18)</f>
        <v>1.4616399284255996</v>
      </c>
      <c r="J18" s="24">
        <f>I18*(1+$O$18)</f>
        <v>1.4324071298570877</v>
      </c>
      <c r="K18" s="24">
        <f>J18*(1+$O$18)</f>
        <v>1.4037589872599459</v>
      </c>
      <c r="L18" s="24">
        <f>K18*(1+$O$18)</f>
        <v>1.3756838075147468</v>
      </c>
      <c r="M18" s="24">
        <f>L18*(1+$O$18)</f>
        <v>1.3481701313644519</v>
      </c>
      <c r="N18" s="24">
        <f>L18*O20</f>
        <v>20.635257112721202</v>
      </c>
      <c r="O18" s="21">
        <v>-0.02</v>
      </c>
      <c r="P18" s="1" t="s">
        <v>2</v>
      </c>
    </row>
    <row r="19" spans="2:16" x14ac:dyDescent="0.15">
      <c r="B19" t="s">
        <v>19</v>
      </c>
      <c r="C19" s="8" t="str">
        <f>C13</f>
        <v>PV(5%)</v>
      </c>
      <c r="D19" s="24">
        <f>D18*(1+$O$19)^($D$17-D17-1)</f>
        <v>1.5399999999999998</v>
      </c>
      <c r="E19" s="24">
        <f t="shared" ref="E19:N19" si="5">E18*(1+$O$19)^($D$17-E17-1)</f>
        <v>1.4373333333333331</v>
      </c>
      <c r="F19" s="24">
        <f t="shared" si="5"/>
        <v>1.3415111111111109</v>
      </c>
      <c r="G19" s="24">
        <f t="shared" si="5"/>
        <v>1.2520770370370369</v>
      </c>
      <c r="H19" s="24">
        <f t="shared" si="5"/>
        <v>1.168605234567901</v>
      </c>
      <c r="I19" s="24">
        <f t="shared" si="5"/>
        <v>1.0906982189300409</v>
      </c>
      <c r="J19" s="24">
        <f t="shared" si="5"/>
        <v>1.0179850043347047</v>
      </c>
      <c r="K19" s="24">
        <f t="shared" si="5"/>
        <v>0.95011933737905785</v>
      </c>
      <c r="L19" s="24">
        <f t="shared" si="5"/>
        <v>0.88677804822045381</v>
      </c>
      <c r="M19" s="24">
        <f t="shared" si="5"/>
        <v>0.82765951167242358</v>
      </c>
      <c r="N19" s="24">
        <f t="shared" si="5"/>
        <v>12.668257831720769</v>
      </c>
      <c r="O19" s="21">
        <f>O13</f>
        <v>0.05</v>
      </c>
      <c r="P19" t="s">
        <v>3</v>
      </c>
    </row>
    <row r="20" spans="2:16" ht="14" thickBot="1" x14ac:dyDescent="0.2">
      <c r="C20" s="9" t="s">
        <v>4</v>
      </c>
      <c r="D20" s="25">
        <f>SUM(D19:N19)</f>
        <v>24.181024668306833</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38.328726326859716</v>
      </c>
      <c r="F23" s="29">
        <f>E23*D23</f>
        <v>22.997235796115827</v>
      </c>
    </row>
    <row r="24" spans="2:16" x14ac:dyDescent="0.15">
      <c r="C24" s="11" t="s">
        <v>16</v>
      </c>
      <c r="D24" s="27">
        <v>0.1</v>
      </c>
      <c r="E24" s="24">
        <f>D14</f>
        <v>55.785714285714299</v>
      </c>
      <c r="F24" s="29">
        <f>E24*D24</f>
        <v>5.5785714285714301</v>
      </c>
    </row>
    <row r="25" spans="2:16" ht="14" thickBot="1" x14ac:dyDescent="0.2">
      <c r="C25" s="12" t="s">
        <v>33</v>
      </c>
      <c r="D25" s="28">
        <v>0.3</v>
      </c>
      <c r="E25" s="30">
        <f>D20</f>
        <v>24.181024668306833</v>
      </c>
      <c r="F25" s="31">
        <f>E25*D25</f>
        <v>7.2543074004920491</v>
      </c>
    </row>
    <row r="26" spans="2:16" ht="14" thickBot="1" x14ac:dyDescent="0.2">
      <c r="E26" s="19" t="s">
        <v>11</v>
      </c>
      <c r="F26" s="20">
        <f>SUM(F23:F25)</f>
        <v>35.830114625179306</v>
      </c>
    </row>
    <row r="28" spans="2:16" x14ac:dyDescent="0.15">
      <c r="B28" t="s">
        <v>27</v>
      </c>
    </row>
    <row r="30" spans="2:16" x14ac:dyDescent="0.15">
      <c r="B30" t="s">
        <v>26</v>
      </c>
      <c r="C30" s="32" t="s">
        <v>28</v>
      </c>
    </row>
  </sheetData>
  <conditionalFormatting sqref="D3">
    <cfRule type="containsText" dxfId="9" priority="1" operator="containsText" text="overvalued">
      <formula>NOT(ISERROR(SEARCH("overvalued",D3)))</formula>
    </cfRule>
    <cfRule type="containsText" dxfId="8" priority="2" operator="containsText" text="undervalued">
      <formula>NOT(ISERROR(SEARCH("undervalued",D3)))</formula>
    </cfRule>
  </conditionalFormatting>
  <hyperlinks>
    <hyperlink ref="C30" r:id="rId1" xr:uid="{EACB305E-6A61-48F8-9203-5BD4F5B9D5CA}"/>
    <hyperlink ref="D2" r:id="rId2" xr:uid="{2F71DFCB-6F36-4A1B-9AAF-847A91B25D02}"/>
    <hyperlink ref="E2" r:id="rId3" xr:uid="{BF0A4DD8-B3F0-4744-B90E-72E044CAA045}"/>
  </hyperlinks>
  <pageMargins left="0.7" right="0.7" top="0.78740157499999996" bottom="0.78740157499999996" header="0.3" footer="0.3"/>
  <pageSetup paperSize="9" orientation="portrait" r:id="rId4"/>
  <drawing r:id="rId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77C3-7A07-466C-9561-953A20044837}">
  <sheetPr codeName="Sheet87"/>
  <dimension ref="B1:S30"/>
  <sheetViews>
    <sheetView showGridLines="0" topLeftCell="B1" zoomScaleNormal="100" workbookViewId="0">
      <selection activeCell="G35" sqref="G35"/>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42</v>
      </c>
      <c r="C2" s="32" t="s">
        <v>44</v>
      </c>
      <c r="D2" s="13"/>
      <c r="S2" s="3" t="s">
        <v>7</v>
      </c>
    </row>
    <row r="3" spans="2:19" x14ac:dyDescent="0.15">
      <c r="D3" s="13"/>
    </row>
    <row r="4" spans="2:19" ht="29" thickBot="1" x14ac:dyDescent="0.2">
      <c r="B4" t="s">
        <v>35</v>
      </c>
      <c r="N4" s="5" t="s">
        <v>5</v>
      </c>
      <c r="O4" s="4" t="s">
        <v>0</v>
      </c>
    </row>
    <row r="5" spans="2:19" x14ac:dyDescent="0.15">
      <c r="B5" t="s">
        <v>8</v>
      </c>
      <c r="C5" s="6" t="s">
        <v>31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v>
      </c>
      <c r="P5" t="s">
        <v>1</v>
      </c>
      <c r="R5" s="1"/>
    </row>
    <row r="6" spans="2:19" x14ac:dyDescent="0.15">
      <c r="B6" t="s">
        <v>22</v>
      </c>
      <c r="C6" s="7">
        <v>1.1000000000000001</v>
      </c>
      <c r="D6" s="24">
        <f>C6*(1+$O$5)</f>
        <v>1.1000000000000001</v>
      </c>
      <c r="E6" s="24">
        <f>D6*(1+$O$5)</f>
        <v>1.1000000000000001</v>
      </c>
      <c r="F6" s="24">
        <f>E6*(1+$O$5)</f>
        <v>1.1000000000000001</v>
      </c>
      <c r="G6" s="24">
        <f>F6*(1+$O$5)</f>
        <v>1.1000000000000001</v>
      </c>
      <c r="H6" s="24">
        <f>G6*(1+$O$5)</f>
        <v>1.1000000000000001</v>
      </c>
      <c r="I6" s="24">
        <f>H6*(1+$O$6)</f>
        <v>1.1000000000000001</v>
      </c>
      <c r="J6" s="24">
        <f>I6*(1+$O$6)</f>
        <v>1.1000000000000001</v>
      </c>
      <c r="K6" s="24">
        <f>J6*(1+$O$6)</f>
        <v>1.1000000000000001</v>
      </c>
      <c r="L6" s="24">
        <f>K6*(1+$O$6)</f>
        <v>1.1000000000000001</v>
      </c>
      <c r="M6" s="24">
        <f>L6*(1+$O$6)</f>
        <v>1.1000000000000001</v>
      </c>
      <c r="N6" s="24">
        <f>L6*O8</f>
        <v>11</v>
      </c>
      <c r="O6" s="21">
        <v>0</v>
      </c>
      <c r="P6" s="1" t="s">
        <v>2</v>
      </c>
    </row>
    <row r="7" spans="2:19" x14ac:dyDescent="0.15">
      <c r="B7" t="s">
        <v>19</v>
      </c>
      <c r="C7" s="8" t="str">
        <f>CONCATENATE(R8,O7*100,S8)</f>
        <v>PV(10%)</v>
      </c>
      <c r="D7" s="24">
        <f>D6*(1+$O$7)^($D$5-D5-1)</f>
        <v>1</v>
      </c>
      <c r="E7" s="24">
        <f t="shared" ref="E7:N7" si="1">E6*(1+$O$7)^($D$5-E5-1)</f>
        <v>0.90909090909090906</v>
      </c>
      <c r="F7" s="24">
        <f t="shared" si="1"/>
        <v>0.82644628099173534</v>
      </c>
      <c r="G7" s="24">
        <f t="shared" si="1"/>
        <v>0.75131480090157765</v>
      </c>
      <c r="H7" s="24">
        <f t="shared" si="1"/>
        <v>0.68301345536507052</v>
      </c>
      <c r="I7" s="24">
        <f t="shared" si="1"/>
        <v>0.62092132305915504</v>
      </c>
      <c r="J7" s="24">
        <f t="shared" si="1"/>
        <v>0.56447393005377711</v>
      </c>
      <c r="K7" s="24">
        <f t="shared" si="1"/>
        <v>0.51315811823070645</v>
      </c>
      <c r="L7" s="24">
        <f t="shared" si="1"/>
        <v>0.46650738020973315</v>
      </c>
      <c r="M7" s="24">
        <f t="shared" si="1"/>
        <v>0.42409761837248466</v>
      </c>
      <c r="N7" s="24">
        <f t="shared" si="1"/>
        <v>4.2409761837248459</v>
      </c>
      <c r="O7" s="21">
        <v>0.1</v>
      </c>
      <c r="P7" t="s">
        <v>3</v>
      </c>
    </row>
    <row r="8" spans="2:19" ht="14" thickBot="1" x14ac:dyDescent="0.2">
      <c r="C8" s="9" t="s">
        <v>29</v>
      </c>
      <c r="D8" s="25">
        <f>SUM(D7:N7)</f>
        <v>10.999999999999996</v>
      </c>
      <c r="E8" s="26"/>
      <c r="F8" s="26"/>
      <c r="G8" s="26"/>
      <c r="H8" s="26"/>
      <c r="I8" s="26"/>
      <c r="J8" s="26"/>
      <c r="K8" s="26"/>
      <c r="L8" s="26"/>
      <c r="M8" s="26"/>
      <c r="N8" s="26"/>
      <c r="O8" s="22">
        <v>10</v>
      </c>
      <c r="P8" t="s">
        <v>23</v>
      </c>
      <c r="R8" s="18" t="s">
        <v>24</v>
      </c>
      <c r="S8" s="18" t="s">
        <v>25</v>
      </c>
    </row>
    <row r="9" spans="2:19" x14ac:dyDescent="0.15">
      <c r="D9" t="s">
        <v>36</v>
      </c>
    </row>
    <row r="10" spans="2:19" ht="29" thickBot="1" x14ac:dyDescent="0.2">
      <c r="N10" s="5" t="s">
        <v>5</v>
      </c>
      <c r="O10" s="4" t="s">
        <v>0</v>
      </c>
    </row>
    <row r="11" spans="2:19" x14ac:dyDescent="0.15">
      <c r="B11" t="s">
        <v>9</v>
      </c>
      <c r="C11" s="6" t="str">
        <f>C5</f>
        <v>Cashflow 2020 billions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0.03</v>
      </c>
      <c r="P11" t="s">
        <v>1</v>
      </c>
    </row>
    <row r="12" spans="2:19" x14ac:dyDescent="0.15">
      <c r="B12" t="s">
        <v>21</v>
      </c>
      <c r="C12" s="7">
        <v>1.1000000000000001</v>
      </c>
      <c r="D12" s="24">
        <f>C12*(1+$O$11)</f>
        <v>1.1330000000000002</v>
      </c>
      <c r="E12" s="24">
        <f>D12*(1+$O$11)</f>
        <v>1.1669900000000002</v>
      </c>
      <c r="F12" s="24">
        <f>E12*(1+$O$11)</f>
        <v>1.2019997000000002</v>
      </c>
      <c r="G12" s="24">
        <f>F12*(1+$O$11)</f>
        <v>1.2380596910000004</v>
      </c>
      <c r="H12" s="24">
        <f>G12*(1+$O$11)</f>
        <v>1.2752014817300004</v>
      </c>
      <c r="I12" s="24">
        <f>H12*(1+$O$12)</f>
        <v>1.3007055113646004</v>
      </c>
      <c r="J12" s="24">
        <f>I12*(1+$O$12)</f>
        <v>1.3267196215918924</v>
      </c>
      <c r="K12" s="24">
        <f>J12*(1+$O$12)</f>
        <v>1.3532540140237304</v>
      </c>
      <c r="L12" s="24">
        <f>K12*(1+$O$12)</f>
        <v>1.380319094304205</v>
      </c>
      <c r="M12" s="24">
        <f>L12*(1+$O$12)</f>
        <v>1.4079254761902891</v>
      </c>
      <c r="N12" s="24">
        <f>L12*O14</f>
        <v>17.944148225954663</v>
      </c>
      <c r="O12" s="21">
        <v>0.02</v>
      </c>
      <c r="P12" s="1" t="s">
        <v>2</v>
      </c>
    </row>
    <row r="13" spans="2:19" x14ac:dyDescent="0.15">
      <c r="B13" t="s">
        <v>19</v>
      </c>
      <c r="C13" s="8" t="str">
        <f>C7</f>
        <v>PV(10%)</v>
      </c>
      <c r="D13" s="24">
        <f>D12*(1+$O$13)^($D$11-D11-1)</f>
        <v>1.0300000000000002</v>
      </c>
      <c r="E13" s="24">
        <f t="shared" ref="E13:M13" si="3">E12*(1+$O$7)^($D$5-E11-1)</f>
        <v>0.96445454545454556</v>
      </c>
      <c r="F13" s="24">
        <f t="shared" si="3"/>
        <v>0.90308016528925605</v>
      </c>
      <c r="G13" s="24">
        <f t="shared" si="3"/>
        <v>0.84561142749812179</v>
      </c>
      <c r="H13" s="24">
        <f t="shared" si="3"/>
        <v>0.79179979120278665</v>
      </c>
      <c r="I13" s="24">
        <f t="shared" si="3"/>
        <v>0.73421435184258399</v>
      </c>
      <c r="J13" s="24">
        <f t="shared" si="3"/>
        <v>0.68081694443585039</v>
      </c>
      <c r="K13" s="24">
        <f t="shared" si="3"/>
        <v>0.63130298484051595</v>
      </c>
      <c r="L13" s="24">
        <f t="shared" si="3"/>
        <v>0.58539004048847842</v>
      </c>
      <c r="M13" s="24">
        <f t="shared" si="3"/>
        <v>0.54281621936204349</v>
      </c>
      <c r="N13" s="24">
        <f>N12*(1+$O$7)^($D$5-N11-1)</f>
        <v>6.9182459330456529</v>
      </c>
      <c r="O13" s="21">
        <f>O7</f>
        <v>0.1</v>
      </c>
      <c r="P13" t="s">
        <v>3</v>
      </c>
    </row>
    <row r="14" spans="2:19" ht="14" thickBot="1" x14ac:dyDescent="0.2">
      <c r="C14" s="9" t="s">
        <v>4</v>
      </c>
      <c r="D14" s="25">
        <f>SUM(D13:N13)</f>
        <v>14.627732403459834</v>
      </c>
      <c r="E14" s="26"/>
      <c r="F14" s="26"/>
      <c r="G14" s="26"/>
      <c r="H14" s="26"/>
      <c r="I14" s="26"/>
      <c r="J14" s="26"/>
      <c r="K14" s="26"/>
      <c r="L14" s="26"/>
      <c r="M14" s="26"/>
      <c r="N14" s="26"/>
      <c r="O14" s="22">
        <v>13</v>
      </c>
      <c r="P14" t="s">
        <v>23</v>
      </c>
    </row>
    <row r="16" spans="2:19" ht="29" thickBot="1" x14ac:dyDescent="0.2">
      <c r="N16" s="5" t="s">
        <v>5</v>
      </c>
      <c r="O16" s="4" t="s">
        <v>0</v>
      </c>
    </row>
    <row r="17" spans="2:16" x14ac:dyDescent="0.15">
      <c r="B17" t="s">
        <v>10</v>
      </c>
      <c r="C17" s="6" t="str">
        <f>C11</f>
        <v>Cashflow 2020 billions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v>1.1000000000000001</v>
      </c>
      <c r="D18" s="24">
        <f>C18*(1+$O$17)</f>
        <v>1.0669999999999999</v>
      </c>
      <c r="E18" s="24">
        <f>D18*(1+$O$17)</f>
        <v>1.0349899999999999</v>
      </c>
      <c r="F18" s="24">
        <f>E18*(1+$O$17)</f>
        <v>1.0039402999999998</v>
      </c>
      <c r="G18" s="24">
        <f>F18*(1+$O$17)</f>
        <v>0.97382209099999972</v>
      </c>
      <c r="H18" s="24">
        <f>G18*(1+$O$17)</f>
        <v>0.94460742826999966</v>
      </c>
      <c r="I18" s="24">
        <f>H18*(1+$O$18)</f>
        <v>0.8973770568564996</v>
      </c>
      <c r="J18" s="24">
        <f>I18*(1+$O$18)</f>
        <v>0.85250820401367455</v>
      </c>
      <c r="K18" s="24">
        <f>J18*(1+$O$18)</f>
        <v>0.80988279381299078</v>
      </c>
      <c r="L18" s="24">
        <f>K18*(1+$O$18)</f>
        <v>0.76938865412234125</v>
      </c>
      <c r="M18" s="24">
        <f>L18*(1+$O$18)</f>
        <v>0.73091922141622412</v>
      </c>
      <c r="N18" s="24">
        <f>L18*O20</f>
        <v>5.3857205788563887</v>
      </c>
      <c r="O18" s="21">
        <v>-0.05</v>
      </c>
      <c r="P18" s="1" t="s">
        <v>2</v>
      </c>
    </row>
    <row r="19" spans="2:16" x14ac:dyDescent="0.15">
      <c r="B19" t="s">
        <v>19</v>
      </c>
      <c r="C19" s="8" t="str">
        <f>C13</f>
        <v>PV(10%)</v>
      </c>
      <c r="D19" s="24">
        <f>D18*(1+$O$19)^($D$17-D17-1)</f>
        <v>0.97</v>
      </c>
      <c r="E19" s="24">
        <f t="shared" ref="E19:N19" si="5">E18*(1+$O$19)^($D$17-E17-1)</f>
        <v>0.8553636363636361</v>
      </c>
      <c r="F19" s="24">
        <f t="shared" si="5"/>
        <v>0.75427520661156988</v>
      </c>
      <c r="G19" s="24">
        <f t="shared" si="5"/>
        <v>0.66513359128474792</v>
      </c>
      <c r="H19" s="24">
        <f t="shared" si="5"/>
        <v>0.58652689413291392</v>
      </c>
      <c r="I19" s="24">
        <f t="shared" si="5"/>
        <v>0.50654595402388025</v>
      </c>
      <c r="J19" s="24">
        <f t="shared" si="5"/>
        <v>0.43747150574789639</v>
      </c>
      <c r="K19" s="24">
        <f t="shared" si="5"/>
        <v>0.37781630041863778</v>
      </c>
      <c r="L19" s="24">
        <f t="shared" si="5"/>
        <v>0.3262958958160963</v>
      </c>
      <c r="M19" s="24">
        <f t="shared" si="5"/>
        <v>0.2818010009320831</v>
      </c>
      <c r="N19" s="24">
        <f t="shared" si="5"/>
        <v>2.0764284279206127</v>
      </c>
      <c r="O19" s="21">
        <f>O13</f>
        <v>0.1</v>
      </c>
      <c r="P19" t="s">
        <v>3</v>
      </c>
    </row>
    <row r="20" spans="2:16" ht="14" thickBot="1" x14ac:dyDescent="0.2">
      <c r="C20" s="9" t="s">
        <v>4</v>
      </c>
      <c r="D20" s="25">
        <f>SUM(D19:N19)</f>
        <v>7.8376584132520746</v>
      </c>
      <c r="E20" s="26"/>
      <c r="F20" s="26"/>
      <c r="G20" s="26"/>
      <c r="H20" s="26"/>
      <c r="I20" s="26"/>
      <c r="J20" s="26"/>
      <c r="K20" s="26"/>
      <c r="L20" s="26"/>
      <c r="M20" s="26"/>
      <c r="N20" s="26"/>
      <c r="O20" s="22">
        <v>7</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0.5</v>
      </c>
      <c r="E23" s="24">
        <f>D8</f>
        <v>10.999999999999996</v>
      </c>
      <c r="F23" s="29">
        <f>E23*D23</f>
        <v>5.4999999999999982</v>
      </c>
    </row>
    <row r="24" spans="2:16" x14ac:dyDescent="0.15">
      <c r="C24" s="11" t="s">
        <v>16</v>
      </c>
      <c r="D24" s="27">
        <v>0.1</v>
      </c>
      <c r="E24" s="24">
        <f>D14</f>
        <v>14.627732403459834</v>
      </c>
      <c r="F24" s="29">
        <f>E24*D24</f>
        <v>1.4627732403459834</v>
      </c>
    </row>
    <row r="25" spans="2:16" ht="14" thickBot="1" x14ac:dyDescent="0.2">
      <c r="C25" s="12" t="s">
        <v>33</v>
      </c>
      <c r="D25" s="28">
        <v>0.4</v>
      </c>
      <c r="E25" s="30">
        <f>D20</f>
        <v>7.8376584132520746</v>
      </c>
      <c r="F25" s="31">
        <f>E25*D25</f>
        <v>3.1350633653008302</v>
      </c>
    </row>
    <row r="26" spans="2:16" ht="14" thickBot="1" x14ac:dyDescent="0.2">
      <c r="E26" s="19" t="s">
        <v>11</v>
      </c>
      <c r="F26" s="20">
        <f>SUM(F23:F25)</f>
        <v>10.097836605646812</v>
      </c>
    </row>
    <row r="28" spans="2:16" x14ac:dyDescent="0.15">
      <c r="B28" t="s">
        <v>27</v>
      </c>
    </row>
    <row r="30" spans="2:16" x14ac:dyDescent="0.15">
      <c r="B30" t="s">
        <v>26</v>
      </c>
      <c r="C30" s="32" t="s">
        <v>28</v>
      </c>
    </row>
  </sheetData>
  <conditionalFormatting sqref="D3">
    <cfRule type="containsText" dxfId="7" priority="1" operator="containsText" text="overvalued">
      <formula>NOT(ISERROR(SEARCH("overvalued",D3)))</formula>
    </cfRule>
    <cfRule type="containsText" dxfId="6" priority="2" operator="containsText" text="undervalued">
      <formula>NOT(ISERROR(SEARCH("undervalued",D3)))</formula>
    </cfRule>
  </conditionalFormatting>
  <hyperlinks>
    <hyperlink ref="C30" r:id="rId1" xr:uid="{6BD8ED20-B394-47D0-A918-9AE7BFA0BF02}"/>
    <hyperlink ref="C2" r:id="rId2" xr:uid="{4447366A-3558-422D-9A8F-1A35624B062C}"/>
  </hyperlinks>
  <pageMargins left="0.7" right="0.7" top="0.78740157499999996" bottom="0.78740157499999996" header="0.3" footer="0.3"/>
  <pageSetup paperSize="9" orientation="portrait" r:id="rId3"/>
  <drawing r:id="rId4"/>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80020-CDBA-4272-A4F6-846771DF9F43}">
  <sheetPr codeName="Sheet88"/>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43</v>
      </c>
      <c r="C2" s="32" t="s">
        <v>48</v>
      </c>
      <c r="D2" s="90"/>
      <c r="S2" s="3" t="s">
        <v>7</v>
      </c>
    </row>
    <row r="3" spans="2:19" x14ac:dyDescent="0.15">
      <c r="B3">
        <f>'MKT CAP - Price'!C21</f>
        <v>856938600000</v>
      </c>
      <c r="C3">
        <f>'MKT CAP - Price'!C21/1000000000</f>
        <v>856.93859999999995</v>
      </c>
      <c r="D3" s="13"/>
      <c r="E3" s="13"/>
      <c r="F3" t="s">
        <v>763</v>
      </c>
    </row>
    <row r="4" spans="2:19" ht="29" thickBot="1" x14ac:dyDescent="0.2">
      <c r="B4" s="85" t="s">
        <v>218</v>
      </c>
      <c r="N4" s="5" t="s">
        <v>5</v>
      </c>
      <c r="O4" s="4" t="s">
        <v>0</v>
      </c>
    </row>
    <row r="5" spans="2:19" x14ac:dyDescent="0.15">
      <c r="B5" t="s">
        <v>8</v>
      </c>
      <c r="C5" s="6" t="s">
        <v>31</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0.16</v>
      </c>
      <c r="P5" t="s">
        <v>1</v>
      </c>
      <c r="R5" s="1"/>
    </row>
    <row r="6" spans="2:19" x14ac:dyDescent="0.15">
      <c r="B6" t="s">
        <v>504</v>
      </c>
      <c r="C6" s="7">
        <v>46</v>
      </c>
      <c r="D6" s="24">
        <f>C6*(1+$O$5)</f>
        <v>53.36</v>
      </c>
      <c r="E6" s="24">
        <f>D6*(1+$O$5)</f>
        <v>61.897599999999997</v>
      </c>
      <c r="F6" s="24">
        <f>E6*(1+$O$5)</f>
        <v>71.801215999999997</v>
      </c>
      <c r="G6" s="24">
        <f>F6*(1+$O$5)</f>
        <v>83.289410559999993</v>
      </c>
      <c r="H6" s="24">
        <f>G6*(1+$O$5)</f>
        <v>96.615716249599984</v>
      </c>
      <c r="I6" s="24">
        <f>H6*(1+$O$6)</f>
        <v>108.20960219955199</v>
      </c>
      <c r="J6" s="24">
        <f>I6*(1+$O$6)</f>
        <v>121.19475446349824</v>
      </c>
      <c r="K6" s="24">
        <f>J6*(1+$O$6)</f>
        <v>135.73812499911804</v>
      </c>
      <c r="L6" s="24">
        <f>K6*(1+$O$6)</f>
        <v>152.02669999901221</v>
      </c>
      <c r="M6" s="24">
        <f>L6*(1+$O$6)</f>
        <v>170.26990399889368</v>
      </c>
      <c r="N6" s="24">
        <f>L6*O8</f>
        <v>3040.5339999802441</v>
      </c>
      <c r="O6" s="21">
        <v>0.12</v>
      </c>
      <c r="P6" s="1" t="s">
        <v>2</v>
      </c>
    </row>
    <row r="7" spans="2:19" x14ac:dyDescent="0.15">
      <c r="C7" s="8" t="str">
        <f>CONCATENATE(R8,O7*100,S8)</f>
        <v>PV(10%)</v>
      </c>
      <c r="D7" s="24"/>
      <c r="E7" s="24"/>
      <c r="F7" s="24"/>
      <c r="G7" s="24"/>
      <c r="H7" s="24"/>
      <c r="I7" s="24"/>
      <c r="J7" s="24"/>
      <c r="K7" s="24"/>
      <c r="L7" s="24"/>
      <c r="M7" s="24"/>
      <c r="N7" s="24">
        <f t="shared" ref="N7" si="1">N6*(1+$O$7)^($D$5-N5-1)</f>
        <v>1172.2574799747142</v>
      </c>
      <c r="O7" s="21">
        <v>0.1</v>
      </c>
      <c r="P7" t="s">
        <v>3</v>
      </c>
    </row>
    <row r="8" spans="2:19" ht="14" thickBot="1" x14ac:dyDescent="0.2">
      <c r="C8" s="9" t="s">
        <v>29</v>
      </c>
      <c r="D8" s="25">
        <f>SUM(D7:N7)</f>
        <v>1172.2574799747142</v>
      </c>
      <c r="E8" s="26"/>
      <c r="F8" s="26" t="s">
        <v>501</v>
      </c>
      <c r="G8" s="26"/>
      <c r="H8" s="26">
        <f>C3</f>
        <v>856.93859999999995</v>
      </c>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Cashflow 2020 billions</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0.25</v>
      </c>
      <c r="P11" t="s">
        <v>1</v>
      </c>
    </row>
    <row r="12" spans="2:19" x14ac:dyDescent="0.15">
      <c r="B12" t="s">
        <v>505</v>
      </c>
      <c r="C12" s="7">
        <f>C6</f>
        <v>46</v>
      </c>
      <c r="D12" s="24">
        <f>C12*(1+$O$11)</f>
        <v>57.5</v>
      </c>
      <c r="E12" s="24">
        <f>D12*(1+$O$11)</f>
        <v>71.875</v>
      </c>
      <c r="F12" s="24">
        <f>E12*(1+$O$11)</f>
        <v>89.84375</v>
      </c>
      <c r="G12" s="24">
        <f>F12*(1+$O$11)</f>
        <v>112.3046875</v>
      </c>
      <c r="H12" s="24">
        <f>G12*(1+$O$11)</f>
        <v>140.380859375</v>
      </c>
      <c r="I12" s="24">
        <f>H12*(1+$O$12)</f>
        <v>161.43798828125</v>
      </c>
      <c r="J12" s="24">
        <f>I12*(1+$O$12)</f>
        <v>185.65368652343747</v>
      </c>
      <c r="K12" s="24">
        <f>J12*(1+$O$12)</f>
        <v>213.50173950195307</v>
      </c>
      <c r="L12" s="24">
        <f>K12*(1+$O$12)</f>
        <v>245.52700042724601</v>
      </c>
      <c r="M12" s="24">
        <f>L12*(1+$O$12)</f>
        <v>282.35605049133289</v>
      </c>
      <c r="N12" s="24">
        <f>L12*O14</f>
        <v>6138.1750106811505</v>
      </c>
      <c r="O12" s="21">
        <v>0.15</v>
      </c>
      <c r="P12" s="1" t="s">
        <v>2</v>
      </c>
    </row>
    <row r="13" spans="2:19" x14ac:dyDescent="0.15">
      <c r="C13" s="8" t="str">
        <f>C7</f>
        <v>PV(10%)</v>
      </c>
      <c r="D13" s="24"/>
      <c r="E13" s="24"/>
      <c r="F13" s="24"/>
      <c r="G13" s="24"/>
      <c r="H13" s="24"/>
      <c r="I13" s="24"/>
      <c r="J13" s="24"/>
      <c r="K13" s="24"/>
      <c r="L13" s="24"/>
      <c r="M13" s="24"/>
      <c r="N13" s="24">
        <f>N12*(1+$O$7)^($D$5-N11-1)</f>
        <v>2366.5321847121604</v>
      </c>
      <c r="O13" s="21">
        <v>0.1</v>
      </c>
      <c r="P13" t="s">
        <v>3</v>
      </c>
    </row>
    <row r="14" spans="2:19" ht="14" thickBot="1" x14ac:dyDescent="0.2">
      <c r="C14" s="9" t="s">
        <v>4</v>
      </c>
      <c r="D14" s="25">
        <f>SUM(D13:N13)</f>
        <v>2366.5321847121604</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Cashflow 2020 billions</v>
      </c>
      <c r="D17" s="23">
        <f>D5</f>
        <v>2022</v>
      </c>
      <c r="E17" s="23">
        <f t="shared" ref="E17:M17" si="3">D17+1</f>
        <v>2023</v>
      </c>
      <c r="F17" s="23">
        <f t="shared" si="3"/>
        <v>2024</v>
      </c>
      <c r="G17" s="23">
        <f t="shared" si="3"/>
        <v>2025</v>
      </c>
      <c r="H17" s="23">
        <f t="shared" si="3"/>
        <v>2026</v>
      </c>
      <c r="I17" s="23">
        <f t="shared" si="3"/>
        <v>2027</v>
      </c>
      <c r="J17" s="23">
        <f t="shared" si="3"/>
        <v>2028</v>
      </c>
      <c r="K17" s="23">
        <f t="shared" si="3"/>
        <v>2029</v>
      </c>
      <c r="L17" s="23">
        <f t="shared" si="3"/>
        <v>2030</v>
      </c>
      <c r="M17" s="23">
        <f t="shared" si="3"/>
        <v>2031</v>
      </c>
      <c r="N17" s="23">
        <f>N5</f>
        <v>2031</v>
      </c>
      <c r="O17" s="21">
        <v>0.1</v>
      </c>
      <c r="P17" t="s">
        <v>1</v>
      </c>
    </row>
    <row r="18" spans="2:16" x14ac:dyDescent="0.15">
      <c r="B18" t="s">
        <v>503</v>
      </c>
      <c r="C18" s="7">
        <f>C12</f>
        <v>46</v>
      </c>
      <c r="D18" s="24">
        <f>C18*(1+$O$17)</f>
        <v>50.6</v>
      </c>
      <c r="E18" s="24">
        <f>D18*(1+$O$17)</f>
        <v>55.660000000000004</v>
      </c>
      <c r="F18" s="24">
        <f>E18*(1+$O$17)</f>
        <v>61.226000000000006</v>
      </c>
      <c r="G18" s="24">
        <f>F18*(1+$O$17)</f>
        <v>67.348600000000019</v>
      </c>
      <c r="H18" s="24">
        <f>G18*(1+$O$17)</f>
        <v>74.083460000000031</v>
      </c>
      <c r="I18" s="24">
        <f>H18*(1+$O$18)</f>
        <v>79.269302200000041</v>
      </c>
      <c r="J18" s="24">
        <f>I18*(1+$O$18)</f>
        <v>84.818153354000046</v>
      </c>
      <c r="K18" s="24">
        <f>J18*(1+$O$18)</f>
        <v>90.75542408878006</v>
      </c>
      <c r="L18" s="24">
        <f>K18*(1+$O$18)</f>
        <v>97.108303774994667</v>
      </c>
      <c r="M18" s="24">
        <f>L18*(1+$O$18)</f>
        <v>103.9058850392443</v>
      </c>
      <c r="N18" s="24">
        <f>L18*O20</f>
        <v>1456.6245566249199</v>
      </c>
      <c r="O18" s="21">
        <v>7.0000000000000007E-2</v>
      </c>
      <c r="P18" s="1" t="s">
        <v>2</v>
      </c>
    </row>
    <row r="19" spans="2:16" x14ac:dyDescent="0.15">
      <c r="C19" s="8" t="str">
        <f>C13</f>
        <v>PV(10%)</v>
      </c>
      <c r="D19" s="24"/>
      <c r="E19" s="24"/>
      <c r="F19" s="24"/>
      <c r="G19" s="24"/>
      <c r="H19" s="24"/>
      <c r="I19" s="24"/>
      <c r="J19" s="24"/>
      <c r="K19" s="24"/>
      <c r="L19" s="24"/>
      <c r="M19" s="24"/>
      <c r="N19" s="24">
        <f t="shared" ref="N19" si="4">N18*(1+$O$19)^($D$17-N17-1)</f>
        <v>561.59182302500449</v>
      </c>
      <c r="O19" s="21">
        <f>O13</f>
        <v>0.1</v>
      </c>
      <c r="P19" t="s">
        <v>3</v>
      </c>
    </row>
    <row r="20" spans="2:16" ht="14" thickBot="1" x14ac:dyDescent="0.2">
      <c r="C20" s="9" t="s">
        <v>4</v>
      </c>
      <c r="D20" s="25">
        <f>SUM(D19:N19)</f>
        <v>561.59182302500449</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15</v>
      </c>
      <c r="D23" s="27">
        <v>0.6</v>
      </c>
      <c r="E23" s="24">
        <f>D8</f>
        <v>1172.2574799747142</v>
      </c>
      <c r="F23" s="29">
        <f>E23*D23</f>
        <v>703.35448798482855</v>
      </c>
    </row>
    <row r="24" spans="2:16" x14ac:dyDescent="0.15">
      <c r="C24" s="11" t="s">
        <v>16</v>
      </c>
      <c r="D24" s="27">
        <v>0.2</v>
      </c>
      <c r="E24" s="24">
        <f>D14</f>
        <v>2366.5321847121604</v>
      </c>
      <c r="F24" s="29">
        <f>E24*D24</f>
        <v>473.30643694243213</v>
      </c>
    </row>
    <row r="25" spans="2:16" ht="14" thickBot="1" x14ac:dyDescent="0.2">
      <c r="C25" s="12" t="s">
        <v>17</v>
      </c>
      <c r="D25" s="28">
        <v>0.2</v>
      </c>
      <c r="E25" s="30">
        <f>D20</f>
        <v>561.59182302500449</v>
      </c>
      <c r="F25" s="31">
        <f>E25*D25</f>
        <v>112.31836460500091</v>
      </c>
    </row>
    <row r="26" spans="2:16" ht="14" thickBot="1" x14ac:dyDescent="0.2">
      <c r="E26" s="19" t="s">
        <v>11</v>
      </c>
      <c r="F26" s="20">
        <f>SUM(F23:F25)</f>
        <v>1288.9792895322614</v>
      </c>
    </row>
    <row r="28" spans="2:16" x14ac:dyDescent="0.15">
      <c r="B28" t="s">
        <v>27</v>
      </c>
    </row>
    <row r="30" spans="2:16" x14ac:dyDescent="0.15">
      <c r="B30" t="s">
        <v>26</v>
      </c>
      <c r="C30" s="32" t="s">
        <v>28</v>
      </c>
    </row>
  </sheetData>
  <conditionalFormatting sqref="D3">
    <cfRule type="containsText" dxfId="5" priority="3" operator="containsText" text="overvalued">
      <formula>NOT(ISERROR(SEARCH("overvalued",D3)))</formula>
    </cfRule>
    <cfRule type="containsText" dxfId="4" priority="4" operator="containsText" text="undervalued">
      <formula>NOT(ISERROR(SEARCH("undervalued",D3)))</formula>
    </cfRule>
  </conditionalFormatting>
  <conditionalFormatting sqref="E3">
    <cfRule type="containsText" dxfId="3" priority="1" operator="containsText" text="overvalued">
      <formula>NOT(ISERROR(SEARCH("overvalued",E3)))</formula>
    </cfRule>
    <cfRule type="containsText" dxfId="2" priority="2" operator="containsText" text="undervalued">
      <formula>NOT(ISERROR(SEARCH("undervalued",E3)))</formula>
    </cfRule>
  </conditionalFormatting>
  <hyperlinks>
    <hyperlink ref="C30" r:id="rId1" xr:uid="{B9C86863-1249-4D54-A0C4-16C6794D4A9B}"/>
    <hyperlink ref="C2" r:id="rId2" xr:uid="{183C2DA1-D172-435C-BA37-A4FF8A02E6B9}"/>
    <hyperlink ref="B4" location="'COMPARATIVE TABLE'!A1" display="'COMPARATIVE TABLE'!A1" xr:uid="{8135A790-796B-4A59-B9A4-27DD96787060}"/>
  </hyperlinks>
  <pageMargins left="0.7" right="0.7" top="0.78740157499999996" bottom="0.78740157499999996" header="0.3" footer="0.3"/>
  <pageSetup paperSize="9" orientation="portrait" r:id="rId3"/>
  <drawing r:id="rId4"/>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2706-7BD6-4692-9238-204D34B784E3}">
  <sheetPr codeName="Sheet89"/>
  <dimension ref="A1:S30"/>
  <sheetViews>
    <sheetView showGridLines="0" zoomScaleNormal="100" workbookViewId="0">
      <selection activeCell="A3" sqref="A3"/>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1:19" x14ac:dyDescent="0.15">
      <c r="S1" s="2" t="s">
        <v>6</v>
      </c>
    </row>
    <row r="2" spans="1:19" ht="16" x14ac:dyDescent="0.2">
      <c r="B2" s="17" t="s">
        <v>30</v>
      </c>
      <c r="C2" s="32" t="s">
        <v>34</v>
      </c>
      <c r="D2" s="13"/>
      <c r="S2" s="3" t="s">
        <v>7</v>
      </c>
    </row>
    <row r="3" spans="1:19" x14ac:dyDescent="0.15">
      <c r="A3" s="85" t="s">
        <v>218</v>
      </c>
      <c r="D3" s="13"/>
    </row>
    <row r="4" spans="1:19" ht="29" thickBot="1" x14ac:dyDescent="0.2">
      <c r="N4" s="5" t="s">
        <v>5</v>
      </c>
      <c r="O4" s="4" t="s">
        <v>0</v>
      </c>
    </row>
    <row r="5" spans="1:19" x14ac:dyDescent="0.15">
      <c r="B5" t="s">
        <v>8</v>
      </c>
      <c r="C5" s="6" t="s">
        <v>57</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v>
      </c>
      <c r="P5" t="s">
        <v>1</v>
      </c>
      <c r="R5" s="1"/>
    </row>
    <row r="6" spans="1:19" x14ac:dyDescent="0.15">
      <c r="B6" t="s">
        <v>20</v>
      </c>
      <c r="C6" s="7">
        <v>8</v>
      </c>
      <c r="D6" s="24">
        <f>C6*(1+$O$5)</f>
        <v>8</v>
      </c>
      <c r="E6" s="24">
        <f>D6*(1+$O$5)</f>
        <v>8</v>
      </c>
      <c r="F6" s="24">
        <f>E6*(1+$O$5)</f>
        <v>8</v>
      </c>
      <c r="G6" s="24">
        <f>F6*(1+$O$5)</f>
        <v>8</v>
      </c>
      <c r="H6" s="24">
        <f>G6*(1+$O$5)</f>
        <v>8</v>
      </c>
      <c r="I6" s="24">
        <f>H6*(1+$O$6)</f>
        <v>8</v>
      </c>
      <c r="J6" s="24">
        <f>I6*(1+$O$6)</f>
        <v>8</v>
      </c>
      <c r="K6" s="24">
        <f>J6*(1+$O$6)</f>
        <v>8</v>
      </c>
      <c r="L6" s="24">
        <f>K6*(1+$O$6)</f>
        <v>8</v>
      </c>
      <c r="M6" s="24">
        <f>L6*(1+$O$6)</f>
        <v>8</v>
      </c>
      <c r="N6" s="24">
        <f>L6*O8</f>
        <v>160</v>
      </c>
      <c r="O6" s="21">
        <v>0</v>
      </c>
      <c r="P6" s="1" t="s">
        <v>2</v>
      </c>
    </row>
    <row r="7" spans="1:19" x14ac:dyDescent="0.15">
      <c r="B7" t="s">
        <v>19</v>
      </c>
      <c r="C7" s="8" t="str">
        <f>CONCATENATE(R8,O7*100,S8)</f>
        <v>PV(10%)</v>
      </c>
      <c r="D7" s="24">
        <f>D6*(1+$O$7)^($D$5-D5-1)</f>
        <v>7.2727272727272725</v>
      </c>
      <c r="E7" s="24">
        <f t="shared" ref="E7:M7" si="1">E6*(1+$O$7)^($D$5-E5-1)</f>
        <v>6.6115702479338836</v>
      </c>
      <c r="F7" s="24">
        <f t="shared" si="1"/>
        <v>6.0105184072126203</v>
      </c>
      <c r="G7" s="24">
        <f t="shared" si="1"/>
        <v>5.4641076429205642</v>
      </c>
      <c r="H7" s="24">
        <f t="shared" si="1"/>
        <v>4.9673705844732394</v>
      </c>
      <c r="I7" s="24">
        <f t="shared" si="1"/>
        <v>4.5157914404302177</v>
      </c>
      <c r="J7" s="24">
        <f t="shared" si="1"/>
        <v>4.1052649458456516</v>
      </c>
      <c r="K7" s="24">
        <f t="shared" si="1"/>
        <v>3.7320590416778652</v>
      </c>
      <c r="L7" s="24">
        <f t="shared" si="1"/>
        <v>3.3927809469798773</v>
      </c>
      <c r="M7" s="24">
        <f t="shared" si="1"/>
        <v>3.0843463154362518</v>
      </c>
      <c r="N7" s="24">
        <f t="shared" ref="N7" si="2">N6*(1+$O$7)^($D$5-N5-1)</f>
        <v>61.686926308725035</v>
      </c>
      <c r="O7" s="21">
        <v>0.1</v>
      </c>
      <c r="P7" t="s">
        <v>3</v>
      </c>
    </row>
    <row r="8" spans="1:19" ht="14" thickBot="1" x14ac:dyDescent="0.2">
      <c r="C8" s="9" t="s">
        <v>29</v>
      </c>
      <c r="D8" s="25">
        <f>SUM(D7:N7)</f>
        <v>110.84346315436248</v>
      </c>
      <c r="E8" s="26"/>
      <c r="F8" s="26"/>
      <c r="G8" s="26"/>
      <c r="H8" s="26"/>
      <c r="I8" s="26"/>
      <c r="J8" s="26"/>
      <c r="K8" s="26"/>
      <c r="L8" s="26"/>
      <c r="M8" s="26"/>
      <c r="N8" s="26"/>
      <c r="O8" s="22">
        <v>20</v>
      </c>
      <c r="P8" t="s">
        <v>23</v>
      </c>
      <c r="R8" s="18" t="s">
        <v>24</v>
      </c>
      <c r="S8" s="18" t="s">
        <v>25</v>
      </c>
    </row>
    <row r="10" spans="1:19" ht="29" thickBot="1" x14ac:dyDescent="0.2">
      <c r="N10" s="5" t="s">
        <v>5</v>
      </c>
      <c r="O10" s="4" t="s">
        <v>0</v>
      </c>
    </row>
    <row r="11" spans="1:19" x14ac:dyDescent="0.15">
      <c r="B11" t="s">
        <v>9</v>
      </c>
      <c r="C11" s="6" t="str">
        <f>C5</f>
        <v>Dividend</v>
      </c>
      <c r="D11" s="23">
        <v>2021</v>
      </c>
      <c r="E11" s="23">
        <f t="shared" ref="E11:M11" si="3">D11+1</f>
        <v>2022</v>
      </c>
      <c r="F11" s="23">
        <f t="shared" si="3"/>
        <v>2023</v>
      </c>
      <c r="G11" s="23">
        <f t="shared" si="3"/>
        <v>2024</v>
      </c>
      <c r="H11" s="23">
        <f t="shared" si="3"/>
        <v>2025</v>
      </c>
      <c r="I11" s="23">
        <f t="shared" si="3"/>
        <v>2026</v>
      </c>
      <c r="J11" s="23">
        <f t="shared" si="3"/>
        <v>2027</v>
      </c>
      <c r="K11" s="23">
        <f t="shared" si="3"/>
        <v>2028</v>
      </c>
      <c r="L11" s="23">
        <f t="shared" si="3"/>
        <v>2029</v>
      </c>
      <c r="M11" s="23">
        <f t="shared" si="3"/>
        <v>2030</v>
      </c>
      <c r="N11" s="23">
        <v>2030</v>
      </c>
      <c r="O11" s="21">
        <v>0.05</v>
      </c>
      <c r="P11" t="s">
        <v>1</v>
      </c>
    </row>
    <row r="12" spans="1:19" x14ac:dyDescent="0.15">
      <c r="B12" t="s">
        <v>21</v>
      </c>
      <c r="C12" s="7">
        <v>8</v>
      </c>
      <c r="D12" s="24">
        <f>C12*(1+$O$11)</f>
        <v>8.4</v>
      </c>
      <c r="E12" s="24">
        <f>D12*(1+$O$11)</f>
        <v>8.82</v>
      </c>
      <c r="F12" s="24">
        <f>E12*(1+$O$11)</f>
        <v>9.261000000000001</v>
      </c>
      <c r="G12" s="24">
        <f>F12*(1+$O$11)</f>
        <v>9.7240500000000019</v>
      </c>
      <c r="H12" s="24">
        <f>G12*(1+$O$11)</f>
        <v>10.210252500000003</v>
      </c>
      <c r="I12" s="24">
        <f>H12*(1+$O$12)</f>
        <v>10.720765125000003</v>
      </c>
      <c r="J12" s="24">
        <f>I12*(1+$O$12)</f>
        <v>11.256803381250004</v>
      </c>
      <c r="K12" s="24">
        <f>J12*(1+$O$12)</f>
        <v>11.819643550312504</v>
      </c>
      <c r="L12" s="24">
        <f>K12*(1+$O$12)</f>
        <v>12.41062572782813</v>
      </c>
      <c r="M12" s="24">
        <f>L12*(1+$O$12)</f>
        <v>13.031157014219536</v>
      </c>
      <c r="N12" s="24">
        <f>L12*O14</f>
        <v>310.26564319570326</v>
      </c>
      <c r="O12" s="21">
        <v>0.05</v>
      </c>
      <c r="P12" s="1" t="s">
        <v>2</v>
      </c>
    </row>
    <row r="13" spans="1:19" x14ac:dyDescent="0.15">
      <c r="B13" t="s">
        <v>19</v>
      </c>
      <c r="C13" s="8" t="str">
        <f>C7</f>
        <v>PV(10%)</v>
      </c>
      <c r="D13" s="24">
        <f>D12*(1+$O$13)^($D$11-D11-1)</f>
        <v>7.6363636363636367</v>
      </c>
      <c r="E13" s="24">
        <f t="shared" ref="E13:M13" si="4">E12*(1+$O$13)^($D$11-E11-1)</f>
        <v>7.2892561983471067</v>
      </c>
      <c r="F13" s="24">
        <f t="shared" si="4"/>
        <v>6.9579263711495107</v>
      </c>
      <c r="G13" s="24">
        <f t="shared" si="4"/>
        <v>6.6416569906427156</v>
      </c>
      <c r="H13" s="24">
        <f t="shared" si="4"/>
        <v>6.3397634910680463</v>
      </c>
      <c r="I13" s="24">
        <f t="shared" si="4"/>
        <v>6.0515924232922265</v>
      </c>
      <c r="J13" s="24">
        <f t="shared" si="4"/>
        <v>5.7765200404153054</v>
      </c>
      <c r="K13" s="24">
        <f t="shared" si="4"/>
        <v>5.5139509476691559</v>
      </c>
      <c r="L13" s="24">
        <f t="shared" si="4"/>
        <v>5.2633168136841935</v>
      </c>
      <c r="M13" s="24">
        <f t="shared" si="4"/>
        <v>5.0240751403349115</v>
      </c>
      <c r="N13" s="24">
        <f>N12*(1+$O$7)^($D$5-N11-1)</f>
        <v>119.62083667464077</v>
      </c>
      <c r="O13" s="21">
        <f>O7</f>
        <v>0.1</v>
      </c>
      <c r="P13" t="s">
        <v>3</v>
      </c>
    </row>
    <row r="14" spans="1:19" ht="14" thickBot="1" x14ac:dyDescent="0.2">
      <c r="C14" s="9" t="s">
        <v>4</v>
      </c>
      <c r="D14" s="25">
        <f>SUM(D13:N13)</f>
        <v>182.11525872760757</v>
      </c>
      <c r="E14" s="26"/>
      <c r="F14" s="26"/>
      <c r="G14" s="26"/>
      <c r="H14" s="26"/>
      <c r="I14" s="26"/>
      <c r="J14" s="26"/>
      <c r="K14" s="26"/>
      <c r="L14" s="26"/>
      <c r="M14" s="26"/>
      <c r="N14" s="26"/>
      <c r="O14" s="22">
        <v>25</v>
      </c>
      <c r="P14" t="s">
        <v>23</v>
      </c>
    </row>
    <row r="16" spans="1:19" ht="29" thickBot="1" x14ac:dyDescent="0.2">
      <c r="N16" s="5" t="s">
        <v>5</v>
      </c>
      <c r="O16" s="4" t="s">
        <v>0</v>
      </c>
    </row>
    <row r="17" spans="2:16" x14ac:dyDescent="0.15">
      <c r="B17" t="s">
        <v>10</v>
      </c>
      <c r="C17" s="6" t="str">
        <f>C11</f>
        <v>Dividend</v>
      </c>
      <c r="D17" s="23">
        <v>2021</v>
      </c>
      <c r="E17" s="23">
        <f t="shared" ref="E17:M17" si="5">D17+1</f>
        <v>2022</v>
      </c>
      <c r="F17" s="23">
        <f t="shared" si="5"/>
        <v>2023</v>
      </c>
      <c r="G17" s="23">
        <f t="shared" si="5"/>
        <v>2024</v>
      </c>
      <c r="H17" s="23">
        <f t="shared" si="5"/>
        <v>2025</v>
      </c>
      <c r="I17" s="23">
        <f t="shared" si="5"/>
        <v>2026</v>
      </c>
      <c r="J17" s="23">
        <f t="shared" si="5"/>
        <v>2027</v>
      </c>
      <c r="K17" s="23">
        <f t="shared" si="5"/>
        <v>2028</v>
      </c>
      <c r="L17" s="23">
        <f t="shared" si="5"/>
        <v>2029</v>
      </c>
      <c r="M17" s="23">
        <f t="shared" si="5"/>
        <v>2030</v>
      </c>
      <c r="N17" s="23">
        <v>2030</v>
      </c>
      <c r="O17" s="21">
        <v>0.01</v>
      </c>
      <c r="P17" t="s">
        <v>1</v>
      </c>
    </row>
    <row r="18" spans="2:16" x14ac:dyDescent="0.15">
      <c r="B18" t="s">
        <v>22</v>
      </c>
      <c r="C18" s="7">
        <f>C12</f>
        <v>8</v>
      </c>
      <c r="D18" s="24">
        <f>C18*(1+$O$17)</f>
        <v>8.08</v>
      </c>
      <c r="E18" s="24">
        <f>D18*(1+$O$17)</f>
        <v>8.1608000000000001</v>
      </c>
      <c r="F18" s="24">
        <f>E18*(1+$O$17)</f>
        <v>8.2424079999999993</v>
      </c>
      <c r="G18" s="24">
        <f>F18*(1+$O$17)</f>
        <v>8.3248320800000002</v>
      </c>
      <c r="H18" s="24">
        <f>G18*(1+$O$17)</f>
        <v>8.4080804007999994</v>
      </c>
      <c r="I18" s="24">
        <f>H18*(1+$O$18)</f>
        <v>8.4921612048079993</v>
      </c>
      <c r="J18" s="24">
        <f>I18*(1+$O$18)</f>
        <v>8.5770828168560787</v>
      </c>
      <c r="K18" s="24">
        <f>J18*(1+$O$18)</f>
        <v>8.6628536450246401</v>
      </c>
      <c r="L18" s="24">
        <f>K18*(1+$O$18)</f>
        <v>8.7494821814748871</v>
      </c>
      <c r="M18" s="24">
        <f>L18*(1+$O$18)</f>
        <v>8.8369770032896362</v>
      </c>
      <c r="N18" s="24">
        <f>L18*O20</f>
        <v>69.995857451799097</v>
      </c>
      <c r="O18" s="21">
        <v>0.01</v>
      </c>
      <c r="P18" s="1" t="s">
        <v>2</v>
      </c>
    </row>
    <row r="19" spans="2:16" x14ac:dyDescent="0.15">
      <c r="B19" t="s">
        <v>19</v>
      </c>
      <c r="C19" s="8" t="str">
        <f>C13</f>
        <v>PV(10%)</v>
      </c>
      <c r="D19" s="24">
        <f>D18*(1+$O$19)^($D$17-D17-1)</f>
        <v>7.3454545454545457</v>
      </c>
      <c r="E19" s="24">
        <f t="shared" ref="E19:M19" si="6">E18*(1+$O$19)^($D$17-E17-1)</f>
        <v>6.7444628099173549</v>
      </c>
      <c r="F19" s="24">
        <f t="shared" si="6"/>
        <v>6.1926431254695693</v>
      </c>
      <c r="G19" s="24">
        <f t="shared" si="6"/>
        <v>5.6859723242947871</v>
      </c>
      <c r="H19" s="24">
        <f t="shared" si="6"/>
        <v>5.2207564068524857</v>
      </c>
      <c r="I19" s="24">
        <f t="shared" si="6"/>
        <v>4.7936036099281907</v>
      </c>
      <c r="J19" s="24">
        <f t="shared" si="6"/>
        <v>4.4013996782067926</v>
      </c>
      <c r="K19" s="24">
        <f t="shared" si="6"/>
        <v>4.0412851590807826</v>
      </c>
      <c r="L19" s="24">
        <f t="shared" si="6"/>
        <v>3.7106345551559912</v>
      </c>
      <c r="M19" s="24">
        <f t="shared" si="6"/>
        <v>3.4070371824614099</v>
      </c>
      <c r="N19" s="24">
        <f t="shared" ref="N19" si="7">N18*(1+$O$19)^($D$17-N17-1)</f>
        <v>26.986433128407207</v>
      </c>
      <c r="O19" s="21">
        <f>O13</f>
        <v>0.1</v>
      </c>
      <c r="P19" t="s">
        <v>3</v>
      </c>
    </row>
    <row r="20" spans="2:16" ht="14" thickBot="1" x14ac:dyDescent="0.2">
      <c r="C20" s="9" t="s">
        <v>4</v>
      </c>
      <c r="D20" s="25">
        <f>SUM(D19:N19)</f>
        <v>78.529682525229106</v>
      </c>
      <c r="E20" s="26"/>
      <c r="F20" s="26"/>
      <c r="G20" s="26"/>
      <c r="H20" s="26"/>
      <c r="I20" s="26"/>
      <c r="J20" s="26"/>
      <c r="K20" s="26"/>
      <c r="L20" s="26"/>
      <c r="M20" s="26"/>
      <c r="N20" s="26"/>
      <c r="O20" s="22">
        <v>8</v>
      </c>
      <c r="P20" t="s">
        <v>23</v>
      </c>
    </row>
    <row r="21" spans="2:16" ht="14" thickBot="1" x14ac:dyDescent="0.2"/>
    <row r="22" spans="2:16" ht="14" thickBot="1" x14ac:dyDescent="0.2">
      <c r="C22" s="14" t="s">
        <v>12</v>
      </c>
      <c r="D22" s="15" t="s">
        <v>18</v>
      </c>
      <c r="E22" s="15" t="s">
        <v>13</v>
      </c>
      <c r="F22" s="16" t="s">
        <v>14</v>
      </c>
    </row>
    <row r="23" spans="2:16" x14ac:dyDescent="0.15">
      <c r="C23" s="11" t="s">
        <v>15</v>
      </c>
      <c r="D23" s="27">
        <v>0.3</v>
      </c>
      <c r="E23" s="24">
        <f>D8</f>
        <v>110.84346315436248</v>
      </c>
      <c r="F23" s="29">
        <f>E23*D23</f>
        <v>33.253038946308742</v>
      </c>
    </row>
    <row r="24" spans="2:16" x14ac:dyDescent="0.15">
      <c r="C24" s="11" t="s">
        <v>16</v>
      </c>
      <c r="D24" s="27">
        <v>0.1</v>
      </c>
      <c r="E24" s="24">
        <f>D14</f>
        <v>182.11525872760757</v>
      </c>
      <c r="F24" s="29">
        <f>E24*D24</f>
        <v>18.211525872760756</v>
      </c>
    </row>
    <row r="25" spans="2:16" ht="14" thickBot="1" x14ac:dyDescent="0.2">
      <c r="C25" s="12" t="s">
        <v>17</v>
      </c>
      <c r="D25" s="28">
        <v>0.6</v>
      </c>
      <c r="E25" s="30">
        <f>D20</f>
        <v>78.529682525229106</v>
      </c>
      <c r="F25" s="31">
        <f>E25*D25</f>
        <v>47.117809515137459</v>
      </c>
    </row>
    <row r="26" spans="2:16" ht="14" thickBot="1" x14ac:dyDescent="0.2">
      <c r="E26" s="19" t="s">
        <v>11</v>
      </c>
      <c r="F26" s="20">
        <f>SUM(F23:F25)</f>
        <v>98.582374334206946</v>
      </c>
    </row>
    <row r="28" spans="2:16" x14ac:dyDescent="0.15">
      <c r="B28" t="s">
        <v>27</v>
      </c>
    </row>
    <row r="30" spans="2:16" x14ac:dyDescent="0.15">
      <c r="B30" t="s">
        <v>26</v>
      </c>
      <c r="C30" s="32" t="s">
        <v>28</v>
      </c>
    </row>
  </sheetData>
  <conditionalFormatting sqref="D3">
    <cfRule type="containsText" dxfId="1" priority="7" operator="containsText" text="overvalued">
      <formula>NOT(ISERROR(SEARCH("overvalued",D3)))</formula>
    </cfRule>
    <cfRule type="containsText" dxfId="0" priority="8" operator="containsText" text="undervalued">
      <formula>NOT(ISERROR(SEARCH("undervalued",D3)))</formula>
    </cfRule>
  </conditionalFormatting>
  <hyperlinks>
    <hyperlink ref="C30" r:id="rId1" xr:uid="{E5665318-AF35-4F7F-B4D7-090E892A4CA0}"/>
    <hyperlink ref="C2" r:id="rId2" xr:uid="{8297B5F1-8673-4B97-AFED-3F3D9C8F605A}"/>
    <hyperlink ref="A3" location="'COMPARATIVE TABLE'!A1" display="'COMPARATIVE TABLE'!A1" xr:uid="{8CCB83C8-6CE8-4D06-84B1-7470F5770843}"/>
  </hyperlinks>
  <pageMargins left="0.7" right="0.7" top="0.78740157499999996" bottom="0.78740157499999996" header="0.3" footer="0.3"/>
  <pageSetup paperSize="9"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BB4BF-2B83-4CBA-9019-B392E0C15467}">
  <sheetPr codeName="Sheet3"/>
  <dimension ref="A1:O93"/>
  <sheetViews>
    <sheetView topLeftCell="A79" workbookViewId="0">
      <selection activeCell="D99" sqref="D99"/>
    </sheetView>
  </sheetViews>
  <sheetFormatPr baseColWidth="10" defaultColWidth="9.1640625" defaultRowHeight="15" x14ac:dyDescent="0.2"/>
  <cols>
    <col min="1" max="1" width="9.1640625" style="121"/>
    <col min="2" max="2" width="18.83203125" style="121" bestFit="1" customWidth="1"/>
    <col min="3" max="3" width="9.1640625" style="121"/>
    <col min="4" max="4" width="46.33203125" style="121" bestFit="1" customWidth="1"/>
    <col min="5" max="5" width="16.83203125" style="121" customWidth="1"/>
    <col min="6" max="16384" width="9.1640625" style="121"/>
  </cols>
  <sheetData>
    <row r="1" spans="2:6" ht="16" thickBot="1" x14ac:dyDescent="0.25"/>
    <row r="2" spans="2:6" x14ac:dyDescent="0.2">
      <c r="B2" s="122" t="s">
        <v>533</v>
      </c>
      <c r="C2" s="123" t="s">
        <v>534</v>
      </c>
      <c r="D2" s="123" t="s">
        <v>535</v>
      </c>
      <c r="E2" s="124" t="s">
        <v>536</v>
      </c>
      <c r="F2" s="125"/>
    </row>
    <row r="3" spans="2:6" x14ac:dyDescent="0.2">
      <c r="B3" s="126" t="s">
        <v>537</v>
      </c>
      <c r="C3" s="127" t="s">
        <v>538</v>
      </c>
      <c r="D3" s="127" t="s">
        <v>539</v>
      </c>
      <c r="E3" s="128" t="s">
        <v>540</v>
      </c>
      <c r="F3" s="125"/>
    </row>
    <row r="4" spans="2:6" x14ac:dyDescent="0.2">
      <c r="B4" s="126" t="s">
        <v>541</v>
      </c>
      <c r="C4" s="127" t="s">
        <v>542</v>
      </c>
      <c r="D4" s="127" t="s">
        <v>543</v>
      </c>
      <c r="E4" s="129"/>
      <c r="F4" s="125"/>
    </row>
    <row r="5" spans="2:6" x14ac:dyDescent="0.2">
      <c r="B5" s="126" t="s">
        <v>544</v>
      </c>
      <c r="C5" s="127" t="s">
        <v>545</v>
      </c>
      <c r="D5" s="127" t="s">
        <v>546</v>
      </c>
      <c r="E5" s="129"/>
      <c r="F5" s="125"/>
    </row>
    <row r="6" spans="2:6" x14ac:dyDescent="0.2">
      <c r="B6" s="126" t="s">
        <v>297</v>
      </c>
      <c r="C6" s="127" t="s">
        <v>131</v>
      </c>
      <c r="D6" s="127" t="s">
        <v>547</v>
      </c>
      <c r="E6" s="129"/>
      <c r="F6" s="125"/>
    </row>
    <row r="7" spans="2:6" x14ac:dyDescent="0.2">
      <c r="B7" s="126" t="s">
        <v>548</v>
      </c>
      <c r="C7" s="127" t="s">
        <v>130</v>
      </c>
      <c r="D7" s="127" t="s">
        <v>549</v>
      </c>
      <c r="E7" s="128" t="s">
        <v>457</v>
      </c>
      <c r="F7" s="125"/>
    </row>
    <row r="8" spans="2:6" x14ac:dyDescent="0.2">
      <c r="B8" s="126" t="s">
        <v>550</v>
      </c>
      <c r="C8" s="127" t="s">
        <v>551</v>
      </c>
      <c r="D8" s="127" t="s">
        <v>552</v>
      </c>
      <c r="E8" s="129"/>
      <c r="F8" s="125"/>
    </row>
    <row r="9" spans="2:6" x14ac:dyDescent="0.2">
      <c r="B9" s="126" t="s">
        <v>137</v>
      </c>
      <c r="C9" s="127" t="s">
        <v>43</v>
      </c>
      <c r="D9" s="127" t="s">
        <v>553</v>
      </c>
      <c r="E9" s="128" t="s">
        <v>224</v>
      </c>
      <c r="F9" s="125"/>
    </row>
    <row r="10" spans="2:6" x14ac:dyDescent="0.2">
      <c r="B10" s="126" t="s">
        <v>132</v>
      </c>
      <c r="C10" s="127" t="s">
        <v>164</v>
      </c>
      <c r="D10" s="127" t="s">
        <v>554</v>
      </c>
      <c r="E10" s="128" t="s">
        <v>168</v>
      </c>
      <c r="F10" s="125"/>
    </row>
    <row r="11" spans="2:6" x14ac:dyDescent="0.2">
      <c r="B11" s="126" t="s">
        <v>310</v>
      </c>
      <c r="C11" s="127" t="s">
        <v>308</v>
      </c>
      <c r="D11" s="127" t="s">
        <v>555</v>
      </c>
      <c r="E11" s="128" t="s">
        <v>556</v>
      </c>
      <c r="F11" s="125"/>
    </row>
    <row r="12" spans="2:6" x14ac:dyDescent="0.2">
      <c r="B12" s="126" t="s">
        <v>498</v>
      </c>
      <c r="C12" s="127" t="s">
        <v>499</v>
      </c>
      <c r="D12" s="127" t="s">
        <v>557</v>
      </c>
      <c r="E12" s="129"/>
      <c r="F12" s="125"/>
    </row>
    <row r="13" spans="2:6" x14ac:dyDescent="0.2">
      <c r="B13" s="126" t="s">
        <v>558</v>
      </c>
      <c r="C13" s="127" t="s">
        <v>559</v>
      </c>
      <c r="D13" s="127" t="s">
        <v>560</v>
      </c>
      <c r="E13" s="129"/>
      <c r="F13" s="125"/>
    </row>
    <row r="14" spans="2:6" x14ac:dyDescent="0.2">
      <c r="B14" s="126" t="s">
        <v>561</v>
      </c>
      <c r="C14" s="127" t="s">
        <v>562</v>
      </c>
      <c r="D14" s="127" t="s">
        <v>563</v>
      </c>
      <c r="E14" s="129"/>
      <c r="F14" s="125"/>
    </row>
    <row r="15" spans="2:6" ht="16" thickBot="1" x14ac:dyDescent="0.25">
      <c r="B15" s="130" t="s">
        <v>564</v>
      </c>
      <c r="C15" s="131" t="s">
        <v>565</v>
      </c>
      <c r="D15" s="131" t="s">
        <v>566</v>
      </c>
      <c r="E15" s="132" t="s">
        <v>567</v>
      </c>
      <c r="F15" s="125"/>
    </row>
    <row r="16" spans="2:6" x14ac:dyDescent="0.2">
      <c r="B16" s="133"/>
      <c r="C16" s="133"/>
      <c r="D16" s="133"/>
      <c r="E16" s="133"/>
      <c r="F16" s="127"/>
    </row>
    <row r="17" spans="1:15" x14ac:dyDescent="0.2">
      <c r="A17" s="134" t="s">
        <v>569</v>
      </c>
      <c r="B17" s="135" t="s">
        <v>570</v>
      </c>
      <c r="C17" s="135" t="s">
        <v>571</v>
      </c>
      <c r="D17" s="136" t="s">
        <v>572</v>
      </c>
      <c r="E17" s="127"/>
      <c r="F17" s="127"/>
    </row>
    <row r="18" spans="1:15" x14ac:dyDescent="0.2">
      <c r="A18" s="134" t="s">
        <v>579</v>
      </c>
      <c r="B18" s="136" t="s">
        <v>573</v>
      </c>
      <c r="C18" s="127"/>
      <c r="D18" s="136" t="s">
        <v>574</v>
      </c>
      <c r="E18" s="127"/>
      <c r="F18" s="127"/>
    </row>
    <row r="19" spans="1:15" x14ac:dyDescent="0.2">
      <c r="A19" s="134" t="s">
        <v>580</v>
      </c>
      <c r="B19" s="127" t="s">
        <v>575</v>
      </c>
      <c r="C19" s="127"/>
      <c r="D19" s="127" t="s">
        <v>576</v>
      </c>
      <c r="E19" s="127"/>
      <c r="F19" s="127"/>
      <c r="O19" s="32" t="s">
        <v>598</v>
      </c>
    </row>
    <row r="20" spans="1:15" x14ac:dyDescent="0.2">
      <c r="B20" s="127" t="s">
        <v>577</v>
      </c>
      <c r="C20" s="127"/>
      <c r="D20" s="127"/>
      <c r="E20" s="127"/>
      <c r="F20" s="127"/>
    </row>
    <row r="21" spans="1:15" x14ac:dyDescent="0.2">
      <c r="B21" s="127" t="s">
        <v>578</v>
      </c>
      <c r="C21" s="127"/>
      <c r="D21" s="135" t="s">
        <v>581</v>
      </c>
      <c r="E21" s="127"/>
      <c r="F21" s="127"/>
    </row>
    <row r="22" spans="1:15" x14ac:dyDescent="0.2">
      <c r="B22" s="127" t="s">
        <v>582</v>
      </c>
      <c r="C22" s="127"/>
      <c r="D22" s="135" t="s">
        <v>583</v>
      </c>
      <c r="E22" s="127"/>
      <c r="F22" s="127"/>
    </row>
    <row r="23" spans="1:15" x14ac:dyDescent="0.2">
      <c r="B23" s="135" t="s">
        <v>584</v>
      </c>
      <c r="C23" s="127"/>
      <c r="D23" s="135" t="s">
        <v>585</v>
      </c>
      <c r="E23" s="127"/>
      <c r="F23" s="127"/>
    </row>
    <row r="24" spans="1:15" x14ac:dyDescent="0.2">
      <c r="B24" s="127" t="s">
        <v>586</v>
      </c>
      <c r="C24" s="127"/>
      <c r="D24" s="127"/>
      <c r="E24" s="127"/>
      <c r="F24" s="127"/>
    </row>
    <row r="25" spans="1:15" x14ac:dyDescent="0.2">
      <c r="B25" s="135" t="s">
        <v>587</v>
      </c>
      <c r="C25" s="127"/>
      <c r="D25" s="127"/>
      <c r="E25" s="127"/>
      <c r="F25" s="127"/>
    </row>
    <row r="26" spans="1:15" x14ac:dyDescent="0.2">
      <c r="B26" s="134" t="s">
        <v>40</v>
      </c>
      <c r="D26" s="134" t="s">
        <v>588</v>
      </c>
    </row>
    <row r="27" spans="1:15" x14ac:dyDescent="0.2">
      <c r="B27" s="134" t="s">
        <v>589</v>
      </c>
      <c r="D27" s="134" t="s">
        <v>590</v>
      </c>
    </row>
    <row r="28" spans="1:15" x14ac:dyDescent="0.2">
      <c r="B28" s="134" t="s">
        <v>591</v>
      </c>
    </row>
    <row r="29" spans="1:15" x14ac:dyDescent="0.2">
      <c r="B29" s="134" t="s">
        <v>592</v>
      </c>
      <c r="C29" s="134" t="s">
        <v>593</v>
      </c>
    </row>
    <row r="30" spans="1:15" x14ac:dyDescent="0.2">
      <c r="B30" s="134" t="s">
        <v>429</v>
      </c>
      <c r="D30" s="134" t="s">
        <v>594</v>
      </c>
    </row>
    <row r="31" spans="1:15" ht="16" x14ac:dyDescent="0.2">
      <c r="B31" s="134" t="s">
        <v>595</v>
      </c>
      <c r="D31" s="134" t="s">
        <v>596</v>
      </c>
      <c r="H31" s="139" t="s">
        <v>610</v>
      </c>
    </row>
    <row r="32" spans="1:15" x14ac:dyDescent="0.2">
      <c r="B32" s="134" t="s">
        <v>597</v>
      </c>
      <c r="H32"/>
    </row>
    <row r="33" spans="2:8" ht="16" x14ac:dyDescent="0.2">
      <c r="B33" s="134" t="s">
        <v>599</v>
      </c>
      <c r="H33" s="139" t="s">
        <v>611</v>
      </c>
    </row>
    <row r="34" spans="2:8" ht="16" x14ac:dyDescent="0.2">
      <c r="B34" s="134" t="s">
        <v>600</v>
      </c>
      <c r="H34" s="139" t="s">
        <v>612</v>
      </c>
    </row>
    <row r="35" spans="2:8" ht="16" x14ac:dyDescent="0.2">
      <c r="B35" s="134" t="s">
        <v>601</v>
      </c>
      <c r="H35" s="139" t="s">
        <v>613</v>
      </c>
    </row>
    <row r="36" spans="2:8" ht="16" x14ac:dyDescent="0.2">
      <c r="B36" s="152" t="s">
        <v>807</v>
      </c>
      <c r="H36" s="139" t="s">
        <v>614</v>
      </c>
    </row>
    <row r="37" spans="2:8" ht="16" x14ac:dyDescent="0.2">
      <c r="B37" s="136" t="s">
        <v>602</v>
      </c>
      <c r="H37" s="139" t="s">
        <v>615</v>
      </c>
    </row>
    <row r="38" spans="2:8" ht="16" x14ac:dyDescent="0.2">
      <c r="B38" s="134" t="s">
        <v>603</v>
      </c>
      <c r="H38" s="139" t="s">
        <v>616</v>
      </c>
    </row>
    <row r="39" spans="2:8" ht="16" x14ac:dyDescent="0.2">
      <c r="B39" s="134" t="s">
        <v>604</v>
      </c>
      <c r="H39" s="139" t="s">
        <v>617</v>
      </c>
    </row>
    <row r="40" spans="2:8" x14ac:dyDescent="0.2">
      <c r="B40" s="136" t="s">
        <v>605</v>
      </c>
    </row>
    <row r="41" spans="2:8" x14ac:dyDescent="0.2">
      <c r="B41" s="121" t="s">
        <v>606</v>
      </c>
    </row>
    <row r="42" spans="2:8" x14ac:dyDescent="0.2">
      <c r="B42" s="121" t="s">
        <v>607</v>
      </c>
      <c r="D42" s="137" t="s">
        <v>608</v>
      </c>
    </row>
    <row r="43" spans="2:8" x14ac:dyDescent="0.2">
      <c r="B43" s="138" t="s">
        <v>609</v>
      </c>
    </row>
    <row r="44" spans="2:8" ht="16" x14ac:dyDescent="0.2">
      <c r="B44" s="139" t="s">
        <v>618</v>
      </c>
    </row>
    <row r="45" spans="2:8" x14ac:dyDescent="0.2">
      <c r="B45" s="153" t="s">
        <v>619</v>
      </c>
    </row>
    <row r="46" spans="2:8" x14ac:dyDescent="0.2">
      <c r="B46" s="154" t="s">
        <v>620</v>
      </c>
    </row>
    <row r="47" spans="2:8" x14ac:dyDescent="0.2">
      <c r="B47" s="121" t="s">
        <v>621</v>
      </c>
      <c r="D47" s="136" t="s">
        <v>622</v>
      </c>
    </row>
    <row r="48" spans="2:8" x14ac:dyDescent="0.2">
      <c r="B48" s="121" t="s">
        <v>623</v>
      </c>
    </row>
    <row r="49" spans="2:2" x14ac:dyDescent="0.2">
      <c r="B49" s="136" t="s">
        <v>624</v>
      </c>
    </row>
    <row r="50" spans="2:2" x14ac:dyDescent="0.2">
      <c r="B50" s="137" t="s">
        <v>625</v>
      </c>
    </row>
    <row r="51" spans="2:2" x14ac:dyDescent="0.2">
      <c r="B51" s="137" t="s">
        <v>626</v>
      </c>
    </row>
    <row r="52" spans="2:2" ht="17" x14ac:dyDescent="0.2">
      <c r="B52" s="140" t="s">
        <v>627</v>
      </c>
    </row>
    <row r="53" spans="2:2" x14ac:dyDescent="0.2">
      <c r="B53" s="137" t="s">
        <v>628</v>
      </c>
    </row>
    <row r="54" spans="2:2" ht="16" x14ac:dyDescent="0.2">
      <c r="B54" s="141" t="s">
        <v>631</v>
      </c>
    </row>
    <row r="55" spans="2:2" ht="16" x14ac:dyDescent="0.2">
      <c r="B55" s="139" t="s">
        <v>629</v>
      </c>
    </row>
    <row r="56" spans="2:2" ht="16" x14ac:dyDescent="0.2">
      <c r="B56" s="139" t="s">
        <v>630</v>
      </c>
    </row>
    <row r="57" spans="2:2" ht="16" x14ac:dyDescent="0.2">
      <c r="B57" s="141" t="s">
        <v>632</v>
      </c>
    </row>
    <row r="58" spans="2:2" ht="16" x14ac:dyDescent="0.2">
      <c r="B58" s="139" t="s">
        <v>633</v>
      </c>
    </row>
    <row r="59" spans="2:2" ht="16" x14ac:dyDescent="0.2">
      <c r="B59" s="139" t="s">
        <v>634</v>
      </c>
    </row>
    <row r="60" spans="2:2" ht="16" x14ac:dyDescent="0.2">
      <c r="B60" s="139" t="s">
        <v>635</v>
      </c>
    </row>
    <row r="61" spans="2:2" ht="16" x14ac:dyDescent="0.2">
      <c r="B61" s="139" t="s">
        <v>636</v>
      </c>
    </row>
    <row r="62" spans="2:2" x14ac:dyDescent="0.2">
      <c r="B62" s="136" t="s">
        <v>637</v>
      </c>
    </row>
    <row r="63" spans="2:2" x14ac:dyDescent="0.2">
      <c r="B63" s="142" t="s">
        <v>638</v>
      </c>
    </row>
    <row r="64" spans="2:2" x14ac:dyDescent="0.2">
      <c r="B64" s="142" t="s">
        <v>639</v>
      </c>
    </row>
    <row r="65" spans="2:2" x14ac:dyDescent="0.2">
      <c r="B65" s="136" t="s">
        <v>640</v>
      </c>
    </row>
    <row r="66" spans="2:2" x14ac:dyDescent="0.2">
      <c r="B66" s="136" t="s">
        <v>641</v>
      </c>
    </row>
    <row r="67" spans="2:2" x14ac:dyDescent="0.2">
      <c r="B67" s="136" t="s">
        <v>642</v>
      </c>
    </row>
    <row r="68" spans="2:2" x14ac:dyDescent="0.2">
      <c r="B68" s="136" t="s">
        <v>643</v>
      </c>
    </row>
    <row r="69" spans="2:2" x14ac:dyDescent="0.2">
      <c r="B69" s="136" t="s">
        <v>644</v>
      </c>
    </row>
    <row r="70" spans="2:2" ht="34" x14ac:dyDescent="0.2">
      <c r="B70" s="143" t="s">
        <v>654</v>
      </c>
    </row>
    <row r="71" spans="2:2" ht="34" x14ac:dyDescent="0.2">
      <c r="B71" s="143" t="s">
        <v>655</v>
      </c>
    </row>
    <row r="72" spans="2:2" ht="34" x14ac:dyDescent="0.2">
      <c r="B72" s="143" t="s">
        <v>656</v>
      </c>
    </row>
    <row r="73" spans="2:2" ht="17" x14ac:dyDescent="0.2">
      <c r="B73" s="143" t="s">
        <v>657</v>
      </c>
    </row>
    <row r="74" spans="2:2" ht="17" x14ac:dyDescent="0.2">
      <c r="B74" s="143" t="s">
        <v>658</v>
      </c>
    </row>
    <row r="75" spans="2:2" ht="17" x14ac:dyDescent="0.2">
      <c r="B75" s="143" t="s">
        <v>659</v>
      </c>
    </row>
    <row r="76" spans="2:2" ht="17" x14ac:dyDescent="0.2">
      <c r="B76" s="143" t="s">
        <v>660</v>
      </c>
    </row>
    <row r="77" spans="2:2" ht="17" x14ac:dyDescent="0.2">
      <c r="B77" s="143" t="s">
        <v>661</v>
      </c>
    </row>
    <row r="78" spans="2:2" x14ac:dyDescent="0.2">
      <c r="B78" s="136" t="s">
        <v>662</v>
      </c>
    </row>
    <row r="79" spans="2:2" x14ac:dyDescent="0.2">
      <c r="B79" s="144" t="s">
        <v>663</v>
      </c>
    </row>
    <row r="80" spans="2:2" x14ac:dyDescent="0.2">
      <c r="B80" s="136" t="s">
        <v>664</v>
      </c>
    </row>
    <row r="81" spans="2:2" x14ac:dyDescent="0.2">
      <c r="B81" s="145"/>
    </row>
    <row r="82" spans="2:2" x14ac:dyDescent="0.2">
      <c r="B82" s="121" t="s">
        <v>704</v>
      </c>
    </row>
    <row r="84" spans="2:2" x14ac:dyDescent="0.2">
      <c r="B84" s="121" t="s">
        <v>705</v>
      </c>
    </row>
    <row r="85" spans="2:2" x14ac:dyDescent="0.2">
      <c r="B85" s="121" t="s">
        <v>706</v>
      </c>
    </row>
    <row r="87" spans="2:2" x14ac:dyDescent="0.2">
      <c r="B87" s="121" t="s">
        <v>707</v>
      </c>
    </row>
    <row r="88" spans="2:2" x14ac:dyDescent="0.2">
      <c r="B88" s="121" t="s">
        <v>708</v>
      </c>
    </row>
    <row r="89" spans="2:2" x14ac:dyDescent="0.2">
      <c r="B89" s="121" t="s">
        <v>731</v>
      </c>
    </row>
    <row r="91" spans="2:2" x14ac:dyDescent="0.2">
      <c r="B91" s="168" t="s">
        <v>871</v>
      </c>
    </row>
    <row r="93" spans="2:2" x14ac:dyDescent="0.2">
      <c r="B93" s="136" t="s">
        <v>872</v>
      </c>
    </row>
  </sheetData>
  <hyperlinks>
    <hyperlink ref="E3" r:id="rId1" xr:uid="{92600AD7-45F3-4627-9E5E-576FDAC82C10}"/>
    <hyperlink ref="E7" r:id="rId2" xr:uid="{50EFA456-B203-4516-A459-E87E8EE9F4A8}"/>
    <hyperlink ref="E9" r:id="rId3" xr:uid="{59772C33-798D-4B82-A5CD-778BAD246E3E}"/>
    <hyperlink ref="E11" r:id="rId4" xr:uid="{6273D2C1-29FF-4AE1-8CE0-83721FBFD6E1}"/>
    <hyperlink ref="E10" r:id="rId5" xr:uid="{B5E47195-9DF3-4328-8FD4-9F268B45959C}"/>
    <hyperlink ref="E15" r:id="rId6" xr:uid="{7DA80109-D0D0-4A28-8615-F7498D6DB193}"/>
    <hyperlink ref="O19" r:id="rId7" xr:uid="{3A75B695-20E4-46FA-8071-28B3056ABB6E}"/>
  </hyperlinks>
  <pageMargins left="0.7" right="0.7" top="0.75" bottom="0.75" header="0.3" footer="0.3"/>
  <pageSetup orientation="portrait"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428F4-B821-417D-94B6-0408A6D1F239}">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734</v>
      </c>
      <c r="C2" s="47" t="s">
        <v>68</v>
      </c>
      <c r="D2" s="48"/>
      <c r="S2" s="3" t="s">
        <v>7</v>
      </c>
    </row>
    <row r="3" spans="2:19" x14ac:dyDescent="0.15">
      <c r="B3" s="149" t="s">
        <v>761</v>
      </c>
      <c r="C3" s="149">
        <f>'MKT CAP - Price'!C81</f>
        <v>336.53</v>
      </c>
      <c r="D3" s="13"/>
    </row>
    <row r="4" spans="2:19" ht="29" thickBot="1" x14ac:dyDescent="0.2">
      <c r="B4" s="85" t="s">
        <v>218</v>
      </c>
      <c r="N4" s="5" t="s">
        <v>5</v>
      </c>
      <c r="O4" s="4" t="s">
        <v>0</v>
      </c>
    </row>
    <row r="5" spans="2:19" x14ac:dyDescent="0.15">
      <c r="B5" t="s">
        <v>8</v>
      </c>
      <c r="C5" s="6" t="s">
        <v>72</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0.15</v>
      </c>
      <c r="P5" t="s">
        <v>1</v>
      </c>
      <c r="R5" s="1"/>
    </row>
    <row r="6" spans="2:19" x14ac:dyDescent="0.15">
      <c r="B6" t="s">
        <v>22</v>
      </c>
      <c r="C6" s="7">
        <v>14</v>
      </c>
      <c r="D6" s="24">
        <f>C6*(1+$O$5)</f>
        <v>16.099999999999998</v>
      </c>
      <c r="E6" s="24">
        <f>D6*(1+$O$5)</f>
        <v>18.514999999999997</v>
      </c>
      <c r="F6" s="24">
        <f>E6*(1+$O$5)</f>
        <v>21.292249999999996</v>
      </c>
      <c r="G6" s="24">
        <f>F6*(1+$O$5)</f>
        <v>24.486087499999993</v>
      </c>
      <c r="H6" s="24">
        <f>G6*(1+$O$5)</f>
        <v>28.15900062499999</v>
      </c>
      <c r="I6" s="24">
        <f>H6*(1+$O$6)</f>
        <v>30.974900687499993</v>
      </c>
      <c r="J6" s="24">
        <f>I6*(1+$O$6)</f>
        <v>34.072390756249995</v>
      </c>
      <c r="K6" s="24">
        <f>J6*(1+$O$6)</f>
        <v>37.479629831874995</v>
      </c>
      <c r="L6" s="24">
        <f>K6*(1+$O$6)</f>
        <v>41.227592815062501</v>
      </c>
      <c r="M6" s="24">
        <f>L6*(1+$O$6)</f>
        <v>45.350352096568756</v>
      </c>
      <c r="N6" s="24">
        <f>L6*O8</f>
        <v>618.4138922259375</v>
      </c>
      <c r="O6" s="21">
        <v>0.1</v>
      </c>
      <c r="P6" s="1" t="s">
        <v>2</v>
      </c>
    </row>
    <row r="7" spans="2:19" x14ac:dyDescent="0.15">
      <c r="C7" s="8" t="str">
        <f>CONCATENATE(R8,O7*100,S8)</f>
        <v>PV(10%)</v>
      </c>
      <c r="D7" s="24"/>
      <c r="E7" s="24"/>
      <c r="F7" s="24"/>
      <c r="G7" s="24"/>
      <c r="H7" s="24"/>
      <c r="I7" s="24"/>
      <c r="J7" s="24"/>
      <c r="K7" s="24"/>
      <c r="L7" s="24"/>
      <c r="M7" s="24"/>
      <c r="N7" s="24">
        <f t="shared" ref="N7" si="1">N6*(1+$O$7)^($D$5-N5-1)</f>
        <v>238.42532623770771</v>
      </c>
      <c r="O7" s="21">
        <v>0.1</v>
      </c>
      <c r="P7" t="s">
        <v>3</v>
      </c>
    </row>
    <row r="8" spans="2:19" ht="14" thickBot="1" x14ac:dyDescent="0.2">
      <c r="C8" s="9" t="s">
        <v>29</v>
      </c>
      <c r="D8" s="25">
        <f>SUM(D7:N7)</f>
        <v>238.42532623770771</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EPS</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0.2</v>
      </c>
      <c r="P11" t="s">
        <v>1</v>
      </c>
    </row>
    <row r="12" spans="2:19" x14ac:dyDescent="0.15">
      <c r="B12" t="s">
        <v>21</v>
      </c>
      <c r="C12" s="7">
        <f>C6</f>
        <v>14</v>
      </c>
      <c r="D12" s="24">
        <f>C12*(1+$O$11)</f>
        <v>16.8</v>
      </c>
      <c r="E12" s="24">
        <f>D12*(1+$O$11)</f>
        <v>20.16</v>
      </c>
      <c r="F12" s="24">
        <f>E12*(1+$O$11)</f>
        <v>24.192</v>
      </c>
      <c r="G12" s="24">
        <f>F12*(1+$O$11)</f>
        <v>29.0304</v>
      </c>
      <c r="H12" s="24">
        <f>G12*(1+$O$11)</f>
        <v>34.836480000000002</v>
      </c>
      <c r="I12" s="24">
        <f>H12*(1+$O$12)</f>
        <v>40.061951999999998</v>
      </c>
      <c r="J12" s="24">
        <f>I12*(1+$O$12)</f>
        <v>46.071244799999995</v>
      </c>
      <c r="K12" s="24">
        <f>J12*(1+$O$12)</f>
        <v>52.981931519999989</v>
      </c>
      <c r="L12" s="24">
        <f>K12*(1+$O$12)</f>
        <v>60.929221247999983</v>
      </c>
      <c r="M12" s="24">
        <f>L12*(1+$O$12)</f>
        <v>70.068604435199973</v>
      </c>
      <c r="N12" s="24">
        <f>L12*O14</f>
        <v>1523.2305311999996</v>
      </c>
      <c r="O12" s="21">
        <v>0.15</v>
      </c>
      <c r="P12" s="1" t="s">
        <v>2</v>
      </c>
    </row>
    <row r="13" spans="2:19" x14ac:dyDescent="0.15">
      <c r="B13">
        <f>B7</f>
        <v>0</v>
      </c>
      <c r="C13" s="8" t="str">
        <f>C7</f>
        <v>PV(10%)</v>
      </c>
      <c r="D13" s="24"/>
      <c r="E13" s="24"/>
      <c r="F13" s="24"/>
      <c r="G13" s="24"/>
      <c r="H13" s="24"/>
      <c r="I13" s="24"/>
      <c r="J13" s="24"/>
      <c r="K13" s="24"/>
      <c r="L13" s="24"/>
      <c r="M13" s="24"/>
      <c r="N13" s="24">
        <f>N12*(1+$O$7)^($D$5-N11-1)</f>
        <v>587.27130955834048</v>
      </c>
      <c r="O13" s="21">
        <f>O7</f>
        <v>0.1</v>
      </c>
      <c r="P13" t="s">
        <v>3</v>
      </c>
    </row>
    <row r="14" spans="2:19" ht="14" thickBot="1" x14ac:dyDescent="0.2">
      <c r="C14" s="9" t="s">
        <v>4</v>
      </c>
      <c r="D14" s="25">
        <f>SUM(D13:N13)</f>
        <v>587.27130955834048</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EPS</v>
      </c>
      <c r="D17" s="23">
        <f>D11</f>
        <v>2022</v>
      </c>
      <c r="E17" s="23">
        <f t="shared" ref="E17:M17" si="3">D17+1</f>
        <v>2023</v>
      </c>
      <c r="F17" s="23">
        <f t="shared" si="3"/>
        <v>2024</v>
      </c>
      <c r="G17" s="23">
        <f t="shared" si="3"/>
        <v>2025</v>
      </c>
      <c r="H17" s="23">
        <f t="shared" si="3"/>
        <v>2026</v>
      </c>
      <c r="I17" s="23">
        <f t="shared" si="3"/>
        <v>2027</v>
      </c>
      <c r="J17" s="23">
        <f t="shared" si="3"/>
        <v>2028</v>
      </c>
      <c r="K17" s="23">
        <f t="shared" si="3"/>
        <v>2029</v>
      </c>
      <c r="L17" s="23">
        <f t="shared" si="3"/>
        <v>2030</v>
      </c>
      <c r="M17" s="23">
        <f t="shared" si="3"/>
        <v>2031</v>
      </c>
      <c r="N17" s="23">
        <f>N11</f>
        <v>2031</v>
      </c>
      <c r="O17" s="21">
        <v>0.08</v>
      </c>
      <c r="P17" t="s">
        <v>1</v>
      </c>
    </row>
    <row r="18" spans="2:16" x14ac:dyDescent="0.15">
      <c r="B18" t="s">
        <v>20</v>
      </c>
      <c r="C18" s="7">
        <f>C12</f>
        <v>14</v>
      </c>
      <c r="D18" s="24">
        <f>C18*(1+$O$17)</f>
        <v>15.120000000000001</v>
      </c>
      <c r="E18" s="24">
        <f>D18*(1+$O$17)</f>
        <v>16.329600000000003</v>
      </c>
      <c r="F18" s="24">
        <f>E18*(1+$O$17)</f>
        <v>17.635968000000005</v>
      </c>
      <c r="G18" s="24">
        <f>F18*(1+$O$17)</f>
        <v>19.046845440000006</v>
      </c>
      <c r="H18" s="24">
        <f>G18*(1+$O$17)</f>
        <v>20.570593075200009</v>
      </c>
      <c r="I18" s="24">
        <f>H18*(1+$O$18)</f>
        <v>21.599122728960008</v>
      </c>
      <c r="J18" s="24">
        <f>I18*(1+$O$18)</f>
        <v>22.679078865408009</v>
      </c>
      <c r="K18" s="24">
        <f>J18*(1+$O$18)</f>
        <v>23.813032808678411</v>
      </c>
      <c r="L18" s="24">
        <f>K18*(1+$O$18)</f>
        <v>25.003684449112331</v>
      </c>
      <c r="M18" s="24">
        <f>L18*(1+$O$18)</f>
        <v>26.25386867156795</v>
      </c>
      <c r="N18" s="24">
        <f>L18*O20</f>
        <v>300.04421338934799</v>
      </c>
      <c r="O18" s="21">
        <v>0.05</v>
      </c>
      <c r="P18" s="1" t="s">
        <v>2</v>
      </c>
    </row>
    <row r="19" spans="2:16" x14ac:dyDescent="0.15">
      <c r="B19" t="s">
        <v>700</v>
      </c>
      <c r="C19" s="8" t="str">
        <f>C13</f>
        <v>PV(10%)</v>
      </c>
      <c r="D19" s="24"/>
      <c r="E19" s="24"/>
      <c r="F19" s="24"/>
      <c r="G19" s="24"/>
      <c r="H19" s="24"/>
      <c r="I19" s="24"/>
      <c r="J19" s="24"/>
      <c r="K19" s="24"/>
      <c r="L19" s="24"/>
      <c r="M19" s="24"/>
      <c r="N19" s="24">
        <f t="shared" ref="N19" si="4">N18*(1+$O$19)^($D$17-N17-1)</f>
        <v>115.6800330044255</v>
      </c>
      <c r="O19" s="21">
        <f>O13</f>
        <v>0.1</v>
      </c>
      <c r="P19" t="s">
        <v>3</v>
      </c>
    </row>
    <row r="20" spans="2:16" ht="14" thickBot="1" x14ac:dyDescent="0.2">
      <c r="B20" t="s">
        <v>701</v>
      </c>
      <c r="C20" s="9" t="s">
        <v>4</v>
      </c>
      <c r="D20" s="25">
        <f>SUM(D19:N19)</f>
        <v>115.6800330044255</v>
      </c>
      <c r="E20" s="26"/>
      <c r="F20" s="26"/>
      <c r="G20" s="26"/>
      <c r="H20" s="26"/>
      <c r="I20" s="26"/>
      <c r="J20" s="26"/>
      <c r="K20" s="26"/>
      <c r="L20" s="26"/>
      <c r="M20" s="26"/>
      <c r="N20" s="26"/>
      <c r="O20" s="22">
        <v>12</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238.42532623770771</v>
      </c>
      <c r="F23" s="29">
        <f>E23*D23</f>
        <v>143.05519574262462</v>
      </c>
    </row>
    <row r="24" spans="2:16" x14ac:dyDescent="0.15">
      <c r="C24" s="11" t="s">
        <v>16</v>
      </c>
      <c r="D24" s="27">
        <v>0.2</v>
      </c>
      <c r="E24" s="24">
        <f>D14</f>
        <v>587.27130955834048</v>
      </c>
      <c r="F24" s="29">
        <f>E24*D24</f>
        <v>117.4542619116681</v>
      </c>
    </row>
    <row r="25" spans="2:16" ht="14" thickBot="1" x14ac:dyDescent="0.2">
      <c r="C25" s="12" t="s">
        <v>33</v>
      </c>
      <c r="D25" s="28">
        <v>0.2</v>
      </c>
      <c r="E25" s="30">
        <f>D20</f>
        <v>115.6800330044255</v>
      </c>
      <c r="F25" s="31">
        <f>E25*D25</f>
        <v>23.1360066008851</v>
      </c>
    </row>
    <row r="26" spans="2:16" ht="14" thickBot="1" x14ac:dyDescent="0.2">
      <c r="C26" s="149" t="s">
        <v>766</v>
      </c>
      <c r="D26" s="149">
        <f>C3</f>
        <v>336.53</v>
      </c>
      <c r="E26" s="19" t="s">
        <v>11</v>
      </c>
      <c r="F26" s="20">
        <f>SUM(F23:F25)</f>
        <v>283.64546425517779</v>
      </c>
    </row>
    <row r="28" spans="2:16" x14ac:dyDescent="0.15">
      <c r="B28" t="s">
        <v>27</v>
      </c>
    </row>
    <row r="30" spans="2:16" x14ac:dyDescent="0.15">
      <c r="B30" t="s">
        <v>26</v>
      </c>
      <c r="C30" s="32" t="s">
        <v>28</v>
      </c>
    </row>
  </sheetData>
  <conditionalFormatting sqref="D3">
    <cfRule type="containsText" dxfId="187" priority="1" operator="containsText" text="overvalued">
      <formula>NOT(ISERROR(SEARCH("overvalued",D3)))</formula>
    </cfRule>
    <cfRule type="containsText" dxfId="186" priority="2" operator="containsText" text="undervalued">
      <formula>NOT(ISERROR(SEARCH("undervalued",D3)))</formula>
    </cfRule>
  </conditionalFormatting>
  <hyperlinks>
    <hyperlink ref="C30" r:id="rId1" xr:uid="{9FF5BE59-3B55-45ED-8F3A-B1AF989D0EEE}"/>
    <hyperlink ref="B4" location="'COMPARATIVE TABLE'!A1" display="'COMPARATIVE TABLE'!A1" xr:uid="{BF2BACBB-3861-4B36-8CEB-B8EE2F4E70D8}"/>
  </hyperlinks>
  <pageMargins left="0.7" right="0.7" top="0.78740157499999996" bottom="0.78740157499999996"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4149-8E64-45CB-B43A-8D8990D9A11C}">
  <dimension ref="B1:S30"/>
  <sheetViews>
    <sheetView showGridLines="0" topLeftCell="B1" zoomScaleNormal="100" workbookViewId="0">
      <selection activeCell="D13" sqref="D13:M13"/>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734</v>
      </c>
      <c r="C2" s="47" t="s">
        <v>68</v>
      </c>
      <c r="D2" s="48"/>
      <c r="S2" s="3" t="s">
        <v>7</v>
      </c>
    </row>
    <row r="3" spans="2:19" x14ac:dyDescent="0.15">
      <c r="B3" s="149" t="s">
        <v>761</v>
      </c>
      <c r="C3" s="149">
        <f>'MKT CAP - Price'!C80</f>
        <v>37.79</v>
      </c>
      <c r="D3" s="13"/>
    </row>
    <row r="4" spans="2:19" ht="29" thickBot="1" x14ac:dyDescent="0.2">
      <c r="B4" s="85" t="s">
        <v>218</v>
      </c>
      <c r="N4" s="5" t="s">
        <v>5</v>
      </c>
      <c r="O4" s="4" t="s">
        <v>0</v>
      </c>
    </row>
    <row r="5" spans="2:19" x14ac:dyDescent="0.15">
      <c r="B5" t="s">
        <v>8</v>
      </c>
      <c r="C5" s="6" t="s">
        <v>776</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-0.1</v>
      </c>
      <c r="P5" t="s">
        <v>1</v>
      </c>
      <c r="R5" s="1"/>
    </row>
    <row r="6" spans="2:19" x14ac:dyDescent="0.15">
      <c r="B6" t="s">
        <v>22</v>
      </c>
      <c r="C6" s="7">
        <v>4.4000000000000004</v>
      </c>
      <c r="D6" s="24">
        <f>C6*(1+$O$5)</f>
        <v>3.9600000000000004</v>
      </c>
      <c r="E6" s="24">
        <f>D6*(1+$O$5)</f>
        <v>3.5640000000000005</v>
      </c>
      <c r="F6" s="24">
        <f>E6*(1+$O$5)</f>
        <v>3.2076000000000007</v>
      </c>
      <c r="G6" s="24">
        <f>F6*(1+$O$5)</f>
        <v>2.8868400000000007</v>
      </c>
      <c r="H6" s="24">
        <f>G6*(1+$O$5)</f>
        <v>2.5981560000000008</v>
      </c>
      <c r="I6" s="24">
        <f>H6*(1+$O$6)</f>
        <v>2.4682482000000006</v>
      </c>
      <c r="J6" s="24">
        <f>I6*(1+$O$6)</f>
        <v>2.3448357900000003</v>
      </c>
      <c r="K6" s="24">
        <f>J6*(1+$O$6)</f>
        <v>2.2275940005000003</v>
      </c>
      <c r="L6" s="24">
        <f>K6*(1+$O$6)</f>
        <v>2.1162143004750003</v>
      </c>
      <c r="M6" s="24">
        <f>L6*(1+$O$6)</f>
        <v>2.0104035854512503</v>
      </c>
      <c r="N6" s="24">
        <f>L6*O8</f>
        <v>21.162143004750003</v>
      </c>
      <c r="O6" s="21">
        <v>-0.05</v>
      </c>
      <c r="P6" s="1" t="s">
        <v>2</v>
      </c>
    </row>
    <row r="7" spans="2:19" x14ac:dyDescent="0.15">
      <c r="C7" s="8" t="str">
        <f>CONCATENATE(R8,O7*100,S8)</f>
        <v>PV(10%)</v>
      </c>
      <c r="D7" s="24">
        <f>D6*(1+$O$7)^($D$5-D5-1)</f>
        <v>3.6</v>
      </c>
      <c r="E7" s="24">
        <f t="shared" ref="E7:N7" si="1">E6*(1+$O$7)^($D$5-E5-1)</f>
        <v>2.9454545454545458</v>
      </c>
      <c r="F7" s="24">
        <f t="shared" si="1"/>
        <v>2.4099173553719004</v>
      </c>
      <c r="G7" s="24">
        <f t="shared" si="1"/>
        <v>1.9717505634861008</v>
      </c>
      <c r="H7" s="24">
        <f t="shared" si="1"/>
        <v>1.6132504610340823</v>
      </c>
      <c r="I7" s="24">
        <f t="shared" si="1"/>
        <v>1.3932617618021619</v>
      </c>
      <c r="J7" s="24">
        <f t="shared" si="1"/>
        <v>1.203271521556412</v>
      </c>
      <c r="K7" s="24">
        <f t="shared" si="1"/>
        <v>1.0391890413441742</v>
      </c>
      <c r="L7" s="24">
        <f t="shared" si="1"/>
        <v>0.89748144479724123</v>
      </c>
      <c r="M7" s="24">
        <f t="shared" si="1"/>
        <v>0.77509761141579925</v>
      </c>
      <c r="N7" s="24">
        <f t="shared" si="1"/>
        <v>8.1589222254294658</v>
      </c>
      <c r="O7" s="21">
        <v>0.1</v>
      </c>
      <c r="P7" t="s">
        <v>3</v>
      </c>
    </row>
    <row r="8" spans="2:19" ht="14" thickBot="1" x14ac:dyDescent="0.2">
      <c r="C8" s="9" t="s">
        <v>29</v>
      </c>
      <c r="D8" s="25">
        <f>SUM(D7:N7)</f>
        <v>26.007596531691881</v>
      </c>
      <c r="E8" s="26"/>
      <c r="F8" s="26"/>
      <c r="G8" s="26"/>
      <c r="H8" s="26"/>
      <c r="I8" s="26"/>
      <c r="J8" s="26"/>
      <c r="K8" s="26"/>
      <c r="L8" s="26"/>
      <c r="M8" s="26"/>
      <c r="N8" s="26"/>
      <c r="O8" s="22">
        <v>10</v>
      </c>
      <c r="P8" t="s">
        <v>23</v>
      </c>
      <c r="R8" s="18" t="s">
        <v>24</v>
      </c>
      <c r="S8" s="18" t="s">
        <v>25</v>
      </c>
    </row>
    <row r="10" spans="2:19" ht="29" thickBot="1" x14ac:dyDescent="0.2">
      <c r="N10" s="5" t="s">
        <v>5</v>
      </c>
      <c r="O10" s="4" t="s">
        <v>0</v>
      </c>
    </row>
    <row r="11" spans="2:19" x14ac:dyDescent="0.15">
      <c r="B11" t="s">
        <v>9</v>
      </c>
      <c r="C11" s="6" t="str">
        <f>C5</f>
        <v>EPS per share</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-0.1</v>
      </c>
      <c r="P11" t="s">
        <v>1</v>
      </c>
    </row>
    <row r="12" spans="2:19" x14ac:dyDescent="0.15">
      <c r="B12" t="s">
        <v>21</v>
      </c>
      <c r="C12" s="7">
        <f>C6</f>
        <v>4.4000000000000004</v>
      </c>
      <c r="D12" s="24">
        <f>C12*(1+$O$11)</f>
        <v>3.9600000000000004</v>
      </c>
      <c r="E12" s="24">
        <f>D12*(1+$O$11)</f>
        <v>3.5640000000000005</v>
      </c>
      <c r="F12" s="24">
        <f>E12*(1+$O$11)</f>
        <v>3.2076000000000007</v>
      </c>
      <c r="G12" s="24">
        <f>F12*(1+$O$11)</f>
        <v>2.8868400000000007</v>
      </c>
      <c r="H12" s="24">
        <f>G12*(1+$O$11)</f>
        <v>2.5981560000000008</v>
      </c>
      <c r="I12" s="24">
        <f>H12*(1+$O$12)</f>
        <v>2.5981560000000008</v>
      </c>
      <c r="J12" s="24">
        <f>I12*(1+$O$12)</f>
        <v>2.5981560000000008</v>
      </c>
      <c r="K12" s="24">
        <f>J12*(1+$O$12)</f>
        <v>2.5981560000000008</v>
      </c>
      <c r="L12" s="24">
        <f>K12*(1+$O$12)</f>
        <v>2.5981560000000008</v>
      </c>
      <c r="M12" s="24">
        <f>L12*(1+$O$12)</f>
        <v>2.5981560000000008</v>
      </c>
      <c r="N12" s="24">
        <f>L12*O14</f>
        <v>38.97234000000001</v>
      </c>
      <c r="O12" s="21">
        <v>0</v>
      </c>
      <c r="P12" s="1" t="s">
        <v>2</v>
      </c>
    </row>
    <row r="13" spans="2:19" x14ac:dyDescent="0.15">
      <c r="B13">
        <f>B7</f>
        <v>0</v>
      </c>
      <c r="C13" s="8" t="str">
        <f>C7</f>
        <v>PV(10%)</v>
      </c>
      <c r="D13" s="24">
        <f>D12*(1+$O$13)^($D$11-D11-1)</f>
        <v>3.6</v>
      </c>
      <c r="E13" s="24">
        <f t="shared" ref="E13:M13" si="3">E12*(1+$O$13)^($D$11-E11-1)</f>
        <v>2.9454545454545458</v>
      </c>
      <c r="F13" s="24">
        <f t="shared" si="3"/>
        <v>2.4099173553719004</v>
      </c>
      <c r="G13" s="24">
        <f t="shared" si="3"/>
        <v>1.9717505634861008</v>
      </c>
      <c r="H13" s="24">
        <f t="shared" si="3"/>
        <v>1.6132504610340823</v>
      </c>
      <c r="I13" s="24">
        <f t="shared" si="3"/>
        <v>1.466591328212802</v>
      </c>
      <c r="J13" s="24">
        <f t="shared" si="3"/>
        <v>1.3332648438298198</v>
      </c>
      <c r="K13" s="24">
        <f t="shared" si="3"/>
        <v>1.2120589489361997</v>
      </c>
      <c r="L13" s="24">
        <f t="shared" si="3"/>
        <v>1.1018717717601816</v>
      </c>
      <c r="M13" s="24">
        <f t="shared" si="3"/>
        <v>1.0017016106910741</v>
      </c>
      <c r="N13" s="24">
        <f>N12*(1+$O$7)^($D$5-N11-1)</f>
        <v>15.02552416036611</v>
      </c>
      <c r="O13" s="21">
        <f>O7</f>
        <v>0.1</v>
      </c>
      <c r="P13" t="s">
        <v>3</v>
      </c>
    </row>
    <row r="14" spans="2:19" ht="14" thickBot="1" x14ac:dyDescent="0.2">
      <c r="C14" s="9" t="s">
        <v>4</v>
      </c>
      <c r="D14" s="25">
        <f>SUM(D13:N13)</f>
        <v>33.68138558914282</v>
      </c>
      <c r="E14" s="26"/>
      <c r="F14" s="26"/>
      <c r="G14" s="26"/>
      <c r="H14" s="26"/>
      <c r="I14" s="26"/>
      <c r="J14" s="26"/>
      <c r="K14" s="26"/>
      <c r="L14" s="26"/>
      <c r="M14" s="26"/>
      <c r="N14" s="26"/>
      <c r="O14" s="22">
        <v>15</v>
      </c>
      <c r="P14" t="s">
        <v>23</v>
      </c>
    </row>
    <row r="16" spans="2:19" ht="29" thickBot="1" x14ac:dyDescent="0.2">
      <c r="N16" s="5" t="s">
        <v>5</v>
      </c>
      <c r="O16" s="4" t="s">
        <v>0</v>
      </c>
    </row>
    <row r="17" spans="2:16" x14ac:dyDescent="0.15">
      <c r="B17" t="s">
        <v>10</v>
      </c>
      <c r="C17" s="6" t="str">
        <f>C11</f>
        <v>EPS per share</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-0.2</v>
      </c>
      <c r="P17" t="s">
        <v>1</v>
      </c>
    </row>
    <row r="18" spans="2:16" x14ac:dyDescent="0.15">
      <c r="B18" t="s">
        <v>20</v>
      </c>
      <c r="C18" s="7">
        <f>C12</f>
        <v>4.4000000000000004</v>
      </c>
      <c r="D18" s="24">
        <f>C18*(1+$O$17)</f>
        <v>3.5200000000000005</v>
      </c>
      <c r="E18" s="24">
        <f>D18*(1+$O$17)</f>
        <v>2.8160000000000007</v>
      </c>
      <c r="F18" s="24">
        <f>E18*(1+$O$17)</f>
        <v>2.2528000000000006</v>
      </c>
      <c r="G18" s="24">
        <f>F18*(1+$O$17)</f>
        <v>1.8022400000000005</v>
      </c>
      <c r="H18" s="24">
        <f>G18*(1+$O$17)</f>
        <v>1.4417920000000004</v>
      </c>
      <c r="I18" s="24">
        <f>H18*(1+$O$18)</f>
        <v>1.2976128000000005</v>
      </c>
      <c r="J18" s="24">
        <f>I18*(1+$O$18)</f>
        <v>1.1678515200000004</v>
      </c>
      <c r="K18" s="24">
        <f>J18*(1+$O$18)</f>
        <v>1.0510663680000003</v>
      </c>
      <c r="L18" s="24">
        <f>K18*(1+$O$18)</f>
        <v>0.94595973120000032</v>
      </c>
      <c r="M18" s="24">
        <f>L18*(1+$O$18)</f>
        <v>0.85136375808000031</v>
      </c>
      <c r="N18" s="24">
        <f>L18*O20</f>
        <v>9.4595973120000032</v>
      </c>
      <c r="O18" s="21">
        <v>-0.1</v>
      </c>
      <c r="P18" s="1" t="s">
        <v>2</v>
      </c>
    </row>
    <row r="19" spans="2:16" x14ac:dyDescent="0.15">
      <c r="B19" t="s">
        <v>700</v>
      </c>
      <c r="C19" s="8" t="str">
        <f>C13</f>
        <v>PV(10%)</v>
      </c>
      <c r="D19" s="24">
        <f>D18*(1+$O$19)^($D$17-D17-1)</f>
        <v>3.2</v>
      </c>
      <c r="E19" s="24">
        <f t="shared" ref="E19:N19" si="5">E18*(1+$O$19)^($D$17-E17-1)</f>
        <v>2.3272727272727276</v>
      </c>
      <c r="F19" s="24">
        <f t="shared" si="5"/>
        <v>1.6925619834710743</v>
      </c>
      <c r="G19" s="24">
        <f t="shared" si="5"/>
        <v>1.2309541697971451</v>
      </c>
      <c r="H19" s="24">
        <f t="shared" si="5"/>
        <v>0.89523939621610538</v>
      </c>
      <c r="I19" s="24">
        <f t="shared" si="5"/>
        <v>0.73246859690408628</v>
      </c>
      <c r="J19" s="24">
        <f t="shared" si="5"/>
        <v>0.59929248837607041</v>
      </c>
      <c r="K19" s="24">
        <f t="shared" si="5"/>
        <v>0.49033021776223945</v>
      </c>
      <c r="L19" s="24">
        <f t="shared" si="5"/>
        <v>0.4011792690781959</v>
      </c>
      <c r="M19" s="24">
        <f t="shared" si="5"/>
        <v>0.32823758379125118</v>
      </c>
      <c r="N19" s="24">
        <f t="shared" si="5"/>
        <v>3.6470842643472352</v>
      </c>
      <c r="O19" s="21">
        <f>O13</f>
        <v>0.1</v>
      </c>
      <c r="P19" t="s">
        <v>3</v>
      </c>
    </row>
    <row r="20" spans="2:16" ht="14" thickBot="1" x14ac:dyDescent="0.2">
      <c r="B20" t="s">
        <v>701</v>
      </c>
      <c r="C20" s="9" t="s">
        <v>4</v>
      </c>
      <c r="D20" s="25">
        <f>SUM(D19:N19)</f>
        <v>15.54462069701613</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26.007596531691881</v>
      </c>
      <c r="F23" s="29">
        <f>E23*D23</f>
        <v>15.604557919015129</v>
      </c>
    </row>
    <row r="24" spans="2:16" x14ac:dyDescent="0.15">
      <c r="C24" s="11" t="s">
        <v>16</v>
      </c>
      <c r="D24" s="27">
        <v>0.2</v>
      </c>
      <c r="E24" s="24">
        <f>D14</f>
        <v>33.68138558914282</v>
      </c>
      <c r="F24" s="29">
        <f>E24*D24</f>
        <v>6.7362771178285641</v>
      </c>
    </row>
    <row r="25" spans="2:16" ht="14" thickBot="1" x14ac:dyDescent="0.2">
      <c r="C25" s="12" t="s">
        <v>33</v>
      </c>
      <c r="D25" s="28">
        <v>0.2</v>
      </c>
      <c r="E25" s="30">
        <f>D20</f>
        <v>15.54462069701613</v>
      </c>
      <c r="F25" s="31">
        <f>E25*D25</f>
        <v>3.1089241394032263</v>
      </c>
    </row>
    <row r="26" spans="2:16" ht="14" thickBot="1" x14ac:dyDescent="0.2">
      <c r="C26" s="149" t="s">
        <v>766</v>
      </c>
      <c r="D26" s="149">
        <f>C3</f>
        <v>37.79</v>
      </c>
      <c r="E26" s="19" t="s">
        <v>11</v>
      </c>
      <c r="F26" s="20">
        <f>SUM(F23:F25)</f>
        <v>25.449759176246918</v>
      </c>
    </row>
    <row r="28" spans="2:16" x14ac:dyDescent="0.15">
      <c r="B28" t="s">
        <v>27</v>
      </c>
    </row>
    <row r="30" spans="2:16" x14ac:dyDescent="0.15">
      <c r="B30" t="s">
        <v>26</v>
      </c>
      <c r="C30" s="32" t="s">
        <v>28</v>
      </c>
    </row>
  </sheetData>
  <conditionalFormatting sqref="D3">
    <cfRule type="containsText" dxfId="185" priority="1" operator="containsText" text="overvalued">
      <formula>NOT(ISERROR(SEARCH("overvalued",D3)))</formula>
    </cfRule>
    <cfRule type="containsText" dxfId="184" priority="2" operator="containsText" text="undervalued">
      <formula>NOT(ISERROR(SEARCH("undervalued",D3)))</formula>
    </cfRule>
  </conditionalFormatting>
  <hyperlinks>
    <hyperlink ref="C30" r:id="rId1" xr:uid="{36C5A8D4-853D-41E6-8CDA-9CD952F42086}"/>
    <hyperlink ref="B4" location="'COMPARATIVE TABLE'!A1" display="'COMPARATIVE TABLE'!A1" xr:uid="{E5D99501-EAC2-40D3-B15B-0706EF77D95D}"/>
  </hyperlinks>
  <pageMargins left="0.7" right="0.7" top="0.78740157499999996" bottom="0.78740157499999996"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A80E5-48CB-46B1-AA19-EC72BC804617}">
  <dimension ref="B1:S30"/>
  <sheetViews>
    <sheetView showGridLines="0" zoomScale="125" zoomScaleNormal="125"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545</v>
      </c>
      <c r="C2" s="47" t="s">
        <v>68</v>
      </c>
      <c r="D2" s="48"/>
      <c r="S2" s="3" t="s">
        <v>7</v>
      </c>
    </row>
    <row r="3" spans="2:19" x14ac:dyDescent="0.15">
      <c r="B3" t="s">
        <v>761</v>
      </c>
      <c r="C3">
        <f>'MKT CAP - Price'!C78</f>
        <v>99.2</v>
      </c>
      <c r="D3" s="13"/>
    </row>
    <row r="4" spans="2:19" ht="29" thickBot="1" x14ac:dyDescent="0.2">
      <c r="B4" s="85" t="s">
        <v>218</v>
      </c>
      <c r="N4" s="5" t="s">
        <v>5</v>
      </c>
      <c r="O4" s="4" t="s">
        <v>0</v>
      </c>
    </row>
    <row r="5" spans="2:19" x14ac:dyDescent="0.15">
      <c r="B5" t="s">
        <v>8</v>
      </c>
      <c r="C5" s="6" t="s">
        <v>72</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7.0000000000000007E-2</v>
      </c>
      <c r="P5" t="s">
        <v>1</v>
      </c>
      <c r="R5" s="1"/>
    </row>
    <row r="6" spans="2:19" x14ac:dyDescent="0.15">
      <c r="B6" t="s">
        <v>22</v>
      </c>
      <c r="C6" s="7">
        <v>3.7</v>
      </c>
      <c r="D6" s="24">
        <f>C6*(1+$O$5)</f>
        <v>3.9590000000000005</v>
      </c>
      <c r="E6" s="24">
        <f>D6*(1+$O$5)</f>
        <v>4.2361300000000011</v>
      </c>
      <c r="F6" s="24">
        <f>E6*(1+$O$5)</f>
        <v>4.5326591000000018</v>
      </c>
      <c r="G6" s="24">
        <f>F6*(1+$O$5)</f>
        <v>4.8499452370000018</v>
      </c>
      <c r="H6" s="24">
        <f>G6*(1+$O$5)</f>
        <v>5.1894414035900018</v>
      </c>
      <c r="I6" s="24">
        <f>H6*(1+$O$6)</f>
        <v>5.5527023018413022</v>
      </c>
      <c r="J6" s="24">
        <f>I6*(1+$O$6)</f>
        <v>5.941391462970194</v>
      </c>
      <c r="K6" s="24">
        <f>J6*(1+$O$6)</f>
        <v>6.3572888653781083</v>
      </c>
      <c r="L6" s="24">
        <f>K6*(1+$O$6)</f>
        <v>6.8022990859545764</v>
      </c>
      <c r="M6" s="24">
        <f>L6*(1+$O$6)</f>
        <v>7.2784600219713971</v>
      </c>
      <c r="N6" s="24">
        <f>L6*O8</f>
        <v>102.03448628931865</v>
      </c>
      <c r="O6" s="21">
        <v>7.0000000000000007E-2</v>
      </c>
      <c r="P6" s="1" t="s">
        <v>2</v>
      </c>
    </row>
    <row r="7" spans="2:19" x14ac:dyDescent="0.15">
      <c r="C7" s="8" t="str">
        <f>CONCATENATE(R8,O7*100,S8)</f>
        <v>PV(10%)</v>
      </c>
      <c r="D7" s="24">
        <f>D6*(1+$O$7)^($D$5-D5-1)*0.5</f>
        <v>1.7995454545454548</v>
      </c>
      <c r="E7" s="24">
        <f t="shared" ref="E7:M7" si="1">E6*(1+$O$7)^($D$5-E5-1)*0.5</f>
        <v>1.7504669421487606</v>
      </c>
      <c r="F7" s="24">
        <f t="shared" si="1"/>
        <v>1.7027269346356124</v>
      </c>
      <c r="G7" s="24">
        <f t="shared" si="1"/>
        <v>1.6562889273273687</v>
      </c>
      <c r="H7" s="24">
        <f t="shared" si="1"/>
        <v>1.611117411127531</v>
      </c>
      <c r="I7" s="24">
        <f t="shared" si="1"/>
        <v>1.5671778453695075</v>
      </c>
      <c r="J7" s="24">
        <f t="shared" si="1"/>
        <v>1.5244366314048845</v>
      </c>
      <c r="K7" s="24">
        <f t="shared" si="1"/>
        <v>1.482861086912024</v>
      </c>
      <c r="L7" s="24">
        <f t="shared" si="1"/>
        <v>1.4424194209053327</v>
      </c>
      <c r="M7" s="24">
        <f t="shared" si="1"/>
        <v>1.4030807094260962</v>
      </c>
      <c r="N7" s="24">
        <f t="shared" ref="N7" si="2">N6*(1+$O$7)^($D$5-N5-1)</f>
        <v>39.338711479236345</v>
      </c>
      <c r="O7" s="21">
        <v>0.1</v>
      </c>
      <c r="P7" t="s">
        <v>3</v>
      </c>
    </row>
    <row r="8" spans="2:19" ht="14" thickBot="1" x14ac:dyDescent="0.2">
      <c r="C8" s="9" t="s">
        <v>29</v>
      </c>
      <c r="D8" s="25">
        <f>SUM(D7:N7)</f>
        <v>55.278832843038913</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EPS</v>
      </c>
      <c r="D11" s="23">
        <f>D5</f>
        <v>2022</v>
      </c>
      <c r="E11" s="23">
        <f t="shared" ref="E11:M11" si="3">D11+1</f>
        <v>2023</v>
      </c>
      <c r="F11" s="23">
        <f t="shared" si="3"/>
        <v>2024</v>
      </c>
      <c r="G11" s="23">
        <f t="shared" si="3"/>
        <v>2025</v>
      </c>
      <c r="H11" s="23">
        <f t="shared" si="3"/>
        <v>2026</v>
      </c>
      <c r="I11" s="23">
        <f t="shared" si="3"/>
        <v>2027</v>
      </c>
      <c r="J11" s="23">
        <f t="shared" si="3"/>
        <v>2028</v>
      </c>
      <c r="K11" s="23">
        <f t="shared" si="3"/>
        <v>2029</v>
      </c>
      <c r="L11" s="23">
        <f t="shared" si="3"/>
        <v>2030</v>
      </c>
      <c r="M11" s="23">
        <f t="shared" si="3"/>
        <v>2031</v>
      </c>
      <c r="N11" s="23">
        <f>N5</f>
        <v>2031</v>
      </c>
      <c r="O11" s="21">
        <v>0.09</v>
      </c>
      <c r="P11" t="s">
        <v>1</v>
      </c>
    </row>
    <row r="12" spans="2:19" x14ac:dyDescent="0.15">
      <c r="B12" t="s">
        <v>21</v>
      </c>
      <c r="C12" s="7">
        <f>C6</f>
        <v>3.7</v>
      </c>
      <c r="D12" s="24">
        <f>C12*(1+$O$11)</f>
        <v>4.0330000000000004</v>
      </c>
      <c r="E12" s="24">
        <f>D12*(1+$O$11)</f>
        <v>4.395970000000001</v>
      </c>
      <c r="F12" s="24">
        <f>E12*(1+$O$11)</f>
        <v>4.7916073000000017</v>
      </c>
      <c r="G12" s="24">
        <f>F12*(1+$O$11)</f>
        <v>5.2228519570000023</v>
      </c>
      <c r="H12" s="24">
        <f>G12*(1+$O$11)</f>
        <v>5.6929086331300027</v>
      </c>
      <c r="I12" s="24">
        <f>H12*(1+$O$12)</f>
        <v>6.2052704101117033</v>
      </c>
      <c r="J12" s="24">
        <f>I12*(1+$O$12)</f>
        <v>6.7637447470217573</v>
      </c>
      <c r="K12" s="24">
        <f>J12*(1+$O$12)</f>
        <v>7.3724817742537159</v>
      </c>
      <c r="L12" s="24">
        <f>K12*(1+$O$12)</f>
        <v>8.0360051339365501</v>
      </c>
      <c r="M12" s="24">
        <f>L12*(1+$O$12)</f>
        <v>8.7592455959908406</v>
      </c>
      <c r="N12" s="24">
        <f>L12*O14</f>
        <v>160.720102678731</v>
      </c>
      <c r="O12" s="21">
        <v>0.09</v>
      </c>
      <c r="P12" s="1" t="s">
        <v>2</v>
      </c>
    </row>
    <row r="13" spans="2:19" x14ac:dyDescent="0.15">
      <c r="B13">
        <f>B7</f>
        <v>0</v>
      </c>
      <c r="C13" s="8" t="str">
        <f>C7</f>
        <v>PV(10%)</v>
      </c>
      <c r="D13" s="24">
        <f>D12*(1+$O$13)^($D$11-D11-1)*0.5</f>
        <v>1.8331818181818182</v>
      </c>
      <c r="E13" s="24">
        <f t="shared" ref="E13:M13" si="4">E12*(1+$O$13)^($D$11-E11-1)*0.5</f>
        <v>1.81651652892562</v>
      </c>
      <c r="F13" s="24">
        <f t="shared" si="4"/>
        <v>1.8000027422990235</v>
      </c>
      <c r="G13" s="24">
        <f t="shared" si="4"/>
        <v>1.7836390810053961</v>
      </c>
      <c r="H13" s="24">
        <f t="shared" si="4"/>
        <v>1.7674241802689832</v>
      </c>
      <c r="I13" s="24">
        <f t="shared" si="4"/>
        <v>1.7513566877210835</v>
      </c>
      <c r="J13" s="24">
        <f t="shared" si="4"/>
        <v>1.7354352632872554</v>
      </c>
      <c r="K13" s="24">
        <f t="shared" si="4"/>
        <v>1.7196585790755532</v>
      </c>
      <c r="L13" s="24">
        <f t="shared" si="4"/>
        <v>1.7040253192657753</v>
      </c>
      <c r="M13" s="24">
        <f t="shared" si="4"/>
        <v>1.6885341799997229</v>
      </c>
      <c r="N13" s="24">
        <f>N12*(1+$O$7)^($D$5-N11-1)</f>
        <v>61.964557064209998</v>
      </c>
      <c r="O13" s="21">
        <f>O7</f>
        <v>0.1</v>
      </c>
      <c r="P13" t="s">
        <v>3</v>
      </c>
    </row>
    <row r="14" spans="2:19" ht="14" thickBot="1" x14ac:dyDescent="0.2">
      <c r="C14" s="9" t="s">
        <v>4</v>
      </c>
      <c r="D14" s="25">
        <f>SUM(D13:N13)</f>
        <v>79.564331444240224</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EPS</v>
      </c>
      <c r="D17" s="23">
        <f>D11</f>
        <v>2022</v>
      </c>
      <c r="E17" s="23">
        <f t="shared" ref="E17:M17" si="5">D17+1</f>
        <v>2023</v>
      </c>
      <c r="F17" s="23">
        <f t="shared" si="5"/>
        <v>2024</v>
      </c>
      <c r="G17" s="23">
        <f t="shared" si="5"/>
        <v>2025</v>
      </c>
      <c r="H17" s="23">
        <f t="shared" si="5"/>
        <v>2026</v>
      </c>
      <c r="I17" s="23">
        <f t="shared" si="5"/>
        <v>2027</v>
      </c>
      <c r="J17" s="23">
        <f t="shared" si="5"/>
        <v>2028</v>
      </c>
      <c r="K17" s="23">
        <f t="shared" si="5"/>
        <v>2029</v>
      </c>
      <c r="L17" s="23">
        <f t="shared" si="5"/>
        <v>2030</v>
      </c>
      <c r="M17" s="23">
        <f t="shared" si="5"/>
        <v>2031</v>
      </c>
      <c r="N17" s="23">
        <f>N11</f>
        <v>2031</v>
      </c>
      <c r="O17" s="21">
        <v>0.04</v>
      </c>
      <c r="P17" t="s">
        <v>1</v>
      </c>
    </row>
    <row r="18" spans="2:16" x14ac:dyDescent="0.15">
      <c r="B18" t="s">
        <v>20</v>
      </c>
      <c r="C18" s="7">
        <f>C12</f>
        <v>3.7</v>
      </c>
      <c r="D18" s="24">
        <f>C18*(1+$O$17)</f>
        <v>3.8480000000000003</v>
      </c>
      <c r="E18" s="24">
        <f>D18*(1+$O$17)</f>
        <v>4.0019200000000001</v>
      </c>
      <c r="F18" s="24">
        <f>E18*(1+$O$17)</f>
        <v>4.1619968000000007</v>
      </c>
      <c r="G18" s="24">
        <f>F18*(1+$O$17)</f>
        <v>4.3284766720000007</v>
      </c>
      <c r="H18" s="24">
        <f>G18*(1+$O$17)</f>
        <v>4.5016157388800009</v>
      </c>
      <c r="I18" s="24">
        <f>H18*(1+$O$18)</f>
        <v>4.6816803684352006</v>
      </c>
      <c r="J18" s="24">
        <f>I18*(1+$O$18)</f>
        <v>4.8689475831726092</v>
      </c>
      <c r="K18" s="24">
        <f>J18*(1+$O$18)</f>
        <v>5.0637054864995141</v>
      </c>
      <c r="L18" s="24">
        <f>K18*(1+$O$18)</f>
        <v>5.2662537059594952</v>
      </c>
      <c r="M18" s="24">
        <f>L18*(1+$O$18)</f>
        <v>5.4769038541978752</v>
      </c>
      <c r="N18" s="24">
        <f>L18*O20</f>
        <v>52.662537059594953</v>
      </c>
      <c r="O18" s="21">
        <v>0.04</v>
      </c>
      <c r="P18" s="1" t="s">
        <v>2</v>
      </c>
    </row>
    <row r="19" spans="2:16" x14ac:dyDescent="0.15">
      <c r="B19" t="s">
        <v>700</v>
      </c>
      <c r="C19" s="8" t="str">
        <f>C13</f>
        <v>PV(10%)</v>
      </c>
      <c r="D19" s="24">
        <f>D18*(1+$O$19)^($D$17-D17-1)*0.5</f>
        <v>1.7490909090909093</v>
      </c>
      <c r="E19" s="24">
        <f t="shared" ref="E19:M19" si="6">E18*(1+$O$19)^($D$17-E17-1)*0.5</f>
        <v>1.6536859504132231</v>
      </c>
      <c r="F19" s="24">
        <f t="shared" si="6"/>
        <v>1.5634848985725016</v>
      </c>
      <c r="G19" s="24">
        <f t="shared" si="6"/>
        <v>1.4782039041049106</v>
      </c>
      <c r="H19" s="24">
        <f t="shared" si="6"/>
        <v>1.3975746002446428</v>
      </c>
      <c r="I19" s="24">
        <f t="shared" si="6"/>
        <v>1.3213432584131166</v>
      </c>
      <c r="J19" s="24">
        <f t="shared" si="6"/>
        <v>1.2492699897724011</v>
      </c>
      <c r="K19" s="24">
        <f t="shared" si="6"/>
        <v>1.1811279903302703</v>
      </c>
      <c r="L19" s="24">
        <f t="shared" si="6"/>
        <v>1.1167028272213466</v>
      </c>
      <c r="M19" s="24">
        <f t="shared" si="6"/>
        <v>1.0557917639183638</v>
      </c>
      <c r="N19" s="24">
        <f t="shared" ref="N19" si="7">N18*(1+$O$19)^($D$17-N17-1)</f>
        <v>20.303687767660843</v>
      </c>
      <c r="O19" s="21">
        <f>O13</f>
        <v>0.1</v>
      </c>
      <c r="P19" t="s">
        <v>3</v>
      </c>
    </row>
    <row r="20" spans="2:16" ht="14" thickBot="1" x14ac:dyDescent="0.2">
      <c r="B20" t="s">
        <v>701</v>
      </c>
      <c r="C20" s="9" t="s">
        <v>4</v>
      </c>
      <c r="D20" s="25">
        <f>SUM(D19:N19)</f>
        <v>34.069963859742529</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55.278832843038913</v>
      </c>
      <c r="F23" s="29">
        <f>E23*D23</f>
        <v>33.167299705823346</v>
      </c>
    </row>
    <row r="24" spans="2:16" x14ac:dyDescent="0.15">
      <c r="C24" s="11" t="s">
        <v>16</v>
      </c>
      <c r="D24" s="27">
        <v>0.2</v>
      </c>
      <c r="E24" s="24">
        <f>D14</f>
        <v>79.564331444240224</v>
      </c>
      <c r="F24" s="29">
        <f>E24*D24</f>
        <v>15.912866288848045</v>
      </c>
    </row>
    <row r="25" spans="2:16" ht="14" thickBot="1" x14ac:dyDescent="0.2">
      <c r="C25" s="12" t="s">
        <v>33</v>
      </c>
      <c r="D25" s="28">
        <v>0.2</v>
      </c>
      <c r="E25" s="30">
        <f>D20</f>
        <v>34.069963859742529</v>
      </c>
      <c r="F25" s="31">
        <f>E25*D25</f>
        <v>6.8139927719485058</v>
      </c>
    </row>
    <row r="26" spans="2:16" ht="14" thickBot="1" x14ac:dyDescent="0.2">
      <c r="C26" s="149" t="s">
        <v>766</v>
      </c>
      <c r="D26" s="149">
        <f>C3</f>
        <v>99.2</v>
      </c>
      <c r="E26" s="19" t="s">
        <v>11</v>
      </c>
      <c r="F26" s="20">
        <f>SUM(F23:F25)</f>
        <v>55.894158766619896</v>
      </c>
    </row>
    <row r="28" spans="2:16" x14ac:dyDescent="0.15">
      <c r="B28" t="s">
        <v>27</v>
      </c>
    </row>
    <row r="30" spans="2:16" x14ac:dyDescent="0.15">
      <c r="B30" t="s">
        <v>26</v>
      </c>
      <c r="C30" s="32" t="s">
        <v>28</v>
      </c>
    </row>
  </sheetData>
  <conditionalFormatting sqref="D3">
    <cfRule type="containsText" dxfId="183" priority="1" operator="containsText" text="overvalued">
      <formula>NOT(ISERROR(SEARCH("overvalued",D3)))</formula>
    </cfRule>
    <cfRule type="containsText" dxfId="182" priority="2" operator="containsText" text="undervalued">
      <formula>NOT(ISERROR(SEARCH("undervalued",D3)))</formula>
    </cfRule>
  </conditionalFormatting>
  <hyperlinks>
    <hyperlink ref="C30" r:id="rId1" xr:uid="{243278B2-D18E-4D35-8795-A58FED9310CD}"/>
    <hyperlink ref="B4" location="'COMPARATIVE TABLE'!A1" display="'COMPARATIVE TABLE'!A1" xr:uid="{C6C88EA3-B98F-4430-BC53-EEB29544A20D}"/>
  </hyperlinks>
  <pageMargins left="0.7" right="0.7" top="0.78740157499999996" bottom="0.78740157499999996"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4AB4E-E2ED-4D8E-8019-4A056F791D5E}">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745</v>
      </c>
      <c r="C2" s="47" t="s">
        <v>68</v>
      </c>
      <c r="D2" s="48"/>
      <c r="S2" s="3" t="s">
        <v>7</v>
      </c>
    </row>
    <row r="3" spans="2:19" x14ac:dyDescent="0.15">
      <c r="D3" s="13"/>
    </row>
    <row r="4" spans="2:19" ht="29" thickBot="1" x14ac:dyDescent="0.2">
      <c r="B4" s="85" t="s">
        <v>218</v>
      </c>
      <c r="N4" s="5" t="s">
        <v>5</v>
      </c>
      <c r="O4" s="4" t="s">
        <v>0</v>
      </c>
    </row>
    <row r="5" spans="2:19" x14ac:dyDescent="0.15">
      <c r="B5" t="s">
        <v>8</v>
      </c>
      <c r="C5" s="6" t="s">
        <v>746</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0.1</v>
      </c>
      <c r="P5" t="s">
        <v>1</v>
      </c>
      <c r="R5" s="1"/>
    </row>
    <row r="6" spans="2:19" x14ac:dyDescent="0.15">
      <c r="B6" t="s">
        <v>22</v>
      </c>
      <c r="C6" s="7">
        <v>4.7</v>
      </c>
      <c r="D6" s="24">
        <v>4.7</v>
      </c>
      <c r="E6" s="24">
        <f>D6*(1+$O$5)</f>
        <v>5.1700000000000008</v>
      </c>
      <c r="F6" s="24">
        <f>E6*(1+$O$5)</f>
        <v>5.6870000000000012</v>
      </c>
      <c r="G6" s="24">
        <f>F6*(1+$O$5)</f>
        <v>6.2557000000000018</v>
      </c>
      <c r="H6" s="24">
        <f>G6*(1+$O$5)</f>
        <v>6.8812700000000024</v>
      </c>
      <c r="I6" s="24">
        <f>H6*(1+$O$6)</f>
        <v>7.3629589000000033</v>
      </c>
      <c r="J6" s="24">
        <f>I6*(1+$O$6)</f>
        <v>7.8783660230000043</v>
      </c>
      <c r="K6" s="24">
        <f>J6*(1+$O$6)</f>
        <v>8.4298516446100056</v>
      </c>
      <c r="L6" s="24">
        <f>K6*(1+$O$6)</f>
        <v>9.0199412597327058</v>
      </c>
      <c r="M6" s="24">
        <f>L6*(1+$O$6)</f>
        <v>9.6513371479139956</v>
      </c>
      <c r="N6" s="24">
        <f>L6*O8</f>
        <v>180.39882519465411</v>
      </c>
      <c r="O6" s="21">
        <v>7.0000000000000007E-2</v>
      </c>
      <c r="P6" s="1" t="s">
        <v>2</v>
      </c>
    </row>
    <row r="7" spans="2:19" x14ac:dyDescent="0.15">
      <c r="C7" s="8" t="str">
        <f>CONCATENATE(R8,O7*100,S8)</f>
        <v>PV(10%)</v>
      </c>
      <c r="D7" s="24"/>
      <c r="E7" s="24"/>
      <c r="F7" s="24"/>
      <c r="G7" s="24"/>
      <c r="H7" s="24"/>
      <c r="I7" s="24"/>
      <c r="J7" s="24"/>
      <c r="K7" s="24"/>
      <c r="L7" s="24"/>
      <c r="M7" s="24"/>
      <c r="N7" s="24">
        <f t="shared" ref="N7" si="1">N6*(1+$O$7)^($D$5-N5-1)</f>
        <v>69.551556474769981</v>
      </c>
      <c r="O7" s="21">
        <v>0.1</v>
      </c>
      <c r="P7" t="s">
        <v>3</v>
      </c>
    </row>
    <row r="8" spans="2:19" ht="14" thickBot="1" x14ac:dyDescent="0.2">
      <c r="C8" s="9" t="s">
        <v>29</v>
      </c>
      <c r="D8" s="25">
        <f>SUM(D7:N7)</f>
        <v>69.551556474769981</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EPS - non-gaap</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0.12</v>
      </c>
      <c r="P11" t="s">
        <v>1</v>
      </c>
    </row>
    <row r="12" spans="2:19" x14ac:dyDescent="0.15">
      <c r="B12" t="s">
        <v>21</v>
      </c>
      <c r="C12" s="7">
        <f>C6</f>
        <v>4.7</v>
      </c>
      <c r="D12" s="24">
        <v>4.7</v>
      </c>
      <c r="E12" s="24">
        <f>D12*(1+$O$11)</f>
        <v>5.2640000000000011</v>
      </c>
      <c r="F12" s="24">
        <f>E12*(1+$O$11)</f>
        <v>5.8956800000000023</v>
      </c>
      <c r="G12" s="24">
        <f>F12*(1+$O$11)</f>
        <v>6.6031616000000035</v>
      </c>
      <c r="H12" s="24">
        <f>G12*(1+$O$11)</f>
        <v>7.3955409920000044</v>
      </c>
      <c r="I12" s="24">
        <f>H12*(1+$O$12)</f>
        <v>8.2830059110400054</v>
      </c>
      <c r="J12" s="24">
        <f>I12*(1+$O$12)</f>
        <v>9.2769666203648065</v>
      </c>
      <c r="K12" s="24">
        <f>J12*(1+$O$12)</f>
        <v>10.390202614808585</v>
      </c>
      <c r="L12" s="24">
        <f>K12*(1+$O$12)</f>
        <v>11.637026928585616</v>
      </c>
      <c r="M12" s="24">
        <f>L12*(1+$O$12)</f>
        <v>13.033470160015892</v>
      </c>
      <c r="N12" s="24">
        <f>L12*O14</f>
        <v>349.11080785756849</v>
      </c>
      <c r="O12" s="21">
        <v>0.12</v>
      </c>
      <c r="P12" s="1" t="s">
        <v>2</v>
      </c>
    </row>
    <row r="13" spans="2:19" x14ac:dyDescent="0.15">
      <c r="B13">
        <f>B7</f>
        <v>0</v>
      </c>
      <c r="C13" s="8" t="str">
        <f>C7</f>
        <v>PV(10%)</v>
      </c>
      <c r="D13" s="24"/>
      <c r="E13" s="24"/>
      <c r="F13" s="24"/>
      <c r="G13" s="24"/>
      <c r="H13" s="24"/>
      <c r="I13" s="24"/>
      <c r="J13" s="24"/>
      <c r="K13" s="24"/>
      <c r="L13" s="24"/>
      <c r="M13" s="24"/>
      <c r="N13" s="24">
        <f>N12*(1+$O$7)^($D$5-N11-1)</f>
        <v>134.59732923680809</v>
      </c>
      <c r="O13" s="21">
        <f>O7</f>
        <v>0.1</v>
      </c>
      <c r="P13" t="s">
        <v>3</v>
      </c>
    </row>
    <row r="14" spans="2:19" ht="14" thickBot="1" x14ac:dyDescent="0.2">
      <c r="C14" s="9" t="s">
        <v>4</v>
      </c>
      <c r="D14" s="25">
        <f>SUM(D13:N13)</f>
        <v>134.59732923680809</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EPS - non-gaap</v>
      </c>
      <c r="D17" s="23">
        <f>D11</f>
        <v>2022</v>
      </c>
      <c r="E17" s="23">
        <f t="shared" ref="E17:M17" si="3">D17+1</f>
        <v>2023</v>
      </c>
      <c r="F17" s="23">
        <f t="shared" si="3"/>
        <v>2024</v>
      </c>
      <c r="G17" s="23">
        <f t="shared" si="3"/>
        <v>2025</v>
      </c>
      <c r="H17" s="23">
        <f t="shared" si="3"/>
        <v>2026</v>
      </c>
      <c r="I17" s="23">
        <f t="shared" si="3"/>
        <v>2027</v>
      </c>
      <c r="J17" s="23">
        <f t="shared" si="3"/>
        <v>2028</v>
      </c>
      <c r="K17" s="23">
        <f t="shared" si="3"/>
        <v>2029</v>
      </c>
      <c r="L17" s="23">
        <f t="shared" si="3"/>
        <v>2030</v>
      </c>
      <c r="M17" s="23">
        <f t="shared" si="3"/>
        <v>2031</v>
      </c>
      <c r="N17" s="23">
        <f>N11</f>
        <v>2031</v>
      </c>
      <c r="O17" s="21">
        <v>0.04</v>
      </c>
      <c r="P17" t="s">
        <v>1</v>
      </c>
    </row>
    <row r="18" spans="2:16" x14ac:dyDescent="0.15">
      <c r="B18" t="s">
        <v>20</v>
      </c>
      <c r="C18" s="7">
        <f>C12</f>
        <v>4.7</v>
      </c>
      <c r="D18" s="24">
        <v>4.7</v>
      </c>
      <c r="E18" s="24">
        <f>D18*(1+$O$17)</f>
        <v>4.8880000000000008</v>
      </c>
      <c r="F18" s="24">
        <f>E18*(1+$O$17)</f>
        <v>5.0835200000000009</v>
      </c>
      <c r="G18" s="24">
        <f>F18*(1+$O$17)</f>
        <v>5.2868608000000012</v>
      </c>
      <c r="H18" s="24">
        <f>G18*(1+$O$17)</f>
        <v>5.4983352320000014</v>
      </c>
      <c r="I18" s="24">
        <f>H18*(1+$O$18)</f>
        <v>5.6083019366400011</v>
      </c>
      <c r="J18" s="24">
        <f>I18*(1+$O$18)</f>
        <v>5.7204679753728014</v>
      </c>
      <c r="K18" s="24">
        <f>J18*(1+$O$18)</f>
        <v>5.8348773348802574</v>
      </c>
      <c r="L18" s="24">
        <f>K18*(1+$O$18)</f>
        <v>5.9515748815778631</v>
      </c>
      <c r="M18" s="24">
        <f>L18*(1+$O$18)</f>
        <v>6.07060637920942</v>
      </c>
      <c r="N18" s="24">
        <f>L18*O20</f>
        <v>59.515748815778629</v>
      </c>
      <c r="O18" s="21">
        <v>0.02</v>
      </c>
      <c r="P18" s="1" t="s">
        <v>2</v>
      </c>
    </row>
    <row r="19" spans="2:16" x14ac:dyDescent="0.15">
      <c r="B19" t="s">
        <v>700</v>
      </c>
      <c r="C19" s="8" t="str">
        <f>C13</f>
        <v>PV(10%)</v>
      </c>
      <c r="D19" s="24"/>
      <c r="E19" s="24"/>
      <c r="F19" s="24"/>
      <c r="G19" s="24"/>
      <c r="H19" s="24"/>
      <c r="I19" s="24"/>
      <c r="J19" s="24"/>
      <c r="K19" s="24"/>
      <c r="L19" s="24"/>
      <c r="M19" s="24"/>
      <c r="N19" s="24">
        <f t="shared" ref="N19" si="4">N18*(1+$O$19)^($D$17-N17-1)</f>
        <v>22.945897571297035</v>
      </c>
      <c r="O19" s="21">
        <f>O13</f>
        <v>0.1</v>
      </c>
      <c r="P19" t="s">
        <v>3</v>
      </c>
    </row>
    <row r="20" spans="2:16" ht="14" thickBot="1" x14ac:dyDescent="0.2">
      <c r="B20" t="s">
        <v>701</v>
      </c>
      <c r="C20" s="9" t="s">
        <v>4</v>
      </c>
      <c r="D20" s="25">
        <f>SUM(D19:N19)</f>
        <v>22.945897571297035</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69.551556474769981</v>
      </c>
      <c r="F23" s="29">
        <f>E23*D23</f>
        <v>41.73093388486199</v>
      </c>
    </row>
    <row r="24" spans="2:16" x14ac:dyDescent="0.15">
      <c r="C24" s="11" t="s">
        <v>16</v>
      </c>
      <c r="D24" s="27">
        <v>0.2</v>
      </c>
      <c r="E24" s="24">
        <f>D14</f>
        <v>134.59732923680809</v>
      </c>
      <c r="F24" s="29">
        <f>E24*D24</f>
        <v>26.919465847361622</v>
      </c>
    </row>
    <row r="25" spans="2:16" ht="14" thickBot="1" x14ac:dyDescent="0.2">
      <c r="C25" s="12" t="s">
        <v>33</v>
      </c>
      <c r="D25" s="28">
        <v>0.2</v>
      </c>
      <c r="E25" s="30">
        <f>D20</f>
        <v>22.945897571297035</v>
      </c>
      <c r="F25" s="31">
        <f>E25*D25</f>
        <v>4.5891795142594072</v>
      </c>
    </row>
    <row r="26" spans="2:16" ht="14" thickBot="1" x14ac:dyDescent="0.2">
      <c r="E26" s="19" t="s">
        <v>11</v>
      </c>
      <c r="F26" s="20">
        <f>SUM(F23:F25)</f>
        <v>73.239579246483018</v>
      </c>
    </row>
    <row r="28" spans="2:16" x14ac:dyDescent="0.15">
      <c r="B28" t="s">
        <v>27</v>
      </c>
    </row>
    <row r="30" spans="2:16" x14ac:dyDescent="0.15">
      <c r="B30" t="s">
        <v>26</v>
      </c>
      <c r="C30" s="32" t="s">
        <v>28</v>
      </c>
    </row>
  </sheetData>
  <conditionalFormatting sqref="D3">
    <cfRule type="containsText" dxfId="181" priority="1" operator="containsText" text="overvalued">
      <formula>NOT(ISERROR(SEARCH("overvalued",D3)))</formula>
    </cfRule>
    <cfRule type="containsText" dxfId="180" priority="2" operator="containsText" text="undervalued">
      <formula>NOT(ISERROR(SEARCH("undervalued",D3)))</formula>
    </cfRule>
  </conditionalFormatting>
  <hyperlinks>
    <hyperlink ref="C30" r:id="rId1" xr:uid="{6C0EB7AD-842B-4572-9F23-FF8797591583}"/>
    <hyperlink ref="B4" location="'COMPARATIVE TABLE'!A1" display="'COMPARATIVE TABLE'!A1" xr:uid="{25A5DBF9-9196-4BCD-9DA8-8AA95FBDE22B}"/>
  </hyperlinks>
  <pageMargins left="0.7" right="0.7" top="0.78740157499999996" bottom="0.78740157499999996"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F5CE-0B2C-4A6D-8F3E-296DFB1B7547}">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733</v>
      </c>
      <c r="C2" s="47" t="s">
        <v>68</v>
      </c>
      <c r="D2" s="48"/>
      <c r="S2" s="3" t="s">
        <v>7</v>
      </c>
    </row>
    <row r="3" spans="2:19" x14ac:dyDescent="0.15">
      <c r="D3" s="13"/>
    </row>
    <row r="4" spans="2:19" ht="29" thickBot="1" x14ac:dyDescent="0.2">
      <c r="B4" s="85" t="s">
        <v>218</v>
      </c>
      <c r="N4" s="5" t="s">
        <v>5</v>
      </c>
      <c r="O4" s="4" t="s">
        <v>0</v>
      </c>
    </row>
    <row r="5" spans="2:19" x14ac:dyDescent="0.15">
      <c r="B5" t="s">
        <v>8</v>
      </c>
      <c r="C5" s="6" t="s">
        <v>735</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0.1</v>
      </c>
      <c r="P5" t="s">
        <v>1</v>
      </c>
      <c r="R5" s="1"/>
    </row>
    <row r="6" spans="2:19" x14ac:dyDescent="0.15">
      <c r="B6" t="s">
        <v>22</v>
      </c>
      <c r="C6" s="7">
        <v>5</v>
      </c>
      <c r="D6" s="24">
        <f>C6*(1+$O$5)</f>
        <v>5.5</v>
      </c>
      <c r="E6" s="24">
        <f>D6*(1+$O$5)</f>
        <v>6.0500000000000007</v>
      </c>
      <c r="F6" s="24">
        <f>E6*(1+$O$5)</f>
        <v>6.6550000000000011</v>
      </c>
      <c r="G6" s="24">
        <f>F6*(1+$O$5)</f>
        <v>7.3205000000000018</v>
      </c>
      <c r="H6" s="24">
        <f>G6*(1+$O$5)</f>
        <v>8.0525500000000019</v>
      </c>
      <c r="I6" s="24">
        <f>H6*(1+$O$6)</f>
        <v>8.8578050000000026</v>
      </c>
      <c r="J6" s="24">
        <f>I6*(1+$O$6)</f>
        <v>9.7435855000000036</v>
      </c>
      <c r="K6" s="24">
        <f>J6*(1+$O$6)</f>
        <v>10.717944050000005</v>
      </c>
      <c r="L6" s="24">
        <f>K6*(1+$O$6)</f>
        <v>11.789738455000007</v>
      </c>
      <c r="M6" s="24">
        <f>L6*(1+$O$6)</f>
        <v>12.968712300500009</v>
      </c>
      <c r="N6" s="24">
        <f>L6*O8</f>
        <v>235.79476910000014</v>
      </c>
      <c r="O6" s="21">
        <v>0.1</v>
      </c>
      <c r="P6" s="1" t="s">
        <v>2</v>
      </c>
    </row>
    <row r="7" spans="2:19" x14ac:dyDescent="0.15">
      <c r="C7" s="8" t="str">
        <f>CONCATENATE(R8,O7*100,S8)</f>
        <v>PV(10%)</v>
      </c>
      <c r="D7" s="24"/>
      <c r="E7" s="24"/>
      <c r="F7" s="24"/>
      <c r="G7" s="24"/>
      <c r="H7" s="24"/>
      <c r="I7" s="24"/>
      <c r="J7" s="24"/>
      <c r="K7" s="24"/>
      <c r="L7" s="24"/>
      <c r="M7" s="24"/>
      <c r="N7" s="24">
        <f t="shared" ref="N7" si="1">N6*(1+$O$7)^($D$5-N5-1)</f>
        <v>90.909090909090892</v>
      </c>
      <c r="O7" s="21">
        <v>0.1</v>
      </c>
      <c r="P7" t="s">
        <v>3</v>
      </c>
    </row>
    <row r="8" spans="2:19" ht="14" thickBot="1" x14ac:dyDescent="0.2">
      <c r="C8" s="9" t="s">
        <v>29</v>
      </c>
      <c r="D8" s="25">
        <f>SUM(D7:N7)</f>
        <v>90.909090909090892</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FCF BILLION USD</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0.15</v>
      </c>
      <c r="P11" t="s">
        <v>1</v>
      </c>
    </row>
    <row r="12" spans="2:19" x14ac:dyDescent="0.15">
      <c r="B12" t="s">
        <v>21</v>
      </c>
      <c r="C12" s="7">
        <f>C6</f>
        <v>5</v>
      </c>
      <c r="D12" s="24">
        <f>C12*(1+$O$11)</f>
        <v>5.75</v>
      </c>
      <c r="E12" s="24">
        <f>D12*(1+$O$11)</f>
        <v>6.6124999999999998</v>
      </c>
      <c r="F12" s="24">
        <f>E12*(1+$O$11)</f>
        <v>7.6043749999999992</v>
      </c>
      <c r="G12" s="24">
        <f>F12*(1+$O$11)</f>
        <v>8.7450312499999985</v>
      </c>
      <c r="H12" s="24">
        <f>G12*(1+$O$11)</f>
        <v>10.056785937499997</v>
      </c>
      <c r="I12" s="24">
        <f>H12*(1+$O$12)</f>
        <v>11.565303828124996</v>
      </c>
      <c r="J12" s="24">
        <f>I12*(1+$O$12)</f>
        <v>13.300099402343745</v>
      </c>
      <c r="K12" s="24">
        <f>J12*(1+$O$12)</f>
        <v>15.295114312695306</v>
      </c>
      <c r="L12" s="24">
        <f>K12*(1+$O$12)</f>
        <v>17.589381459599601</v>
      </c>
      <c r="M12" s="24">
        <f>L12*(1+$O$12)</f>
        <v>20.22778867853954</v>
      </c>
      <c r="N12" s="24">
        <f>L12*O14</f>
        <v>527.68144378798797</v>
      </c>
      <c r="O12" s="21">
        <v>0.15</v>
      </c>
      <c r="P12" s="1" t="s">
        <v>2</v>
      </c>
    </row>
    <row r="13" spans="2:19" x14ac:dyDescent="0.15">
      <c r="B13">
        <f>B7</f>
        <v>0</v>
      </c>
      <c r="C13" s="8" t="str">
        <f>C7</f>
        <v>PV(10%)</v>
      </c>
      <c r="D13" s="24"/>
      <c r="E13" s="24"/>
      <c r="F13" s="24"/>
      <c r="G13" s="24"/>
      <c r="H13" s="24"/>
      <c r="I13" s="24"/>
      <c r="J13" s="24"/>
      <c r="K13" s="24"/>
      <c r="L13" s="24"/>
      <c r="M13" s="24"/>
      <c r="N13" s="24">
        <f>N12*(1+$O$7)^($D$5-N11-1)</f>
        <v>203.4440396089453</v>
      </c>
      <c r="O13" s="21">
        <f>O7</f>
        <v>0.1</v>
      </c>
      <c r="P13" t="s">
        <v>3</v>
      </c>
    </row>
    <row r="14" spans="2:19" ht="14" thickBot="1" x14ac:dyDescent="0.2">
      <c r="C14" s="9" t="s">
        <v>4</v>
      </c>
      <c r="D14" s="25">
        <f>SUM(D13:N13)</f>
        <v>203.4440396089453</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FCF BILLION USD</v>
      </c>
      <c r="D17" s="23">
        <f>D11</f>
        <v>2022</v>
      </c>
      <c r="E17" s="23">
        <f t="shared" ref="E17:M17" si="3">D17+1</f>
        <v>2023</v>
      </c>
      <c r="F17" s="23">
        <f t="shared" si="3"/>
        <v>2024</v>
      </c>
      <c r="G17" s="23">
        <f t="shared" si="3"/>
        <v>2025</v>
      </c>
      <c r="H17" s="23">
        <f t="shared" si="3"/>
        <v>2026</v>
      </c>
      <c r="I17" s="23">
        <f t="shared" si="3"/>
        <v>2027</v>
      </c>
      <c r="J17" s="23">
        <f t="shared" si="3"/>
        <v>2028</v>
      </c>
      <c r="K17" s="23">
        <f t="shared" si="3"/>
        <v>2029</v>
      </c>
      <c r="L17" s="23">
        <f t="shared" si="3"/>
        <v>2030</v>
      </c>
      <c r="M17" s="23">
        <f t="shared" si="3"/>
        <v>2031</v>
      </c>
      <c r="N17" s="23">
        <f>N11</f>
        <v>2031</v>
      </c>
      <c r="O17" s="21">
        <v>0.06</v>
      </c>
      <c r="P17" t="s">
        <v>1</v>
      </c>
    </row>
    <row r="18" spans="2:16" x14ac:dyDescent="0.15">
      <c r="B18" t="s">
        <v>20</v>
      </c>
      <c r="C18" s="7">
        <f>C12</f>
        <v>5</v>
      </c>
      <c r="D18" s="24">
        <f>C18*(1+$O$17)</f>
        <v>5.3000000000000007</v>
      </c>
      <c r="E18" s="24">
        <f>D18*(1+$O$17)</f>
        <v>5.6180000000000012</v>
      </c>
      <c r="F18" s="24">
        <f>E18*(1+$O$17)</f>
        <v>5.9550800000000015</v>
      </c>
      <c r="G18" s="24">
        <f>F18*(1+$O$17)</f>
        <v>6.312384800000002</v>
      </c>
      <c r="H18" s="24">
        <f>G18*(1+$O$17)</f>
        <v>6.6911278880000022</v>
      </c>
      <c r="I18" s="24">
        <f>H18*(1+$O$18)</f>
        <v>7.0925955612800031</v>
      </c>
      <c r="J18" s="24">
        <f>I18*(1+$O$18)</f>
        <v>7.5181512949568035</v>
      </c>
      <c r="K18" s="24">
        <f>J18*(1+$O$18)</f>
        <v>7.9692403726542125</v>
      </c>
      <c r="L18" s="24">
        <f>K18*(1+$O$18)</f>
        <v>8.4473947950134658</v>
      </c>
      <c r="M18" s="24">
        <f>L18*(1+$O$18)</f>
        <v>8.954238482714274</v>
      </c>
      <c r="N18" s="24">
        <f>L18*O20</f>
        <v>126.71092192520199</v>
      </c>
      <c r="O18" s="21">
        <v>0.06</v>
      </c>
      <c r="P18" s="1" t="s">
        <v>2</v>
      </c>
    </row>
    <row r="19" spans="2:16" x14ac:dyDescent="0.15">
      <c r="B19" t="s">
        <v>700</v>
      </c>
      <c r="C19" s="8" t="str">
        <f>C13</f>
        <v>PV(10%)</v>
      </c>
      <c r="D19" s="24"/>
      <c r="E19" s="24"/>
      <c r="F19" s="24"/>
      <c r="G19" s="24"/>
      <c r="H19" s="24"/>
      <c r="I19" s="24"/>
      <c r="J19" s="24"/>
      <c r="K19" s="24"/>
      <c r="L19" s="24"/>
      <c r="M19" s="24"/>
      <c r="N19" s="24">
        <f t="shared" ref="N19" si="4">N18*(1+$O$19)^($D$17-N17-1)</f>
        <v>48.852545645690917</v>
      </c>
      <c r="O19" s="21">
        <f>O13</f>
        <v>0.1</v>
      </c>
      <c r="P19" t="s">
        <v>3</v>
      </c>
    </row>
    <row r="20" spans="2:16" ht="14" thickBot="1" x14ac:dyDescent="0.2">
      <c r="B20" t="s">
        <v>701</v>
      </c>
      <c r="C20" s="9" t="s">
        <v>4</v>
      </c>
      <c r="D20" s="25">
        <f>SUM(D19:N19)</f>
        <v>48.852545645690917</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90.909090909090892</v>
      </c>
      <c r="F23" s="29">
        <f>E23*D23</f>
        <v>54.545454545454533</v>
      </c>
    </row>
    <row r="24" spans="2:16" x14ac:dyDescent="0.15">
      <c r="C24" s="11" t="s">
        <v>16</v>
      </c>
      <c r="D24" s="27">
        <v>0.2</v>
      </c>
      <c r="E24" s="24">
        <f>D14</f>
        <v>203.4440396089453</v>
      </c>
      <c r="F24" s="29">
        <f>E24*D24</f>
        <v>40.688807921789063</v>
      </c>
    </row>
    <row r="25" spans="2:16" ht="14" thickBot="1" x14ac:dyDescent="0.2">
      <c r="C25" s="12" t="s">
        <v>33</v>
      </c>
      <c r="D25" s="28">
        <v>0.2</v>
      </c>
      <c r="E25" s="30">
        <f>D20</f>
        <v>48.852545645690917</v>
      </c>
      <c r="F25" s="31">
        <f>E25*D25</f>
        <v>9.7705091291381834</v>
      </c>
    </row>
    <row r="26" spans="2:16" ht="14" thickBot="1" x14ac:dyDescent="0.2">
      <c r="E26" s="19" t="s">
        <v>11</v>
      </c>
      <c r="F26" s="20">
        <f>SUM(F23:F25)</f>
        <v>105.00477159638177</v>
      </c>
    </row>
    <row r="28" spans="2:16" x14ac:dyDescent="0.15">
      <c r="B28" t="s">
        <v>27</v>
      </c>
    </row>
    <row r="30" spans="2:16" x14ac:dyDescent="0.15">
      <c r="B30" t="s">
        <v>26</v>
      </c>
      <c r="C30" s="32" t="s">
        <v>28</v>
      </c>
    </row>
  </sheetData>
  <conditionalFormatting sqref="D3">
    <cfRule type="containsText" dxfId="179" priority="1" operator="containsText" text="overvalued">
      <formula>NOT(ISERROR(SEARCH("overvalued",D3)))</formula>
    </cfRule>
    <cfRule type="containsText" dxfId="178" priority="2" operator="containsText" text="undervalued">
      <formula>NOT(ISERROR(SEARCH("undervalued",D3)))</formula>
    </cfRule>
  </conditionalFormatting>
  <hyperlinks>
    <hyperlink ref="C30" r:id="rId1" xr:uid="{1C278CFD-BAAC-4C32-91F9-5CF6B3B81FD5}"/>
    <hyperlink ref="B4" location="'COMPARATIVE TABLE'!A1" display="'COMPARATIVE TABLE'!A1" xr:uid="{7241895C-F084-424A-A6A5-792067E3CDB8}"/>
  </hyperlinks>
  <pageMargins left="0.7" right="0.7" top="0.78740157499999996" bottom="0.78740157499999996"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0F2E1-1C7B-4206-991E-8FF5C88E6FD1}">
  <dimension ref="B1:S30"/>
  <sheetViews>
    <sheetView showGridLines="0" topLeftCell="B1"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723</v>
      </c>
      <c r="C2" s="47" t="s">
        <v>68</v>
      </c>
      <c r="D2" s="48"/>
      <c r="S2" s="3" t="s">
        <v>7</v>
      </c>
    </row>
    <row r="3" spans="2:19" x14ac:dyDescent="0.15">
      <c r="D3" s="13"/>
    </row>
    <row r="4" spans="2:19" ht="29" thickBot="1" x14ac:dyDescent="0.2">
      <c r="B4" s="85" t="s">
        <v>218</v>
      </c>
      <c r="N4" s="5" t="s">
        <v>5</v>
      </c>
      <c r="O4" s="4" t="s">
        <v>0</v>
      </c>
    </row>
    <row r="5" spans="2:19" x14ac:dyDescent="0.15">
      <c r="B5" t="s">
        <v>8</v>
      </c>
      <c r="C5" s="6" t="s">
        <v>72</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0.05</v>
      </c>
      <c r="P5" t="s">
        <v>1</v>
      </c>
      <c r="R5" s="1"/>
    </row>
    <row r="6" spans="2:19" x14ac:dyDescent="0.15">
      <c r="B6" t="s">
        <v>22</v>
      </c>
      <c r="C6" s="7"/>
      <c r="D6" s="24">
        <v>7.5</v>
      </c>
      <c r="E6" s="24">
        <f>D6*(1+$O$5)</f>
        <v>7.875</v>
      </c>
      <c r="F6" s="24">
        <f>E6*(1+$O$5)</f>
        <v>8.2687500000000007</v>
      </c>
      <c r="G6" s="24">
        <f>F6*(1+$O$5)</f>
        <v>8.6821875000000013</v>
      </c>
      <c r="H6" s="24">
        <f>G6*(1+$O$5)</f>
        <v>9.1162968750000015</v>
      </c>
      <c r="I6" s="24">
        <f>H6*(1+$O$6)</f>
        <v>9.5721117187500013</v>
      </c>
      <c r="J6" s="24">
        <f>I6*(1+$O$6)</f>
        <v>10.050717304687502</v>
      </c>
      <c r="K6" s="24">
        <f>J6*(1+$O$6)</f>
        <v>10.553253169921877</v>
      </c>
      <c r="L6" s="24">
        <f>K6*(1+$O$6)</f>
        <v>11.080915828417972</v>
      </c>
      <c r="M6" s="24">
        <f>L6*(1+$O$6)</f>
        <v>11.634961619838871</v>
      </c>
      <c r="N6" s="24">
        <f>L6*O8</f>
        <v>166.21373742626957</v>
      </c>
      <c r="O6" s="21">
        <v>0.05</v>
      </c>
      <c r="P6" s="1" t="s">
        <v>2</v>
      </c>
    </row>
    <row r="7" spans="2:19" x14ac:dyDescent="0.15">
      <c r="C7" s="8" t="str">
        <f>CONCATENATE(R8,O7*100,S8)</f>
        <v>PV(10%)</v>
      </c>
      <c r="D7" s="24"/>
      <c r="E7" s="24"/>
      <c r="F7" s="24"/>
      <c r="G7" s="24"/>
      <c r="H7" s="24"/>
      <c r="I7" s="24"/>
      <c r="J7" s="24"/>
      <c r="K7" s="24"/>
      <c r="L7" s="24"/>
      <c r="M7" s="24"/>
      <c r="N7" s="24">
        <f t="shared" ref="N7" si="1">N6*(1+$O$7)^($D$5-N5-1)</f>
        <v>64.082591075700392</v>
      </c>
      <c r="O7" s="21">
        <v>0.1</v>
      </c>
      <c r="P7" t="s">
        <v>3</v>
      </c>
    </row>
    <row r="8" spans="2:19" ht="14" thickBot="1" x14ac:dyDescent="0.2">
      <c r="C8" s="9" t="s">
        <v>29</v>
      </c>
      <c r="D8" s="25">
        <f>SUM(D7:N7)</f>
        <v>64.082591075700392</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EPS</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0.08</v>
      </c>
      <c r="P11" t="s">
        <v>1</v>
      </c>
    </row>
    <row r="12" spans="2:19" x14ac:dyDescent="0.15">
      <c r="B12" t="s">
        <v>21</v>
      </c>
      <c r="C12" s="7"/>
      <c r="D12" s="24">
        <v>7.5</v>
      </c>
      <c r="E12" s="24">
        <f>D12*(1+$O$11)</f>
        <v>8.1000000000000014</v>
      </c>
      <c r="F12" s="24">
        <f>E12*(1+$O$11)</f>
        <v>8.7480000000000029</v>
      </c>
      <c r="G12" s="24">
        <f>F12*(1+$O$11)</f>
        <v>9.4478400000000029</v>
      </c>
      <c r="H12" s="24">
        <f>G12*(1+$O$11)</f>
        <v>10.203667200000003</v>
      </c>
      <c r="I12" s="24">
        <f>H12*(1+$O$12)</f>
        <v>11.019960576000004</v>
      </c>
      <c r="J12" s="24">
        <f>I12*(1+$O$12)</f>
        <v>11.901557422080005</v>
      </c>
      <c r="K12" s="24">
        <f>J12*(1+$O$12)</f>
        <v>12.853682015846406</v>
      </c>
      <c r="L12" s="24">
        <f>K12*(1+$O$12)</f>
        <v>13.88197657711412</v>
      </c>
      <c r="M12" s="24">
        <f>L12*(1+$O$12)</f>
        <v>14.992534703283251</v>
      </c>
      <c r="N12" s="24">
        <f>L12*O14</f>
        <v>277.63953154228238</v>
      </c>
      <c r="O12" s="21">
        <v>0.08</v>
      </c>
      <c r="P12" s="1" t="s">
        <v>2</v>
      </c>
    </row>
    <row r="13" spans="2:19" x14ac:dyDescent="0.15">
      <c r="B13">
        <f>B7</f>
        <v>0</v>
      </c>
      <c r="C13" s="8" t="str">
        <f>C7</f>
        <v>PV(10%)</v>
      </c>
      <c r="D13" s="24"/>
      <c r="E13" s="24"/>
      <c r="F13" s="24"/>
      <c r="G13" s="24"/>
      <c r="H13" s="24"/>
      <c r="I13" s="24"/>
      <c r="J13" s="24"/>
      <c r="K13" s="24"/>
      <c r="L13" s="24"/>
      <c r="M13" s="24"/>
      <c r="N13" s="24">
        <f>N12*(1+$O$7)^($D$5-N11-1)</f>
        <v>107.04205826648571</v>
      </c>
      <c r="O13" s="21">
        <f>O7</f>
        <v>0.1</v>
      </c>
      <c r="P13" t="s">
        <v>3</v>
      </c>
    </row>
    <row r="14" spans="2:19" ht="14" thickBot="1" x14ac:dyDescent="0.2">
      <c r="C14" s="9" t="s">
        <v>4</v>
      </c>
      <c r="D14" s="25">
        <f>SUM(D13:N13)</f>
        <v>107.04205826648571</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EPS</v>
      </c>
      <c r="D17" s="23">
        <f>D11</f>
        <v>2022</v>
      </c>
      <c r="E17" s="23">
        <f t="shared" ref="E17:M17" si="3">D17+1</f>
        <v>2023</v>
      </c>
      <c r="F17" s="23">
        <f t="shared" si="3"/>
        <v>2024</v>
      </c>
      <c r="G17" s="23">
        <f t="shared" si="3"/>
        <v>2025</v>
      </c>
      <c r="H17" s="23">
        <f t="shared" si="3"/>
        <v>2026</v>
      </c>
      <c r="I17" s="23">
        <f t="shared" si="3"/>
        <v>2027</v>
      </c>
      <c r="J17" s="23">
        <f t="shared" si="3"/>
        <v>2028</v>
      </c>
      <c r="K17" s="23">
        <f t="shared" si="3"/>
        <v>2029</v>
      </c>
      <c r="L17" s="23">
        <f t="shared" si="3"/>
        <v>2030</v>
      </c>
      <c r="M17" s="23">
        <f t="shared" si="3"/>
        <v>2031</v>
      </c>
      <c r="N17" s="23">
        <f>N11</f>
        <v>2031</v>
      </c>
      <c r="O17" s="21">
        <v>0.02</v>
      </c>
      <c r="P17" t="s">
        <v>1</v>
      </c>
    </row>
    <row r="18" spans="2:16" x14ac:dyDescent="0.15">
      <c r="B18" t="s">
        <v>20</v>
      </c>
      <c r="C18" s="7"/>
      <c r="D18" s="24">
        <v>7.5</v>
      </c>
      <c r="E18" s="24">
        <f>D18*(1+$O$17)</f>
        <v>7.65</v>
      </c>
      <c r="F18" s="24">
        <f>E18*(1+$O$17)</f>
        <v>7.8030000000000008</v>
      </c>
      <c r="G18" s="24">
        <f>F18*(1+$O$17)</f>
        <v>7.9590600000000009</v>
      </c>
      <c r="H18" s="24">
        <f>G18*(1+$O$17)</f>
        <v>8.1182412000000017</v>
      </c>
      <c r="I18" s="24">
        <f>H18*(1+$O$18)</f>
        <v>8.2806060240000026</v>
      </c>
      <c r="J18" s="24">
        <f>I18*(1+$O$18)</f>
        <v>8.4462181444800031</v>
      </c>
      <c r="K18" s="24">
        <f>J18*(1+$O$18)</f>
        <v>8.6151425073696029</v>
      </c>
      <c r="L18" s="24">
        <f>K18*(1+$O$18)</f>
        <v>8.7874453575169955</v>
      </c>
      <c r="M18" s="24">
        <f>L18*(1+$O$18)</f>
        <v>8.9631942646673348</v>
      </c>
      <c r="N18" s="24">
        <f>L18*O20</f>
        <v>87.874453575169952</v>
      </c>
      <c r="O18" s="21">
        <v>0.02</v>
      </c>
      <c r="P18" s="1" t="s">
        <v>2</v>
      </c>
    </row>
    <row r="19" spans="2:16" x14ac:dyDescent="0.15">
      <c r="B19" t="s">
        <v>700</v>
      </c>
      <c r="C19" s="8" t="str">
        <f>C13</f>
        <v>PV(10%)</v>
      </c>
      <c r="D19" s="24"/>
      <c r="E19" s="24"/>
      <c r="F19" s="24"/>
      <c r="G19" s="24"/>
      <c r="H19" s="24"/>
      <c r="I19" s="24"/>
      <c r="J19" s="24"/>
      <c r="K19" s="24"/>
      <c r="L19" s="24"/>
      <c r="M19" s="24"/>
      <c r="N19" s="24">
        <f t="shared" ref="N19" si="4">N18*(1+$O$19)^($D$17-N17-1)</f>
        <v>33.879405888193673</v>
      </c>
      <c r="O19" s="21">
        <f>O13</f>
        <v>0.1</v>
      </c>
      <c r="P19" t="s">
        <v>3</v>
      </c>
    </row>
    <row r="20" spans="2:16" ht="14" thickBot="1" x14ac:dyDescent="0.2">
      <c r="B20" t="s">
        <v>701</v>
      </c>
      <c r="C20" s="9" t="s">
        <v>4</v>
      </c>
      <c r="D20" s="25">
        <f>SUM(D19:N19)</f>
        <v>33.879405888193673</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0.5</v>
      </c>
      <c r="E23" s="24">
        <f>D8</f>
        <v>64.082591075700392</v>
      </c>
      <c r="F23" s="29">
        <f>E23*D23</f>
        <v>32.041295537850196</v>
      </c>
    </row>
    <row r="24" spans="2:16" x14ac:dyDescent="0.15">
      <c r="C24" s="11" t="s">
        <v>16</v>
      </c>
      <c r="D24" s="27">
        <v>0.3</v>
      </c>
      <c r="E24" s="24">
        <f>D14</f>
        <v>107.04205826648571</v>
      </c>
      <c r="F24" s="29">
        <f>E24*D24</f>
        <v>32.112617479945712</v>
      </c>
    </row>
    <row r="25" spans="2:16" ht="14" thickBot="1" x14ac:dyDescent="0.2">
      <c r="C25" s="12" t="s">
        <v>33</v>
      </c>
      <c r="D25" s="28">
        <v>0.2</v>
      </c>
      <c r="E25" s="30">
        <f>D20</f>
        <v>33.879405888193673</v>
      </c>
      <c r="F25" s="31">
        <f>E25*D25</f>
        <v>6.7758811776387349</v>
      </c>
    </row>
    <row r="26" spans="2:16" ht="14" thickBot="1" x14ac:dyDescent="0.2">
      <c r="E26" s="19" t="s">
        <v>11</v>
      </c>
      <c r="F26" s="20">
        <f>SUM(F23:F25)</f>
        <v>70.929794195434638</v>
      </c>
    </row>
    <row r="28" spans="2:16" x14ac:dyDescent="0.15">
      <c r="B28" t="s">
        <v>27</v>
      </c>
    </row>
    <row r="30" spans="2:16" x14ac:dyDescent="0.15">
      <c r="B30" t="s">
        <v>26</v>
      </c>
      <c r="C30" s="32" t="s">
        <v>28</v>
      </c>
    </row>
  </sheetData>
  <conditionalFormatting sqref="D3">
    <cfRule type="containsText" dxfId="177" priority="1" operator="containsText" text="overvalued">
      <formula>NOT(ISERROR(SEARCH("overvalued",D3)))</formula>
    </cfRule>
    <cfRule type="containsText" dxfId="176" priority="2" operator="containsText" text="undervalued">
      <formula>NOT(ISERROR(SEARCH("undervalued",D3)))</formula>
    </cfRule>
  </conditionalFormatting>
  <hyperlinks>
    <hyperlink ref="C30" r:id="rId1" xr:uid="{024DF6ED-5104-4ECB-BA9A-44F2C1727B1B}"/>
    <hyperlink ref="B4" location="'COMPARATIVE TABLE'!A1" display="'COMPARATIVE TABLE'!A1" xr:uid="{37232189-4C5C-4058-8B98-5C1E33395721}"/>
  </hyperlinks>
  <pageMargins left="0.7" right="0.7" top="0.78740157499999996" bottom="0.78740157499999996"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E0F7-DB71-44EB-8D51-4B7EF93EB18F}">
  <sheetPr codeName="Sheet90"/>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717</v>
      </c>
      <c r="C2" s="47" t="s">
        <v>68</v>
      </c>
      <c r="D2" s="48"/>
      <c r="S2" s="3" t="s">
        <v>7</v>
      </c>
    </row>
    <row r="3" spans="2:19" x14ac:dyDescent="0.15">
      <c r="D3" s="13"/>
    </row>
    <row r="4" spans="2:19" ht="29" thickBot="1" x14ac:dyDescent="0.2">
      <c r="B4" s="85" t="s">
        <v>218</v>
      </c>
      <c r="N4" s="5" t="s">
        <v>5</v>
      </c>
      <c r="O4" s="4" t="s">
        <v>0</v>
      </c>
    </row>
    <row r="5" spans="2:19" x14ac:dyDescent="0.15">
      <c r="B5" t="s">
        <v>8</v>
      </c>
      <c r="C5" s="6" t="s">
        <v>72</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0.15</v>
      </c>
      <c r="P5" t="s">
        <v>1</v>
      </c>
      <c r="R5" s="1"/>
    </row>
    <row r="6" spans="2:19" x14ac:dyDescent="0.15">
      <c r="B6" t="s">
        <v>22</v>
      </c>
      <c r="C6" s="7">
        <v>1</v>
      </c>
      <c r="D6" s="24">
        <f>C6*(1+$O$5)</f>
        <v>1.1499999999999999</v>
      </c>
      <c r="E6" s="24">
        <f>D6*(1+$O$5)</f>
        <v>1.3224999999999998</v>
      </c>
      <c r="F6" s="24">
        <f>E6*(1+$O$5)</f>
        <v>1.5208749999999995</v>
      </c>
      <c r="G6" s="24">
        <f>F6*(1+$O$5)</f>
        <v>1.7490062499999994</v>
      </c>
      <c r="H6" s="24">
        <f>G6*(1+$O$5)</f>
        <v>2.0113571874999994</v>
      </c>
      <c r="I6" s="24">
        <f>H6*(1+$O$6)</f>
        <v>2.2124929062499996</v>
      </c>
      <c r="J6" s="24">
        <f>I6*(1+$O$6)</f>
        <v>2.4337421968749999</v>
      </c>
      <c r="K6" s="24">
        <f>J6*(1+$O$6)</f>
        <v>2.6771164165625003</v>
      </c>
      <c r="L6" s="24">
        <f>K6*(1+$O$6)</f>
        <v>2.9448280582187505</v>
      </c>
      <c r="M6" s="24">
        <f>L6*(1+$O$6)</f>
        <v>3.2393108640406258</v>
      </c>
      <c r="N6" s="24">
        <f>L6*O8</f>
        <v>58.896561164375008</v>
      </c>
      <c r="O6" s="21">
        <v>0.1</v>
      </c>
      <c r="P6" s="1" t="s">
        <v>2</v>
      </c>
    </row>
    <row r="7" spans="2:19" x14ac:dyDescent="0.15">
      <c r="C7" s="8" t="str">
        <f>CONCATENATE(R8,O7*100,S8)</f>
        <v>PV(10%)</v>
      </c>
      <c r="D7" s="24"/>
      <c r="E7" s="24"/>
      <c r="F7" s="24"/>
      <c r="G7" s="24"/>
      <c r="H7" s="24"/>
      <c r="I7" s="24"/>
      <c r="J7" s="24"/>
      <c r="K7" s="24"/>
      <c r="L7" s="24"/>
      <c r="M7" s="24"/>
      <c r="N7" s="24">
        <f t="shared" ref="N7" si="1">N6*(1+$O$7)^($D$5-N5-1)</f>
        <v>22.707173927400738</v>
      </c>
      <c r="O7" s="21">
        <v>0.1</v>
      </c>
      <c r="P7" t="s">
        <v>3</v>
      </c>
    </row>
    <row r="8" spans="2:19" ht="14" thickBot="1" x14ac:dyDescent="0.2">
      <c r="C8" s="9" t="s">
        <v>29</v>
      </c>
      <c r="D8" s="25">
        <f>SUM(D7:N7)</f>
        <v>22.707173927400738</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EPS</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0.25</v>
      </c>
      <c r="P11" t="s">
        <v>1</v>
      </c>
    </row>
    <row r="12" spans="2:19" x14ac:dyDescent="0.15">
      <c r="B12" t="s">
        <v>21</v>
      </c>
      <c r="C12" s="7">
        <f>C6</f>
        <v>1</v>
      </c>
      <c r="D12" s="24">
        <f>C12*(1+$O$11)</f>
        <v>1.25</v>
      </c>
      <c r="E12" s="24">
        <f>D12*(1+$O$11)</f>
        <v>1.5625</v>
      </c>
      <c r="F12" s="24">
        <f>E12*(1+$O$11)</f>
        <v>1.953125</v>
      </c>
      <c r="G12" s="24">
        <f>F12*(1+$O$11)</f>
        <v>2.44140625</v>
      </c>
      <c r="H12" s="24">
        <f>G12*(1+$O$11)</f>
        <v>3.0517578125</v>
      </c>
      <c r="I12" s="24">
        <f>H12*(1+$O$12)</f>
        <v>3.662109375</v>
      </c>
      <c r="J12" s="24">
        <f>I12*(1+$O$12)</f>
        <v>4.39453125</v>
      </c>
      <c r="K12" s="24">
        <f>J12*(1+$O$12)</f>
        <v>5.2734375</v>
      </c>
      <c r="L12" s="24">
        <f>K12*(1+$O$12)</f>
        <v>6.328125</v>
      </c>
      <c r="M12" s="24">
        <f>L12*(1+$O$12)</f>
        <v>7.59375</v>
      </c>
      <c r="N12" s="24">
        <f>L12*O14</f>
        <v>158.203125</v>
      </c>
      <c r="O12" s="21">
        <v>0.2</v>
      </c>
      <c r="P12" s="1" t="s">
        <v>2</v>
      </c>
    </row>
    <row r="13" spans="2:19" x14ac:dyDescent="0.15">
      <c r="B13">
        <f>B7</f>
        <v>0</v>
      </c>
      <c r="C13" s="8" t="str">
        <f>C7</f>
        <v>PV(10%)</v>
      </c>
      <c r="D13" s="24"/>
      <c r="E13" s="24"/>
      <c r="F13" s="24"/>
      <c r="G13" s="24"/>
      <c r="H13" s="24"/>
      <c r="I13" s="24"/>
      <c r="J13" s="24"/>
      <c r="K13" s="24"/>
      <c r="L13" s="24"/>
      <c r="M13" s="24"/>
      <c r="N13" s="24">
        <f>N12*(1+$O$7)^($D$5-N11-1)</f>
        <v>60.994153210531344</v>
      </c>
      <c r="O13" s="21">
        <f>O7</f>
        <v>0.1</v>
      </c>
      <c r="P13" t="s">
        <v>3</v>
      </c>
    </row>
    <row r="14" spans="2:19" ht="14" thickBot="1" x14ac:dyDescent="0.2">
      <c r="C14" s="9" t="s">
        <v>4</v>
      </c>
      <c r="D14" s="25">
        <f>SUM(D13:N13)</f>
        <v>60.994153210531344</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EPS</v>
      </c>
      <c r="D17" s="23">
        <f>D11</f>
        <v>2022</v>
      </c>
      <c r="E17" s="23">
        <f t="shared" ref="E17:M17" si="3">D17+1</f>
        <v>2023</v>
      </c>
      <c r="F17" s="23">
        <f t="shared" si="3"/>
        <v>2024</v>
      </c>
      <c r="G17" s="23">
        <f t="shared" si="3"/>
        <v>2025</v>
      </c>
      <c r="H17" s="23">
        <f t="shared" si="3"/>
        <v>2026</v>
      </c>
      <c r="I17" s="23">
        <f t="shared" si="3"/>
        <v>2027</v>
      </c>
      <c r="J17" s="23">
        <f t="shared" si="3"/>
        <v>2028</v>
      </c>
      <c r="K17" s="23">
        <f t="shared" si="3"/>
        <v>2029</v>
      </c>
      <c r="L17" s="23">
        <f t="shared" si="3"/>
        <v>2030</v>
      </c>
      <c r="M17" s="23">
        <f t="shared" si="3"/>
        <v>2031</v>
      </c>
      <c r="N17" s="23">
        <f>N11</f>
        <v>2031</v>
      </c>
      <c r="O17" s="21">
        <v>0.1</v>
      </c>
      <c r="P17" t="s">
        <v>1</v>
      </c>
    </row>
    <row r="18" spans="2:16" x14ac:dyDescent="0.15">
      <c r="B18" t="s">
        <v>20</v>
      </c>
      <c r="C18" s="7">
        <f>C12</f>
        <v>1</v>
      </c>
      <c r="D18" s="24">
        <f>C18*(1+$O$17)</f>
        <v>1.1000000000000001</v>
      </c>
      <c r="E18" s="24">
        <f>D18*(1+$O$17)</f>
        <v>1.2100000000000002</v>
      </c>
      <c r="F18" s="24">
        <f>E18*(1+$O$17)</f>
        <v>1.3310000000000004</v>
      </c>
      <c r="G18" s="24">
        <f>F18*(1+$O$17)</f>
        <v>1.4641000000000006</v>
      </c>
      <c r="H18" s="24">
        <f>G18*(1+$O$17)</f>
        <v>1.6105100000000008</v>
      </c>
      <c r="I18" s="24">
        <f>H18*(1+$O$18)</f>
        <v>1.7071406000000009</v>
      </c>
      <c r="J18" s="24">
        <f>I18*(1+$O$18)</f>
        <v>1.809569036000001</v>
      </c>
      <c r="K18" s="24">
        <f>J18*(1+$O$18)</f>
        <v>1.9181431781600011</v>
      </c>
      <c r="L18" s="24">
        <f>K18*(1+$O$18)</f>
        <v>2.0332317688496011</v>
      </c>
      <c r="M18" s="24">
        <f>L18*(1+$O$18)</f>
        <v>2.1552256749805774</v>
      </c>
      <c r="N18" s="24">
        <f>L18*O20</f>
        <v>30.498476532744018</v>
      </c>
      <c r="O18" s="21">
        <v>0.06</v>
      </c>
      <c r="P18" s="1" t="s">
        <v>2</v>
      </c>
    </row>
    <row r="19" spans="2:16" x14ac:dyDescent="0.15">
      <c r="B19" t="s">
        <v>700</v>
      </c>
      <c r="C19" s="8" t="str">
        <f>C13</f>
        <v>PV(10%)</v>
      </c>
      <c r="D19" s="24"/>
      <c r="E19" s="24"/>
      <c r="F19" s="24"/>
      <c r="G19" s="24"/>
      <c r="H19" s="24"/>
      <c r="I19" s="24"/>
      <c r="J19" s="24"/>
      <c r="K19" s="24"/>
      <c r="L19" s="24"/>
      <c r="M19" s="24"/>
      <c r="N19" s="24">
        <f t="shared" ref="N19" si="4">N18*(1+$O$19)^($D$17-N17-1)</f>
        <v>11.7584829650235</v>
      </c>
      <c r="O19" s="21">
        <f>O13</f>
        <v>0.1</v>
      </c>
      <c r="P19" t="s">
        <v>3</v>
      </c>
    </row>
    <row r="20" spans="2:16" ht="14" thickBot="1" x14ac:dyDescent="0.2">
      <c r="B20" t="s">
        <v>701</v>
      </c>
      <c r="C20" s="9" t="s">
        <v>4</v>
      </c>
      <c r="D20" s="25">
        <f>SUM(D19:N19)</f>
        <v>11.7584829650235</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0.5</v>
      </c>
      <c r="E23" s="24">
        <f>D8</f>
        <v>22.707173927400738</v>
      </c>
      <c r="F23" s="29">
        <f>E23*D23</f>
        <v>11.353586963700369</v>
      </c>
    </row>
    <row r="24" spans="2:16" x14ac:dyDescent="0.15">
      <c r="C24" s="11" t="s">
        <v>16</v>
      </c>
      <c r="D24" s="27">
        <v>0.1</v>
      </c>
      <c r="E24" s="24">
        <f>D14</f>
        <v>60.994153210531344</v>
      </c>
      <c r="F24" s="29">
        <f>E24*D24</f>
        <v>6.0994153210531348</v>
      </c>
    </row>
    <row r="25" spans="2:16" ht="14" thickBot="1" x14ac:dyDescent="0.2">
      <c r="C25" s="12" t="s">
        <v>33</v>
      </c>
      <c r="D25" s="28">
        <v>0.4</v>
      </c>
      <c r="E25" s="30">
        <f>D20</f>
        <v>11.7584829650235</v>
      </c>
      <c r="F25" s="31">
        <f>E25*D25</f>
        <v>4.7033931860094</v>
      </c>
    </row>
    <row r="26" spans="2:16" ht="14" thickBot="1" x14ac:dyDescent="0.2">
      <c r="E26" s="19" t="s">
        <v>11</v>
      </c>
      <c r="F26" s="20">
        <f>SUM(F23:F25)</f>
        <v>22.156395470762902</v>
      </c>
    </row>
    <row r="28" spans="2:16" x14ac:dyDescent="0.15">
      <c r="B28" t="s">
        <v>27</v>
      </c>
    </row>
    <row r="30" spans="2:16" x14ac:dyDescent="0.15">
      <c r="B30" t="s">
        <v>26</v>
      </c>
      <c r="C30" s="32" t="s">
        <v>28</v>
      </c>
    </row>
  </sheetData>
  <conditionalFormatting sqref="D3">
    <cfRule type="containsText" dxfId="175" priority="1" operator="containsText" text="overvalued">
      <formula>NOT(ISERROR(SEARCH("overvalued",D3)))</formula>
    </cfRule>
    <cfRule type="containsText" dxfId="174" priority="2" operator="containsText" text="undervalued">
      <formula>NOT(ISERROR(SEARCH("undervalued",D3)))</formula>
    </cfRule>
  </conditionalFormatting>
  <hyperlinks>
    <hyperlink ref="C30" r:id="rId1" xr:uid="{ABBDFA2B-BCAC-4739-867D-3082BF49200B}"/>
    <hyperlink ref="B4" location="'COMPARATIVE TABLE'!A1" display="'COMPARATIVE TABLE'!A1" xr:uid="{05951491-5666-4355-B1B0-7314CADEB847}"/>
  </hyperlinks>
  <pageMargins left="0.7" right="0.7" top="0.78740157499999996" bottom="0.78740157499999996"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5D33B-4E7E-493A-8900-30F8A0FD05CA}">
  <sheetPr codeName="Sheet5"/>
  <dimension ref="B1:S30"/>
  <sheetViews>
    <sheetView showGridLines="0" topLeftCell="B1" zoomScaleNormal="100" workbookViewId="0">
      <selection activeCell="D26" sqref="D26"/>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710</v>
      </c>
      <c r="C2" s="47" t="s">
        <v>68</v>
      </c>
      <c r="D2" s="48"/>
      <c r="S2" s="3" t="s">
        <v>7</v>
      </c>
    </row>
    <row r="3" spans="2:19" x14ac:dyDescent="0.15">
      <c r="D3" s="13"/>
    </row>
    <row r="4" spans="2:19" ht="29" thickBot="1" x14ac:dyDescent="0.2">
      <c r="B4" s="85" t="s">
        <v>218</v>
      </c>
      <c r="N4" s="5" t="s">
        <v>5</v>
      </c>
      <c r="O4" s="4" t="s">
        <v>0</v>
      </c>
    </row>
    <row r="5" spans="2:19" x14ac:dyDescent="0.15">
      <c r="B5" t="s">
        <v>8</v>
      </c>
      <c r="C5" s="6" t="s">
        <v>711</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0.08</v>
      </c>
      <c r="P5" t="s">
        <v>1</v>
      </c>
      <c r="R5" s="1"/>
    </row>
    <row r="6" spans="2:19" x14ac:dyDescent="0.15">
      <c r="B6" t="s">
        <v>22</v>
      </c>
      <c r="C6" s="7">
        <v>0.8</v>
      </c>
      <c r="D6" s="24">
        <f>C6*(1+$O$5)</f>
        <v>0.8640000000000001</v>
      </c>
      <c r="E6" s="24">
        <f>D6*(1+$O$5)</f>
        <v>0.93312000000000017</v>
      </c>
      <c r="F6" s="24">
        <f>E6*(1+$O$5)</f>
        <v>1.0077696000000003</v>
      </c>
      <c r="G6" s="24">
        <f>F6*(1+$O$5)</f>
        <v>1.0883911680000005</v>
      </c>
      <c r="H6" s="24">
        <f>G6*(1+$O$5)</f>
        <v>1.1754624614400007</v>
      </c>
      <c r="I6" s="24">
        <f>H6*(1+$O$6)</f>
        <v>1.2694994583552008</v>
      </c>
      <c r="J6" s="24">
        <f>I6*(1+$O$6)</f>
        <v>1.3710594150236171</v>
      </c>
      <c r="K6" s="24">
        <f>J6*(1+$O$6)</f>
        <v>1.4807441682255065</v>
      </c>
      <c r="L6" s="24">
        <f>K6*(1+$O$6)</f>
        <v>1.5992037016835472</v>
      </c>
      <c r="M6" s="24">
        <f>L6*(1+$O$6)</f>
        <v>1.7271399978182311</v>
      </c>
      <c r="N6" s="24">
        <f>L6*O8</f>
        <v>31.984074033670943</v>
      </c>
      <c r="O6" s="21">
        <v>0.08</v>
      </c>
      <c r="P6" s="1" t="s">
        <v>2</v>
      </c>
    </row>
    <row r="7" spans="2:19" x14ac:dyDescent="0.15">
      <c r="C7" s="8" t="str">
        <f>CONCATENATE(R8,O7*100,S8)</f>
        <v>PV(10%)</v>
      </c>
      <c r="D7" s="24"/>
      <c r="E7" s="24"/>
      <c r="F7" s="24"/>
      <c r="G7" s="24"/>
      <c r="H7" s="24"/>
      <c r="I7" s="24"/>
      <c r="J7" s="24"/>
      <c r="K7" s="24"/>
      <c r="L7" s="24"/>
      <c r="M7" s="24"/>
      <c r="N7" s="24">
        <f t="shared" ref="N7" si="1">N6*(1+$O$7)^($D$5-N5-1)</f>
        <v>12.331245112299159</v>
      </c>
      <c r="O7" s="21">
        <v>0.1</v>
      </c>
      <c r="P7" t="s">
        <v>3</v>
      </c>
    </row>
    <row r="8" spans="2:19" ht="14" thickBot="1" x14ac:dyDescent="0.2">
      <c r="C8" s="9" t="s">
        <v>29</v>
      </c>
      <c r="D8" s="25">
        <f>SUM(D7:N7)</f>
        <v>12.331245112299159</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NET INCOME IN BILLIONS</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0.1</v>
      </c>
      <c r="P11" t="s">
        <v>1</v>
      </c>
    </row>
    <row r="12" spans="2:19" x14ac:dyDescent="0.15">
      <c r="B12" t="s">
        <v>21</v>
      </c>
      <c r="C12" s="7">
        <f>C6</f>
        <v>0.8</v>
      </c>
      <c r="D12" s="24">
        <f>C12*(1+$O$11)</f>
        <v>0.88000000000000012</v>
      </c>
      <c r="E12" s="24">
        <f>D12*(1+$O$11)</f>
        <v>0.96800000000000019</v>
      </c>
      <c r="F12" s="24">
        <f>E12*(1+$O$11)</f>
        <v>1.0648000000000002</v>
      </c>
      <c r="G12" s="24">
        <f>F12*(1+$O$11)</f>
        <v>1.1712800000000003</v>
      </c>
      <c r="H12" s="24">
        <f>G12*(1+$O$11)</f>
        <v>1.2884080000000004</v>
      </c>
      <c r="I12" s="24">
        <f>H12*(1+$O$12)</f>
        <v>1.4172488000000005</v>
      </c>
      <c r="J12" s="24">
        <f>I12*(1+$O$12)</f>
        <v>1.5589736800000007</v>
      </c>
      <c r="K12" s="24">
        <f>J12*(1+$O$12)</f>
        <v>1.7148710480000009</v>
      </c>
      <c r="L12" s="24">
        <f>K12*(1+$O$12)</f>
        <v>1.8863581528000011</v>
      </c>
      <c r="M12" s="24">
        <f>L12*(1+$O$12)</f>
        <v>2.0749939680800011</v>
      </c>
      <c r="N12" s="24">
        <f>L12*O14</f>
        <v>47.158953820000029</v>
      </c>
      <c r="O12" s="21">
        <v>0.1</v>
      </c>
      <c r="P12" s="1" t="s">
        <v>2</v>
      </c>
    </row>
    <row r="13" spans="2:19" x14ac:dyDescent="0.15">
      <c r="B13">
        <f>B7</f>
        <v>0</v>
      </c>
      <c r="C13" s="8" t="str">
        <f>C7</f>
        <v>PV(10%)</v>
      </c>
      <c r="D13" s="24"/>
      <c r="E13" s="24"/>
      <c r="F13" s="24"/>
      <c r="G13" s="24"/>
      <c r="H13" s="24"/>
      <c r="I13" s="24"/>
      <c r="J13" s="24"/>
      <c r="K13" s="24"/>
      <c r="L13" s="24"/>
      <c r="M13" s="24"/>
      <c r="N13" s="24">
        <f>N12*(1+$O$7)^($D$5-N11-1)</f>
        <v>18.18181818181818</v>
      </c>
      <c r="O13" s="21">
        <f>O7</f>
        <v>0.1</v>
      </c>
      <c r="P13" t="s">
        <v>3</v>
      </c>
    </row>
    <row r="14" spans="2:19" ht="14" thickBot="1" x14ac:dyDescent="0.2">
      <c r="C14" s="9" t="s">
        <v>4</v>
      </c>
      <c r="D14" s="25">
        <f>SUM(D13:N13)</f>
        <v>18.18181818181818</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NET INCOME IN BILLIONS</v>
      </c>
      <c r="D17" s="23">
        <f>D11</f>
        <v>2022</v>
      </c>
      <c r="E17" s="23">
        <f t="shared" ref="E17:M17" si="3">D17+1</f>
        <v>2023</v>
      </c>
      <c r="F17" s="23">
        <f t="shared" si="3"/>
        <v>2024</v>
      </c>
      <c r="G17" s="23">
        <f t="shared" si="3"/>
        <v>2025</v>
      </c>
      <c r="H17" s="23">
        <f t="shared" si="3"/>
        <v>2026</v>
      </c>
      <c r="I17" s="23">
        <f t="shared" si="3"/>
        <v>2027</v>
      </c>
      <c r="J17" s="23">
        <f t="shared" si="3"/>
        <v>2028</v>
      </c>
      <c r="K17" s="23">
        <f t="shared" si="3"/>
        <v>2029</v>
      </c>
      <c r="L17" s="23">
        <f t="shared" si="3"/>
        <v>2030</v>
      </c>
      <c r="M17" s="23">
        <f t="shared" si="3"/>
        <v>2031</v>
      </c>
      <c r="N17" s="23">
        <f>N11</f>
        <v>2031</v>
      </c>
      <c r="O17" s="21">
        <v>0.06</v>
      </c>
      <c r="P17" t="s">
        <v>1</v>
      </c>
    </row>
    <row r="18" spans="2:16" x14ac:dyDescent="0.15">
      <c r="B18" t="s">
        <v>20</v>
      </c>
      <c r="C18" s="7">
        <v>0.9</v>
      </c>
      <c r="D18" s="24">
        <f>C18*(1+$O$17)</f>
        <v>0.95400000000000007</v>
      </c>
      <c r="E18" s="24">
        <f>D18*(1+$O$17)</f>
        <v>1.0112400000000001</v>
      </c>
      <c r="F18" s="24">
        <f>E18*(1+$O$17)</f>
        <v>1.0719144000000003</v>
      </c>
      <c r="G18" s="24">
        <f>F18*(1+$O$17)</f>
        <v>1.1362292640000002</v>
      </c>
      <c r="H18" s="24">
        <f>G18*(1+$O$17)</f>
        <v>1.2044030198400004</v>
      </c>
      <c r="I18" s="24">
        <f>H18*(1+$O$18)</f>
        <v>1.2766672010304005</v>
      </c>
      <c r="J18" s="24">
        <f>I18*(1+$O$18)</f>
        <v>1.3532672330922246</v>
      </c>
      <c r="K18" s="24">
        <f>J18*(1+$O$18)</f>
        <v>1.4344632670777582</v>
      </c>
      <c r="L18" s="24">
        <f>K18*(1+$O$18)</f>
        <v>1.5205310631024238</v>
      </c>
      <c r="M18" s="24">
        <f>L18*(1+$O$18)</f>
        <v>1.6117629268885694</v>
      </c>
      <c r="N18" s="24">
        <f>L18*O20</f>
        <v>18.246372757229086</v>
      </c>
      <c r="O18" s="21">
        <v>0.06</v>
      </c>
      <c r="P18" s="1" t="s">
        <v>2</v>
      </c>
    </row>
    <row r="19" spans="2:16" x14ac:dyDescent="0.15">
      <c r="B19" t="s">
        <v>700</v>
      </c>
      <c r="C19" s="8" t="str">
        <f>C13</f>
        <v>PV(10%)</v>
      </c>
      <c r="D19" s="24"/>
      <c r="E19" s="24"/>
      <c r="F19" s="24"/>
      <c r="G19" s="24"/>
      <c r="H19" s="24"/>
      <c r="I19" s="24"/>
      <c r="J19" s="24"/>
      <c r="K19" s="24"/>
      <c r="L19" s="24"/>
      <c r="M19" s="24"/>
      <c r="N19" s="24">
        <f t="shared" ref="N19" si="4">N18*(1+$O$19)^($D$17-N17-1)</f>
        <v>7.0347665729794917</v>
      </c>
      <c r="O19" s="21">
        <f>O13</f>
        <v>0.1</v>
      </c>
      <c r="P19" t="s">
        <v>3</v>
      </c>
    </row>
    <row r="20" spans="2:16" ht="14" thickBot="1" x14ac:dyDescent="0.2">
      <c r="B20" t="s">
        <v>701</v>
      </c>
      <c r="C20" s="9" t="s">
        <v>4</v>
      </c>
      <c r="D20" s="25">
        <f>SUM(D19:N19)</f>
        <v>7.0347665729794917</v>
      </c>
      <c r="E20" s="26"/>
      <c r="F20" s="26"/>
      <c r="G20" s="26"/>
      <c r="H20" s="26"/>
      <c r="I20" s="26"/>
      <c r="J20" s="26"/>
      <c r="K20" s="26"/>
      <c r="L20" s="26"/>
      <c r="M20" s="26"/>
      <c r="N20" s="26"/>
      <c r="O20" s="22">
        <v>12</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0.3</v>
      </c>
      <c r="E23" s="24">
        <f>D8</f>
        <v>12.331245112299159</v>
      </c>
      <c r="F23" s="29">
        <f>E23*D23</f>
        <v>3.6993735336897475</v>
      </c>
    </row>
    <row r="24" spans="2:16" x14ac:dyDescent="0.15">
      <c r="C24" s="11" t="s">
        <v>16</v>
      </c>
      <c r="D24" s="27">
        <v>0.3</v>
      </c>
      <c r="E24" s="24">
        <f>D14</f>
        <v>18.18181818181818</v>
      </c>
      <c r="F24" s="29">
        <f>E24*D24</f>
        <v>5.4545454545454541</v>
      </c>
    </row>
    <row r="25" spans="2:16" ht="14" thickBot="1" x14ac:dyDescent="0.2">
      <c r="C25" s="12" t="s">
        <v>33</v>
      </c>
      <c r="D25" s="28">
        <v>0.3</v>
      </c>
      <c r="E25" s="30">
        <f>D20</f>
        <v>7.0347665729794917</v>
      </c>
      <c r="F25" s="31">
        <f>E25*D25</f>
        <v>2.1104299718938475</v>
      </c>
    </row>
    <row r="26" spans="2:16" ht="14" thickBot="1" x14ac:dyDescent="0.2">
      <c r="E26" s="19" t="s">
        <v>11</v>
      </c>
      <c r="F26" s="20">
        <f>SUM(F23:F25)</f>
        <v>11.264348960129048</v>
      </c>
    </row>
    <row r="28" spans="2:16" x14ac:dyDescent="0.15">
      <c r="B28" t="s">
        <v>27</v>
      </c>
    </row>
    <row r="30" spans="2:16" x14ac:dyDescent="0.15">
      <c r="B30" t="s">
        <v>26</v>
      </c>
      <c r="C30" s="32" t="s">
        <v>28</v>
      </c>
    </row>
  </sheetData>
  <conditionalFormatting sqref="D3">
    <cfRule type="containsText" dxfId="173" priority="1" operator="containsText" text="overvalued">
      <formula>NOT(ISERROR(SEARCH("overvalued",D3)))</formula>
    </cfRule>
    <cfRule type="containsText" dxfId="172" priority="2" operator="containsText" text="undervalued">
      <formula>NOT(ISERROR(SEARCH("undervalued",D3)))</formula>
    </cfRule>
  </conditionalFormatting>
  <hyperlinks>
    <hyperlink ref="C30" r:id="rId1" xr:uid="{85EED97B-71E3-4C8A-9148-02B1F8B26F54}"/>
    <hyperlink ref="B4" location="'COMPARATIVE TABLE'!A1" display="'COMPARATIVE TABLE'!A1" xr:uid="{CA2BB699-0E1F-4D7C-ACBC-5A8DDA263BB9}"/>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474C0-CDEF-4670-A88C-05B7811BD592}">
  <sheetPr codeName="Sheet2">
    <tabColor rgb="FFFFFF00"/>
  </sheetPr>
  <dimension ref="A1:N353"/>
  <sheetViews>
    <sheetView tabSelected="1" zoomScaleNormal="100" workbookViewId="0">
      <pane ySplit="1" topLeftCell="A2" activePane="bottomLeft" state="frozen"/>
      <selection pane="bottomLeft" activeCell="D3" sqref="D3"/>
    </sheetView>
  </sheetViews>
  <sheetFormatPr baseColWidth="10" defaultColWidth="8.83203125" defaultRowHeight="13" x14ac:dyDescent="0.15"/>
  <cols>
    <col min="1" max="1" width="20.1640625" customWidth="1"/>
    <col min="2" max="2" width="12" bestFit="1" customWidth="1"/>
    <col min="3" max="3" width="16.6640625" bestFit="1" customWidth="1"/>
    <col min="4" max="4" width="12.5" bestFit="1" customWidth="1"/>
    <col min="5" max="5" width="9.1640625" style="37"/>
    <col min="6" max="6" width="18.5" bestFit="1" customWidth="1"/>
    <col min="7" max="7" width="10.33203125" bestFit="1" customWidth="1"/>
    <col min="8" max="8" width="9.6640625" bestFit="1" customWidth="1"/>
    <col min="9" max="9" width="13.6640625" bestFit="1" customWidth="1"/>
    <col min="10" max="10" width="11" bestFit="1" customWidth="1"/>
    <col min="11" max="11" width="92.33203125" bestFit="1" customWidth="1"/>
    <col min="12" max="12" width="103.6640625" bestFit="1" customWidth="1"/>
    <col min="13" max="13" width="35.83203125" customWidth="1"/>
    <col min="14" max="14" width="79.83203125" bestFit="1" customWidth="1"/>
  </cols>
  <sheetData>
    <row r="1" spans="1:14" x14ac:dyDescent="0.15">
      <c r="A1" s="4" t="s">
        <v>98</v>
      </c>
      <c r="B1" s="4" t="s">
        <v>99</v>
      </c>
      <c r="C1" s="4" t="s">
        <v>801</v>
      </c>
      <c r="D1" s="4" t="s">
        <v>100</v>
      </c>
      <c r="E1" s="93" t="s">
        <v>101</v>
      </c>
      <c r="F1" s="4" t="s">
        <v>102</v>
      </c>
      <c r="G1" s="83" t="s">
        <v>103</v>
      </c>
      <c r="H1" s="4" t="s">
        <v>104</v>
      </c>
      <c r="I1" s="4" t="s">
        <v>313</v>
      </c>
      <c r="J1" s="4" t="s">
        <v>105</v>
      </c>
      <c r="K1" s="4" t="s">
        <v>94</v>
      </c>
      <c r="L1" s="4" t="s">
        <v>106</v>
      </c>
      <c r="M1" s="4" t="s">
        <v>107</v>
      </c>
      <c r="N1" s="4" t="s">
        <v>108</v>
      </c>
    </row>
    <row r="2" spans="1:14" s="89" customFormat="1" x14ac:dyDescent="0.15">
      <c r="A2" s="88" t="s">
        <v>144</v>
      </c>
      <c r="B2" s="88"/>
      <c r="C2" s="88"/>
      <c r="D2" s="88"/>
      <c r="E2" s="88"/>
      <c r="F2" s="88"/>
      <c r="G2" s="88"/>
      <c r="H2" s="88"/>
      <c r="I2" s="88"/>
      <c r="J2" s="88"/>
      <c r="K2" s="88"/>
      <c r="L2" s="88"/>
      <c r="M2" s="88"/>
      <c r="N2" s="88"/>
    </row>
    <row r="3" spans="1:14" x14ac:dyDescent="0.15">
      <c r="A3" s="169" t="s">
        <v>296</v>
      </c>
      <c r="B3" s="37" t="s">
        <v>538</v>
      </c>
      <c r="C3" s="1">
        <v>681</v>
      </c>
      <c r="D3" s="1">
        <f>BRK!F26</f>
        <v>392.83300590562095</v>
      </c>
      <c r="E3" s="99">
        <f>D3/C3</f>
        <v>0.57684729207873853</v>
      </c>
      <c r="F3" s="90" t="s">
        <v>786</v>
      </c>
      <c r="G3" s="90" t="s">
        <v>112</v>
      </c>
      <c r="H3" s="86">
        <v>44927</v>
      </c>
      <c r="I3" t="s">
        <v>314</v>
      </c>
      <c r="J3" t="s">
        <v>109</v>
      </c>
      <c r="K3" t="s">
        <v>113</v>
      </c>
      <c r="L3" t="s">
        <v>114</v>
      </c>
    </row>
    <row r="4" spans="1:14" x14ac:dyDescent="0.15">
      <c r="A4" s="37" t="s">
        <v>860</v>
      </c>
      <c r="B4" t="s">
        <v>861</v>
      </c>
      <c r="C4" s="1">
        <f>'MKT CAP - Price'!C90/1000000000</f>
        <v>37.464457805000002</v>
      </c>
      <c r="D4" s="1">
        <f>NEM!F26</f>
        <v>23.081933762919459</v>
      </c>
      <c r="E4" s="92">
        <f t="shared" ref="E4:E6" si="0">D4/C4</f>
        <v>0.61610217030390191</v>
      </c>
      <c r="F4" s="90" t="s">
        <v>875</v>
      </c>
      <c r="G4" s="105" t="s">
        <v>865</v>
      </c>
      <c r="H4" s="86">
        <v>44743</v>
      </c>
      <c r="I4" t="s">
        <v>274</v>
      </c>
      <c r="J4" t="s">
        <v>866</v>
      </c>
      <c r="K4" t="s">
        <v>867</v>
      </c>
    </row>
    <row r="5" spans="1:14" x14ac:dyDescent="0.15">
      <c r="A5" t="s">
        <v>810</v>
      </c>
      <c r="B5" t="s">
        <v>826</v>
      </c>
      <c r="C5" s="1">
        <f>'MKT CAP - Price'!C85/1000000000</f>
        <v>104.95274841</v>
      </c>
      <c r="D5" s="1">
        <f>UNILEVER!D8</f>
        <v>82.872885064238574</v>
      </c>
      <c r="E5" s="92">
        <f t="shared" si="0"/>
        <v>0.78962091340851792</v>
      </c>
      <c r="F5" s="90" t="s">
        <v>827</v>
      </c>
      <c r="G5" s="105" t="s">
        <v>823</v>
      </c>
      <c r="H5" s="86">
        <v>44713</v>
      </c>
      <c r="I5" t="s">
        <v>824</v>
      </c>
      <c r="J5" t="s">
        <v>125</v>
      </c>
      <c r="K5" t="s">
        <v>825</v>
      </c>
    </row>
    <row r="6" spans="1:14" x14ac:dyDescent="0.15">
      <c r="A6" t="s">
        <v>808</v>
      </c>
      <c r="B6" t="s">
        <v>809</v>
      </c>
      <c r="C6" s="1">
        <f>'MKT CAP - Price'!C86/1000000000</f>
        <v>12.262341551</v>
      </c>
      <c r="D6" s="1">
        <f>DPZ!F26</f>
        <v>10.294999325766131</v>
      </c>
      <c r="E6" s="92">
        <f t="shared" si="0"/>
        <v>0.8395622714428933</v>
      </c>
      <c r="F6" s="90" t="s">
        <v>828</v>
      </c>
      <c r="G6" s="105" t="s">
        <v>811</v>
      </c>
      <c r="H6" s="86">
        <v>44713</v>
      </c>
      <c r="I6" t="s">
        <v>475</v>
      </c>
      <c r="J6" t="s">
        <v>109</v>
      </c>
      <c r="K6" t="s">
        <v>812</v>
      </c>
    </row>
    <row r="7" spans="1:14" x14ac:dyDescent="0.15">
      <c r="A7" t="s">
        <v>798</v>
      </c>
      <c r="B7" t="s">
        <v>799</v>
      </c>
      <c r="C7">
        <f>'MKT CAP - Price'!C83</f>
        <v>80.209999999999994</v>
      </c>
      <c r="D7" s="1">
        <f>BBY!F26</f>
        <v>91.524685461042665</v>
      </c>
      <c r="E7" s="92">
        <f>D7/C7</f>
        <v>1.1410632771604872</v>
      </c>
      <c r="F7" s="90" t="s">
        <v>805</v>
      </c>
      <c r="G7" s="105" t="s">
        <v>806</v>
      </c>
      <c r="H7" s="86">
        <v>44713</v>
      </c>
      <c r="I7" t="s">
        <v>803</v>
      </c>
      <c r="J7" t="s">
        <v>180</v>
      </c>
      <c r="K7" t="s">
        <v>804</v>
      </c>
    </row>
    <row r="8" spans="1:14" ht="14" x14ac:dyDescent="0.15">
      <c r="A8" s="87" t="s">
        <v>429</v>
      </c>
      <c r="B8" t="s">
        <v>430</v>
      </c>
      <c r="C8">
        <f>'MKT CAP - Price'!C71</f>
        <v>86.88</v>
      </c>
      <c r="D8" s="1">
        <f>DIS!F26</f>
        <v>107.7317155427141</v>
      </c>
      <c r="E8" s="92">
        <f>D8/C8</f>
        <v>1.2400059339630998</v>
      </c>
      <c r="F8" s="32" t="s">
        <v>455</v>
      </c>
      <c r="G8" s="32" t="s">
        <v>431</v>
      </c>
      <c r="H8" s="86">
        <v>44682</v>
      </c>
      <c r="I8" t="s">
        <v>318</v>
      </c>
      <c r="J8" t="s">
        <v>180</v>
      </c>
      <c r="K8" t="s">
        <v>456</v>
      </c>
    </row>
    <row r="9" spans="1:14" x14ac:dyDescent="0.15">
      <c r="A9" t="s">
        <v>787</v>
      </c>
      <c r="B9" t="s">
        <v>788</v>
      </c>
      <c r="C9">
        <f>'MKT CAP - Price'!C81</f>
        <v>336.53</v>
      </c>
      <c r="D9" s="1">
        <f>ADBE!F26</f>
        <v>283.64546425517779</v>
      </c>
      <c r="E9" s="99">
        <f>D9/C9</f>
        <v>0.84285342838729926</v>
      </c>
      <c r="F9" t="s">
        <v>796</v>
      </c>
      <c r="G9" s="105" t="s">
        <v>790</v>
      </c>
      <c r="H9" s="86">
        <v>44682</v>
      </c>
      <c r="I9" t="s">
        <v>475</v>
      </c>
      <c r="J9" t="s">
        <v>180</v>
      </c>
      <c r="K9" t="s">
        <v>791</v>
      </c>
      <c r="L9" t="s">
        <v>792</v>
      </c>
      <c r="M9" t="s">
        <v>793</v>
      </c>
      <c r="N9" t="s">
        <v>794</v>
      </c>
    </row>
    <row r="10" spans="1:14" x14ac:dyDescent="0.15">
      <c r="A10" s="37" t="s">
        <v>709</v>
      </c>
      <c r="B10" t="s">
        <v>499</v>
      </c>
      <c r="C10">
        <f>'MKT CAP - Price'!F10</f>
        <v>185.26</v>
      </c>
      <c r="D10" s="1">
        <f>FB!F26</f>
        <v>171.9254878893816</v>
      </c>
      <c r="E10" s="99">
        <f>D10/C10</f>
        <v>0.92802271342643639</v>
      </c>
      <c r="F10" s="90" t="s">
        <v>785</v>
      </c>
      <c r="G10" s="105" t="s">
        <v>500</v>
      </c>
      <c r="H10" s="86">
        <v>44682</v>
      </c>
      <c r="I10" t="s">
        <v>318</v>
      </c>
      <c r="J10" t="s">
        <v>180</v>
      </c>
      <c r="K10" t="s">
        <v>781</v>
      </c>
    </row>
    <row r="11" spans="1:14" x14ac:dyDescent="0.15">
      <c r="A11" t="s">
        <v>773</v>
      </c>
      <c r="B11" t="s">
        <v>774</v>
      </c>
      <c r="C11">
        <f>'MKT CAP - Price'!C80</f>
        <v>37.79</v>
      </c>
      <c r="D11" s="1">
        <f>FL!F26</f>
        <v>25.449759176246918</v>
      </c>
      <c r="E11" s="99">
        <f t="shared" ref="E11:E16" si="1">D11/C11</f>
        <v>0.67345221424310453</v>
      </c>
      <c r="F11" t="s">
        <v>782</v>
      </c>
      <c r="G11" s="105" t="s">
        <v>777</v>
      </c>
      <c r="H11" s="86">
        <v>44621</v>
      </c>
      <c r="I11" t="s">
        <v>778</v>
      </c>
      <c r="J11" t="s">
        <v>180</v>
      </c>
      <c r="K11" t="s">
        <v>779</v>
      </c>
      <c r="L11" t="s">
        <v>780</v>
      </c>
    </row>
    <row r="12" spans="1:14" ht="15" thickBot="1" x14ac:dyDescent="0.2">
      <c r="A12" s="116" t="s">
        <v>219</v>
      </c>
      <c r="B12" t="s">
        <v>220</v>
      </c>
      <c r="C12" s="1">
        <f>'MKT CAP - Price'!C33</f>
        <v>39.4</v>
      </c>
      <c r="D12" s="1">
        <f>VZ!F26</f>
        <v>55.30287478933635</v>
      </c>
      <c r="E12" s="99">
        <f t="shared" si="1"/>
        <v>1.40362626368874</v>
      </c>
      <c r="F12" s="90" t="s">
        <v>255</v>
      </c>
      <c r="G12" s="90" t="s">
        <v>225</v>
      </c>
      <c r="H12" s="120">
        <v>44621</v>
      </c>
      <c r="I12" t="s">
        <v>74</v>
      </c>
      <c r="J12" t="s">
        <v>180</v>
      </c>
      <c r="K12" t="s">
        <v>226</v>
      </c>
      <c r="L12" t="s">
        <v>227</v>
      </c>
    </row>
    <row r="13" spans="1:14" ht="15" thickBot="1" x14ac:dyDescent="0.2">
      <c r="A13" s="101" t="s">
        <v>327</v>
      </c>
      <c r="B13" t="s">
        <v>328</v>
      </c>
      <c r="C13" s="1">
        <f>'MKT CAP - Price'!C42</f>
        <v>119.92</v>
      </c>
      <c r="D13" s="1">
        <f>MMM!F26</f>
        <v>152.90559629301811</v>
      </c>
      <c r="E13" s="92">
        <f t="shared" si="1"/>
        <v>1.2750633446715987</v>
      </c>
      <c r="F13" s="32" t="s">
        <v>432</v>
      </c>
      <c r="G13" s="32" t="s">
        <v>356</v>
      </c>
      <c r="H13" s="120">
        <v>44621</v>
      </c>
      <c r="I13" t="s">
        <v>321</v>
      </c>
      <c r="J13" t="s">
        <v>180</v>
      </c>
      <c r="K13" t="s">
        <v>357</v>
      </c>
      <c r="L13" t="s">
        <v>770</v>
      </c>
    </row>
    <row r="14" spans="1:14" s="37" customFormat="1" x14ac:dyDescent="0.15">
      <c r="A14" s="94" t="s">
        <v>544</v>
      </c>
      <c r="B14" s="37" t="s">
        <v>545</v>
      </c>
      <c r="C14" s="37">
        <f>'MKT CAP - Price'!C78</f>
        <v>99.2</v>
      </c>
      <c r="D14" s="117">
        <f>SBUX!F26</f>
        <v>55.894158766619896</v>
      </c>
      <c r="E14" s="99">
        <f t="shared" si="1"/>
        <v>0.56344918111511988</v>
      </c>
      <c r="F14" s="37" t="s">
        <v>783</v>
      </c>
      <c r="G14" s="150" t="s">
        <v>767</v>
      </c>
      <c r="H14" s="120">
        <v>44621</v>
      </c>
      <c r="I14" s="37" t="s">
        <v>475</v>
      </c>
      <c r="J14" s="37" t="s">
        <v>180</v>
      </c>
      <c r="K14" s="37" t="s">
        <v>768</v>
      </c>
      <c r="L14" s="37" t="s">
        <v>769</v>
      </c>
    </row>
    <row r="16" spans="1:14" ht="14" x14ac:dyDescent="0.15">
      <c r="A16" s="87" t="s">
        <v>297</v>
      </c>
      <c r="B16" t="s">
        <v>131</v>
      </c>
      <c r="C16" s="1">
        <f>'MKT CAP - Price'!C10/1000000000</f>
        <v>1787.7320092780001</v>
      </c>
      <c r="D16" s="1">
        <f>MSFT!F26</f>
        <v>1306.3903078548772</v>
      </c>
      <c r="E16" s="99">
        <f t="shared" si="1"/>
        <v>0.73075287631197061</v>
      </c>
      <c r="F16" s="90" t="s">
        <v>784</v>
      </c>
      <c r="G16" s="90" t="s">
        <v>145</v>
      </c>
      <c r="H16" s="86">
        <v>44593</v>
      </c>
      <c r="I16" t="s">
        <v>316</v>
      </c>
      <c r="J16" t="s">
        <v>109</v>
      </c>
      <c r="K16" t="s">
        <v>150</v>
      </c>
      <c r="L16" t="s">
        <v>151</v>
      </c>
    </row>
    <row r="17" spans="1:12" x14ac:dyDescent="0.15">
      <c r="A17" t="s">
        <v>40</v>
      </c>
      <c r="B17" t="s">
        <v>229</v>
      </c>
      <c r="C17">
        <f>'MKT CAP - Price'!C77</f>
        <v>123.18</v>
      </c>
      <c r="D17" s="1">
        <f>TSLA!F26</f>
        <v>250.07739183089399</v>
      </c>
      <c r="E17" s="108">
        <f t="shared" ref="E17" si="2">D17/C17</f>
        <v>2.0301785341037015</v>
      </c>
      <c r="F17" s="90" t="s">
        <v>755</v>
      </c>
      <c r="G17" s="105" t="s">
        <v>174</v>
      </c>
      <c r="H17" s="86">
        <v>44593</v>
      </c>
      <c r="I17" t="s">
        <v>316</v>
      </c>
      <c r="J17" t="s">
        <v>180</v>
      </c>
      <c r="K17" t="s">
        <v>753</v>
      </c>
      <c r="L17" t="s">
        <v>754</v>
      </c>
    </row>
    <row r="18" spans="1:12" x14ac:dyDescent="0.15">
      <c r="A18" s="169" t="s">
        <v>129</v>
      </c>
      <c r="B18" t="s">
        <v>757</v>
      </c>
      <c r="C18" s="1">
        <f>'MKT CAP - Price'!C9</f>
        <v>88.73</v>
      </c>
      <c r="D18" s="1">
        <f>GOOGLE!F26</f>
        <v>98.237691121991304</v>
      </c>
      <c r="E18" s="99">
        <f t="shared" ref="E18:E19" si="3">D18/C18</f>
        <v>1.1071530612193317</v>
      </c>
      <c r="F18" s="32" t="s">
        <v>756</v>
      </c>
      <c r="G18" s="32" t="s">
        <v>141</v>
      </c>
      <c r="H18" s="120">
        <v>44593</v>
      </c>
      <c r="I18" t="s">
        <v>316</v>
      </c>
      <c r="J18" t="s">
        <v>180</v>
      </c>
      <c r="K18" t="s">
        <v>142</v>
      </c>
      <c r="L18" t="s">
        <v>143</v>
      </c>
    </row>
    <row r="19" spans="1:12" ht="14" x14ac:dyDescent="0.15">
      <c r="A19" s="87" t="s">
        <v>137</v>
      </c>
      <c r="B19" t="s">
        <v>43</v>
      </c>
      <c r="C19" s="1">
        <f>'MKT CAP - Price'!C21/1000000000</f>
        <v>856.93859999999995</v>
      </c>
      <c r="D19" s="1">
        <f>AMZN!F26</f>
        <v>1288.9792895322614</v>
      </c>
      <c r="E19" s="99">
        <f t="shared" si="3"/>
        <v>1.5041676142634508</v>
      </c>
      <c r="F19" s="90" t="s">
        <v>752</v>
      </c>
      <c r="G19" s="90" t="s">
        <v>175</v>
      </c>
      <c r="H19" s="86">
        <v>44593</v>
      </c>
      <c r="I19" t="s">
        <v>318</v>
      </c>
      <c r="J19" t="s">
        <v>109</v>
      </c>
      <c r="K19" t="s">
        <v>237</v>
      </c>
      <c r="L19" t="s">
        <v>238</v>
      </c>
    </row>
    <row r="20" spans="1:12" x14ac:dyDescent="0.15">
      <c r="A20" t="s">
        <v>741</v>
      </c>
      <c r="B20" t="s">
        <v>742</v>
      </c>
      <c r="C20">
        <f>'MKT CAP - Price'!C75</f>
        <v>71.22</v>
      </c>
      <c r="D20" s="1">
        <f>PYPL!F26</f>
        <v>73.239579246483018</v>
      </c>
      <c r="E20" s="108">
        <f t="shared" ref="E20:E76" si="4">D20/C20</f>
        <v>1.0283569116327298</v>
      </c>
      <c r="F20" s="90" t="s">
        <v>750</v>
      </c>
      <c r="G20" s="105" t="s">
        <v>747</v>
      </c>
      <c r="H20" s="86">
        <v>44593</v>
      </c>
      <c r="I20" t="s">
        <v>316</v>
      </c>
      <c r="J20" t="s">
        <v>180</v>
      </c>
      <c r="K20" t="s">
        <v>748</v>
      </c>
      <c r="L20" t="s">
        <v>749</v>
      </c>
    </row>
    <row r="21" spans="1:12" ht="14" x14ac:dyDescent="0.15">
      <c r="A21" s="116" t="s">
        <v>298</v>
      </c>
      <c r="B21" s="37" t="s">
        <v>152</v>
      </c>
      <c r="C21" s="117">
        <f>'MKT CAP - Price'!C45</f>
        <v>129.93</v>
      </c>
      <c r="D21" s="1">
        <f>APPLE!F26</f>
        <v>118.20327219225663</v>
      </c>
      <c r="E21" s="99">
        <f t="shared" ref="E21" si="5">D21/C21</f>
        <v>0.90974580306516295</v>
      </c>
      <c r="F21" s="90" t="s">
        <v>751</v>
      </c>
      <c r="G21" s="90" t="s">
        <v>153</v>
      </c>
      <c r="H21" s="86">
        <v>44593</v>
      </c>
      <c r="I21" t="s">
        <v>317</v>
      </c>
      <c r="J21" t="s">
        <v>180</v>
      </c>
      <c r="K21" t="s">
        <v>150</v>
      </c>
      <c r="L21" t="s">
        <v>154</v>
      </c>
    </row>
    <row r="22" spans="1:12" x14ac:dyDescent="0.15">
      <c r="A22" t="s">
        <v>739</v>
      </c>
      <c r="B22" t="s">
        <v>733</v>
      </c>
      <c r="C22" s="1">
        <f>'MKT CAP - Price'!C74/1000000000</f>
        <v>131.22767669999999</v>
      </c>
      <c r="D22" s="1">
        <f>NFLX!F26</f>
        <v>105.00477159638177</v>
      </c>
      <c r="E22" s="108">
        <f t="shared" si="4"/>
        <v>0.8001724501793438</v>
      </c>
      <c r="F22" s="90" t="s">
        <v>740</v>
      </c>
      <c r="G22" s="105" t="s">
        <v>738</v>
      </c>
      <c r="H22" s="86">
        <v>44593</v>
      </c>
      <c r="I22" t="s">
        <v>726</v>
      </c>
      <c r="J22" t="s">
        <v>180</v>
      </c>
    </row>
    <row r="23" spans="1:12" x14ac:dyDescent="0.15">
      <c r="A23" t="s">
        <v>723</v>
      </c>
      <c r="B23" t="s">
        <v>724</v>
      </c>
      <c r="C23">
        <f>'MKT CAP - Price'!F21</f>
        <v>60.43</v>
      </c>
      <c r="D23" s="1">
        <f>BERY!F26</f>
        <v>70.929794195434638</v>
      </c>
      <c r="E23" s="108">
        <f t="shared" si="4"/>
        <v>1.1737513519019467</v>
      </c>
      <c r="F23" s="90" t="s">
        <v>737</v>
      </c>
      <c r="G23" s="105" t="s">
        <v>725</v>
      </c>
      <c r="H23" s="86">
        <v>44562</v>
      </c>
      <c r="I23" t="s">
        <v>726</v>
      </c>
      <c r="J23" t="s">
        <v>180</v>
      </c>
      <c r="K23" t="s">
        <v>727</v>
      </c>
      <c r="L23" t="s">
        <v>728</v>
      </c>
    </row>
    <row r="24" spans="1:12" x14ac:dyDescent="0.15">
      <c r="A24" t="s">
        <v>717</v>
      </c>
      <c r="B24" t="s">
        <v>718</v>
      </c>
      <c r="C24" s="1">
        <f>'MKT CAP - Price'!C73</f>
        <v>11.22</v>
      </c>
      <c r="D24" s="1">
        <f>XIAOMI!F26</f>
        <v>22.156395470762902</v>
      </c>
      <c r="E24" s="99">
        <f t="shared" si="4"/>
        <v>1.9747233039895633</v>
      </c>
      <c r="F24" s="90" t="s">
        <v>729</v>
      </c>
      <c r="G24" s="105" t="s">
        <v>719</v>
      </c>
      <c r="H24" s="86">
        <v>44531</v>
      </c>
      <c r="I24" t="s">
        <v>720</v>
      </c>
      <c r="J24" t="s">
        <v>721</v>
      </c>
      <c r="K24" t="s">
        <v>722</v>
      </c>
    </row>
    <row r="25" spans="1:12" x14ac:dyDescent="0.15">
      <c r="A25" t="s">
        <v>712</v>
      </c>
      <c r="B25" t="s">
        <v>713</v>
      </c>
      <c r="C25" s="1">
        <f>'MKT CAP - Price'!C72/1000000000</f>
        <v>17.720754189000001</v>
      </c>
      <c r="D25" s="1">
        <f>MARKEL!F26</f>
        <v>11.264348960129048</v>
      </c>
      <c r="E25" s="108">
        <f t="shared" si="4"/>
        <v>0.63565855267724958</v>
      </c>
      <c r="F25" s="90" t="s">
        <v>730</v>
      </c>
      <c r="G25" s="105" t="s">
        <v>714</v>
      </c>
      <c r="H25" s="86">
        <v>44531</v>
      </c>
      <c r="I25" t="s">
        <v>715</v>
      </c>
      <c r="J25" t="s">
        <v>180</v>
      </c>
      <c r="K25" t="s">
        <v>716</v>
      </c>
    </row>
    <row r="26" spans="1:12" x14ac:dyDescent="0.15">
      <c r="A26" t="s">
        <v>691</v>
      </c>
      <c r="B26" t="s">
        <v>692</v>
      </c>
      <c r="C26">
        <f>'MKT CAP - Price'!F19</f>
        <v>18.079999999999998</v>
      </c>
      <c r="D26" s="1">
        <f>KMI!F26</f>
        <v>21.78326338410038</v>
      </c>
      <c r="E26" s="108">
        <f t="shared" si="4"/>
        <v>1.204826514607322</v>
      </c>
      <c r="F26" s="90" t="s">
        <v>699</v>
      </c>
      <c r="G26" s="105" t="s">
        <v>695</v>
      </c>
      <c r="H26" s="86">
        <v>44470</v>
      </c>
      <c r="I26" t="s">
        <v>696</v>
      </c>
      <c r="J26" t="s">
        <v>180</v>
      </c>
      <c r="K26" t="s">
        <v>697</v>
      </c>
      <c r="L26" t="s">
        <v>698</v>
      </c>
    </row>
    <row r="27" spans="1:12" x14ac:dyDescent="0.15">
      <c r="A27" t="s">
        <v>683</v>
      </c>
      <c r="B27" t="s">
        <v>684</v>
      </c>
      <c r="C27" s="1">
        <f>'MKT CAP - Price'!F20/1000000000</f>
        <v>20.624748</v>
      </c>
      <c r="D27" s="1">
        <f>DSM!F26</f>
        <v>20.167362422742677</v>
      </c>
      <c r="E27" s="108">
        <f t="shared" si="4"/>
        <v>0.97782345863050912</v>
      </c>
      <c r="F27" s="90" t="s">
        <v>686</v>
      </c>
      <c r="G27" s="105" t="s">
        <v>687</v>
      </c>
      <c r="H27" s="86">
        <v>44470</v>
      </c>
      <c r="I27" t="s">
        <v>688</v>
      </c>
      <c r="J27" t="s">
        <v>115</v>
      </c>
      <c r="K27" t="s">
        <v>689</v>
      </c>
      <c r="L27" t="s">
        <v>690</v>
      </c>
    </row>
    <row r="28" spans="1:12" x14ac:dyDescent="0.15">
      <c r="A28" t="s">
        <v>673</v>
      </c>
      <c r="B28" t="s">
        <v>674</v>
      </c>
      <c r="C28" s="1">
        <f>'MKT CAP - Price'!F18/1000000000</f>
        <v>5.0538637399999997</v>
      </c>
      <c r="D28" s="1">
        <f>CTPNV!F26</f>
        <v>8.833538791749314</v>
      </c>
      <c r="E28" s="108">
        <f t="shared" si="4"/>
        <v>1.7478783058265268</v>
      </c>
      <c r="F28" s="90" t="s">
        <v>682</v>
      </c>
      <c r="G28" s="105" t="s">
        <v>679</v>
      </c>
      <c r="H28" s="86">
        <v>44440</v>
      </c>
      <c r="I28" t="s">
        <v>680</v>
      </c>
      <c r="J28" t="s">
        <v>115</v>
      </c>
      <c r="K28" t="s">
        <v>681</v>
      </c>
    </row>
    <row r="29" spans="1:12" x14ac:dyDescent="0.15">
      <c r="A29" t="s">
        <v>665</v>
      </c>
      <c r="B29" t="s">
        <v>666</v>
      </c>
      <c r="C29" s="1">
        <f>'MKT CAP - Price'!F17/1000000000</f>
        <v>1.939609371</v>
      </c>
      <c r="D29" s="1">
        <f>CRBL!D8</f>
        <v>0.89371378197862472</v>
      </c>
      <c r="E29" s="108">
        <f t="shared" si="4"/>
        <v>0.46076998561718369</v>
      </c>
      <c r="F29" s="90" t="s">
        <v>672</v>
      </c>
      <c r="G29" s="105" t="s">
        <v>669</v>
      </c>
      <c r="H29" s="86">
        <v>44440</v>
      </c>
      <c r="I29" t="s">
        <v>651</v>
      </c>
      <c r="J29" t="s">
        <v>115</v>
      </c>
      <c r="K29" t="s">
        <v>670</v>
      </c>
      <c r="L29" t="s">
        <v>671</v>
      </c>
    </row>
    <row r="30" spans="1:12" x14ac:dyDescent="0.15">
      <c r="A30" t="s">
        <v>645</v>
      </c>
      <c r="B30" t="s">
        <v>646</v>
      </c>
      <c r="C30" s="1">
        <f>'MKT CAP - Price'!G16</f>
        <v>25.27503849</v>
      </c>
      <c r="D30" s="1">
        <f>CCEP!F26</f>
        <v>16.518051564504773</v>
      </c>
      <c r="E30" s="108">
        <f t="shared" si="4"/>
        <v>0.65353220217805386</v>
      </c>
      <c r="F30" s="90" t="s">
        <v>650</v>
      </c>
      <c r="G30" s="105" t="s">
        <v>649</v>
      </c>
      <c r="H30" s="86">
        <v>44440</v>
      </c>
      <c r="I30" t="s">
        <v>651</v>
      </c>
      <c r="J30" t="s">
        <v>180</v>
      </c>
      <c r="K30" t="s">
        <v>652</v>
      </c>
      <c r="L30" t="s">
        <v>653</v>
      </c>
    </row>
    <row r="31" spans="1:12" x14ac:dyDescent="0.15">
      <c r="A31" t="s">
        <v>568</v>
      </c>
      <c r="B31" t="s">
        <v>528</v>
      </c>
      <c r="C31">
        <f>'MKT CAP - Price'!F14</f>
        <v>13.64</v>
      </c>
      <c r="D31" s="1">
        <f>VIPS!F26</f>
        <v>11.955120032841974</v>
      </c>
      <c r="E31" s="108">
        <f t="shared" si="4"/>
        <v>0.87647507572155225</v>
      </c>
      <c r="F31" s="90" t="s">
        <v>531</v>
      </c>
      <c r="G31" s="105" t="s">
        <v>532</v>
      </c>
      <c r="H31" s="86">
        <v>44378</v>
      </c>
      <c r="I31" t="s">
        <v>518</v>
      </c>
      <c r="J31" t="s">
        <v>180</v>
      </c>
      <c r="K31" t="s">
        <v>530</v>
      </c>
    </row>
    <row r="32" spans="1:12" x14ac:dyDescent="0.15">
      <c r="A32" t="s">
        <v>521</v>
      </c>
      <c r="B32" t="s">
        <v>523</v>
      </c>
      <c r="C32" s="1">
        <f>'MKT CAP - Price'!G13</f>
        <v>22.25873009</v>
      </c>
      <c r="D32" s="1">
        <f>MT!D8</f>
        <v>16.905555273485309</v>
      </c>
      <c r="E32" s="108">
        <f t="shared" si="4"/>
        <v>0.75950223598247102</v>
      </c>
      <c r="F32" s="32" t="s">
        <v>527</v>
      </c>
      <c r="G32" s="115" t="s">
        <v>524</v>
      </c>
      <c r="H32" s="110">
        <v>44348</v>
      </c>
      <c r="I32" t="s">
        <v>525</v>
      </c>
      <c r="J32" t="s">
        <v>109</v>
      </c>
      <c r="K32" t="s">
        <v>526</v>
      </c>
    </row>
    <row r="33" spans="1:12" x14ac:dyDescent="0.15">
      <c r="A33" t="s">
        <v>514</v>
      </c>
      <c r="B33" t="s">
        <v>515</v>
      </c>
      <c r="C33" s="1">
        <f>'MKT CAP - Price'!F12/1000000000</f>
        <v>0.78466786200000005</v>
      </c>
      <c r="D33" s="1">
        <f>BYND!F26</f>
        <v>3.6090678320031611</v>
      </c>
      <c r="E33" s="108">
        <f t="shared" si="4"/>
        <v>4.5994847078408325</v>
      </c>
      <c r="F33" s="32" t="s">
        <v>520</v>
      </c>
      <c r="G33" s="115" t="s">
        <v>517</v>
      </c>
      <c r="H33" s="110">
        <v>44348</v>
      </c>
      <c r="I33" t="s">
        <v>518</v>
      </c>
      <c r="J33" t="s">
        <v>109</v>
      </c>
      <c r="K33" t="s">
        <v>519</v>
      </c>
    </row>
    <row r="34" spans="1:12" ht="15" x14ac:dyDescent="0.2">
      <c r="A34" t="s">
        <v>508</v>
      </c>
      <c r="B34" t="s">
        <v>509</v>
      </c>
      <c r="C34">
        <f>'MKT CAP - Price'!F11</f>
        <v>30.73</v>
      </c>
      <c r="D34" s="1">
        <f>APAM!D8</f>
        <v>30.01457708738204</v>
      </c>
      <c r="E34" s="108">
        <f t="shared" si="4"/>
        <v>0.97671907215691633</v>
      </c>
      <c r="F34" s="84" t="s">
        <v>510</v>
      </c>
      <c r="G34" s="113" t="s">
        <v>511</v>
      </c>
      <c r="H34" s="114">
        <v>44347</v>
      </c>
      <c r="I34" t="s">
        <v>512</v>
      </c>
      <c r="J34" t="s">
        <v>115</v>
      </c>
      <c r="K34" t="s">
        <v>513</v>
      </c>
    </row>
    <row r="35" spans="1:12" s="100" customFormat="1" ht="13.5" customHeight="1" x14ac:dyDescent="0.15">
      <c r="A35" s="100" t="s">
        <v>492</v>
      </c>
      <c r="B35" s="100" t="s">
        <v>493</v>
      </c>
      <c r="C35" s="100">
        <f>'MKT CAP - Price'!F9</f>
        <v>86.04</v>
      </c>
      <c r="D35" s="106">
        <f>ALFEN!F26</f>
        <v>15.8635117754178</v>
      </c>
      <c r="E35" s="92">
        <f t="shared" si="4"/>
        <v>0.18437368404716178</v>
      </c>
      <c r="F35" s="107" t="s">
        <v>497</v>
      </c>
      <c r="G35" s="107" t="s">
        <v>495</v>
      </c>
      <c r="H35" s="86">
        <v>44317</v>
      </c>
      <c r="I35" t="s">
        <v>318</v>
      </c>
      <c r="J35" t="s">
        <v>115</v>
      </c>
      <c r="K35" s="100" t="s">
        <v>496</v>
      </c>
    </row>
    <row r="36" spans="1:12" x14ac:dyDescent="0.15">
      <c r="A36" t="s">
        <v>487</v>
      </c>
      <c r="B36" t="s">
        <v>488</v>
      </c>
      <c r="C36">
        <f>'MKT CAP - Price'!F8</f>
        <v>64.86</v>
      </c>
      <c r="D36" s="1">
        <f>AKZO!F26</f>
        <v>62.879382849070154</v>
      </c>
      <c r="E36" s="92">
        <f t="shared" si="4"/>
        <v>0.96946319532948122</v>
      </c>
      <c r="F36" s="90" t="s">
        <v>491</v>
      </c>
      <c r="G36" s="105" t="s">
        <v>489</v>
      </c>
      <c r="H36" s="86">
        <v>44317</v>
      </c>
      <c r="I36" t="s">
        <v>320</v>
      </c>
      <c r="J36" t="s">
        <v>115</v>
      </c>
      <c r="K36" t="s">
        <v>490</v>
      </c>
    </row>
    <row r="37" spans="1:12" ht="15" customHeight="1" x14ac:dyDescent="0.15">
      <c r="A37" s="100" t="s">
        <v>460</v>
      </c>
      <c r="B37" t="s">
        <v>460</v>
      </c>
      <c r="C37">
        <f>'MKT CAP - Price'!F3</f>
        <v>526.20000000000005</v>
      </c>
      <c r="D37" s="1">
        <f>ASML!F26</f>
        <v>261.1930719919248</v>
      </c>
      <c r="E37" s="92">
        <f t="shared" si="4"/>
        <v>0.49637603951335002</v>
      </c>
      <c r="F37" s="32" t="s">
        <v>482</v>
      </c>
      <c r="G37" s="32" t="s">
        <v>461</v>
      </c>
      <c r="H37" s="86">
        <v>44317</v>
      </c>
      <c r="I37" t="s">
        <v>318</v>
      </c>
      <c r="J37" t="s">
        <v>115</v>
      </c>
      <c r="K37" t="s">
        <v>462</v>
      </c>
      <c r="L37" t="s">
        <v>462</v>
      </c>
    </row>
    <row r="38" spans="1:12" ht="14" x14ac:dyDescent="0.15">
      <c r="A38" s="100" t="s">
        <v>463</v>
      </c>
      <c r="B38" t="s">
        <v>464</v>
      </c>
      <c r="C38">
        <f>'MKT CAP - Price'!F4</f>
        <v>131.13999999999999</v>
      </c>
      <c r="D38" s="1">
        <f>SIEMENS!F26</f>
        <v>78.039646172917585</v>
      </c>
      <c r="E38" s="92">
        <f t="shared" si="4"/>
        <v>0.59508651954337044</v>
      </c>
      <c r="F38" s="32" t="s">
        <v>483</v>
      </c>
      <c r="G38" s="32" t="s">
        <v>465</v>
      </c>
      <c r="H38" s="86">
        <v>44317</v>
      </c>
      <c r="I38" t="s">
        <v>321</v>
      </c>
      <c r="J38" t="s">
        <v>115</v>
      </c>
      <c r="K38" t="s">
        <v>466</v>
      </c>
    </row>
    <row r="39" spans="1:12" ht="14" x14ac:dyDescent="0.15">
      <c r="A39" s="100" t="s">
        <v>467</v>
      </c>
      <c r="B39" t="s">
        <v>468</v>
      </c>
      <c r="C39">
        <f>'MKT CAP - Price'!F5</f>
        <v>1328.2</v>
      </c>
      <c r="D39" s="1">
        <f>Adyen!F26</f>
        <v>569.39009008027836</v>
      </c>
      <c r="E39" s="92">
        <f t="shared" si="4"/>
        <v>0.4286930357478379</v>
      </c>
      <c r="F39" s="32" t="s">
        <v>485</v>
      </c>
      <c r="G39" s="32" t="s">
        <v>469</v>
      </c>
      <c r="H39" s="86">
        <v>44317</v>
      </c>
      <c r="I39" t="s">
        <v>318</v>
      </c>
      <c r="J39" t="s">
        <v>115</v>
      </c>
      <c r="K39" t="s">
        <v>470</v>
      </c>
    </row>
    <row r="40" spans="1:12" ht="14" x14ac:dyDescent="0.15">
      <c r="A40" s="100" t="s">
        <v>471</v>
      </c>
      <c r="B40" t="s">
        <v>472</v>
      </c>
      <c r="C40">
        <f>'MKT CAP - Price'!F6</f>
        <v>160.85</v>
      </c>
      <c r="D40" s="1">
        <f>'DB1'!F26</f>
        <v>83.160622964484645</v>
      </c>
      <c r="E40" s="92">
        <f t="shared" si="4"/>
        <v>0.51700729228775033</v>
      </c>
      <c r="F40" s="32" t="s">
        <v>484</v>
      </c>
      <c r="G40" s="85" t="s">
        <v>474</v>
      </c>
      <c r="H40" s="86">
        <v>44317</v>
      </c>
      <c r="I40" t="s">
        <v>475</v>
      </c>
      <c r="J40" t="s">
        <v>115</v>
      </c>
      <c r="K40" t="s">
        <v>476</v>
      </c>
    </row>
    <row r="41" spans="1:12" ht="15" thickBot="1" x14ac:dyDescent="0.2">
      <c r="A41" s="100" t="s">
        <v>477</v>
      </c>
      <c r="B41" t="s">
        <v>478</v>
      </c>
      <c r="C41">
        <f>'MKT CAP - Price'!F7</f>
        <v>78.55</v>
      </c>
      <c r="D41" s="1">
        <f>'EBR AED '!F26</f>
        <v>69.06172341293636</v>
      </c>
      <c r="E41" s="92">
        <f t="shared" si="4"/>
        <v>0.8792071726662809</v>
      </c>
      <c r="F41" s="32" t="s">
        <v>486</v>
      </c>
      <c r="G41" s="85" t="s">
        <v>479</v>
      </c>
      <c r="H41" s="86">
        <v>44317</v>
      </c>
      <c r="I41" t="s">
        <v>480</v>
      </c>
      <c r="J41" t="s">
        <v>115</v>
      </c>
      <c r="K41" t="s">
        <v>481</v>
      </c>
    </row>
    <row r="42" spans="1:12" ht="15" thickBot="1" x14ac:dyDescent="0.2">
      <c r="A42" s="101" t="s">
        <v>329</v>
      </c>
      <c r="B42" t="s">
        <v>358</v>
      </c>
      <c r="C42" s="1">
        <f>'MKT CAP - Price'!C43</f>
        <v>147.75</v>
      </c>
      <c r="D42" s="1">
        <f>AXP!F26</f>
        <v>47.426743859185699</v>
      </c>
      <c r="E42" s="92">
        <f t="shared" si="4"/>
        <v>0.32099319024829576</v>
      </c>
      <c r="F42" s="32" t="s">
        <v>433</v>
      </c>
      <c r="G42" s="32" t="s">
        <v>359</v>
      </c>
      <c r="H42" s="86">
        <v>44287</v>
      </c>
      <c r="I42" t="s">
        <v>321</v>
      </c>
      <c r="J42" t="s">
        <v>180</v>
      </c>
      <c r="K42" t="s">
        <v>360</v>
      </c>
      <c r="L42" t="s">
        <v>361</v>
      </c>
    </row>
    <row r="43" spans="1:12" ht="15" thickBot="1" x14ac:dyDescent="0.2">
      <c r="A43" s="101" t="s">
        <v>330</v>
      </c>
      <c r="B43" t="s">
        <v>362</v>
      </c>
      <c r="C43" s="1">
        <f>'MKT CAP - Price'!C44</f>
        <v>262.64</v>
      </c>
      <c r="D43" s="1">
        <f>AMGN!F26</f>
        <v>134.95352514537456</v>
      </c>
      <c r="E43" s="92">
        <f t="shared" si="4"/>
        <v>0.5138346220886939</v>
      </c>
      <c r="F43" s="32" t="s">
        <v>434</v>
      </c>
      <c r="G43" s="32" t="s">
        <v>363</v>
      </c>
      <c r="H43" s="86">
        <v>44287</v>
      </c>
      <c r="I43" t="s">
        <v>321</v>
      </c>
      <c r="J43" t="s">
        <v>180</v>
      </c>
      <c r="K43" t="s">
        <v>366</v>
      </c>
    </row>
    <row r="44" spans="1:12" ht="15" thickBot="1" x14ac:dyDescent="0.2">
      <c r="A44" s="101" t="s">
        <v>331</v>
      </c>
      <c r="B44" t="s">
        <v>364</v>
      </c>
      <c r="C44">
        <f>'MKT CAP - Price'!C46</f>
        <v>190.49</v>
      </c>
      <c r="D44" s="1">
        <f>BA!F26</f>
        <v>126.12463574395795</v>
      </c>
      <c r="E44" s="92">
        <f t="shared" si="4"/>
        <v>0.66210633494649562</v>
      </c>
      <c r="F44" s="32" t="s">
        <v>435</v>
      </c>
      <c r="G44" s="32" t="s">
        <v>365</v>
      </c>
      <c r="H44" s="86">
        <v>44287</v>
      </c>
      <c r="I44" t="s">
        <v>320</v>
      </c>
      <c r="J44" t="s">
        <v>180</v>
      </c>
      <c r="K44" t="s">
        <v>367</v>
      </c>
    </row>
    <row r="45" spans="1:12" ht="15" thickBot="1" x14ac:dyDescent="0.2">
      <c r="A45" s="101" t="s">
        <v>332</v>
      </c>
      <c r="B45" t="s">
        <v>368</v>
      </c>
      <c r="C45">
        <f>'MKT CAP - Price'!C47</f>
        <v>239.56</v>
      </c>
      <c r="D45" s="1">
        <f>CAT!F26</f>
        <v>91.943447606167993</v>
      </c>
      <c r="E45" s="92">
        <f t="shared" si="4"/>
        <v>0.38380133413828682</v>
      </c>
      <c r="F45" s="32" t="s">
        <v>436</v>
      </c>
      <c r="G45" s="32" t="s">
        <v>369</v>
      </c>
      <c r="H45" s="86">
        <v>44287</v>
      </c>
      <c r="I45" t="s">
        <v>320</v>
      </c>
      <c r="J45" t="s">
        <v>180</v>
      </c>
      <c r="K45" t="s">
        <v>370</v>
      </c>
      <c r="L45" t="s">
        <v>371</v>
      </c>
    </row>
    <row r="46" spans="1:12" ht="13.5" customHeight="1" thickBot="1" x14ac:dyDescent="0.25">
      <c r="A46" s="101" t="s">
        <v>333</v>
      </c>
      <c r="B46" t="s">
        <v>372</v>
      </c>
      <c r="C46">
        <f>'MKT CAP - Price'!C49</f>
        <v>47.64</v>
      </c>
      <c r="D46" s="1">
        <f>CSCO!F26</f>
        <v>34.878727950167757</v>
      </c>
      <c r="E46" s="92">
        <f t="shared" si="4"/>
        <v>0.73213114924785383</v>
      </c>
      <c r="F46" s="84" t="s">
        <v>437</v>
      </c>
      <c r="G46" s="32" t="s">
        <v>373</v>
      </c>
      <c r="H46" s="86">
        <v>44287</v>
      </c>
      <c r="I46" t="s">
        <v>321</v>
      </c>
      <c r="J46" t="s">
        <v>180</v>
      </c>
      <c r="K46" t="s">
        <v>374</v>
      </c>
    </row>
    <row r="47" spans="1:12" ht="15.75" customHeight="1" thickBot="1" x14ac:dyDescent="0.2">
      <c r="A47" s="101" t="s">
        <v>375</v>
      </c>
      <c r="B47" t="s">
        <v>376</v>
      </c>
      <c r="C47">
        <f>'MKT CAP - Price'!C50</f>
        <v>63.61</v>
      </c>
      <c r="D47" s="1">
        <f>KO!F26</f>
        <v>33.698795953972578</v>
      </c>
      <c r="E47" s="92">
        <f t="shared" si="4"/>
        <v>0.52977198481327747</v>
      </c>
      <c r="F47" s="32" t="s">
        <v>438</v>
      </c>
      <c r="G47" s="32" t="s">
        <v>377</v>
      </c>
      <c r="H47" s="86">
        <v>44287</v>
      </c>
      <c r="I47" t="s">
        <v>321</v>
      </c>
      <c r="J47" t="s">
        <v>180</v>
      </c>
      <c r="K47" t="s">
        <v>378</v>
      </c>
    </row>
    <row r="48" spans="1:12" ht="15" thickBot="1" x14ac:dyDescent="0.2">
      <c r="A48" s="101" t="s">
        <v>335</v>
      </c>
      <c r="B48" t="s">
        <v>335</v>
      </c>
      <c r="C48">
        <f>'MKT CAP - Price'!C51</f>
        <v>50.39</v>
      </c>
      <c r="D48" s="1">
        <f>DOW!F26</f>
        <v>54.648046792436389</v>
      </c>
      <c r="E48" s="92">
        <f t="shared" si="4"/>
        <v>1.0845018216399362</v>
      </c>
      <c r="F48" s="32" t="s">
        <v>439</v>
      </c>
      <c r="G48" s="32" t="s">
        <v>379</v>
      </c>
      <c r="H48" s="86">
        <v>44287</v>
      </c>
      <c r="I48" t="s">
        <v>320</v>
      </c>
      <c r="J48" t="s">
        <v>180</v>
      </c>
      <c r="K48" t="s">
        <v>380</v>
      </c>
    </row>
    <row r="49" spans="1:12" ht="15" thickBot="1" x14ac:dyDescent="0.2">
      <c r="A49" s="101" t="s">
        <v>381</v>
      </c>
      <c r="B49" t="s">
        <v>382</v>
      </c>
      <c r="C49">
        <f>'MKT CAP - Price'!C52</f>
        <v>343.38</v>
      </c>
      <c r="D49" s="1">
        <f>GS!F26</f>
        <v>152.23791096176436</v>
      </c>
      <c r="E49" s="92">
        <f t="shared" si="4"/>
        <v>0.44335112983215202</v>
      </c>
      <c r="F49" s="32" t="s">
        <v>440</v>
      </c>
      <c r="G49" s="32" t="s">
        <v>383</v>
      </c>
      <c r="H49" s="86">
        <v>44287</v>
      </c>
      <c r="I49" t="s">
        <v>384</v>
      </c>
      <c r="J49" t="s">
        <v>180</v>
      </c>
      <c r="K49" t="s">
        <v>385</v>
      </c>
    </row>
    <row r="50" spans="1:12" ht="15" thickBot="1" x14ac:dyDescent="0.2">
      <c r="A50" s="101" t="s">
        <v>386</v>
      </c>
      <c r="B50" t="s">
        <v>387</v>
      </c>
      <c r="C50">
        <f>'MKT CAP - Price'!C53</f>
        <v>315.86</v>
      </c>
      <c r="D50" s="1">
        <f>HD!F26</f>
        <v>187.5158268353286</v>
      </c>
      <c r="E50" s="92">
        <f t="shared" si="4"/>
        <v>0.59366753256293481</v>
      </c>
      <c r="F50" s="32" t="s">
        <v>441</v>
      </c>
      <c r="G50" s="32" t="s">
        <v>388</v>
      </c>
      <c r="H50" s="86">
        <v>44287</v>
      </c>
      <c r="I50" t="s">
        <v>321</v>
      </c>
      <c r="J50" t="s">
        <v>180</v>
      </c>
      <c r="K50" t="s">
        <v>389</v>
      </c>
    </row>
    <row r="51" spans="1:12" ht="15" thickBot="1" x14ac:dyDescent="0.2">
      <c r="A51" s="101" t="s">
        <v>338</v>
      </c>
      <c r="B51" t="s">
        <v>390</v>
      </c>
      <c r="C51">
        <f>'MKT CAP - Price'!C54</f>
        <v>214.3</v>
      </c>
      <c r="D51" s="1">
        <f>HON!F26</f>
        <v>97.878663961925056</v>
      </c>
      <c r="E51" s="92">
        <f t="shared" si="4"/>
        <v>0.45673664937902497</v>
      </c>
      <c r="F51" s="32" t="s">
        <v>442</v>
      </c>
      <c r="G51" s="32" t="s">
        <v>391</v>
      </c>
      <c r="H51" s="86">
        <v>44287</v>
      </c>
      <c r="I51" t="s">
        <v>320</v>
      </c>
      <c r="J51" t="s">
        <v>180</v>
      </c>
      <c r="K51" t="s">
        <v>392</v>
      </c>
    </row>
    <row r="52" spans="1:12" ht="15" thickBot="1" x14ac:dyDescent="0.2">
      <c r="A52" s="101" t="s">
        <v>340</v>
      </c>
      <c r="B52" t="s">
        <v>340</v>
      </c>
      <c r="C52">
        <f>'MKT CAP - Price'!C56</f>
        <v>140.88999999999999</v>
      </c>
      <c r="D52" s="1">
        <f>IBM!F26</f>
        <v>131.87329297989686</v>
      </c>
      <c r="E52" s="92">
        <f t="shared" si="4"/>
        <v>0.93600179558447638</v>
      </c>
      <c r="F52" s="32" t="s">
        <v>443</v>
      </c>
      <c r="G52" s="32" t="s">
        <v>393</v>
      </c>
      <c r="H52" s="86">
        <v>44287</v>
      </c>
      <c r="I52" t="s">
        <v>321</v>
      </c>
      <c r="J52" t="s">
        <v>180</v>
      </c>
      <c r="K52" t="s">
        <v>394</v>
      </c>
    </row>
    <row r="53" spans="1:12" ht="14" x14ac:dyDescent="0.15">
      <c r="A53" s="87" t="s">
        <v>341</v>
      </c>
      <c r="B53" t="s">
        <v>395</v>
      </c>
      <c r="C53">
        <f>'MKT CAP - Price'!C57</f>
        <v>176.65</v>
      </c>
      <c r="D53" s="1">
        <f>JNJ!F26</f>
        <v>93.910670860645979</v>
      </c>
      <c r="E53" s="92">
        <f t="shared" si="4"/>
        <v>0.53161998788930642</v>
      </c>
      <c r="F53" s="32" t="s">
        <v>444</v>
      </c>
      <c r="G53" s="32" t="s">
        <v>398</v>
      </c>
      <c r="H53" s="86">
        <v>44287</v>
      </c>
      <c r="I53" t="s">
        <v>321</v>
      </c>
      <c r="J53" t="s">
        <v>180</v>
      </c>
      <c r="K53" t="s">
        <v>399</v>
      </c>
    </row>
    <row r="54" spans="1:12" ht="14" x14ac:dyDescent="0.15">
      <c r="A54" s="87" t="s">
        <v>342</v>
      </c>
      <c r="B54" t="s">
        <v>396</v>
      </c>
      <c r="C54">
        <f>'MKT CAP - Price'!C58</f>
        <v>134.1</v>
      </c>
      <c r="D54" s="1">
        <f>JPM!F26</f>
        <v>114.44742797768673</v>
      </c>
      <c r="E54" s="92">
        <f t="shared" si="4"/>
        <v>0.85344838163823067</v>
      </c>
      <c r="F54" s="32" t="s">
        <v>445</v>
      </c>
      <c r="G54" s="32" t="s">
        <v>400</v>
      </c>
      <c r="H54" s="86">
        <v>44287</v>
      </c>
      <c r="I54" t="s">
        <v>384</v>
      </c>
      <c r="J54" t="s">
        <v>180</v>
      </c>
      <c r="K54" t="s">
        <v>385</v>
      </c>
    </row>
    <row r="55" spans="1:12" ht="14" x14ac:dyDescent="0.15">
      <c r="A55" s="87" t="s">
        <v>343</v>
      </c>
      <c r="B55" t="s">
        <v>401</v>
      </c>
      <c r="C55">
        <f>'MKT CAP - Price'!C59</f>
        <v>263.52999999999997</v>
      </c>
      <c r="D55" s="1">
        <f>MCD!F26</f>
        <v>109.07338236005377</v>
      </c>
      <c r="E55" s="92">
        <f t="shared" si="4"/>
        <v>0.41389360740733039</v>
      </c>
      <c r="F55" s="32" t="s">
        <v>446</v>
      </c>
      <c r="G55" s="32" t="s">
        <v>402</v>
      </c>
      <c r="H55" s="86">
        <v>44287</v>
      </c>
      <c r="I55" t="s">
        <v>321</v>
      </c>
      <c r="J55" t="s">
        <v>180</v>
      </c>
      <c r="K55" t="s">
        <v>403</v>
      </c>
    </row>
    <row r="56" spans="1:12" ht="14" x14ac:dyDescent="0.15">
      <c r="A56" s="87" t="s">
        <v>345</v>
      </c>
      <c r="B56" t="s">
        <v>404</v>
      </c>
      <c r="C56">
        <f>'MKT CAP - Price'!C62</f>
        <v>117.01</v>
      </c>
      <c r="D56" s="1">
        <f>NKE!F26</f>
        <v>45.577478303347718</v>
      </c>
      <c r="E56" s="92">
        <f t="shared" si="4"/>
        <v>0.38951780448976769</v>
      </c>
      <c r="F56" s="32" t="s">
        <v>447</v>
      </c>
      <c r="G56" s="32" t="s">
        <v>405</v>
      </c>
      <c r="H56" s="86">
        <v>44287</v>
      </c>
      <c r="I56" t="s">
        <v>316</v>
      </c>
      <c r="J56" t="s">
        <v>180</v>
      </c>
      <c r="K56" t="s">
        <v>406</v>
      </c>
    </row>
    <row r="57" spans="1:12" ht="14" x14ac:dyDescent="0.15">
      <c r="A57" s="87" t="s">
        <v>346</v>
      </c>
      <c r="B57" t="s">
        <v>407</v>
      </c>
      <c r="C57">
        <f>'MKT CAP - Price'!C63</f>
        <v>151.56</v>
      </c>
      <c r="D57" s="1">
        <f>PG!F26</f>
        <v>72.885310960904178</v>
      </c>
      <c r="E57" s="92">
        <f t="shared" si="4"/>
        <v>0.48090070573307059</v>
      </c>
      <c r="F57" s="32" t="s">
        <v>448</v>
      </c>
      <c r="G57" s="32" t="s">
        <v>408</v>
      </c>
      <c r="H57" s="86">
        <v>44287</v>
      </c>
      <c r="I57" t="s">
        <v>321</v>
      </c>
      <c r="J57" t="s">
        <v>180</v>
      </c>
      <c r="K57" t="s">
        <v>409</v>
      </c>
    </row>
    <row r="58" spans="1:12" ht="14" x14ac:dyDescent="0.15">
      <c r="A58" s="87" t="s">
        <v>347</v>
      </c>
      <c r="B58" t="s">
        <v>410</v>
      </c>
      <c r="C58">
        <f>'MKT CAP - Price'!C64</f>
        <v>132.59</v>
      </c>
      <c r="D58" s="1">
        <f>CRM!F26</f>
        <v>192.0868867673847</v>
      </c>
      <c r="E58" s="92">
        <f t="shared" si="4"/>
        <v>1.4487283110897102</v>
      </c>
      <c r="F58" s="32" t="s">
        <v>449</v>
      </c>
      <c r="G58" s="32" t="s">
        <v>412</v>
      </c>
      <c r="H58" s="86">
        <v>44287</v>
      </c>
      <c r="I58" t="s">
        <v>318</v>
      </c>
      <c r="J58" t="s">
        <v>180</v>
      </c>
      <c r="K58" t="s">
        <v>413</v>
      </c>
    </row>
    <row r="59" spans="1:12" ht="14" x14ac:dyDescent="0.15">
      <c r="A59" s="87" t="s">
        <v>348</v>
      </c>
      <c r="B59" t="s">
        <v>414</v>
      </c>
      <c r="C59">
        <f>'MKT CAP - Price'!C65</f>
        <v>187.49</v>
      </c>
      <c r="D59" s="1">
        <f>TRV!F26</f>
        <v>73.416233976728634</v>
      </c>
      <c r="E59" s="92">
        <f t="shared" si="4"/>
        <v>0.39157413182958362</v>
      </c>
      <c r="F59" s="32" t="s">
        <v>450</v>
      </c>
      <c r="G59" s="32" t="s">
        <v>415</v>
      </c>
      <c r="H59" s="86">
        <v>44287</v>
      </c>
      <c r="I59" t="s">
        <v>321</v>
      </c>
      <c r="J59" t="s">
        <v>180</v>
      </c>
      <c r="K59" t="s">
        <v>416</v>
      </c>
    </row>
    <row r="60" spans="1:12" ht="14" x14ac:dyDescent="0.15">
      <c r="A60" s="87" t="s">
        <v>417</v>
      </c>
      <c r="B60" t="s">
        <v>418</v>
      </c>
      <c r="C60">
        <f>'MKT CAP - Price'!C66</f>
        <v>530.17999999999995</v>
      </c>
      <c r="D60" s="1">
        <f>UNH!F26</f>
        <v>257.75466644390269</v>
      </c>
      <c r="E60" s="92">
        <f t="shared" si="4"/>
        <v>0.48616444687446286</v>
      </c>
      <c r="F60" s="32" t="s">
        <v>451</v>
      </c>
      <c r="G60" s="32" t="s">
        <v>420</v>
      </c>
      <c r="H60" s="86">
        <v>44287</v>
      </c>
      <c r="I60" t="s">
        <v>318</v>
      </c>
      <c r="J60" t="s">
        <v>180</v>
      </c>
      <c r="K60" t="s">
        <v>421</v>
      </c>
    </row>
    <row r="61" spans="1:12" ht="14" x14ac:dyDescent="0.15">
      <c r="A61" s="87" t="s">
        <v>350</v>
      </c>
      <c r="B61" t="s">
        <v>458</v>
      </c>
      <c r="C61">
        <f>'MKT CAP - Price'!C68</f>
        <v>207.76</v>
      </c>
      <c r="D61" s="1">
        <f>Visa!F26</f>
        <v>159.84968998751938</v>
      </c>
      <c r="E61" s="92">
        <f t="shared" si="4"/>
        <v>0.76939588942779835</v>
      </c>
      <c r="F61" s="32" t="s">
        <v>452</v>
      </c>
      <c r="G61" s="32" t="s">
        <v>423</v>
      </c>
      <c r="H61" s="86">
        <v>44287</v>
      </c>
      <c r="I61" t="s">
        <v>318</v>
      </c>
      <c r="J61" t="s">
        <v>180</v>
      </c>
      <c r="K61" t="s">
        <v>413</v>
      </c>
    </row>
    <row r="62" spans="1:12" s="94" customFormat="1" ht="14" x14ac:dyDescent="0.15">
      <c r="A62" s="111" t="s">
        <v>351</v>
      </c>
      <c r="B62" s="94" t="s">
        <v>140</v>
      </c>
      <c r="C62" s="94">
        <f>'MKT CAP - Price'!C69</f>
        <v>37.36</v>
      </c>
      <c r="D62" s="112">
        <f>WBA!F26</f>
        <v>43.991098758331852</v>
      </c>
      <c r="E62" s="108">
        <f t="shared" si="4"/>
        <v>1.1774919367861845</v>
      </c>
      <c r="F62" s="109" t="s">
        <v>453</v>
      </c>
      <c r="G62" s="109" t="s">
        <v>424</v>
      </c>
      <c r="H62" s="110">
        <v>44287</v>
      </c>
      <c r="I62" s="94" t="s">
        <v>321</v>
      </c>
      <c r="J62" s="94" t="s">
        <v>180</v>
      </c>
      <c r="K62" s="94" t="s">
        <v>425</v>
      </c>
    </row>
    <row r="63" spans="1:12" ht="14" x14ac:dyDescent="0.15">
      <c r="A63" s="87" t="s">
        <v>352</v>
      </c>
      <c r="B63" t="s">
        <v>426</v>
      </c>
      <c r="C63">
        <f>'MKT CAP - Price'!C70</f>
        <v>141.79</v>
      </c>
      <c r="D63" s="1">
        <f>WMT!F26</f>
        <v>50.538712622312275</v>
      </c>
      <c r="E63" s="92">
        <f t="shared" si="4"/>
        <v>0.35643354695191676</v>
      </c>
      <c r="F63" s="32" t="s">
        <v>454</v>
      </c>
      <c r="G63" s="32" t="s">
        <v>427</v>
      </c>
      <c r="H63" s="86">
        <v>44287</v>
      </c>
      <c r="I63" t="s">
        <v>321</v>
      </c>
      <c r="J63" t="s">
        <v>180</v>
      </c>
      <c r="K63" t="s">
        <v>428</v>
      </c>
    </row>
    <row r="64" spans="1:12" x14ac:dyDescent="0.15">
      <c r="A64" s="102" t="s">
        <v>120</v>
      </c>
      <c r="B64" t="s">
        <v>118</v>
      </c>
      <c r="C64" s="1">
        <f>'MKT CAP - Price'!C7/1000000000</f>
        <v>15.110368816999999</v>
      </c>
      <c r="D64" s="1">
        <f>FRESENIUS!F26</f>
        <v>13.293526486437397</v>
      </c>
      <c r="E64" s="92">
        <f t="shared" si="4"/>
        <v>0.87976188056253435</v>
      </c>
      <c r="F64" s="32" t="s">
        <v>191</v>
      </c>
      <c r="G64" s="32" t="s">
        <v>123</v>
      </c>
      <c r="H64" s="86">
        <v>44256</v>
      </c>
      <c r="I64" t="s">
        <v>314</v>
      </c>
      <c r="J64" t="s">
        <v>125</v>
      </c>
      <c r="K64" t="s">
        <v>126</v>
      </c>
      <c r="L64" t="s">
        <v>127</v>
      </c>
    </row>
    <row r="65" spans="1:12" x14ac:dyDescent="0.15">
      <c r="A65" s="102" t="s">
        <v>299</v>
      </c>
      <c r="B65" t="s">
        <v>122</v>
      </c>
      <c r="C65" s="1">
        <f>'MKT CAP - Price'!C8/1000000000</f>
        <v>8.8638581740000006</v>
      </c>
      <c r="D65" s="1">
        <f>'FRE MED'!F26</f>
        <v>18.928028917020296</v>
      </c>
      <c r="E65" s="92">
        <f t="shared" si="4"/>
        <v>2.1354164908167328</v>
      </c>
      <c r="F65" s="32" t="s">
        <v>191</v>
      </c>
      <c r="G65" s="85" t="s">
        <v>124</v>
      </c>
      <c r="H65" s="86">
        <v>44256</v>
      </c>
      <c r="I65" t="s">
        <v>315</v>
      </c>
      <c r="J65" t="s">
        <v>109</v>
      </c>
      <c r="K65" t="s">
        <v>126</v>
      </c>
      <c r="L65" t="s">
        <v>128</v>
      </c>
    </row>
    <row r="66" spans="1:12" ht="14" x14ac:dyDescent="0.15">
      <c r="A66" s="87" t="s">
        <v>301</v>
      </c>
      <c r="B66" t="s">
        <v>182</v>
      </c>
      <c r="C66" s="1">
        <f>'MKT CAP - Price'!C27/1000000000</f>
        <v>9.0629071359999998</v>
      </c>
      <c r="D66" s="1">
        <f>STOR!F26</f>
        <v>8.6145684509324951</v>
      </c>
      <c r="E66" s="92">
        <f t="shared" si="4"/>
        <v>0.95053036753663755</v>
      </c>
      <c r="F66" s="32" t="s">
        <v>192</v>
      </c>
      <c r="G66" s="32" t="s">
        <v>186</v>
      </c>
      <c r="H66" s="86">
        <v>44256</v>
      </c>
      <c r="I66" t="s">
        <v>74</v>
      </c>
      <c r="J66" t="s">
        <v>109</v>
      </c>
      <c r="K66" t="s">
        <v>193</v>
      </c>
      <c r="L66" t="s">
        <v>194</v>
      </c>
    </row>
    <row r="67" spans="1:12" ht="14" x14ac:dyDescent="0.15">
      <c r="A67" s="87" t="s">
        <v>302</v>
      </c>
      <c r="B67" t="s">
        <v>183</v>
      </c>
      <c r="C67" s="1">
        <f>'MKT CAP - Price'!C28/1000000000</f>
        <v>2.7563684369999999</v>
      </c>
      <c r="D67" s="1">
        <f>DEI!F26</f>
        <v>5.8677092318835813</v>
      </c>
      <c r="E67" s="92">
        <f t="shared" si="4"/>
        <v>2.1287826232221443</v>
      </c>
      <c r="F67" s="32" t="s">
        <v>192</v>
      </c>
      <c r="G67" s="32" t="s">
        <v>187</v>
      </c>
      <c r="H67" s="86">
        <v>44256</v>
      </c>
      <c r="I67" t="s">
        <v>74</v>
      </c>
      <c r="J67" t="s">
        <v>109</v>
      </c>
      <c r="K67" t="s">
        <v>196</v>
      </c>
      <c r="L67" t="s">
        <v>194</v>
      </c>
    </row>
    <row r="68" spans="1:12" ht="14" x14ac:dyDescent="0.15">
      <c r="A68" s="87" t="s">
        <v>303</v>
      </c>
      <c r="B68" t="s">
        <v>185</v>
      </c>
      <c r="C68" s="1">
        <f>'MKT CAP - Price'!C29</f>
        <v>26.78</v>
      </c>
      <c r="D68" s="1">
        <f>SRU.UN!F26</f>
        <v>30.651607570070965</v>
      </c>
      <c r="E68" s="92">
        <f t="shared" si="4"/>
        <v>1.1445708577322988</v>
      </c>
      <c r="F68" s="32" t="s">
        <v>192</v>
      </c>
      <c r="G68" s="32" t="s">
        <v>188</v>
      </c>
      <c r="H68" s="86">
        <v>44256</v>
      </c>
      <c r="I68" t="s">
        <v>74</v>
      </c>
      <c r="J68" t="s">
        <v>198</v>
      </c>
      <c r="K68" t="s">
        <v>197</v>
      </c>
      <c r="L68" t="s">
        <v>195</v>
      </c>
    </row>
    <row r="69" spans="1:12" ht="14" x14ac:dyDescent="0.15">
      <c r="A69" s="87" t="s">
        <v>201</v>
      </c>
      <c r="B69" t="s">
        <v>200</v>
      </c>
      <c r="C69" s="1">
        <f>'MKT CAP - Price'!C30</f>
        <v>161.61000000000001</v>
      </c>
      <c r="D69" s="1">
        <f>ABBVIE!F26</f>
        <v>125.03181457271299</v>
      </c>
      <c r="E69" s="104">
        <f t="shared" si="4"/>
        <v>0.7736638486028895</v>
      </c>
      <c r="F69" s="32" t="s">
        <v>221</v>
      </c>
      <c r="G69" s="32" t="s">
        <v>205</v>
      </c>
      <c r="H69" s="86">
        <v>44256</v>
      </c>
      <c r="I69" t="s">
        <v>317</v>
      </c>
      <c r="J69" t="s">
        <v>180</v>
      </c>
      <c r="K69" t="s">
        <v>208</v>
      </c>
      <c r="L69" t="s">
        <v>209</v>
      </c>
    </row>
    <row r="70" spans="1:12" ht="14" x14ac:dyDescent="0.15">
      <c r="A70" s="87" t="s">
        <v>304</v>
      </c>
      <c r="B70" t="s">
        <v>202</v>
      </c>
      <c r="C70" s="1">
        <f>'MKT CAP - Price'!C31</f>
        <v>71.95</v>
      </c>
      <c r="D70" s="1">
        <f>BMY!F26</f>
        <v>46.416759903712403</v>
      </c>
      <c r="E70" s="92">
        <f t="shared" si="4"/>
        <v>0.64512522451302856</v>
      </c>
      <c r="F70" s="32" t="s">
        <v>221</v>
      </c>
      <c r="G70" s="32" t="s">
        <v>206</v>
      </c>
      <c r="H70" s="86">
        <v>44256</v>
      </c>
      <c r="I70" t="s">
        <v>317</v>
      </c>
      <c r="J70" t="s">
        <v>180</v>
      </c>
      <c r="K70" t="s">
        <v>210</v>
      </c>
      <c r="L70" t="s">
        <v>209</v>
      </c>
    </row>
    <row r="71" spans="1:12" ht="14" x14ac:dyDescent="0.15">
      <c r="A71" s="87" t="s">
        <v>203</v>
      </c>
      <c r="B71" t="s">
        <v>204</v>
      </c>
      <c r="C71" s="1">
        <f>'MKT CAP - Price'!C32</f>
        <v>110.95</v>
      </c>
      <c r="D71" s="1">
        <f>MRK!F26</f>
        <v>60.386183829609706</v>
      </c>
      <c r="E71" s="92">
        <f t="shared" si="4"/>
        <v>0.54426483848228668</v>
      </c>
      <c r="F71" s="32" t="s">
        <v>221</v>
      </c>
      <c r="G71" s="32" t="s">
        <v>207</v>
      </c>
      <c r="H71" s="86">
        <v>44256</v>
      </c>
      <c r="I71" t="s">
        <v>317</v>
      </c>
      <c r="J71" t="s">
        <v>180</v>
      </c>
      <c r="K71" t="s">
        <v>211</v>
      </c>
      <c r="L71" t="s">
        <v>209</v>
      </c>
    </row>
    <row r="72" spans="1:12" ht="14" x14ac:dyDescent="0.15">
      <c r="A72" s="87" t="s">
        <v>249</v>
      </c>
      <c r="B72" t="s">
        <v>250</v>
      </c>
      <c r="C72" s="1">
        <f>'MKT CAP - Price'!C34/1000000000</f>
        <v>51.446620000000003</v>
      </c>
      <c r="D72" s="1">
        <f>NTR!F26</f>
        <v>24.432704048527469</v>
      </c>
      <c r="E72" s="95">
        <f t="shared" si="4"/>
        <v>0.47491368817868829</v>
      </c>
      <c r="F72" s="32" t="s">
        <v>256</v>
      </c>
      <c r="G72" s="32" t="s">
        <v>252</v>
      </c>
      <c r="H72" s="86">
        <v>44256</v>
      </c>
      <c r="I72" t="s">
        <v>320</v>
      </c>
      <c r="J72" t="s">
        <v>109</v>
      </c>
      <c r="K72" t="s">
        <v>253</v>
      </c>
      <c r="L72" t="s">
        <v>254</v>
      </c>
    </row>
    <row r="73" spans="1:12" ht="14" x14ac:dyDescent="0.15">
      <c r="A73" s="87" t="s">
        <v>259</v>
      </c>
      <c r="B73" t="s">
        <v>258</v>
      </c>
      <c r="C73" s="1">
        <f>'MKT CAP - Price'!C35/1000000000</f>
        <v>347.068695241</v>
      </c>
      <c r="D73" s="1">
        <f>CVX!F26</f>
        <v>143.79695574694765</v>
      </c>
      <c r="E73" s="92">
        <f t="shared" si="4"/>
        <v>0.41431842663625107</v>
      </c>
      <c r="F73" s="32" t="s">
        <v>269</v>
      </c>
      <c r="G73" s="32" t="s">
        <v>262</v>
      </c>
      <c r="H73" s="86">
        <v>44256</v>
      </c>
      <c r="I73" t="s">
        <v>320</v>
      </c>
      <c r="J73" t="s">
        <v>109</v>
      </c>
      <c r="K73" t="s">
        <v>263</v>
      </c>
      <c r="L73" t="s">
        <v>264</v>
      </c>
    </row>
    <row r="74" spans="1:12" ht="15" customHeight="1" x14ac:dyDescent="0.15">
      <c r="A74" s="87" t="s">
        <v>260</v>
      </c>
      <c r="B74" t="s">
        <v>265</v>
      </c>
      <c r="C74" s="1" t="e">
        <f>'MKT CAP - Price'!C36/1000000000</f>
        <v>#N/A</v>
      </c>
      <c r="D74" s="1">
        <f>LUKOIL!F26</f>
        <v>75.900051537267785</v>
      </c>
      <c r="E74" s="92" t="e">
        <f t="shared" si="4"/>
        <v>#N/A</v>
      </c>
      <c r="F74" s="32" t="s">
        <v>269</v>
      </c>
      <c r="G74" s="32" t="s">
        <v>266</v>
      </c>
      <c r="H74" s="86">
        <v>44256</v>
      </c>
      <c r="I74" t="s">
        <v>320</v>
      </c>
      <c r="J74" t="s">
        <v>109</v>
      </c>
      <c r="K74" t="s">
        <v>267</v>
      </c>
      <c r="L74" t="s">
        <v>268</v>
      </c>
    </row>
    <row r="75" spans="1:12" ht="14" x14ac:dyDescent="0.15">
      <c r="A75" s="87" t="s">
        <v>270</v>
      </c>
      <c r="B75" t="s">
        <v>274</v>
      </c>
      <c r="C75" s="1">
        <f>'MKT CAP - Price'!C37/1000000000</f>
        <v>30.068470894000001</v>
      </c>
      <c r="D75" s="1">
        <f>GOLD!F26</f>
        <v>22.055186987911075</v>
      </c>
      <c r="E75" s="92">
        <f t="shared" si="4"/>
        <v>0.73349878900267151</v>
      </c>
      <c r="F75" s="32" t="s">
        <v>288</v>
      </c>
      <c r="G75" s="32" t="s">
        <v>277</v>
      </c>
      <c r="H75" s="86">
        <v>44256</v>
      </c>
      <c r="I75" t="s">
        <v>274</v>
      </c>
      <c r="J75" t="s">
        <v>109</v>
      </c>
      <c r="K75" t="s">
        <v>275</v>
      </c>
      <c r="L75" t="s">
        <v>276</v>
      </c>
    </row>
    <row r="76" spans="1:12" ht="14" x14ac:dyDescent="0.15">
      <c r="A76" s="87" t="s">
        <v>280</v>
      </c>
      <c r="B76" t="s">
        <v>281</v>
      </c>
      <c r="C76" s="1">
        <f>'MKT CAP - Price'!C38/1000000000</f>
        <v>142.744538304</v>
      </c>
      <c r="D76" s="1">
        <f>AU!F26</f>
        <v>10.424241441296978</v>
      </c>
      <c r="E76" s="92">
        <f t="shared" si="4"/>
        <v>7.3027252497021591E-2</v>
      </c>
      <c r="F76" s="32" t="s">
        <v>288</v>
      </c>
      <c r="G76" s="32" t="s">
        <v>286</v>
      </c>
      <c r="H76" s="86">
        <v>44256</v>
      </c>
      <c r="I76" t="s">
        <v>274</v>
      </c>
      <c r="J76" t="s">
        <v>109</v>
      </c>
      <c r="K76" t="s">
        <v>287</v>
      </c>
      <c r="L76" t="s">
        <v>276</v>
      </c>
    </row>
    <row r="77" spans="1:12" ht="14" x14ac:dyDescent="0.15">
      <c r="A77" s="87" t="s">
        <v>322</v>
      </c>
      <c r="B77" t="s">
        <v>323</v>
      </c>
      <c r="C77" s="1" t="s">
        <v>325</v>
      </c>
      <c r="D77" s="1"/>
      <c r="E77" s="103"/>
      <c r="F77" s="32" t="s">
        <v>324</v>
      </c>
      <c r="H77" s="86">
        <v>44256</v>
      </c>
      <c r="K77" t="s">
        <v>326</v>
      </c>
    </row>
    <row r="78" spans="1:12" ht="14" x14ac:dyDescent="0.15">
      <c r="A78" s="87" t="s">
        <v>305</v>
      </c>
      <c r="B78" t="s">
        <v>289</v>
      </c>
      <c r="C78" s="1">
        <v>31</v>
      </c>
      <c r="D78" s="1">
        <f>CYPC!F26</f>
        <v>17.027357056932996</v>
      </c>
      <c r="E78" s="92">
        <f t="shared" ref="E78:E89" si="6">D78/C78</f>
        <v>0.54926958248170954</v>
      </c>
      <c r="F78" s="32" t="s">
        <v>306</v>
      </c>
      <c r="G78" s="32" t="s">
        <v>307</v>
      </c>
      <c r="H78" s="86">
        <v>44256</v>
      </c>
      <c r="I78" t="s">
        <v>321</v>
      </c>
      <c r="J78" t="s">
        <v>180</v>
      </c>
      <c r="K78" t="s">
        <v>290</v>
      </c>
      <c r="L78" t="s">
        <v>291</v>
      </c>
    </row>
    <row r="79" spans="1:12" ht="14" x14ac:dyDescent="0.15">
      <c r="A79" s="87" t="s">
        <v>78</v>
      </c>
      <c r="B79" t="s">
        <v>78</v>
      </c>
      <c r="C79" s="1">
        <f>'MKT CAP - Price'!C12/1000000000</f>
        <v>118.70537888299999</v>
      </c>
      <c r="D79" s="1">
        <f>NIO!F26</f>
        <v>46.090579766115575</v>
      </c>
      <c r="E79" s="92">
        <f t="shared" si="6"/>
        <v>0.3882770957796613</v>
      </c>
      <c r="F79" s="32" t="s">
        <v>82</v>
      </c>
      <c r="G79" s="32" t="s">
        <v>155</v>
      </c>
      <c r="H79" s="86">
        <v>44228</v>
      </c>
      <c r="I79" t="s">
        <v>318</v>
      </c>
      <c r="J79" t="s">
        <v>109</v>
      </c>
      <c r="K79" t="s">
        <v>156</v>
      </c>
      <c r="L79" t="s">
        <v>157</v>
      </c>
    </row>
    <row r="80" spans="1:12" s="37" customFormat="1" ht="14" x14ac:dyDescent="0.15">
      <c r="A80" s="116" t="s">
        <v>79</v>
      </c>
      <c r="B80" s="37" t="s">
        <v>158</v>
      </c>
      <c r="C80" s="117">
        <f>'MKT CAP - Price'!C13</f>
        <v>382.43</v>
      </c>
      <c r="D80" s="117">
        <f>'S&amp;P 500'!F26/10</f>
        <v>215.11314690906187</v>
      </c>
      <c r="E80" s="118">
        <f t="shared" si="6"/>
        <v>0.56249025157299859</v>
      </c>
      <c r="F80" s="119" t="s">
        <v>149</v>
      </c>
      <c r="G80" s="146" t="s">
        <v>159</v>
      </c>
      <c r="H80" s="120">
        <v>44470</v>
      </c>
      <c r="I80" s="37" t="s">
        <v>319</v>
      </c>
      <c r="J80" s="37" t="s">
        <v>160</v>
      </c>
      <c r="K80" s="37" t="s">
        <v>162</v>
      </c>
      <c r="L80" s="37" t="s">
        <v>163</v>
      </c>
    </row>
    <row r="81" spans="1:12" ht="14" x14ac:dyDescent="0.15">
      <c r="A81" s="87" t="s">
        <v>73</v>
      </c>
      <c r="B81" t="s">
        <v>133</v>
      </c>
      <c r="C81" s="1">
        <f>'MKT CAP - Price'!C15</f>
        <v>74.489999999999995</v>
      </c>
      <c r="D81" s="1">
        <f>TSMC!F26</f>
        <v>104.34332076891448</v>
      </c>
      <c r="E81" s="92">
        <f t="shared" si="6"/>
        <v>1.4007695095840313</v>
      </c>
      <c r="F81" s="32" t="s">
        <v>146</v>
      </c>
      <c r="G81" s="32" t="s">
        <v>170</v>
      </c>
      <c r="H81" s="86">
        <v>44228</v>
      </c>
      <c r="I81" t="s">
        <v>316</v>
      </c>
      <c r="J81" t="s">
        <v>109</v>
      </c>
      <c r="K81" t="s">
        <v>214</v>
      </c>
      <c r="L81" t="s">
        <v>215</v>
      </c>
    </row>
    <row r="82" spans="1:12" ht="14" x14ac:dyDescent="0.15">
      <c r="A82" s="87" t="s">
        <v>38</v>
      </c>
      <c r="B82" t="s">
        <v>169</v>
      </c>
      <c r="C82" s="1">
        <f>'MKT CAP - Price'!C16/1000000000</f>
        <v>31.911337154000002</v>
      </c>
      <c r="D82" s="1">
        <f>KROGER!F26</f>
        <v>20.179147559200182</v>
      </c>
      <c r="E82" s="92">
        <f t="shared" si="6"/>
        <v>0.63235042335638325</v>
      </c>
      <c r="F82" s="32" t="s">
        <v>148</v>
      </c>
      <c r="G82" s="32" t="s">
        <v>171</v>
      </c>
      <c r="H82" s="86">
        <v>44228</v>
      </c>
      <c r="I82" t="s">
        <v>321</v>
      </c>
      <c r="J82" t="s">
        <v>109</v>
      </c>
      <c r="K82" t="s">
        <v>216</v>
      </c>
      <c r="L82" t="s">
        <v>217</v>
      </c>
    </row>
    <row r="83" spans="1:12" ht="15.75" customHeight="1" x14ac:dyDescent="0.15">
      <c r="A83" s="87" t="s">
        <v>300</v>
      </c>
      <c r="B83" t="s">
        <v>134</v>
      </c>
      <c r="C83" s="1">
        <f>'MKT CAP - Price'!C17/1000000000</f>
        <v>3.4264420740000001</v>
      </c>
      <c r="D83" s="1">
        <f>SFM!F26/1000</f>
        <v>2.1863493663255222</v>
      </c>
      <c r="E83" s="92">
        <f t="shared" si="6"/>
        <v>0.63808151987031725</v>
      </c>
      <c r="F83" s="32" t="s">
        <v>148</v>
      </c>
      <c r="G83" s="32" t="s">
        <v>172</v>
      </c>
      <c r="H83" s="86">
        <v>44228</v>
      </c>
      <c r="I83" t="s">
        <v>316</v>
      </c>
      <c r="J83" t="s">
        <v>109</v>
      </c>
      <c r="K83" t="s">
        <v>212</v>
      </c>
      <c r="L83" t="s">
        <v>213</v>
      </c>
    </row>
    <row r="84" spans="1:12" ht="14" x14ac:dyDescent="0.15">
      <c r="A84" s="87" t="s">
        <v>135</v>
      </c>
      <c r="B84" t="s">
        <v>228</v>
      </c>
      <c r="C84" s="1">
        <f>'MKT CAP - Price'!H18/1000000000</f>
        <v>153.292527855</v>
      </c>
      <c r="D84" s="1">
        <f>NHY!D8</f>
        <v>100.3170858102314</v>
      </c>
      <c r="E84" s="92">
        <f t="shared" si="6"/>
        <v>0.65441601892769174</v>
      </c>
      <c r="F84" s="90" t="s">
        <v>232</v>
      </c>
      <c r="G84" s="32" t="s">
        <v>173</v>
      </c>
      <c r="H84" s="86">
        <v>44228</v>
      </c>
      <c r="I84" t="s">
        <v>320</v>
      </c>
      <c r="J84" t="s">
        <v>231</v>
      </c>
      <c r="K84" t="s">
        <v>233</v>
      </c>
      <c r="L84" t="s">
        <v>234</v>
      </c>
    </row>
    <row r="85" spans="1:12" ht="14" x14ac:dyDescent="0.15">
      <c r="A85" s="87" t="s">
        <v>40</v>
      </c>
      <c r="B85" t="s">
        <v>229</v>
      </c>
      <c r="C85" s="1">
        <f>'MKT CAP - Price'!C20/1000000000</f>
        <v>385.98083555599999</v>
      </c>
      <c r="D85" s="1">
        <f>TSLA!F26</f>
        <v>250.07739183089399</v>
      </c>
      <c r="E85" s="92">
        <f t="shared" si="6"/>
        <v>0.64790105827575872</v>
      </c>
      <c r="F85" s="32" t="s">
        <v>147</v>
      </c>
      <c r="G85" s="32" t="s">
        <v>174</v>
      </c>
      <c r="H85" s="86">
        <v>44228</v>
      </c>
      <c r="I85" t="s">
        <v>318</v>
      </c>
      <c r="J85" t="s">
        <v>109</v>
      </c>
      <c r="K85" t="s">
        <v>235</v>
      </c>
      <c r="L85" t="s">
        <v>239</v>
      </c>
    </row>
    <row r="86" spans="1:12" ht="14" x14ac:dyDescent="0.15">
      <c r="A86" s="87" t="s">
        <v>30</v>
      </c>
      <c r="B86" t="s">
        <v>236</v>
      </c>
      <c r="C86" s="1">
        <f>'MKT CAP - Price'!C22/1000000000</f>
        <v>131.20810573200001</v>
      </c>
      <c r="D86" s="1">
        <f>'AT&amp;T'!F26</f>
        <v>98.582374334206946</v>
      </c>
      <c r="E86" s="92">
        <f t="shared" si="6"/>
        <v>0.75134362914717356</v>
      </c>
      <c r="F86" s="32" t="s">
        <v>223</v>
      </c>
      <c r="G86" s="85" t="s">
        <v>176</v>
      </c>
      <c r="H86" s="86">
        <v>44228</v>
      </c>
      <c r="I86" t="s">
        <v>321</v>
      </c>
      <c r="J86" t="s">
        <v>109</v>
      </c>
      <c r="K86" t="s">
        <v>240</v>
      </c>
      <c r="L86" t="s">
        <v>241</v>
      </c>
    </row>
    <row r="87" spans="1:12" ht="14" x14ac:dyDescent="0.15">
      <c r="A87" s="87" t="s">
        <v>138</v>
      </c>
      <c r="B87" t="s">
        <v>242</v>
      </c>
      <c r="C87" s="1">
        <f>'MKT CAP - Price'!C23/1000000000</f>
        <v>27.029320758000001</v>
      </c>
      <c r="D87" s="1">
        <f>AHOLD!F26</f>
        <v>20.226176516958347</v>
      </c>
      <c r="E87" s="92">
        <f t="shared" si="6"/>
        <v>0.74830502394226484</v>
      </c>
      <c r="F87" s="32" t="s">
        <v>148</v>
      </c>
      <c r="G87" s="32" t="s">
        <v>177</v>
      </c>
      <c r="H87" s="86">
        <v>44228</v>
      </c>
      <c r="I87" t="s">
        <v>321</v>
      </c>
      <c r="J87" t="s">
        <v>125</v>
      </c>
      <c r="K87" t="s">
        <v>243</v>
      </c>
      <c r="L87" t="s">
        <v>244</v>
      </c>
    </row>
    <row r="88" spans="1:12" ht="14" x14ac:dyDescent="0.15">
      <c r="A88" s="87" t="s">
        <v>139</v>
      </c>
      <c r="B88" t="s">
        <v>245</v>
      </c>
      <c r="C88" s="1">
        <f>'MKT CAP - Price'!C24</f>
        <v>23.02</v>
      </c>
      <c r="D88" s="1">
        <f>Wiener!F26</f>
        <v>20.726114709769529</v>
      </c>
      <c r="E88" s="92">
        <f t="shared" si="6"/>
        <v>0.90035250694046609</v>
      </c>
      <c r="F88" s="32" t="s">
        <v>222</v>
      </c>
      <c r="G88" s="32" t="s">
        <v>178</v>
      </c>
      <c r="H88" s="86">
        <v>44228</v>
      </c>
      <c r="I88" t="s">
        <v>320</v>
      </c>
      <c r="J88" t="s">
        <v>125</v>
      </c>
    </row>
    <row r="89" spans="1:12" ht="14" x14ac:dyDescent="0.15">
      <c r="A89" s="87" t="s">
        <v>41</v>
      </c>
      <c r="B89" t="s">
        <v>230</v>
      </c>
      <c r="C89" s="1">
        <f>'MKT CAP - Price'!C26/1000000000</f>
        <v>299.365001678</v>
      </c>
      <c r="D89" s="1">
        <f>NESN!F26</f>
        <v>202.13078855634635</v>
      </c>
      <c r="E89" s="92">
        <f t="shared" si="6"/>
        <v>0.67519846148802742</v>
      </c>
      <c r="F89" s="32" t="s">
        <v>147</v>
      </c>
      <c r="G89" s="32" t="s">
        <v>179</v>
      </c>
      <c r="H89" s="86">
        <v>44228</v>
      </c>
      <c r="I89" t="s">
        <v>317</v>
      </c>
      <c r="J89" t="s">
        <v>246</v>
      </c>
      <c r="K89" t="s">
        <v>247</v>
      </c>
      <c r="L89" t="s">
        <v>248</v>
      </c>
    </row>
    <row r="90" spans="1:12" x14ac:dyDescent="0.15">
      <c r="A90" s="87"/>
      <c r="E90" s="92"/>
    </row>
    <row r="91" spans="1:12" x14ac:dyDescent="0.15">
      <c r="E91" s="94"/>
    </row>
    <row r="92" spans="1:12" x14ac:dyDescent="0.15">
      <c r="E92" s="94"/>
    </row>
    <row r="93" spans="1:12" x14ac:dyDescent="0.15">
      <c r="E93" s="94"/>
    </row>
    <row r="94" spans="1:12" x14ac:dyDescent="0.15">
      <c r="E94" s="94"/>
    </row>
    <row r="95" spans="1:12" x14ac:dyDescent="0.15">
      <c r="E95" s="94"/>
    </row>
    <row r="96" spans="1:12" x14ac:dyDescent="0.15">
      <c r="E96" s="94"/>
    </row>
    <row r="97" spans="5:5" x14ac:dyDescent="0.15">
      <c r="E97" s="94"/>
    </row>
    <row r="98" spans="5:5" x14ac:dyDescent="0.15">
      <c r="E98" s="94"/>
    </row>
    <row r="99" spans="5:5" x14ac:dyDescent="0.15">
      <c r="E99" s="94"/>
    </row>
    <row r="100" spans="5:5" x14ac:dyDescent="0.15">
      <c r="E100" s="94"/>
    </row>
    <row r="101" spans="5:5" x14ac:dyDescent="0.15">
      <c r="E101" s="94"/>
    </row>
    <row r="102" spans="5:5" x14ac:dyDescent="0.15">
      <c r="E102" s="94"/>
    </row>
    <row r="103" spans="5:5" x14ac:dyDescent="0.15">
      <c r="E103" s="94"/>
    </row>
    <row r="104" spans="5:5" x14ac:dyDescent="0.15">
      <c r="E104" s="94"/>
    </row>
    <row r="105" spans="5:5" x14ac:dyDescent="0.15">
      <c r="E105" s="94"/>
    </row>
    <row r="106" spans="5:5" x14ac:dyDescent="0.15">
      <c r="E106" s="94"/>
    </row>
    <row r="107" spans="5:5" x14ac:dyDescent="0.15">
      <c r="E107" s="94"/>
    </row>
    <row r="108" spans="5:5" x14ac:dyDescent="0.15">
      <c r="E108" s="94"/>
    </row>
    <row r="109" spans="5:5" x14ac:dyDescent="0.15">
      <c r="E109" s="94"/>
    </row>
    <row r="110" spans="5:5" x14ac:dyDescent="0.15">
      <c r="E110" s="94"/>
    </row>
    <row r="111" spans="5:5" x14ac:dyDescent="0.15">
      <c r="E111" s="94"/>
    </row>
    <row r="112" spans="5:5" x14ac:dyDescent="0.15">
      <c r="E112" s="94"/>
    </row>
    <row r="113" spans="5:5" x14ac:dyDescent="0.15">
      <c r="E113" s="94"/>
    </row>
    <row r="114" spans="5:5" x14ac:dyDescent="0.15">
      <c r="E114" s="94"/>
    </row>
    <row r="115" spans="5:5" x14ac:dyDescent="0.15">
      <c r="E115" s="94"/>
    </row>
    <row r="116" spans="5:5" x14ac:dyDescent="0.15">
      <c r="E116" s="94"/>
    </row>
    <row r="117" spans="5:5" x14ac:dyDescent="0.15">
      <c r="E117" s="94"/>
    </row>
    <row r="118" spans="5:5" x14ac:dyDescent="0.15">
      <c r="E118" s="94"/>
    </row>
    <row r="119" spans="5:5" x14ac:dyDescent="0.15">
      <c r="E119" s="94"/>
    </row>
    <row r="120" spans="5:5" x14ac:dyDescent="0.15">
      <c r="E120" s="94"/>
    </row>
    <row r="121" spans="5:5" x14ac:dyDescent="0.15">
      <c r="E121" s="94"/>
    </row>
    <row r="122" spans="5:5" x14ac:dyDescent="0.15">
      <c r="E122" s="94"/>
    </row>
    <row r="123" spans="5:5" x14ac:dyDescent="0.15">
      <c r="E123" s="94"/>
    </row>
    <row r="124" spans="5:5" x14ac:dyDescent="0.15">
      <c r="E124" s="94"/>
    </row>
    <row r="125" spans="5:5" x14ac:dyDescent="0.15">
      <c r="E125" s="94"/>
    </row>
    <row r="126" spans="5:5" x14ac:dyDescent="0.15">
      <c r="E126" s="94"/>
    </row>
    <row r="127" spans="5:5" x14ac:dyDescent="0.15">
      <c r="E127" s="94"/>
    </row>
    <row r="128" spans="5:5" x14ac:dyDescent="0.15">
      <c r="E128" s="94"/>
    </row>
    <row r="129" spans="5:5" x14ac:dyDescent="0.15">
      <c r="E129" s="94"/>
    </row>
    <row r="130" spans="5:5" x14ac:dyDescent="0.15">
      <c r="E130" s="94"/>
    </row>
    <row r="131" spans="5:5" x14ac:dyDescent="0.15">
      <c r="E131" s="94"/>
    </row>
    <row r="132" spans="5:5" x14ac:dyDescent="0.15">
      <c r="E132" s="94"/>
    </row>
    <row r="133" spans="5:5" x14ac:dyDescent="0.15">
      <c r="E133" s="94"/>
    </row>
    <row r="134" spans="5:5" x14ac:dyDescent="0.15">
      <c r="E134" s="94"/>
    </row>
    <row r="135" spans="5:5" x14ac:dyDescent="0.15">
      <c r="E135" s="94"/>
    </row>
    <row r="136" spans="5:5" x14ac:dyDescent="0.15">
      <c r="E136" s="94"/>
    </row>
    <row r="137" spans="5:5" x14ac:dyDescent="0.15">
      <c r="E137" s="94"/>
    </row>
    <row r="138" spans="5:5" x14ac:dyDescent="0.15">
      <c r="E138" s="94"/>
    </row>
    <row r="139" spans="5:5" x14ac:dyDescent="0.15">
      <c r="E139" s="94"/>
    </row>
    <row r="140" spans="5:5" x14ac:dyDescent="0.15">
      <c r="E140" s="94"/>
    </row>
    <row r="141" spans="5:5" x14ac:dyDescent="0.15">
      <c r="E141" s="94"/>
    </row>
    <row r="142" spans="5:5" x14ac:dyDescent="0.15">
      <c r="E142" s="94"/>
    </row>
    <row r="143" spans="5:5" x14ac:dyDescent="0.15">
      <c r="E143" s="94"/>
    </row>
    <row r="144" spans="5:5" x14ac:dyDescent="0.15">
      <c r="E144" s="94"/>
    </row>
    <row r="145" spans="5:5" x14ac:dyDescent="0.15">
      <c r="E145" s="94"/>
    </row>
    <row r="146" spans="5:5" x14ac:dyDescent="0.15">
      <c r="E146" s="94"/>
    </row>
    <row r="147" spans="5:5" x14ac:dyDescent="0.15">
      <c r="E147" s="94"/>
    </row>
    <row r="148" spans="5:5" x14ac:dyDescent="0.15">
      <c r="E148" s="94"/>
    </row>
    <row r="149" spans="5:5" x14ac:dyDescent="0.15">
      <c r="E149" s="94"/>
    </row>
    <row r="150" spans="5:5" x14ac:dyDescent="0.15">
      <c r="E150" s="94"/>
    </row>
    <row r="151" spans="5:5" x14ac:dyDescent="0.15">
      <c r="E151" s="94"/>
    </row>
    <row r="152" spans="5:5" x14ac:dyDescent="0.15">
      <c r="E152" s="94"/>
    </row>
    <row r="153" spans="5:5" x14ac:dyDescent="0.15">
      <c r="E153" s="94"/>
    </row>
    <row r="154" spans="5:5" x14ac:dyDescent="0.15">
      <c r="E154" s="94"/>
    </row>
    <row r="155" spans="5:5" x14ac:dyDescent="0.15">
      <c r="E155" s="94"/>
    </row>
    <row r="156" spans="5:5" x14ac:dyDescent="0.15">
      <c r="E156" s="94"/>
    </row>
    <row r="157" spans="5:5" x14ac:dyDescent="0.15">
      <c r="E157" s="94"/>
    </row>
    <row r="158" spans="5:5" x14ac:dyDescent="0.15">
      <c r="E158" s="94"/>
    </row>
    <row r="159" spans="5:5" x14ac:dyDescent="0.15">
      <c r="E159" s="94"/>
    </row>
    <row r="160" spans="5:5" x14ac:dyDescent="0.15">
      <c r="E160" s="94"/>
    </row>
    <row r="161" spans="5:5" x14ac:dyDescent="0.15">
      <c r="E161" s="94"/>
    </row>
    <row r="162" spans="5:5" x14ac:dyDescent="0.15">
      <c r="E162" s="94"/>
    </row>
    <row r="163" spans="5:5" x14ac:dyDescent="0.15">
      <c r="E163" s="94"/>
    </row>
    <row r="164" spans="5:5" x14ac:dyDescent="0.15">
      <c r="E164" s="94"/>
    </row>
    <row r="165" spans="5:5" x14ac:dyDescent="0.15">
      <c r="E165" s="94"/>
    </row>
    <row r="166" spans="5:5" x14ac:dyDescent="0.15">
      <c r="E166" s="94"/>
    </row>
    <row r="167" spans="5:5" x14ac:dyDescent="0.15">
      <c r="E167" s="94"/>
    </row>
    <row r="168" spans="5:5" x14ac:dyDescent="0.15">
      <c r="E168" s="94"/>
    </row>
    <row r="169" spans="5:5" x14ac:dyDescent="0.15">
      <c r="E169" s="94"/>
    </row>
    <row r="170" spans="5:5" x14ac:dyDescent="0.15">
      <c r="E170" s="94"/>
    </row>
    <row r="171" spans="5:5" x14ac:dyDescent="0.15">
      <c r="E171" s="94"/>
    </row>
    <row r="172" spans="5:5" x14ac:dyDescent="0.15">
      <c r="E172" s="94"/>
    </row>
    <row r="173" spans="5:5" x14ac:dyDescent="0.15">
      <c r="E173" s="94"/>
    </row>
    <row r="174" spans="5:5" x14ac:dyDescent="0.15">
      <c r="E174" s="94"/>
    </row>
    <row r="175" spans="5:5" x14ac:dyDescent="0.15">
      <c r="E175" s="94"/>
    </row>
    <row r="176" spans="5:5" x14ac:dyDescent="0.15">
      <c r="E176" s="94"/>
    </row>
    <row r="177" spans="5:5" x14ac:dyDescent="0.15">
      <c r="E177" s="94"/>
    </row>
    <row r="178" spans="5:5" x14ac:dyDescent="0.15">
      <c r="E178" s="94"/>
    </row>
    <row r="179" spans="5:5" x14ac:dyDescent="0.15">
      <c r="E179" s="94"/>
    </row>
    <row r="180" spans="5:5" x14ac:dyDescent="0.15">
      <c r="E180" s="94"/>
    </row>
    <row r="181" spans="5:5" x14ac:dyDescent="0.15">
      <c r="E181" s="94"/>
    </row>
    <row r="182" spans="5:5" x14ac:dyDescent="0.15">
      <c r="E182" s="94"/>
    </row>
    <row r="183" spans="5:5" x14ac:dyDescent="0.15">
      <c r="E183" s="94"/>
    </row>
    <row r="184" spans="5:5" x14ac:dyDescent="0.15">
      <c r="E184" s="94"/>
    </row>
    <row r="185" spans="5:5" x14ac:dyDescent="0.15">
      <c r="E185" s="94"/>
    </row>
    <row r="186" spans="5:5" x14ac:dyDescent="0.15">
      <c r="E186" s="94"/>
    </row>
    <row r="187" spans="5:5" x14ac:dyDescent="0.15">
      <c r="E187" s="94"/>
    </row>
    <row r="188" spans="5:5" x14ac:dyDescent="0.15">
      <c r="E188" s="94"/>
    </row>
    <row r="189" spans="5:5" x14ac:dyDescent="0.15">
      <c r="E189" s="94"/>
    </row>
    <row r="190" spans="5:5" x14ac:dyDescent="0.15">
      <c r="E190" s="94"/>
    </row>
    <row r="191" spans="5:5" x14ac:dyDescent="0.15">
      <c r="E191" s="94"/>
    </row>
    <row r="192" spans="5:5" x14ac:dyDescent="0.15">
      <c r="E192" s="94"/>
    </row>
    <row r="193" spans="5:5" x14ac:dyDescent="0.15">
      <c r="E193" s="94"/>
    </row>
    <row r="194" spans="5:5" x14ac:dyDescent="0.15">
      <c r="E194" s="94"/>
    </row>
    <row r="195" spans="5:5" x14ac:dyDescent="0.15">
      <c r="E195" s="94"/>
    </row>
    <row r="196" spans="5:5" x14ac:dyDescent="0.15">
      <c r="E196" s="94"/>
    </row>
    <row r="197" spans="5:5" x14ac:dyDescent="0.15">
      <c r="E197" s="94"/>
    </row>
    <row r="198" spans="5:5" x14ac:dyDescent="0.15">
      <c r="E198" s="94"/>
    </row>
    <row r="199" spans="5:5" x14ac:dyDescent="0.15">
      <c r="E199" s="94"/>
    </row>
    <row r="200" spans="5:5" x14ac:dyDescent="0.15">
      <c r="E200" s="94"/>
    </row>
    <row r="201" spans="5:5" x14ac:dyDescent="0.15">
      <c r="E201" s="94"/>
    </row>
    <row r="202" spans="5:5" x14ac:dyDescent="0.15">
      <c r="E202" s="94"/>
    </row>
    <row r="203" spans="5:5" x14ac:dyDescent="0.15">
      <c r="E203" s="94"/>
    </row>
    <row r="204" spans="5:5" x14ac:dyDescent="0.15">
      <c r="E204" s="94"/>
    </row>
    <row r="205" spans="5:5" x14ac:dyDescent="0.15">
      <c r="E205" s="94"/>
    </row>
    <row r="206" spans="5:5" x14ac:dyDescent="0.15">
      <c r="E206" s="94"/>
    </row>
    <row r="207" spans="5:5" x14ac:dyDescent="0.15">
      <c r="E207" s="94"/>
    </row>
    <row r="208" spans="5:5" x14ac:dyDescent="0.15">
      <c r="E208" s="94"/>
    </row>
    <row r="209" spans="5:5" x14ac:dyDescent="0.15">
      <c r="E209" s="94"/>
    </row>
    <row r="210" spans="5:5" x14ac:dyDescent="0.15">
      <c r="E210" s="94"/>
    </row>
    <row r="211" spans="5:5" x14ac:dyDescent="0.15">
      <c r="E211" s="94"/>
    </row>
    <row r="212" spans="5:5" x14ac:dyDescent="0.15">
      <c r="E212" s="94"/>
    </row>
    <row r="213" spans="5:5" x14ac:dyDescent="0.15">
      <c r="E213" s="94"/>
    </row>
    <row r="214" spans="5:5" x14ac:dyDescent="0.15">
      <c r="E214" s="94"/>
    </row>
    <row r="215" spans="5:5" x14ac:dyDescent="0.15">
      <c r="E215" s="94"/>
    </row>
    <row r="216" spans="5:5" x14ac:dyDescent="0.15">
      <c r="E216" s="94"/>
    </row>
    <row r="217" spans="5:5" x14ac:dyDescent="0.15">
      <c r="E217" s="94"/>
    </row>
    <row r="218" spans="5:5" x14ac:dyDescent="0.15">
      <c r="E218" s="94"/>
    </row>
    <row r="219" spans="5:5" x14ac:dyDescent="0.15">
      <c r="E219" s="94"/>
    </row>
    <row r="220" spans="5:5" x14ac:dyDescent="0.15">
      <c r="E220" s="94"/>
    </row>
    <row r="221" spans="5:5" x14ac:dyDescent="0.15">
      <c r="E221" s="94"/>
    </row>
    <row r="222" spans="5:5" x14ac:dyDescent="0.15">
      <c r="E222" s="94"/>
    </row>
    <row r="223" spans="5:5" x14ac:dyDescent="0.15">
      <c r="E223" s="94"/>
    </row>
    <row r="224" spans="5:5" x14ac:dyDescent="0.15">
      <c r="E224" s="94"/>
    </row>
    <row r="225" spans="5:5" x14ac:dyDescent="0.15">
      <c r="E225" s="94"/>
    </row>
    <row r="226" spans="5:5" x14ac:dyDescent="0.15">
      <c r="E226" s="94"/>
    </row>
    <row r="227" spans="5:5" x14ac:dyDescent="0.15">
      <c r="E227" s="94"/>
    </row>
    <row r="228" spans="5:5" x14ac:dyDescent="0.15">
      <c r="E228" s="94"/>
    </row>
    <row r="229" spans="5:5" x14ac:dyDescent="0.15">
      <c r="E229" s="94"/>
    </row>
    <row r="230" spans="5:5" x14ac:dyDescent="0.15">
      <c r="E230" s="94"/>
    </row>
    <row r="231" spans="5:5" x14ac:dyDescent="0.15">
      <c r="E231" s="94"/>
    </row>
    <row r="232" spans="5:5" x14ac:dyDescent="0.15">
      <c r="E232" s="94"/>
    </row>
    <row r="233" spans="5:5" x14ac:dyDescent="0.15">
      <c r="E233" s="94"/>
    </row>
    <row r="234" spans="5:5" x14ac:dyDescent="0.15">
      <c r="E234" s="94"/>
    </row>
    <row r="235" spans="5:5" x14ac:dyDescent="0.15">
      <c r="E235" s="94"/>
    </row>
    <row r="236" spans="5:5" x14ac:dyDescent="0.15">
      <c r="E236" s="94"/>
    </row>
    <row r="237" spans="5:5" x14ac:dyDescent="0.15">
      <c r="E237" s="94"/>
    </row>
    <row r="238" spans="5:5" x14ac:dyDescent="0.15">
      <c r="E238" s="94"/>
    </row>
    <row r="239" spans="5:5" x14ac:dyDescent="0.15">
      <c r="E239" s="94"/>
    </row>
    <row r="240" spans="5:5" x14ac:dyDescent="0.15">
      <c r="E240" s="94"/>
    </row>
    <row r="241" spans="5:5" x14ac:dyDescent="0.15">
      <c r="E241" s="94"/>
    </row>
    <row r="242" spans="5:5" x14ac:dyDescent="0.15">
      <c r="E242" s="94"/>
    </row>
    <row r="243" spans="5:5" x14ac:dyDescent="0.15">
      <c r="E243" s="94"/>
    </row>
    <row r="244" spans="5:5" x14ac:dyDescent="0.15">
      <c r="E244" s="94"/>
    </row>
    <row r="245" spans="5:5" x14ac:dyDescent="0.15">
      <c r="E245" s="94"/>
    </row>
    <row r="246" spans="5:5" x14ac:dyDescent="0.15">
      <c r="E246" s="94"/>
    </row>
    <row r="247" spans="5:5" x14ac:dyDescent="0.15">
      <c r="E247" s="94"/>
    </row>
    <row r="248" spans="5:5" x14ac:dyDescent="0.15">
      <c r="E248" s="94"/>
    </row>
    <row r="249" spans="5:5" x14ac:dyDescent="0.15">
      <c r="E249" s="94"/>
    </row>
    <row r="250" spans="5:5" x14ac:dyDescent="0.15">
      <c r="E250" s="94"/>
    </row>
    <row r="251" spans="5:5" x14ac:dyDescent="0.15">
      <c r="E251" s="94"/>
    </row>
    <row r="252" spans="5:5" x14ac:dyDescent="0.15">
      <c r="E252" s="94"/>
    </row>
    <row r="253" spans="5:5" x14ac:dyDescent="0.15">
      <c r="E253" s="94"/>
    </row>
    <row r="254" spans="5:5" x14ac:dyDescent="0.15">
      <c r="E254" s="94"/>
    </row>
    <row r="255" spans="5:5" x14ac:dyDescent="0.15">
      <c r="E255" s="94"/>
    </row>
    <row r="256" spans="5:5" x14ac:dyDescent="0.15">
      <c r="E256" s="94"/>
    </row>
    <row r="257" spans="5:5" x14ac:dyDescent="0.15">
      <c r="E257" s="94"/>
    </row>
    <row r="258" spans="5:5" x14ac:dyDescent="0.15">
      <c r="E258" s="94"/>
    </row>
    <row r="259" spans="5:5" x14ac:dyDescent="0.15">
      <c r="E259" s="94"/>
    </row>
    <row r="260" spans="5:5" x14ac:dyDescent="0.15">
      <c r="E260" s="94"/>
    </row>
    <row r="261" spans="5:5" x14ac:dyDescent="0.15">
      <c r="E261" s="94"/>
    </row>
    <row r="262" spans="5:5" x14ac:dyDescent="0.15">
      <c r="E262" s="94"/>
    </row>
    <row r="263" spans="5:5" x14ac:dyDescent="0.15">
      <c r="E263" s="94"/>
    </row>
    <row r="264" spans="5:5" x14ac:dyDescent="0.15">
      <c r="E264" s="94"/>
    </row>
    <row r="265" spans="5:5" x14ac:dyDescent="0.15">
      <c r="E265" s="94"/>
    </row>
    <row r="266" spans="5:5" x14ac:dyDescent="0.15">
      <c r="E266" s="94"/>
    </row>
    <row r="267" spans="5:5" x14ac:dyDescent="0.15">
      <c r="E267" s="94"/>
    </row>
    <row r="268" spans="5:5" x14ac:dyDescent="0.15">
      <c r="E268" s="94"/>
    </row>
    <row r="269" spans="5:5" x14ac:dyDescent="0.15">
      <c r="E269" s="94"/>
    </row>
    <row r="270" spans="5:5" x14ac:dyDescent="0.15">
      <c r="E270" s="94"/>
    </row>
    <row r="271" spans="5:5" x14ac:dyDescent="0.15">
      <c r="E271" s="94"/>
    </row>
    <row r="272" spans="5:5" x14ac:dyDescent="0.15">
      <c r="E272" s="94"/>
    </row>
    <row r="273" spans="5:5" x14ac:dyDescent="0.15">
      <c r="E273" s="94"/>
    </row>
    <row r="274" spans="5:5" x14ac:dyDescent="0.15">
      <c r="E274" s="94"/>
    </row>
    <row r="275" spans="5:5" x14ac:dyDescent="0.15">
      <c r="E275" s="94"/>
    </row>
    <row r="276" spans="5:5" x14ac:dyDescent="0.15">
      <c r="E276" s="94"/>
    </row>
    <row r="277" spans="5:5" x14ac:dyDescent="0.15">
      <c r="E277" s="94"/>
    </row>
    <row r="278" spans="5:5" x14ac:dyDescent="0.15">
      <c r="E278" s="94"/>
    </row>
    <row r="279" spans="5:5" x14ac:dyDescent="0.15">
      <c r="E279" s="94"/>
    </row>
    <row r="280" spans="5:5" x14ac:dyDescent="0.15">
      <c r="E280" s="94"/>
    </row>
    <row r="281" spans="5:5" x14ac:dyDescent="0.15">
      <c r="E281" s="94"/>
    </row>
    <row r="282" spans="5:5" x14ac:dyDescent="0.15">
      <c r="E282" s="94"/>
    </row>
    <row r="283" spans="5:5" x14ac:dyDescent="0.15">
      <c r="E283" s="94"/>
    </row>
    <row r="284" spans="5:5" x14ac:dyDescent="0.15">
      <c r="E284" s="94"/>
    </row>
    <row r="285" spans="5:5" x14ac:dyDescent="0.15">
      <c r="E285" s="94"/>
    </row>
    <row r="286" spans="5:5" x14ac:dyDescent="0.15">
      <c r="E286" s="94"/>
    </row>
    <row r="287" spans="5:5" x14ac:dyDescent="0.15">
      <c r="E287" s="94"/>
    </row>
    <row r="288" spans="5:5" x14ac:dyDescent="0.15">
      <c r="E288" s="94"/>
    </row>
    <row r="289" spans="5:5" x14ac:dyDescent="0.15">
      <c r="E289" s="94"/>
    </row>
    <row r="290" spans="5:5" x14ac:dyDescent="0.15">
      <c r="E290" s="94"/>
    </row>
    <row r="291" spans="5:5" x14ac:dyDescent="0.15">
      <c r="E291" s="94"/>
    </row>
    <row r="292" spans="5:5" x14ac:dyDescent="0.15">
      <c r="E292" s="94"/>
    </row>
    <row r="293" spans="5:5" x14ac:dyDescent="0.15">
      <c r="E293" s="94"/>
    </row>
    <row r="294" spans="5:5" x14ac:dyDescent="0.15">
      <c r="E294" s="94"/>
    </row>
    <row r="295" spans="5:5" x14ac:dyDescent="0.15">
      <c r="E295" s="94"/>
    </row>
    <row r="296" spans="5:5" x14ac:dyDescent="0.15">
      <c r="E296" s="94"/>
    </row>
    <row r="297" spans="5:5" x14ac:dyDescent="0.15">
      <c r="E297" s="94"/>
    </row>
    <row r="298" spans="5:5" x14ac:dyDescent="0.15">
      <c r="E298" s="94"/>
    </row>
    <row r="299" spans="5:5" x14ac:dyDescent="0.15">
      <c r="E299" s="94"/>
    </row>
    <row r="300" spans="5:5" x14ac:dyDescent="0.15">
      <c r="E300" s="94"/>
    </row>
    <row r="301" spans="5:5" x14ac:dyDescent="0.15">
      <c r="E301" s="94"/>
    </row>
    <row r="302" spans="5:5" x14ac:dyDescent="0.15">
      <c r="E302" s="94"/>
    </row>
    <row r="303" spans="5:5" x14ac:dyDescent="0.15">
      <c r="E303" s="94"/>
    </row>
    <row r="304" spans="5:5" x14ac:dyDescent="0.15">
      <c r="E304" s="94"/>
    </row>
    <row r="305" spans="5:5" x14ac:dyDescent="0.15">
      <c r="E305" s="94"/>
    </row>
    <row r="306" spans="5:5" x14ac:dyDescent="0.15">
      <c r="E306" s="94"/>
    </row>
    <row r="307" spans="5:5" x14ac:dyDescent="0.15">
      <c r="E307" s="94"/>
    </row>
    <row r="308" spans="5:5" x14ac:dyDescent="0.15">
      <c r="E308" s="94"/>
    </row>
    <row r="309" spans="5:5" x14ac:dyDescent="0.15">
      <c r="E309" s="94"/>
    </row>
    <row r="310" spans="5:5" x14ac:dyDescent="0.15">
      <c r="E310" s="94"/>
    </row>
    <row r="311" spans="5:5" x14ac:dyDescent="0.15">
      <c r="E311" s="94"/>
    </row>
    <row r="312" spans="5:5" x14ac:dyDescent="0.15">
      <c r="E312" s="94"/>
    </row>
    <row r="313" spans="5:5" x14ac:dyDescent="0.15">
      <c r="E313" s="94"/>
    </row>
    <row r="314" spans="5:5" x14ac:dyDescent="0.15">
      <c r="E314" s="94"/>
    </row>
    <row r="315" spans="5:5" x14ac:dyDescent="0.15">
      <c r="E315" s="94"/>
    </row>
    <row r="316" spans="5:5" x14ac:dyDescent="0.15">
      <c r="E316" s="94"/>
    </row>
    <row r="317" spans="5:5" x14ac:dyDescent="0.15">
      <c r="E317" s="94"/>
    </row>
    <row r="318" spans="5:5" x14ac:dyDescent="0.15">
      <c r="E318" s="94"/>
    </row>
    <row r="319" spans="5:5" x14ac:dyDescent="0.15">
      <c r="E319" s="94"/>
    </row>
    <row r="320" spans="5:5" x14ac:dyDescent="0.15">
      <c r="E320" s="94"/>
    </row>
    <row r="321" spans="5:5" x14ac:dyDescent="0.15">
      <c r="E321" s="94"/>
    </row>
    <row r="322" spans="5:5" x14ac:dyDescent="0.15">
      <c r="E322" s="94"/>
    </row>
    <row r="323" spans="5:5" x14ac:dyDescent="0.15">
      <c r="E323" s="94"/>
    </row>
    <row r="324" spans="5:5" x14ac:dyDescent="0.15">
      <c r="E324" s="94"/>
    </row>
    <row r="325" spans="5:5" x14ac:dyDescent="0.15">
      <c r="E325" s="94"/>
    </row>
    <row r="326" spans="5:5" x14ac:dyDescent="0.15">
      <c r="E326" s="94"/>
    </row>
    <row r="327" spans="5:5" x14ac:dyDescent="0.15">
      <c r="E327" s="94"/>
    </row>
    <row r="328" spans="5:5" x14ac:dyDescent="0.15">
      <c r="E328" s="94"/>
    </row>
    <row r="329" spans="5:5" x14ac:dyDescent="0.15">
      <c r="E329" s="94"/>
    </row>
    <row r="330" spans="5:5" x14ac:dyDescent="0.15">
      <c r="E330" s="94"/>
    </row>
    <row r="331" spans="5:5" x14ac:dyDescent="0.15">
      <c r="E331" s="94"/>
    </row>
    <row r="332" spans="5:5" x14ac:dyDescent="0.15">
      <c r="E332" s="94"/>
    </row>
    <row r="333" spans="5:5" x14ac:dyDescent="0.15">
      <c r="E333" s="94"/>
    </row>
    <row r="334" spans="5:5" x14ac:dyDescent="0.15">
      <c r="E334" s="94"/>
    </row>
    <row r="335" spans="5:5" x14ac:dyDescent="0.15">
      <c r="E335" s="94"/>
    </row>
    <row r="336" spans="5:5" x14ac:dyDescent="0.15">
      <c r="E336" s="94"/>
    </row>
    <row r="337" spans="5:5" x14ac:dyDescent="0.15">
      <c r="E337" s="94"/>
    </row>
    <row r="338" spans="5:5" x14ac:dyDescent="0.15">
      <c r="E338" s="94"/>
    </row>
    <row r="339" spans="5:5" x14ac:dyDescent="0.15">
      <c r="E339" s="94"/>
    </row>
    <row r="340" spans="5:5" x14ac:dyDescent="0.15">
      <c r="E340" s="94"/>
    </row>
    <row r="341" spans="5:5" x14ac:dyDescent="0.15">
      <c r="E341" s="94"/>
    </row>
    <row r="342" spans="5:5" x14ac:dyDescent="0.15">
      <c r="E342" s="94"/>
    </row>
    <row r="343" spans="5:5" x14ac:dyDescent="0.15">
      <c r="E343" s="94"/>
    </row>
    <row r="344" spans="5:5" x14ac:dyDescent="0.15">
      <c r="E344" s="94"/>
    </row>
    <row r="345" spans="5:5" x14ac:dyDescent="0.15">
      <c r="E345" s="94"/>
    </row>
    <row r="346" spans="5:5" x14ac:dyDescent="0.15">
      <c r="E346" s="94"/>
    </row>
    <row r="347" spans="5:5" x14ac:dyDescent="0.15">
      <c r="E347" s="94"/>
    </row>
    <row r="348" spans="5:5" x14ac:dyDescent="0.15">
      <c r="E348" s="94"/>
    </row>
    <row r="349" spans="5:5" x14ac:dyDescent="0.15">
      <c r="E349" s="94"/>
    </row>
    <row r="350" spans="5:5" x14ac:dyDescent="0.15">
      <c r="E350" s="94"/>
    </row>
    <row r="351" spans="5:5" x14ac:dyDescent="0.15">
      <c r="E351" s="94"/>
    </row>
    <row r="352" spans="5:5" x14ac:dyDescent="0.15">
      <c r="E352" s="94"/>
    </row>
    <row r="353" spans="5:5" x14ac:dyDescent="0.15">
      <c r="E353" s="94"/>
    </row>
  </sheetData>
  <sortState xmlns:xlrd2="http://schemas.microsoft.com/office/spreadsheetml/2017/richdata2" ref="A37:N89">
    <sortCondition descending="1" ref="H37:H89"/>
  </sortState>
  <hyperlinks>
    <hyperlink ref="F4" r:id="rId1" xr:uid="{623AE100-6624-4314-82A6-32F3E3F08AD7}"/>
    <hyperlink ref="G4" location="NEM!A1" display="NEM!A1" xr:uid="{6700F1F7-0D97-4890-880E-2C2BF95AE88E}"/>
    <hyperlink ref="F6" r:id="rId2" xr:uid="{3D511D84-2410-477C-9C01-340D39790B6B}"/>
    <hyperlink ref="F5" r:id="rId3" xr:uid="{B4D428EE-A76D-4AB7-8969-024F8245A664}"/>
    <hyperlink ref="G5" location="UNILEVER!A1" display="UNILEVER!A1" xr:uid="{4B1E46F3-E35E-462C-B710-326C26E812DA}"/>
    <hyperlink ref="G6" location="DPZ!A1" display="DPZ!A1" xr:uid="{2D7DF506-93CD-443C-8B42-F46DDC370826}"/>
    <hyperlink ref="G7" location="BBY!A1" display="BBY!A1" xr:uid="{8C188029-61E1-4852-9B70-7B0855A67B10}"/>
    <hyperlink ref="F7" r:id="rId4" xr:uid="{F90CA467-E54E-4085-8103-B305D8C4A7A4}"/>
    <hyperlink ref="G9" location="ADBE!A1" display="ADBE!A1" xr:uid="{F0BA4A36-E5CD-3A44-BCDE-1EE5A17F4B1F}"/>
    <hyperlink ref="G11" location="FL!A1" display="FL!A1" xr:uid="{F9834FFB-5AD4-4F8B-9B93-2B77DF458141}"/>
    <hyperlink ref="G14" location="SBUX!A1" display="SBUX!A1" xr:uid="{292DF6B4-3F38-4866-BA08-0824CB30D0E0}"/>
    <hyperlink ref="F17" r:id="rId5" xr:uid="{D1AEFE2B-0F4E-48BC-BA28-5FF2275DF2D5}"/>
    <hyperlink ref="G17" location="TSLA!A1" display="TSLA!A1" xr:uid="{4C49F1D1-5D84-4D10-BB25-2E0E177F4A9C}"/>
    <hyperlink ref="G18" location="GOOGLE!A1" display="GOOGLE!A1" xr:uid="{7EFDCD61-DE1A-4398-84E7-4C6D0138DF13}"/>
    <hyperlink ref="F21" r:id="rId6" xr:uid="{891D4E68-09FE-4EA7-9543-C565B21C82F4}"/>
    <hyperlink ref="F20" r:id="rId7" xr:uid="{A9CAA788-DA71-41D7-8855-3644AA56EBBD}"/>
    <hyperlink ref="G19" location="AMZN!A1" display="AMZN!A1" xr:uid="{E4010BBD-180A-42B2-8C50-932935F52C27}"/>
    <hyperlink ref="G20" location="PYPL!A1" display="PYPL!A1" xr:uid="{D4C8BCC1-2D4B-4D6D-8359-92B7ABB71AE5}"/>
    <hyperlink ref="G21" location="APPLE!A1" display="APPLE!A1" xr:uid="{A7763C05-CE07-41CF-BCAC-0EC7F59805E9}"/>
    <hyperlink ref="F22" r:id="rId8" xr:uid="{9DE987FF-8858-4856-B58A-ECBFDCBC3821}"/>
    <hyperlink ref="G22" location="NFLX!A1" display="NFLX!A1" xr:uid="{858001CB-4A61-4C93-A88E-2F2F617A6BFA}"/>
    <hyperlink ref="F23" r:id="rId9" xr:uid="{159BDE17-2F41-417B-8B9A-AF3336E80746}"/>
    <hyperlink ref="F25" r:id="rId10" xr:uid="{104F6170-3B21-49FB-B03A-DC4AE043F928}"/>
    <hyperlink ref="F24" r:id="rId11" xr:uid="{3A72C674-9ED7-453B-9690-945563794A55}"/>
    <hyperlink ref="G23" location="BERY!A1" display="BERY!A1" xr:uid="{1D547BA0-71DE-43F6-8811-DB0E812A6F64}"/>
    <hyperlink ref="G24" location="XIAOMI!A1" display="XIAOMI!A1" xr:uid="{2A9C3283-ACF7-4B97-B178-E8CC632AD3F9}"/>
    <hyperlink ref="G34" location="APAM!A1" display="APAM!A1" xr:uid="{97A6F919-ECCB-4CFB-AF8C-102D251C080D}"/>
    <hyperlink ref="F34" r:id="rId12" xr:uid="{22E30B6E-8FE8-463C-91E5-3002CBA69A32}"/>
    <hyperlink ref="G25" location="MARKEL!A1" display="MARKEL!A1" xr:uid="{6FE84FFC-340D-4D9B-879D-8B1DFBB0B2E8}"/>
    <hyperlink ref="F26" r:id="rId13" xr:uid="{3AF28826-10D0-4424-BD21-BFB8AD4AC4D1}"/>
    <hyperlink ref="G26" location="KMI!A1" display="KMI!A1" xr:uid="{33E454C5-9F1C-4097-9252-BDA6B83F54F0}"/>
    <hyperlink ref="G27" location="DSM!A1" display="DSM!A1" xr:uid="{8C97B61F-243D-4261-960D-0990D4549FF6}"/>
    <hyperlink ref="F27" r:id="rId14" xr:uid="{08846761-1E9D-461B-94FB-54E9423EB5B4}"/>
    <hyperlink ref="F28" r:id="rId15" xr:uid="{1D4F2E1A-DE37-44E0-9922-7155CB7B23C7}"/>
    <hyperlink ref="G28" location="CTPNV!A1" display="CTPNV!A1" xr:uid="{89C601A0-B3D9-42C5-BD5B-CCF39C8EF007}"/>
    <hyperlink ref="F29" r:id="rId16" xr:uid="{987E313D-FBF3-4B4A-B1D3-2B5254EBD16A}"/>
    <hyperlink ref="G29" location="CRBL!A1" display="CRBL!A1" xr:uid="{E3ACA850-06F3-4111-8062-DDDC9E81E71E}"/>
    <hyperlink ref="F30" r:id="rId17" xr:uid="{C594C5EB-4289-4C03-90E2-9325CACEC32E}"/>
    <hyperlink ref="G30" location="CCEP!A1" display="CCEP!A1" xr:uid="{B7EF8452-88A1-4C4A-8667-2A9679B32639}"/>
    <hyperlink ref="F31" r:id="rId18" xr:uid="{374CA19F-1501-4E8B-8466-531C2D454460}"/>
    <hyperlink ref="G31" location="VIPS!A1" display="VIPS!A1" xr:uid="{381A3B4B-C592-4E0C-A0F8-BEB0EB5304C4}"/>
    <hyperlink ref="F32" r:id="rId19" xr:uid="{14B36200-DE10-45E5-BE18-62511DA807D6}"/>
    <hyperlink ref="G32" location="MT!A1" display="MT!A1" xr:uid="{8871CFC1-B9C3-4AA9-BBD7-2E0111AD833D}"/>
    <hyperlink ref="F33" r:id="rId20" xr:uid="{5ADED93B-56DE-4847-A537-DA1C27547FE5}"/>
    <hyperlink ref="G33" location="BYND!A1" display="BYND!A1" xr:uid="{076F9A1A-808F-48D0-BD2E-6CB54732C5DC}"/>
    <hyperlink ref="G10" location="FB!A1" display="FB!A1" xr:uid="{F4D32672-6D83-4997-8FF7-1CBE77010659}"/>
    <hyperlink ref="F35" r:id="rId21" xr:uid="{DBED3ACF-7BFF-4F54-BDC1-2B62ECA21A1D}"/>
    <hyperlink ref="G35" location="ALFEN!A1" display="ALFEN!A1" xr:uid="{ED3E8D65-B754-4A7E-ACD8-1A6CBA91645B}"/>
    <hyperlink ref="F36" r:id="rId22" xr:uid="{C530C2E4-0EBC-435E-A85A-E240D07AFDEC}"/>
    <hyperlink ref="G36" location="AKZO!A1" display="AKZO!A1" xr:uid="{2641F249-34E1-4EE3-BD36-D829943524DB}"/>
    <hyperlink ref="F41" r:id="rId23" xr:uid="{A5B269F4-FC28-46BE-A9B5-390D24B44E0A}"/>
    <hyperlink ref="F39" r:id="rId24" xr:uid="{5C351417-89C0-47AC-BAEC-F704526FF0E9}"/>
    <hyperlink ref="F40" r:id="rId25" xr:uid="{0225F460-50E7-4928-A70B-A9D5FDD06A45}"/>
    <hyperlink ref="F38" r:id="rId26" xr:uid="{200AE3AC-489A-4455-9E9F-EFA3DEBB7283}"/>
    <hyperlink ref="F37" r:id="rId27" xr:uid="{F22D61CA-BF80-4A08-986C-216C7D70470A}"/>
    <hyperlink ref="G41" location="'EBR AED '!A1" display="'EBR AED '!A1" xr:uid="{10B6DE3B-4E09-44AB-BE74-00D6F6AE9B37}"/>
    <hyperlink ref="G40" location="'DB1'!A1" display="'DB1'!A1" xr:uid="{B8A1D13E-858C-411B-B863-2B77AB71E322}"/>
    <hyperlink ref="G39" location="Adyen!A1" display="Adyen!A1" xr:uid="{578F6952-9A8A-4B68-970F-89AC074284BC}"/>
    <hyperlink ref="G38" location="SIEMENS!A1" display="SIEMENS!A1" xr:uid="{B8BBEFC9-DB54-4571-A614-51CA3E781D14}"/>
    <hyperlink ref="G37" location="ASML!A1" display="ASML!A1" xr:uid="{D0EEE194-FA98-4F98-B851-F835894BFB31}"/>
    <hyperlink ref="F8" r:id="rId28" xr:uid="{FA52C5C6-2A7C-481A-80C8-2BBD06EE196D}"/>
    <hyperlink ref="F63" r:id="rId29" xr:uid="{99C6AB65-B577-4C57-ADFE-8767A8B18579}"/>
    <hyperlink ref="F62" r:id="rId30" xr:uid="{2C40A07B-AE30-4985-B1ED-C225D3CB3101}"/>
    <hyperlink ref="F61" r:id="rId31" xr:uid="{3C24C004-0104-42E5-81F9-85CA1B43C839}"/>
    <hyperlink ref="F60" r:id="rId32" xr:uid="{D19C340C-CBA2-4F1F-9C96-5F909A5CDAF4}"/>
    <hyperlink ref="F59" r:id="rId33" xr:uid="{BA1B26A8-6318-4715-ADFF-CCE46423816B}"/>
    <hyperlink ref="F58" r:id="rId34" xr:uid="{5B15AE67-E783-464D-8FDD-66866FE5F177}"/>
    <hyperlink ref="F57" r:id="rId35" xr:uid="{D958A7DF-E340-4DA5-A11B-D57B9838F418}"/>
    <hyperlink ref="F56" r:id="rId36" xr:uid="{1B308F72-8E58-4151-B1C0-4063A4887F39}"/>
    <hyperlink ref="F55" r:id="rId37" xr:uid="{CA70F549-D1B5-41A3-AB5E-21E4CEE561CD}"/>
    <hyperlink ref="F54" r:id="rId38" xr:uid="{776CA5CB-8412-479D-87BE-F21947171D38}"/>
    <hyperlink ref="F53" r:id="rId39" xr:uid="{7C9F83AB-1810-4E1F-98C7-318552DB135C}"/>
    <hyperlink ref="F52" r:id="rId40" xr:uid="{E3B7975E-CA57-4515-9575-2E6B4FB135C3}"/>
    <hyperlink ref="F51" r:id="rId41" xr:uid="{E30C018A-514A-421D-905F-72EDF8B2A94D}"/>
    <hyperlink ref="F50" r:id="rId42" xr:uid="{9DA1537F-82A4-49F7-96ED-CBD704A8F748}"/>
    <hyperlink ref="F49" r:id="rId43" xr:uid="{D6E417A7-E9E0-4023-BB6C-193665E77E30}"/>
    <hyperlink ref="F48" r:id="rId44" xr:uid="{105AFD6C-E3C2-43AB-B4F3-C36D92233CA4}"/>
    <hyperlink ref="F47" r:id="rId45" xr:uid="{E4CF0799-7970-43DE-B655-24BE5921C3AE}"/>
    <hyperlink ref="F46" r:id="rId46" xr:uid="{A7C6AB0C-4129-4444-9CF6-77A5302D27E5}"/>
    <hyperlink ref="F45" r:id="rId47" xr:uid="{9DCDAB84-3210-48A9-BA45-300C57BA65FB}"/>
    <hyperlink ref="F44" r:id="rId48" xr:uid="{1B08AD66-40D9-401A-A56D-69928B5C7F2E}"/>
    <hyperlink ref="F43" r:id="rId49" xr:uid="{F232B8FF-C25C-4828-B383-A07E8279B4D8}"/>
    <hyperlink ref="F42" r:id="rId50" xr:uid="{05F6AF57-D8EE-49FD-A6D9-78791E50DDA2}"/>
    <hyperlink ref="F13" r:id="rId51" xr:uid="{BBF17DA8-56FB-4846-98C6-BCAFA18CF082}"/>
    <hyperlink ref="G8" location="DIS!A1" display="DIS!A1" xr:uid="{1A1FB074-42CF-4407-8B95-3BD57B1CD70D}"/>
    <hyperlink ref="G63" location="WMT!A1" display="WMT!A1" xr:uid="{5ABDD898-B97B-43AE-B29C-EF965CA81B71}"/>
    <hyperlink ref="G62" location="WBA!A1" display="WBA!A1" xr:uid="{06CC8DCF-3CA8-47AC-AE2B-888B48272B4E}"/>
    <hyperlink ref="G61" location="Visa!A1" display="Visa!A1" xr:uid="{F11EACC1-4597-4369-AFCA-C8B4B131DE55}"/>
    <hyperlink ref="G60" location="UNH!A1" display="UNH!A1" xr:uid="{05581859-17C0-454B-9BC9-6BB9660CA99E}"/>
    <hyperlink ref="G59" location="TRV!A1" display="TRV!A1" xr:uid="{942440B1-6DE4-4244-AEB1-2B55C1FC4C8A}"/>
    <hyperlink ref="G58" location="CRM!A1" display="CRM!A1" xr:uid="{FFCB3BC6-4E29-490B-AA04-59F93F02FF79}"/>
    <hyperlink ref="G57" location="PG!A1" display="PG!A1" xr:uid="{C55830D0-F3C7-41CD-B423-CD3D336EE13E}"/>
    <hyperlink ref="G56" location="NKE!A1" display="NKE!A1" xr:uid="{94AD68B8-4BB8-4F3C-BFA0-B524D605129B}"/>
    <hyperlink ref="G55" location="MCD!A1" display="MCD!A1" xr:uid="{EE161135-E76D-4243-97FD-07B697FB456D}"/>
    <hyperlink ref="G54" location="JPM!A1" display="JPM!A1" xr:uid="{113F0B24-41EA-48E0-8DA9-A3D326C868FB}"/>
    <hyperlink ref="G53" location="JNJ!A1" display="JNJ!A1" xr:uid="{23A82165-2720-482D-B3B7-2E9289A8A8CB}"/>
    <hyperlink ref="G52" location="IBM!A1" display="IBM!A1" xr:uid="{13A8FAB6-CB6F-436E-91ED-3CC58C570CBA}"/>
    <hyperlink ref="G51" location="HON!A1" display="HON!A1" xr:uid="{0F848874-CBAB-4705-8BB6-FA37DE08DED9}"/>
    <hyperlink ref="G50" location="HD!A1" display="HD!A1" xr:uid="{84D90FCE-8411-4D81-ABE6-EFA610080742}"/>
    <hyperlink ref="G49" location="GS!A1" display="GS!A1" xr:uid="{74D8FDB7-5A10-4549-97C6-52A71ED760E2}"/>
    <hyperlink ref="G48" location="DOW!A1" display="DOW!A1" xr:uid="{0BF9BD04-6999-42B9-B9E5-1AED85AE52C1}"/>
    <hyperlink ref="G47" location="KO!A1" display="KO!A1" xr:uid="{0834923F-9A2A-4190-9D0C-206299EDAEA5}"/>
    <hyperlink ref="G46" location="CSCO!A1" display="CSCO!A1" xr:uid="{E8417493-F584-4356-80F1-85897F5521D6}"/>
    <hyperlink ref="G45" location="CAT!A1" display="CAT!A1" xr:uid="{77305032-ECF5-419F-95A5-B366DBDAE1D6}"/>
    <hyperlink ref="G44" location="BA!A1" display="BA!A1" xr:uid="{1DFE0C51-8E61-4E8A-81A9-5F318C75055C}"/>
    <hyperlink ref="G43" location="AMGN!A1" display="AMGN!A1" xr:uid="{4FD95791-340A-408E-86F7-16B595BBAD9B}"/>
    <hyperlink ref="G42" location="AXP!A1" display="AXP!A1" xr:uid="{EF0E7ED7-A50C-4D0D-B611-F3263316A727}"/>
    <hyperlink ref="G13" location="MMM!A1" display="MMM!A1" xr:uid="{3C68CEF2-433E-41F6-9A62-CCC723F8B82B}"/>
    <hyperlink ref="F77" r:id="rId52" xr:uid="{CA16A4FB-2E47-40A0-A33F-51739688F1CC}"/>
    <hyperlink ref="G78" location="CYPC!A1" display="CYPC!A1" xr:uid="{452212F7-ADC7-40E3-BB54-B438F3D66CB7}"/>
    <hyperlink ref="F78" r:id="rId53" xr:uid="{F194CD60-D281-4411-B5EB-181C6DBFAE40}"/>
    <hyperlink ref="F76" r:id="rId54" xr:uid="{6AA35FD5-7D77-48D2-8211-34A06778CE69}"/>
    <hyperlink ref="F75" r:id="rId55" xr:uid="{A02B64B4-F90C-497D-A4C5-7CF7B2DF4E8B}"/>
    <hyperlink ref="G76" location="AU!A1" display="AU!A1" xr:uid="{A6E68A4A-2AC6-4BB2-AE30-90C02D475DFD}"/>
    <hyperlink ref="G75" location="GOLD!A1" display="GOLD!A1" xr:uid="{8DBE057F-39FF-471F-9BD7-BB2DB3F2F0A9}"/>
    <hyperlink ref="F74" r:id="rId56" xr:uid="{98E9DF8A-B03C-42C5-8A63-6B7BC919E06C}"/>
    <hyperlink ref="F73" r:id="rId57" xr:uid="{F7952B6A-860C-4417-82B4-099A5A1C46C9}"/>
    <hyperlink ref="G74" location="LUKOIL!A1" display="LUKOIL!A1" xr:uid="{B06F0BAF-4B7C-4972-A3E5-E18964399BCC}"/>
    <hyperlink ref="G73" location="CVX!A1" display="CVX!A1" xr:uid="{E4D3473D-64F1-48C7-A1AC-57DC2CDBE783}"/>
    <hyperlink ref="F72" r:id="rId58" xr:uid="{88413F9B-767A-4984-BFA9-1416DCEAD4C2}"/>
    <hyperlink ref="F12" r:id="rId59" xr:uid="{67B427B5-E578-4DAB-966A-3255A2D6C22F}"/>
    <hyperlink ref="G72" location="NTR!A1" display="NTR!A1" xr:uid="{025B768A-05FB-4EBC-AC6E-718737E3EEF9}"/>
    <hyperlink ref="F84" r:id="rId60" xr:uid="{34DDE41C-2972-44F0-98C5-FD5A2855E75C}"/>
    <hyperlink ref="G12" location="VZ!A1" display="VZ!A1" xr:uid="{9E5BA48B-CF89-46FB-90A1-556C044C9BCF}"/>
    <hyperlink ref="F86" r:id="rId61" xr:uid="{2301F1CF-6E35-4B6B-8B08-34670F0D2926}"/>
    <hyperlink ref="F88" r:id="rId62" xr:uid="{7A893B49-4ECD-4DFE-96BC-91212C15353A}"/>
    <hyperlink ref="F71" r:id="rId63" xr:uid="{6BD585F5-9DF1-4C61-818C-667C5A90FF0D}"/>
    <hyperlink ref="F70" r:id="rId64" xr:uid="{993030DF-1077-402E-BE5A-771C09461071}"/>
    <hyperlink ref="F69" r:id="rId65" xr:uid="{8EE69E28-4835-4805-90C0-540938422DC9}"/>
    <hyperlink ref="G71" location="MRK!A1" display="MRK!A1" xr:uid="{6E7E56F5-9A8A-419A-B562-6005A4333294}"/>
    <hyperlink ref="G70" location="BMY!A1" display="BMY!A1" xr:uid="{0BD50C3A-7C78-42C0-BE1F-3B8CBF469F33}"/>
    <hyperlink ref="G69" location="ABBVIE!A1" display="ABBVIE!A1" xr:uid="{E8346417-523C-47EF-8998-E8BBCF607D87}"/>
    <hyperlink ref="F68" r:id="rId66" xr:uid="{718ECB1C-9EEF-42BA-A872-45638CF47320}"/>
    <hyperlink ref="F67" r:id="rId67" xr:uid="{20EBE463-76E6-4736-91CA-6C40F1CCC53F}"/>
    <hyperlink ref="F66" r:id="rId68" xr:uid="{4C9C440E-F54D-4CCE-902F-9284FB7C4DFF}"/>
    <hyperlink ref="F65" r:id="rId69" xr:uid="{84CF5147-70E5-488A-8B9E-CA680F70BC38}"/>
    <hyperlink ref="F64" r:id="rId70" xr:uid="{726DEE8F-92EE-45D5-BB62-FCDB7907C4E1}"/>
    <hyperlink ref="G68" location="SRU.UN!A1" display="SRU.UN!A1" xr:uid="{846484A1-A21E-4A13-8B00-61CB74965317}"/>
    <hyperlink ref="G67" location="DEI!A1" display="DEI!A1" xr:uid="{EE278F6E-E4C4-49FA-9084-870883FC095B}"/>
    <hyperlink ref="G66" location="STOR!A1" display="STOR!A1" xr:uid="{80BB7D4F-D5BF-42B9-81F4-BB11CAFBAF16}"/>
    <hyperlink ref="G89" location="NESN!A1" display="NESN!A1" xr:uid="{774043DB-DA35-4265-B4D0-69CC9F5F5EE9}"/>
    <hyperlink ref="G88" location="Wiener!A1" display="Wiener!A1" xr:uid="{8975AEF2-610D-4AF1-80F6-57D1E48DDA64}"/>
    <hyperlink ref="G87" location="AHOLD!A1" display="AHOLD!A1" xr:uid="{F4016521-EE10-4B21-BB4D-5004B26DA4DE}"/>
    <hyperlink ref="G86" location="'AT&amp;T'!A1" display="'AT&amp;T'!A1" xr:uid="{1A1280F2-13C1-4DF6-A0E7-2912559F5A53}"/>
    <hyperlink ref="G85" location="TSLA!A1" display="TSLA!A1" xr:uid="{E4ECDC6E-8478-4F9B-A8CD-55CFF1279244}"/>
    <hyperlink ref="G84" location="NHY!A1" display="NHY!A1" xr:uid="{F18702E1-4C9C-4003-BDD4-A0076D528C2D}"/>
    <hyperlink ref="G83" location="SFM!A1" display="SFM!A1" xr:uid="{BE0D3534-C42A-49E4-AA4B-AEBECFD0B495}"/>
    <hyperlink ref="G82" location="KROGER!A1" display="KROGER!A1" xr:uid="{E307E075-896E-470A-B449-EB269C1AD320}"/>
    <hyperlink ref="G81" location="TSMC!A1" display="TSMC!A1" xr:uid="{A01284C8-331F-402F-BFBA-04B70B657030}"/>
    <hyperlink ref="G80" location="'S&amp;P 500'!A1" display="'S&amp;P 500'!A1" xr:uid="{7581BEC2-1C14-492E-B456-F354F6CD6980}"/>
    <hyperlink ref="G79" location="NIO!A1" display="NIO!A1" xr:uid="{EF3976F8-AD72-400C-9ECE-AB94ED9516CD}"/>
    <hyperlink ref="F80" r:id="rId71" xr:uid="{3AAD9552-6E07-4EC0-9F5B-48DAA7353069}"/>
    <hyperlink ref="F87" r:id="rId72" xr:uid="{AD964B2D-24AA-4631-B934-0196E504AB58}"/>
    <hyperlink ref="F83" r:id="rId73" xr:uid="{3DE07F3B-C492-4569-9E2C-4AA6DF82989F}"/>
    <hyperlink ref="F82" r:id="rId74" xr:uid="{D885D5D7-6B82-4F76-BF62-C182C31648D0}"/>
    <hyperlink ref="F85" r:id="rId75" xr:uid="{F04A30FA-69E5-45AA-BC88-5C4E417AB0EE}"/>
    <hyperlink ref="F89" r:id="rId76" xr:uid="{78F1229F-1DD7-47EE-9683-A1CF1C3073C3}"/>
    <hyperlink ref="F81" r:id="rId77" xr:uid="{C9E954B5-B837-47F6-979F-414253476BCE}"/>
    <hyperlink ref="F79" r:id="rId78" xr:uid="{F0F60408-A709-4DA3-A1E4-EE36011CDF54}"/>
    <hyperlink ref="G16" location="MSFT!A1" display="MSFT!A1" xr:uid="{91535DA7-9B8F-4AEC-B0D3-6B54604DF150}"/>
    <hyperlink ref="G65" location="'FRE MED'!A1" display="'FRE MED'!A1" xr:uid="{762D05EB-7605-4149-9A31-4C63E7A420F4}"/>
    <hyperlink ref="G64" location="FRESENIUS!A1" display="FRESENIUS!A1" xr:uid="{480FF6F4-F4AE-4712-9AF2-CCCD1CB70C00}"/>
    <hyperlink ref="G3" location="BRK!A1" display="BRK!A1" xr:uid="{57118288-B24A-4863-89C9-CBBA037A3DB2}"/>
  </hyperlinks>
  <pageMargins left="0.7" right="0.7" top="0.75" bottom="0.75" header="0.3" footer="0.3"/>
  <pageSetup paperSize="9" orientation="portrait" r:id="rId79"/>
  <drawing r:id="rId80"/>
  <legacyDrawing r:id="rId8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C554F-F5D8-493C-8C24-B33063142D5C}">
  <sheetPr codeName="Sheet6"/>
  <dimension ref="B1:S30"/>
  <sheetViews>
    <sheetView showGridLines="0" zoomScaleNormal="100" workbookViewId="0">
      <selection activeCell="B4" sqref="B4"/>
    </sheetView>
  </sheetViews>
  <sheetFormatPr baseColWidth="10" defaultColWidth="11.5" defaultRowHeight="13" x14ac:dyDescent="0.15"/>
  <cols>
    <col min="1" max="1" width="4.33203125" style="49" customWidth="1"/>
    <col min="2" max="2" width="11.5" style="49" customWidth="1"/>
    <col min="3" max="3" width="23" style="49" customWidth="1"/>
    <col min="4" max="4" width="10.6640625" style="49" bestFit="1" customWidth="1"/>
    <col min="5" max="5" width="7.5" style="49" customWidth="1"/>
    <col min="6" max="6" width="9.6640625" style="49" customWidth="1"/>
    <col min="7" max="13" width="7" style="49" customWidth="1"/>
    <col min="14" max="14" width="10.6640625" style="49" bestFit="1" customWidth="1"/>
    <col min="15" max="15" width="11.5" style="49"/>
    <col min="16" max="16" width="20" style="49" customWidth="1"/>
    <col min="17" max="16384" width="11.5" style="49"/>
  </cols>
  <sheetData>
    <row r="1" spans="2:19" x14ac:dyDescent="0.15">
      <c r="S1" s="50" t="s">
        <v>6</v>
      </c>
    </row>
    <row r="2" spans="2:19" ht="16" x14ac:dyDescent="0.2">
      <c r="B2" s="51" t="s">
        <v>691</v>
      </c>
      <c r="C2" s="52"/>
      <c r="D2" s="51"/>
      <c r="S2" s="53" t="s">
        <v>7</v>
      </c>
    </row>
    <row r="3" spans="2:19" x14ac:dyDescent="0.15">
      <c r="D3" s="54"/>
    </row>
    <row r="4" spans="2:19" ht="29" thickBot="1" x14ac:dyDescent="0.2">
      <c r="B4" s="91" t="s">
        <v>218</v>
      </c>
      <c r="N4" s="56" t="s">
        <v>5</v>
      </c>
      <c r="O4" s="57" t="s">
        <v>0</v>
      </c>
      <c r="Q4" s="49" t="s">
        <v>94</v>
      </c>
    </row>
    <row r="5" spans="2:19" x14ac:dyDescent="0.15">
      <c r="B5" s="49" t="s">
        <v>8</v>
      </c>
      <c r="C5" s="58" t="s">
        <v>694</v>
      </c>
      <c r="D5" s="59">
        <v>2022</v>
      </c>
      <c r="E5" s="59">
        <f t="shared" ref="E5:M5" si="0">D5+1</f>
        <v>2023</v>
      </c>
      <c r="F5" s="59">
        <f t="shared" si="0"/>
        <v>2024</v>
      </c>
      <c r="G5" s="59">
        <f t="shared" si="0"/>
        <v>2025</v>
      </c>
      <c r="H5" s="59">
        <f t="shared" si="0"/>
        <v>2026</v>
      </c>
      <c r="I5" s="59">
        <f t="shared" si="0"/>
        <v>2027</v>
      </c>
      <c r="J5" s="59">
        <f t="shared" si="0"/>
        <v>2028</v>
      </c>
      <c r="K5" s="59">
        <f t="shared" si="0"/>
        <v>2029</v>
      </c>
      <c r="L5" s="59">
        <f t="shared" si="0"/>
        <v>2030</v>
      </c>
      <c r="M5" s="59">
        <f t="shared" si="0"/>
        <v>2031</v>
      </c>
      <c r="N5" s="59">
        <v>2031</v>
      </c>
      <c r="O5" s="60">
        <v>5.2999999999999999E-2</v>
      </c>
      <c r="P5" s="49" t="s">
        <v>1</v>
      </c>
      <c r="R5" s="61"/>
    </row>
    <row r="6" spans="2:19" x14ac:dyDescent="0.15">
      <c r="B6" s="49" t="s">
        <v>22</v>
      </c>
      <c r="C6" s="62">
        <v>1.08</v>
      </c>
      <c r="D6" s="63">
        <f>C6*(1+$O$5)</f>
        <v>1.13724</v>
      </c>
      <c r="E6" s="63">
        <f>D6*(1+$O$5)</f>
        <v>1.1975137199999999</v>
      </c>
      <c r="F6" s="63">
        <f>E6*(1+$O$5)</f>
        <v>1.2609819471599999</v>
      </c>
      <c r="G6" s="63">
        <f>F6*(1+$O$5)</f>
        <v>1.3278139903594799</v>
      </c>
      <c r="H6" s="63">
        <f>G6*(1+$O$5)</f>
        <v>1.3981881318485323</v>
      </c>
      <c r="I6" s="63">
        <f>H6*(1+$O$6)</f>
        <v>1.4722921028365044</v>
      </c>
      <c r="J6" s="63">
        <f>I6*(1+$O$6)</f>
        <v>1.550323584286839</v>
      </c>
      <c r="K6" s="63">
        <f>J6*(1+$O$6)</f>
        <v>1.6324907342540413</v>
      </c>
      <c r="L6" s="63">
        <f>K6*(1+$O$6)</f>
        <v>1.7190127431695055</v>
      </c>
      <c r="M6" s="63">
        <f>L6*(1+$O$6)</f>
        <v>1.8101204185574891</v>
      </c>
      <c r="N6" s="63">
        <f>L6*O8</f>
        <v>34.380254863390107</v>
      </c>
      <c r="O6" s="60">
        <v>5.2999999999999999E-2</v>
      </c>
      <c r="P6" s="61" t="s">
        <v>2</v>
      </c>
    </row>
    <row r="7" spans="2:19" x14ac:dyDescent="0.15">
      <c r="C7" s="64" t="str">
        <f>CONCATENATE(R8,O7*100,S8)</f>
        <v>10%)</v>
      </c>
      <c r="D7" s="63">
        <f>D6*(1+$O$7)^($D$5-D5-1)</f>
        <v>1.0338545454545454</v>
      </c>
      <c r="E7" s="63">
        <f t="shared" ref="E7:N7" si="1">E6*(1+$O$7)^($D$5-E5-1)</f>
        <v>0.98968076033057828</v>
      </c>
      <c r="F7" s="63">
        <f t="shared" si="1"/>
        <v>0.94739440057099888</v>
      </c>
      <c r="G7" s="63">
        <f t="shared" si="1"/>
        <v>0.9069148216375108</v>
      </c>
      <c r="H7" s="63">
        <f t="shared" si="1"/>
        <v>0.86816482471299883</v>
      </c>
      <c r="I7" s="63">
        <f t="shared" si="1"/>
        <v>0.83107050947526151</v>
      </c>
      <c r="J7" s="63">
        <f t="shared" si="1"/>
        <v>0.79556113316131838</v>
      </c>
      <c r="K7" s="63">
        <f t="shared" si="1"/>
        <v>0.76156897565351644</v>
      </c>
      <c r="L7" s="63">
        <f t="shared" si="1"/>
        <v>0.7290292103301389</v>
      </c>
      <c r="M7" s="63">
        <f t="shared" si="1"/>
        <v>0.69787978043421461</v>
      </c>
      <c r="N7" s="63">
        <f t="shared" si="1"/>
        <v>13.255076551457069</v>
      </c>
      <c r="O7" s="60">
        <v>0.1</v>
      </c>
      <c r="P7" s="49" t="s">
        <v>3</v>
      </c>
    </row>
    <row r="8" spans="2:19" ht="14" thickBot="1" x14ac:dyDescent="0.2">
      <c r="C8" s="65" t="s">
        <v>29</v>
      </c>
      <c r="D8" s="66">
        <f>SUM(D7:N7)</f>
        <v>21.816195513218155</v>
      </c>
      <c r="E8" s="67"/>
      <c r="F8" s="67"/>
      <c r="G8" s="67"/>
      <c r="H8" s="67"/>
      <c r="I8" s="67"/>
      <c r="J8" s="67"/>
      <c r="K8" s="67"/>
      <c r="L8" s="67"/>
      <c r="M8" s="67"/>
      <c r="N8" s="67"/>
      <c r="O8" s="68">
        <v>20</v>
      </c>
      <c r="P8" s="49" t="s">
        <v>23</v>
      </c>
      <c r="R8" s="69"/>
      <c r="S8" s="69" t="s">
        <v>25</v>
      </c>
    </row>
    <row r="10" spans="2:19" ht="29" thickBot="1" x14ac:dyDescent="0.2">
      <c r="N10" s="56" t="s">
        <v>5</v>
      </c>
      <c r="O10" s="57" t="s">
        <v>0</v>
      </c>
    </row>
    <row r="11" spans="2:19" x14ac:dyDescent="0.15">
      <c r="B11" s="49" t="s">
        <v>9</v>
      </c>
      <c r="C11" s="58" t="str">
        <f>C5</f>
        <v>DIVIDEND PER SHARE</v>
      </c>
      <c r="D11" s="59">
        <f>D5</f>
        <v>2022</v>
      </c>
      <c r="E11" s="59">
        <f t="shared" ref="E11:M11" si="2">D11+1</f>
        <v>2023</v>
      </c>
      <c r="F11" s="59">
        <f t="shared" si="2"/>
        <v>2024</v>
      </c>
      <c r="G11" s="59">
        <f t="shared" si="2"/>
        <v>2025</v>
      </c>
      <c r="H11" s="59">
        <f t="shared" si="2"/>
        <v>2026</v>
      </c>
      <c r="I11" s="59">
        <f t="shared" si="2"/>
        <v>2027</v>
      </c>
      <c r="J11" s="59">
        <f t="shared" si="2"/>
        <v>2028</v>
      </c>
      <c r="K11" s="59">
        <f t="shared" si="2"/>
        <v>2029</v>
      </c>
      <c r="L11" s="59">
        <f t="shared" si="2"/>
        <v>2030</v>
      </c>
      <c r="M11" s="59">
        <f t="shared" si="2"/>
        <v>2031</v>
      </c>
      <c r="N11" s="59">
        <f>N5</f>
        <v>2031</v>
      </c>
      <c r="O11" s="60">
        <v>0.08</v>
      </c>
      <c r="P11" s="49" t="s">
        <v>1</v>
      </c>
    </row>
    <row r="12" spans="2:19" x14ac:dyDescent="0.15">
      <c r="B12" s="49" t="s">
        <v>21</v>
      </c>
      <c r="C12" s="62">
        <f>C6</f>
        <v>1.08</v>
      </c>
      <c r="D12" s="63">
        <f>C12*(1+$O$11)</f>
        <v>1.1664000000000001</v>
      </c>
      <c r="E12" s="63">
        <f>D12*(1+$O$11)</f>
        <v>1.2597120000000002</v>
      </c>
      <c r="F12" s="63">
        <f>E12*(1+$O$11)</f>
        <v>1.3604889600000003</v>
      </c>
      <c r="G12" s="63">
        <f>F12*(1+$O$11)</f>
        <v>1.4693280768000003</v>
      </c>
      <c r="H12" s="63">
        <f>G12*(1+$O$11)</f>
        <v>1.5868743229440005</v>
      </c>
      <c r="I12" s="63">
        <f>H12*(1+$O$12)</f>
        <v>1.7138242687795207</v>
      </c>
      <c r="J12" s="63">
        <f>I12*(1+$O$12)</f>
        <v>1.8509302102818825</v>
      </c>
      <c r="K12" s="63">
        <f>J12*(1+$O$12)</f>
        <v>1.9990046271044333</v>
      </c>
      <c r="L12" s="63">
        <f>K12*(1+$O$12)</f>
        <v>2.1589249972727882</v>
      </c>
      <c r="M12" s="63">
        <f>L12*(1+$O$12)</f>
        <v>2.3316389970546112</v>
      </c>
      <c r="N12" s="63">
        <f>L12*O14</f>
        <v>53.973124931819704</v>
      </c>
      <c r="O12" s="60">
        <v>0.08</v>
      </c>
      <c r="P12" s="61" t="s">
        <v>2</v>
      </c>
    </row>
    <row r="13" spans="2:19" x14ac:dyDescent="0.15">
      <c r="B13" s="49">
        <f>B7</f>
        <v>0</v>
      </c>
      <c r="C13" s="64" t="str">
        <f>C7</f>
        <v>10%)</v>
      </c>
      <c r="D13" s="63">
        <f>D12*(1+$O$13)^($D$11-D11-1)</f>
        <v>1.0603636363636364</v>
      </c>
      <c r="E13" s="63">
        <f t="shared" ref="E13:M13" si="3">E12*(1+$O$7)^($D$5-E11-1)</f>
        <v>1.0410842975206611</v>
      </c>
      <c r="F13" s="63">
        <f t="shared" si="3"/>
        <v>1.0221554921111946</v>
      </c>
      <c r="G13" s="63">
        <f t="shared" si="3"/>
        <v>1.0035708468000819</v>
      </c>
      <c r="H13" s="63">
        <f t="shared" si="3"/>
        <v>0.98532410413098948</v>
      </c>
      <c r="I13" s="63">
        <f t="shared" si="3"/>
        <v>0.96740912041951699</v>
      </c>
      <c r="J13" s="63">
        <f t="shared" si="3"/>
        <v>0.94981986368461668</v>
      </c>
      <c r="K13" s="63">
        <f t="shared" si="3"/>
        <v>0.93255041161762364</v>
      </c>
      <c r="L13" s="63">
        <f t="shared" si="3"/>
        <v>0.91559494958821241</v>
      </c>
      <c r="M13" s="63">
        <f t="shared" si="3"/>
        <v>0.89894776868660842</v>
      </c>
      <c r="N13" s="63">
        <f>N12*(1+$O$7)^($D$5-N11-1)</f>
        <v>20.808976127004826</v>
      </c>
      <c r="O13" s="60">
        <f>O7</f>
        <v>0.1</v>
      </c>
      <c r="P13" s="49" t="s">
        <v>3</v>
      </c>
    </row>
    <row r="14" spans="2:19" ht="14" thickBot="1" x14ac:dyDescent="0.2">
      <c r="C14" s="65" t="s">
        <v>4</v>
      </c>
      <c r="D14" s="66">
        <f>SUM(D13:N13)</f>
        <v>30.585796617927969</v>
      </c>
      <c r="E14" s="67"/>
      <c r="F14" s="67"/>
      <c r="G14" s="67"/>
      <c r="H14" s="67"/>
      <c r="I14" s="67"/>
      <c r="J14" s="67"/>
      <c r="K14" s="67"/>
      <c r="L14" s="67"/>
      <c r="M14" s="67"/>
      <c r="N14" s="67"/>
      <c r="O14" s="68">
        <v>25</v>
      </c>
      <c r="P14" s="49" t="s">
        <v>23</v>
      </c>
    </row>
    <row r="16" spans="2:19" ht="29" thickBot="1" x14ac:dyDescent="0.2">
      <c r="N16" s="56" t="s">
        <v>5</v>
      </c>
      <c r="O16" s="57" t="s">
        <v>0</v>
      </c>
    </row>
    <row r="17" spans="2:16" x14ac:dyDescent="0.15">
      <c r="B17" s="49" t="s">
        <v>10</v>
      </c>
      <c r="C17" s="58" t="str">
        <f>C11</f>
        <v>DIVIDEND PER SHARE</v>
      </c>
      <c r="D17" s="59">
        <f>D5</f>
        <v>2022</v>
      </c>
      <c r="E17" s="59">
        <f t="shared" ref="E17:M17" si="4">D17+1</f>
        <v>2023</v>
      </c>
      <c r="F17" s="59">
        <f t="shared" si="4"/>
        <v>2024</v>
      </c>
      <c r="G17" s="59">
        <f t="shared" si="4"/>
        <v>2025</v>
      </c>
      <c r="H17" s="59">
        <f t="shared" si="4"/>
        <v>2026</v>
      </c>
      <c r="I17" s="59">
        <f t="shared" si="4"/>
        <v>2027</v>
      </c>
      <c r="J17" s="59">
        <f t="shared" si="4"/>
        <v>2028</v>
      </c>
      <c r="K17" s="59">
        <f t="shared" si="4"/>
        <v>2029</v>
      </c>
      <c r="L17" s="59">
        <f t="shared" si="4"/>
        <v>2030</v>
      </c>
      <c r="M17" s="59">
        <f t="shared" si="4"/>
        <v>2031</v>
      </c>
      <c r="N17" s="59">
        <f>N5</f>
        <v>2031</v>
      </c>
      <c r="O17" s="60">
        <v>0</v>
      </c>
      <c r="P17" s="49" t="s">
        <v>1</v>
      </c>
    </row>
    <row r="18" spans="2:16" x14ac:dyDescent="0.15">
      <c r="B18" s="49" t="s">
        <v>20</v>
      </c>
      <c r="C18" s="62">
        <f>C6</f>
        <v>1.08</v>
      </c>
      <c r="D18" s="63">
        <f>C18*(1+$O$17)</f>
        <v>1.08</v>
      </c>
      <c r="E18" s="63">
        <f>D18*(1+$O$17)</f>
        <v>1.08</v>
      </c>
      <c r="F18" s="63">
        <f>E18*(1+$O$17)</f>
        <v>1.08</v>
      </c>
      <c r="G18" s="63">
        <f>F18*(1+$O$17)</f>
        <v>1.08</v>
      </c>
      <c r="H18" s="63">
        <f>G18*(1+$O$17)</f>
        <v>1.08</v>
      </c>
      <c r="I18" s="63">
        <f>H18*(1+$O$18)</f>
        <v>1.08</v>
      </c>
      <c r="J18" s="63">
        <f>I18*(1+$O$18)</f>
        <v>1.08</v>
      </c>
      <c r="K18" s="63">
        <f>J18*(1+$O$18)</f>
        <v>1.08</v>
      </c>
      <c r="L18" s="63">
        <f>K18*(1+$O$18)</f>
        <v>1.08</v>
      </c>
      <c r="M18" s="63">
        <f>L18*(1+$O$18)</f>
        <v>1.08</v>
      </c>
      <c r="N18" s="63">
        <f>L18*O20</f>
        <v>16.200000000000003</v>
      </c>
      <c r="O18" s="60">
        <v>0</v>
      </c>
      <c r="P18" s="61" t="s">
        <v>2</v>
      </c>
    </row>
    <row r="19" spans="2:16" x14ac:dyDescent="0.15">
      <c r="B19" s="49">
        <f>B7</f>
        <v>0</v>
      </c>
      <c r="C19" s="64" t="str">
        <f>C13</f>
        <v>10%)</v>
      </c>
      <c r="D19" s="63">
        <f>D18*(1+$O$19)^($D$17-D17-1)</f>
        <v>0.98181818181818181</v>
      </c>
      <c r="E19" s="63">
        <f t="shared" ref="E19:N19" si="5">E18*(1+$O$19)^($D$17-E17-1)</f>
        <v>0.89256198347107429</v>
      </c>
      <c r="F19" s="63">
        <f t="shared" si="5"/>
        <v>0.81141998497370382</v>
      </c>
      <c r="G19" s="63">
        <f t="shared" si="5"/>
        <v>0.7376545317942762</v>
      </c>
      <c r="H19" s="63">
        <f t="shared" si="5"/>
        <v>0.67059502890388734</v>
      </c>
      <c r="I19" s="63">
        <f t="shared" si="5"/>
        <v>0.60963184445807939</v>
      </c>
      <c r="J19" s="63">
        <f t="shared" si="5"/>
        <v>0.554210767689163</v>
      </c>
      <c r="K19" s="63">
        <f t="shared" si="5"/>
        <v>0.50382797062651186</v>
      </c>
      <c r="L19" s="63">
        <f t="shared" si="5"/>
        <v>0.45802542784228345</v>
      </c>
      <c r="M19" s="63">
        <f t="shared" si="5"/>
        <v>0.41638675258389402</v>
      </c>
      <c r="N19" s="63">
        <f t="shared" si="5"/>
        <v>6.2458012887584111</v>
      </c>
      <c r="O19" s="60">
        <f>O13</f>
        <v>0.1</v>
      </c>
      <c r="P19" s="49" t="s">
        <v>3</v>
      </c>
    </row>
    <row r="20" spans="2:16" ht="14" thickBot="1" x14ac:dyDescent="0.2">
      <c r="C20" s="65" t="s">
        <v>4</v>
      </c>
      <c r="D20" s="66">
        <f>SUM(D19:N19)</f>
        <v>12.881933762919466</v>
      </c>
      <c r="E20" s="67"/>
      <c r="F20" s="67"/>
      <c r="G20" s="67"/>
      <c r="H20" s="67"/>
      <c r="I20" s="67"/>
      <c r="J20" s="67"/>
      <c r="K20" s="67"/>
      <c r="L20" s="67"/>
      <c r="M20" s="67"/>
      <c r="N20" s="67"/>
      <c r="O20" s="68">
        <v>15</v>
      </c>
      <c r="P20" s="49" t="s">
        <v>23</v>
      </c>
    </row>
    <row r="21" spans="2:16" ht="14" thickBot="1" x14ac:dyDescent="0.2"/>
    <row r="22" spans="2:16" ht="14" thickBot="1" x14ac:dyDescent="0.2">
      <c r="C22" s="70" t="s">
        <v>12</v>
      </c>
      <c r="D22" s="71" t="s">
        <v>18</v>
      </c>
      <c r="E22" s="71" t="s">
        <v>13</v>
      </c>
      <c r="F22" s="72" t="s">
        <v>14</v>
      </c>
    </row>
    <row r="23" spans="2:16" x14ac:dyDescent="0.15">
      <c r="C23" s="73" t="s">
        <v>32</v>
      </c>
      <c r="D23" s="74">
        <v>0.6</v>
      </c>
      <c r="E23" s="63">
        <f>D8</f>
        <v>21.816195513218155</v>
      </c>
      <c r="F23" s="75">
        <f>E23*D23</f>
        <v>13.089717307930892</v>
      </c>
    </row>
    <row r="24" spans="2:16" x14ac:dyDescent="0.15">
      <c r="C24" s="73" t="s">
        <v>16</v>
      </c>
      <c r="D24" s="74">
        <v>0.2</v>
      </c>
      <c r="E24" s="63">
        <f>D14</f>
        <v>30.585796617927969</v>
      </c>
      <c r="F24" s="75">
        <f>E24*D24</f>
        <v>6.1171593235855939</v>
      </c>
    </row>
    <row r="25" spans="2:16" ht="14" thickBot="1" x14ac:dyDescent="0.2">
      <c r="C25" s="76" t="s">
        <v>33</v>
      </c>
      <c r="D25" s="77">
        <v>0.2</v>
      </c>
      <c r="E25" s="78">
        <f>D20</f>
        <v>12.881933762919466</v>
      </c>
      <c r="F25" s="79">
        <f>E25*D25</f>
        <v>2.5763867525838933</v>
      </c>
    </row>
    <row r="26" spans="2:16" ht="14" thickBot="1" x14ac:dyDescent="0.2">
      <c r="E26" s="80" t="s">
        <v>11</v>
      </c>
      <c r="F26" s="81">
        <f>SUM(F23:F25)</f>
        <v>21.78326338410038</v>
      </c>
    </row>
    <row r="28" spans="2:16" x14ac:dyDescent="0.15">
      <c r="B28" s="49" t="s">
        <v>27</v>
      </c>
    </row>
    <row r="30" spans="2:16" x14ac:dyDescent="0.15">
      <c r="B30" s="49" t="s">
        <v>26</v>
      </c>
      <c r="C30" s="82" t="s">
        <v>28</v>
      </c>
    </row>
  </sheetData>
  <conditionalFormatting sqref="D3">
    <cfRule type="containsText" dxfId="171" priority="1" operator="containsText" text="overvalued">
      <formula>NOT(ISERROR(SEARCH("overvalued",D3)))</formula>
    </cfRule>
    <cfRule type="containsText" dxfId="170" priority="2" operator="containsText" text="undervalued">
      <formula>NOT(ISERROR(SEARCH("undervalued",D3)))</formula>
    </cfRule>
  </conditionalFormatting>
  <hyperlinks>
    <hyperlink ref="C30" r:id="rId1" xr:uid="{EDD5F198-941F-451A-8F31-F9D240EFE317}"/>
    <hyperlink ref="B4" location="'COMPARATIVE TABLE'!A1" display="'COMPARATIVE TABLE'!A1" xr:uid="{9CEDC9CA-B3D3-44DC-822E-79BC2496B2E8}"/>
  </hyperlinks>
  <pageMargins left="0.7" right="0.7" top="0.78740157499999996" bottom="0.78740157499999996"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98092-E462-4AB1-94F9-14190EE46B49}">
  <sheetPr codeName="Sheet7"/>
  <dimension ref="B1:S30"/>
  <sheetViews>
    <sheetView showGridLines="0" topLeftCell="B1" zoomScaleNormal="100" workbookViewId="0">
      <selection activeCell="B3" sqref="B3"/>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683</v>
      </c>
      <c r="C2" s="47" t="s">
        <v>68</v>
      </c>
      <c r="D2" s="48"/>
      <c r="S2" s="3" t="s">
        <v>7</v>
      </c>
    </row>
    <row r="3" spans="2:19" x14ac:dyDescent="0.15">
      <c r="D3" s="13"/>
    </row>
    <row r="4" spans="2:19" ht="29" thickBot="1" x14ac:dyDescent="0.2">
      <c r="B4" s="85" t="s">
        <v>218</v>
      </c>
      <c r="N4" s="5" t="s">
        <v>5</v>
      </c>
      <c r="O4" s="4" t="s">
        <v>0</v>
      </c>
    </row>
    <row r="5" spans="2:19" x14ac:dyDescent="0.15">
      <c r="B5" t="s">
        <v>8</v>
      </c>
      <c r="C5" s="6" t="s">
        <v>685</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0.08</v>
      </c>
      <c r="P5" t="s">
        <v>1</v>
      </c>
      <c r="R5" s="1"/>
    </row>
    <row r="6" spans="2:19" x14ac:dyDescent="0.15">
      <c r="B6" t="s">
        <v>22</v>
      </c>
      <c r="C6" s="7">
        <v>0.9</v>
      </c>
      <c r="D6" s="24">
        <f>C6*(1+$O$5)</f>
        <v>0.97200000000000009</v>
      </c>
      <c r="E6" s="24">
        <f>D6*(1+$O$5)</f>
        <v>1.0497600000000002</v>
      </c>
      <c r="F6" s="24">
        <f>E6*(1+$O$5)</f>
        <v>1.1337408000000004</v>
      </c>
      <c r="G6" s="24">
        <f>F6*(1+$O$5)</f>
        <v>1.2244400640000006</v>
      </c>
      <c r="H6" s="24">
        <f>G6*(1+$O$5)</f>
        <v>1.3223952691200007</v>
      </c>
      <c r="I6" s="24">
        <f>H6*(1+$O$6)</f>
        <v>1.4281868906496009</v>
      </c>
      <c r="J6" s="24">
        <f>I6*(1+$O$6)</f>
        <v>1.5424418419015691</v>
      </c>
      <c r="K6" s="24">
        <f>J6*(1+$O$6)</f>
        <v>1.6658371892536947</v>
      </c>
      <c r="L6" s="24">
        <f>K6*(1+$O$6)</f>
        <v>1.7991041643939905</v>
      </c>
      <c r="M6" s="24">
        <f>L6*(1+$O$6)</f>
        <v>1.9430324975455098</v>
      </c>
      <c r="N6" s="24">
        <f>L6*O8</f>
        <v>26.986562465909856</v>
      </c>
      <c r="O6" s="21">
        <v>0.08</v>
      </c>
      <c r="P6" s="1" t="s">
        <v>2</v>
      </c>
    </row>
    <row r="7" spans="2:19" x14ac:dyDescent="0.15">
      <c r="C7" s="8" t="str">
        <f>CONCATENATE(R8,O7*100,S8)</f>
        <v>PV(10%)</v>
      </c>
      <c r="D7" s="24">
        <f>D6*(1+$O$7)^($D$5-D5-1)</f>
        <v>0.88363636363636366</v>
      </c>
      <c r="E7" s="24">
        <f t="shared" ref="E7:N7" si="1">E6*(1+$O$7)^($D$5-E5-1)</f>
        <v>0.86757024793388438</v>
      </c>
      <c r="F7" s="24">
        <f t="shared" si="1"/>
        <v>0.85179624342599558</v>
      </c>
      <c r="G7" s="24">
        <f t="shared" si="1"/>
        <v>0.83630903900006848</v>
      </c>
      <c r="H7" s="24">
        <f t="shared" si="1"/>
        <v>0.82110342010915804</v>
      </c>
      <c r="I7" s="24">
        <f t="shared" si="1"/>
        <v>0.80617426701626438</v>
      </c>
      <c r="J7" s="24">
        <f t="shared" si="1"/>
        <v>0.79151655307051405</v>
      </c>
      <c r="K7" s="24">
        <f t="shared" si="1"/>
        <v>0.77712534301468661</v>
      </c>
      <c r="L7" s="24">
        <f t="shared" si="1"/>
        <v>0.76299579132351047</v>
      </c>
      <c r="M7" s="24">
        <f t="shared" si="1"/>
        <v>0.74912314057217388</v>
      </c>
      <c r="N7" s="24">
        <f t="shared" si="1"/>
        <v>10.404488063502415</v>
      </c>
      <c r="O7" s="21">
        <v>0.1</v>
      </c>
      <c r="P7" t="s">
        <v>3</v>
      </c>
    </row>
    <row r="8" spans="2:19" ht="14" thickBot="1" x14ac:dyDescent="0.2">
      <c r="C8" s="9" t="s">
        <v>29</v>
      </c>
      <c r="D8" s="25">
        <f>SUM(D7:N7)</f>
        <v>18.551838472605034</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FCF billion EUR</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0.1</v>
      </c>
      <c r="P11" t="s">
        <v>1</v>
      </c>
    </row>
    <row r="12" spans="2:19" x14ac:dyDescent="0.15">
      <c r="B12" t="s">
        <v>21</v>
      </c>
      <c r="C12" s="7">
        <f>C6</f>
        <v>0.9</v>
      </c>
      <c r="D12" s="24">
        <f>C12*(1+$O$11)</f>
        <v>0.9900000000000001</v>
      </c>
      <c r="E12" s="24">
        <f>D12*(1+$O$11)</f>
        <v>1.0890000000000002</v>
      </c>
      <c r="F12" s="24">
        <f>E12*(1+$O$11)</f>
        <v>1.1979000000000004</v>
      </c>
      <c r="G12" s="24">
        <f>F12*(1+$O$11)</f>
        <v>1.3176900000000005</v>
      </c>
      <c r="H12" s="24">
        <f>G12*(1+$O$11)</f>
        <v>1.4494590000000007</v>
      </c>
      <c r="I12" s="24">
        <f>H12*(1+$O$12)</f>
        <v>1.5944049000000009</v>
      </c>
      <c r="J12" s="24">
        <f>I12*(1+$O$12)</f>
        <v>1.7538453900000011</v>
      </c>
      <c r="K12" s="24">
        <f>J12*(1+$O$12)</f>
        <v>1.9292299290000012</v>
      </c>
      <c r="L12" s="24">
        <f>K12*(1+$O$12)</f>
        <v>2.1221529219000015</v>
      </c>
      <c r="M12" s="24">
        <f>L12*(1+$O$12)</f>
        <v>2.3343682140900017</v>
      </c>
      <c r="N12" s="24">
        <f>L12*O14</f>
        <v>63.664587657000041</v>
      </c>
      <c r="O12" s="21">
        <v>0.1</v>
      </c>
      <c r="P12" s="1" t="s">
        <v>2</v>
      </c>
    </row>
    <row r="13" spans="2:19" x14ac:dyDescent="0.15">
      <c r="B13">
        <f>B7</f>
        <v>0</v>
      </c>
      <c r="C13" s="8" t="str">
        <f>C7</f>
        <v>PV(10%)</v>
      </c>
      <c r="D13" s="24">
        <f>D12*(1+$O$13)^($D$11-D11-1)</f>
        <v>0.9</v>
      </c>
      <c r="E13" s="24">
        <f t="shared" ref="E13:M13" si="3">E12*(1+$O$7)^($D$5-E11-1)</f>
        <v>0.9</v>
      </c>
      <c r="F13" s="24">
        <f t="shared" si="3"/>
        <v>0.9</v>
      </c>
      <c r="G13" s="24">
        <f t="shared" si="3"/>
        <v>0.90000000000000013</v>
      </c>
      <c r="H13" s="24">
        <f t="shared" si="3"/>
        <v>0.90000000000000013</v>
      </c>
      <c r="I13" s="24">
        <f t="shared" si="3"/>
        <v>0.90000000000000013</v>
      </c>
      <c r="J13" s="24">
        <f t="shared" si="3"/>
        <v>0.9</v>
      </c>
      <c r="K13" s="24">
        <f t="shared" si="3"/>
        <v>0.9</v>
      </c>
      <c r="L13" s="24">
        <f t="shared" si="3"/>
        <v>0.90000000000000013</v>
      </c>
      <c r="M13" s="24">
        <f t="shared" si="3"/>
        <v>0.9</v>
      </c>
      <c r="N13" s="24">
        <f>N12*(1+$O$7)^($D$5-N11-1)</f>
        <v>24.545454545454543</v>
      </c>
      <c r="O13" s="21">
        <f>O7</f>
        <v>0.1</v>
      </c>
      <c r="P13" t="s">
        <v>3</v>
      </c>
    </row>
    <row r="14" spans="2:19" ht="14" thickBot="1" x14ac:dyDescent="0.2">
      <c r="C14" s="9" t="s">
        <v>4</v>
      </c>
      <c r="D14" s="25">
        <f>SUM(D13:N13)</f>
        <v>33.545454545454547</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FCF billion EUR</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0.04</v>
      </c>
      <c r="P17" t="s">
        <v>1</v>
      </c>
    </row>
    <row r="18" spans="2:16" x14ac:dyDescent="0.15">
      <c r="B18" t="s">
        <v>20</v>
      </c>
      <c r="C18" s="7">
        <v>0.9</v>
      </c>
      <c r="D18" s="24">
        <f>C18*(1+$O$17)</f>
        <v>0.93600000000000005</v>
      </c>
      <c r="E18" s="24">
        <f>D18*(1+$O$17)</f>
        <v>0.97344000000000008</v>
      </c>
      <c r="F18" s="24">
        <f>E18*(1+$O$17)</f>
        <v>1.0123776000000002</v>
      </c>
      <c r="G18" s="24">
        <f>F18*(1+$O$17)</f>
        <v>1.0528727040000003</v>
      </c>
      <c r="H18" s="24">
        <f>G18*(1+$O$17)</f>
        <v>1.0949876121600004</v>
      </c>
      <c r="I18" s="24">
        <f>H18*(1+$O$18)</f>
        <v>1.1387871166464005</v>
      </c>
      <c r="J18" s="24">
        <f>I18*(1+$O$18)</f>
        <v>1.1843386013122565</v>
      </c>
      <c r="K18" s="24">
        <f>J18*(1+$O$18)</f>
        <v>1.2317121453647468</v>
      </c>
      <c r="L18" s="24">
        <f>K18*(1+$O$18)</f>
        <v>1.2809806311793368</v>
      </c>
      <c r="M18" s="24">
        <f>L18*(1+$O$18)</f>
        <v>1.3322198564265104</v>
      </c>
      <c r="N18" s="24">
        <f>L18*O20</f>
        <v>12.809806311793368</v>
      </c>
      <c r="O18" s="21">
        <v>0.04</v>
      </c>
      <c r="P18" s="1" t="s">
        <v>2</v>
      </c>
    </row>
    <row r="19" spans="2:16" x14ac:dyDescent="0.15">
      <c r="B19">
        <f>B7</f>
        <v>0</v>
      </c>
      <c r="C19" s="8" t="str">
        <f>C13</f>
        <v>PV(10%)</v>
      </c>
      <c r="D19" s="24">
        <f>D18*(1+$O$19)^($D$17-D17-1)</f>
        <v>0.85090909090909095</v>
      </c>
      <c r="E19" s="24">
        <f t="shared" ref="E19:N19" si="5">E18*(1+$O$19)^($D$17-E17-1)</f>
        <v>0.80449586776859505</v>
      </c>
      <c r="F19" s="24">
        <f t="shared" si="5"/>
        <v>0.76061427498121703</v>
      </c>
      <c r="G19" s="24">
        <f t="shared" si="5"/>
        <v>0.71912622361860534</v>
      </c>
      <c r="H19" s="24">
        <f t="shared" si="5"/>
        <v>0.67990115687577224</v>
      </c>
      <c r="I19" s="24">
        <f t="shared" si="5"/>
        <v>0.64281563922800289</v>
      </c>
      <c r="J19" s="24">
        <f t="shared" si="5"/>
        <v>0.60775296799738443</v>
      </c>
      <c r="K19" s="24">
        <f t="shared" si="5"/>
        <v>0.57460280610661807</v>
      </c>
      <c r="L19" s="24">
        <f t="shared" si="5"/>
        <v>0.54326083486443888</v>
      </c>
      <c r="M19" s="24">
        <f t="shared" si="5"/>
        <v>0.51362842569001499</v>
      </c>
      <c r="N19" s="24">
        <f t="shared" si="5"/>
        <v>4.9387348624039893</v>
      </c>
      <c r="O19" s="21">
        <f>O13</f>
        <v>0.1</v>
      </c>
      <c r="P19" t="s">
        <v>3</v>
      </c>
    </row>
    <row r="20" spans="2:16" ht="14" thickBot="1" x14ac:dyDescent="0.2">
      <c r="C20" s="9" t="s">
        <v>4</v>
      </c>
      <c r="D20" s="25">
        <f>SUM(D19:N19)</f>
        <v>11.635842150443729</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18.551838472605034</v>
      </c>
      <c r="F23" s="29">
        <f>E23*D23</f>
        <v>11.131103083563021</v>
      </c>
    </row>
    <row r="24" spans="2:16" x14ac:dyDescent="0.15">
      <c r="C24" s="11" t="s">
        <v>16</v>
      </c>
      <c r="D24" s="27">
        <v>0.2</v>
      </c>
      <c r="E24" s="24">
        <f>D14</f>
        <v>33.545454545454547</v>
      </c>
      <c r="F24" s="29">
        <f>E24*D24</f>
        <v>6.7090909090909099</v>
      </c>
    </row>
    <row r="25" spans="2:16" ht="14" thickBot="1" x14ac:dyDescent="0.2">
      <c r="C25" s="12" t="s">
        <v>33</v>
      </c>
      <c r="D25" s="28">
        <v>0.2</v>
      </c>
      <c r="E25" s="30">
        <f>D20</f>
        <v>11.635842150443729</v>
      </c>
      <c r="F25" s="31">
        <f>E25*D25</f>
        <v>2.3271684300887459</v>
      </c>
    </row>
    <row r="26" spans="2:16" ht="14" thickBot="1" x14ac:dyDescent="0.2">
      <c r="E26" s="19" t="s">
        <v>11</v>
      </c>
      <c r="F26" s="20">
        <f>SUM(F23:F25)</f>
        <v>20.167362422742677</v>
      </c>
    </row>
    <row r="28" spans="2:16" x14ac:dyDescent="0.15">
      <c r="B28" t="s">
        <v>27</v>
      </c>
    </row>
    <row r="30" spans="2:16" x14ac:dyDescent="0.15">
      <c r="B30" t="s">
        <v>26</v>
      </c>
      <c r="C30" s="32" t="s">
        <v>28</v>
      </c>
    </row>
  </sheetData>
  <conditionalFormatting sqref="D3">
    <cfRule type="containsText" dxfId="169" priority="1" operator="containsText" text="overvalued">
      <formula>NOT(ISERROR(SEARCH("overvalued",D3)))</formula>
    </cfRule>
    <cfRule type="containsText" dxfId="168" priority="2" operator="containsText" text="undervalued">
      <formula>NOT(ISERROR(SEARCH("undervalued",D3)))</formula>
    </cfRule>
  </conditionalFormatting>
  <hyperlinks>
    <hyperlink ref="C30" r:id="rId1" xr:uid="{AA6D4FD0-913C-46D7-96D6-7B36649FBBA0}"/>
    <hyperlink ref="B4" location="'COMPARATIVE TABLE'!A1" display="'COMPARATIVE TABLE'!A1" xr:uid="{C23DF08F-0D2F-4AEC-A437-7AC753952F6E}"/>
  </hyperlinks>
  <pageMargins left="0.7" right="0.7" top="0.78740157499999996" bottom="0.78740157499999996"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55E4-5154-4753-80FE-679D2BE8DEE3}">
  <sheetPr codeName="Sheet8"/>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676</v>
      </c>
      <c r="C2" s="47" t="s">
        <v>68</v>
      </c>
      <c r="D2" s="48"/>
      <c r="S2" s="3" t="s">
        <v>7</v>
      </c>
    </row>
    <row r="3" spans="2:19" x14ac:dyDescent="0.15">
      <c r="D3" s="13"/>
    </row>
    <row r="4" spans="2:19" ht="29" thickBot="1" x14ac:dyDescent="0.2">
      <c r="B4" s="85" t="s">
        <v>218</v>
      </c>
      <c r="N4" s="5" t="s">
        <v>5</v>
      </c>
      <c r="O4" s="4" t="s">
        <v>0</v>
      </c>
    </row>
    <row r="5" spans="2:19" x14ac:dyDescent="0.15">
      <c r="B5" t="s">
        <v>8</v>
      </c>
      <c r="C5" s="6" t="s">
        <v>677</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0.2</v>
      </c>
      <c r="P5" t="s">
        <v>1</v>
      </c>
      <c r="R5" s="1"/>
    </row>
    <row r="6" spans="2:19" x14ac:dyDescent="0.15">
      <c r="B6" t="s">
        <v>22</v>
      </c>
      <c r="C6" s="7">
        <v>0.21</v>
      </c>
      <c r="D6" s="24">
        <f>C6*(1+$O$5)</f>
        <v>0.252</v>
      </c>
      <c r="E6" s="24">
        <f>D6*(1+$O$5)</f>
        <v>0.3024</v>
      </c>
      <c r="F6" s="24">
        <f>E6*(1+$O$5)</f>
        <v>0.36287999999999998</v>
      </c>
      <c r="G6" s="24">
        <f>F6*(1+$O$5)</f>
        <v>0.43545599999999995</v>
      </c>
      <c r="H6" s="24">
        <f>G6*(1+$O$5)</f>
        <v>0.52254719999999988</v>
      </c>
      <c r="I6" s="24">
        <f>H6*(1+$O$6)</f>
        <v>0.57480191999999997</v>
      </c>
      <c r="J6" s="24">
        <f>I6*(1+$O$6)</f>
        <v>0.63228211200000006</v>
      </c>
      <c r="K6" s="24">
        <f>J6*(1+$O$6)</f>
        <v>0.69551032320000017</v>
      </c>
      <c r="L6" s="24">
        <f>K6*(1+$O$6)</f>
        <v>0.76506135552000021</v>
      </c>
      <c r="M6" s="24">
        <f>L6*(1+$O$6)</f>
        <v>0.84156749107200035</v>
      </c>
      <c r="N6" s="24">
        <f>L6*O8</f>
        <v>19.126533888000004</v>
      </c>
      <c r="O6" s="21">
        <v>0.1</v>
      </c>
      <c r="P6" s="1" t="s">
        <v>2</v>
      </c>
    </row>
    <row r="7" spans="2:19" x14ac:dyDescent="0.15">
      <c r="C7" s="8" t="s">
        <v>678</v>
      </c>
      <c r="D7" s="24">
        <f>D6*(1+$O$7)^($D$5-D5-1)*0.75</f>
        <v>0.17181818181818181</v>
      </c>
      <c r="E7" s="24">
        <f t="shared" ref="E7:M7" si="1">E6*(1+$O$7)^($D$5-E5-1)*0.75</f>
        <v>0.18743801652892561</v>
      </c>
      <c r="F7" s="24">
        <f t="shared" si="1"/>
        <v>0.20447783621337334</v>
      </c>
      <c r="G7" s="24">
        <f t="shared" si="1"/>
        <v>0.22306673041458908</v>
      </c>
      <c r="H7" s="24">
        <f t="shared" si="1"/>
        <v>0.24334552408864257</v>
      </c>
      <c r="I7" s="24">
        <f t="shared" si="1"/>
        <v>0.24334552408864263</v>
      </c>
      <c r="J7" s="24">
        <f t="shared" si="1"/>
        <v>0.24334552408864257</v>
      </c>
      <c r="K7" s="24">
        <f t="shared" si="1"/>
        <v>0.24334552408864263</v>
      </c>
      <c r="L7" s="24">
        <f t="shared" si="1"/>
        <v>0.24334552408864263</v>
      </c>
      <c r="M7" s="24">
        <f t="shared" si="1"/>
        <v>0.24334552408864268</v>
      </c>
      <c r="N7" s="24">
        <f t="shared" ref="N7" si="2">N6*(1+$O$7)^($D$5-N5-1)</f>
        <v>7.3741067905649276</v>
      </c>
      <c r="O7" s="21">
        <v>0.1</v>
      </c>
      <c r="P7" t="s">
        <v>3</v>
      </c>
    </row>
    <row r="8" spans="2:19" ht="14" thickBot="1" x14ac:dyDescent="0.2">
      <c r="C8" s="9" t="s">
        <v>29</v>
      </c>
      <c r="D8" s="25">
        <f>SUM(D7:N7)</f>
        <v>9.6209807000718541</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INCOME</v>
      </c>
      <c r="D11" s="23">
        <v>2021</v>
      </c>
      <c r="E11" s="23">
        <f t="shared" ref="E11:M11" si="3">D11+1</f>
        <v>2022</v>
      </c>
      <c r="F11" s="23">
        <f t="shared" si="3"/>
        <v>2023</v>
      </c>
      <c r="G11" s="23">
        <f t="shared" si="3"/>
        <v>2024</v>
      </c>
      <c r="H11" s="23">
        <f t="shared" si="3"/>
        <v>2025</v>
      </c>
      <c r="I11" s="23">
        <f t="shared" si="3"/>
        <v>2026</v>
      </c>
      <c r="J11" s="23">
        <f t="shared" si="3"/>
        <v>2027</v>
      </c>
      <c r="K11" s="23">
        <f t="shared" si="3"/>
        <v>2028</v>
      </c>
      <c r="L11" s="23">
        <f t="shared" si="3"/>
        <v>2029</v>
      </c>
      <c r="M11" s="23">
        <f t="shared" si="3"/>
        <v>2030</v>
      </c>
      <c r="N11" s="23">
        <v>2030</v>
      </c>
      <c r="O11" s="21">
        <v>0.2</v>
      </c>
      <c r="P11" t="s">
        <v>1</v>
      </c>
    </row>
    <row r="12" spans="2:19" x14ac:dyDescent="0.15">
      <c r="B12" t="s">
        <v>21</v>
      </c>
      <c r="C12" s="7">
        <f>C6</f>
        <v>0.21</v>
      </c>
      <c r="D12" s="24">
        <f>C12*(1+$O$11)</f>
        <v>0.252</v>
      </c>
      <c r="E12" s="24">
        <f>D12*(1+$O$11)</f>
        <v>0.3024</v>
      </c>
      <c r="F12" s="24">
        <f>E12*(1+$O$11)</f>
        <v>0.36287999999999998</v>
      </c>
      <c r="G12" s="24">
        <f>F12*(1+$O$11)</f>
        <v>0.43545599999999995</v>
      </c>
      <c r="H12" s="24">
        <f>G12*(1+$O$11)</f>
        <v>0.52254719999999988</v>
      </c>
      <c r="I12" s="24">
        <f>H12*(1+$O$12)</f>
        <v>0.57480191999999997</v>
      </c>
      <c r="J12" s="24">
        <f>I12*(1+$O$12)</f>
        <v>0.63228211200000006</v>
      </c>
      <c r="K12" s="24">
        <f>J12*(1+$O$12)</f>
        <v>0.69551032320000017</v>
      </c>
      <c r="L12" s="24">
        <f>K12*(1+$O$12)</f>
        <v>0.76506135552000021</v>
      </c>
      <c r="M12" s="24">
        <f>L12*(1+$O$12)</f>
        <v>0.84156749107200035</v>
      </c>
      <c r="N12" s="24">
        <f>L12*O14</f>
        <v>22.951840665600006</v>
      </c>
      <c r="O12" s="21">
        <v>0.1</v>
      </c>
      <c r="P12" s="1" t="s">
        <v>2</v>
      </c>
    </row>
    <row r="13" spans="2:19" x14ac:dyDescent="0.15">
      <c r="B13">
        <f>B7</f>
        <v>0</v>
      </c>
      <c r="C13" s="8" t="str">
        <f>C7</f>
        <v>80% of net income PV</v>
      </c>
      <c r="D13" s="24">
        <f>D12*(1+$O$13)^($D$11-D11-1)*0.75</f>
        <v>0.17181818181818181</v>
      </c>
      <c r="E13" s="24">
        <f t="shared" ref="E13:M13" si="4">E12*(1+$O$13)^($D$11-E11-1)*0.75</f>
        <v>0.18743801652892561</v>
      </c>
      <c r="F13" s="24">
        <f t="shared" si="4"/>
        <v>0.20447783621337334</v>
      </c>
      <c r="G13" s="24">
        <f t="shared" si="4"/>
        <v>0.22306673041458908</v>
      </c>
      <c r="H13" s="24">
        <f t="shared" si="4"/>
        <v>0.24334552408864257</v>
      </c>
      <c r="I13" s="24">
        <f t="shared" si="4"/>
        <v>0.24334552408864263</v>
      </c>
      <c r="J13" s="24">
        <f t="shared" si="4"/>
        <v>0.24334552408864257</v>
      </c>
      <c r="K13" s="24">
        <f t="shared" si="4"/>
        <v>0.24334552408864263</v>
      </c>
      <c r="L13" s="24">
        <f t="shared" si="4"/>
        <v>0.24334552408864263</v>
      </c>
      <c r="M13" s="24">
        <f t="shared" si="4"/>
        <v>0.24334552408864268</v>
      </c>
      <c r="N13" s="24">
        <f>N12*(1+$O$7)^($D$5-N11-1)</f>
        <v>8.8489281486779134</v>
      </c>
      <c r="O13" s="21">
        <f>O7</f>
        <v>0.1</v>
      </c>
      <c r="P13" t="s">
        <v>3</v>
      </c>
    </row>
    <row r="14" spans="2:19" ht="14" thickBot="1" x14ac:dyDescent="0.2">
      <c r="C14" s="9" t="s">
        <v>4</v>
      </c>
      <c r="D14" s="25">
        <f>SUM(D13:N13)</f>
        <v>11.095802058184839</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INCOME</v>
      </c>
      <c r="D17" s="23">
        <v>2021</v>
      </c>
      <c r="E17" s="23">
        <f t="shared" ref="E17:M17" si="5">D17+1</f>
        <v>2022</v>
      </c>
      <c r="F17" s="23">
        <f t="shared" si="5"/>
        <v>2023</v>
      </c>
      <c r="G17" s="23">
        <f t="shared" si="5"/>
        <v>2024</v>
      </c>
      <c r="H17" s="23">
        <f t="shared" si="5"/>
        <v>2025</v>
      </c>
      <c r="I17" s="23">
        <f t="shared" si="5"/>
        <v>2026</v>
      </c>
      <c r="J17" s="23">
        <f t="shared" si="5"/>
        <v>2027</v>
      </c>
      <c r="K17" s="23">
        <f t="shared" si="5"/>
        <v>2028</v>
      </c>
      <c r="L17" s="23">
        <f t="shared" si="5"/>
        <v>2029</v>
      </c>
      <c r="M17" s="23">
        <f t="shared" si="5"/>
        <v>2030</v>
      </c>
      <c r="N17" s="23">
        <v>2030</v>
      </c>
      <c r="O17" s="21">
        <v>0.15</v>
      </c>
      <c r="P17" t="s">
        <v>1</v>
      </c>
    </row>
    <row r="18" spans="2:16" x14ac:dyDescent="0.15">
      <c r="B18" t="s">
        <v>20</v>
      </c>
      <c r="C18" s="7">
        <f>C12</f>
        <v>0.21</v>
      </c>
      <c r="D18" s="24">
        <f>C18*(1+$O$17)</f>
        <v>0.24149999999999996</v>
      </c>
      <c r="E18" s="24">
        <f>D18*(1+$O$17)</f>
        <v>0.27772499999999994</v>
      </c>
      <c r="F18" s="24">
        <f>E18*(1+$O$17)</f>
        <v>0.31938374999999991</v>
      </c>
      <c r="G18" s="24">
        <f>F18*(1+$O$17)</f>
        <v>0.36729131249999986</v>
      </c>
      <c r="H18" s="24">
        <f>G18*(1+$O$17)</f>
        <v>0.42238500937499979</v>
      </c>
      <c r="I18" s="24">
        <f>H18*(1+$O$18)</f>
        <v>0.45195196003124982</v>
      </c>
      <c r="J18" s="24">
        <f>I18*(1+$O$18)</f>
        <v>0.48358859723343733</v>
      </c>
      <c r="K18" s="24">
        <f>J18*(1+$O$18)</f>
        <v>0.51743979903977799</v>
      </c>
      <c r="L18" s="24">
        <f>K18*(1+$O$18)</f>
        <v>0.55366058497256243</v>
      </c>
      <c r="M18" s="24">
        <f>L18*(1+$O$18)</f>
        <v>0.59241682592064182</v>
      </c>
      <c r="N18" s="24">
        <f>L18*O20</f>
        <v>8.3049087745884371</v>
      </c>
      <c r="O18" s="21">
        <v>7.0000000000000007E-2</v>
      </c>
      <c r="P18" s="1" t="s">
        <v>2</v>
      </c>
    </row>
    <row r="19" spans="2:16" x14ac:dyDescent="0.15">
      <c r="B19">
        <f>B7</f>
        <v>0</v>
      </c>
      <c r="C19" s="8" t="str">
        <f>C13</f>
        <v>80% of net income PV</v>
      </c>
      <c r="D19" s="24">
        <f>D18*(1+$O$19)^($D$17-D17-1)*0.75</f>
        <v>0.16465909090909089</v>
      </c>
      <c r="E19" s="24">
        <f t="shared" ref="E19:N19" si="6">E18*(1+$O$19)^($D$17-E17-1)*0.75</f>
        <v>0.17214359504132226</v>
      </c>
      <c r="F19" s="24">
        <f t="shared" si="6"/>
        <v>0.17996830390683685</v>
      </c>
      <c r="G19" s="24">
        <f t="shared" si="6"/>
        <v>0.1881486813571476</v>
      </c>
      <c r="H19" s="24">
        <f t="shared" si="6"/>
        <v>0.19670089414610881</v>
      </c>
      <c r="I19" s="24">
        <f t="shared" si="6"/>
        <v>0.19133632430576042</v>
      </c>
      <c r="J19" s="24">
        <f t="shared" si="6"/>
        <v>0.18611806091560329</v>
      </c>
      <c r="K19" s="24">
        <f t="shared" si="6"/>
        <v>0.18104211379972321</v>
      </c>
      <c r="L19" s="24">
        <f t="shared" si="6"/>
        <v>0.17610460160518529</v>
      </c>
      <c r="M19" s="24">
        <f t="shared" si="6"/>
        <v>0.17130174883413476</v>
      </c>
      <c r="N19" s="24">
        <f t="shared" si="6"/>
        <v>2.4014263855252542</v>
      </c>
      <c r="O19" s="21">
        <f>O13</f>
        <v>0.1</v>
      </c>
      <c r="P19" t="s">
        <v>3</v>
      </c>
    </row>
    <row r="20" spans="2:16" ht="14" thickBot="1" x14ac:dyDescent="0.2">
      <c r="C20" s="9" t="s">
        <v>4</v>
      </c>
      <c r="D20" s="25">
        <f>SUM(D19:N19)</f>
        <v>4.2089498003461676</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9.6209807000718541</v>
      </c>
      <c r="F23" s="29">
        <f>E23*D23</f>
        <v>5.7725884200431121</v>
      </c>
    </row>
    <row r="24" spans="2:16" x14ac:dyDescent="0.15">
      <c r="C24" s="11" t="s">
        <v>16</v>
      </c>
      <c r="D24" s="27">
        <v>0.2</v>
      </c>
      <c r="E24" s="24">
        <f>D14</f>
        <v>11.095802058184839</v>
      </c>
      <c r="F24" s="29">
        <f>E24*D24</f>
        <v>2.2191604116369681</v>
      </c>
    </row>
    <row r="25" spans="2:16" ht="14" thickBot="1" x14ac:dyDescent="0.2">
      <c r="C25" s="12" t="s">
        <v>33</v>
      </c>
      <c r="D25" s="28">
        <v>0.2</v>
      </c>
      <c r="E25" s="30">
        <f>D20</f>
        <v>4.2089498003461676</v>
      </c>
      <c r="F25" s="31">
        <f>E25*D25</f>
        <v>0.84178996006923357</v>
      </c>
    </row>
    <row r="26" spans="2:16" ht="14" thickBot="1" x14ac:dyDescent="0.2">
      <c r="E26" s="19" t="s">
        <v>11</v>
      </c>
      <c r="F26" s="20">
        <f>SUM(F23:F25)</f>
        <v>8.833538791749314</v>
      </c>
    </row>
    <row r="28" spans="2:16" x14ac:dyDescent="0.15">
      <c r="B28" t="s">
        <v>27</v>
      </c>
    </row>
    <row r="30" spans="2:16" x14ac:dyDescent="0.15">
      <c r="B30" t="s">
        <v>26</v>
      </c>
      <c r="C30" s="32" t="s">
        <v>28</v>
      </c>
    </row>
  </sheetData>
  <conditionalFormatting sqref="D3">
    <cfRule type="containsText" dxfId="167" priority="1" operator="containsText" text="overvalued">
      <formula>NOT(ISERROR(SEARCH("overvalued",D3)))</formula>
    </cfRule>
    <cfRule type="containsText" dxfId="166" priority="2" operator="containsText" text="undervalued">
      <formula>NOT(ISERROR(SEARCH("undervalued",D3)))</formula>
    </cfRule>
  </conditionalFormatting>
  <hyperlinks>
    <hyperlink ref="C30" r:id="rId1" xr:uid="{D7BE4E89-841D-49D7-BEA3-2E1AA47D9256}"/>
    <hyperlink ref="B4" location="'COMPARATIVE TABLE'!A1" display="'COMPARATIVE TABLE'!A1" xr:uid="{3C8D3A4B-A3FB-4933-BAF7-1C95CBC6EE89}"/>
  </hyperlinks>
  <pageMargins left="0.7" right="0.7" top="0.78740157499999996" bottom="0.78740157499999996"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44DDA-211A-4F20-9342-FA45548BFEE8}">
  <sheetPr codeName="Sheet9"/>
  <dimension ref="B1:S30"/>
  <sheetViews>
    <sheetView showGridLines="0" topLeftCell="B1"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665</v>
      </c>
      <c r="C2" s="47" t="s">
        <v>68</v>
      </c>
      <c r="D2" s="48"/>
      <c r="S2" s="3" t="s">
        <v>7</v>
      </c>
    </row>
    <row r="3" spans="2:19" x14ac:dyDescent="0.15">
      <c r="D3" s="13"/>
    </row>
    <row r="4" spans="2:19" ht="29" thickBot="1" x14ac:dyDescent="0.2">
      <c r="B4" s="85" t="s">
        <v>218</v>
      </c>
      <c r="N4" s="5" t="s">
        <v>5</v>
      </c>
      <c r="O4" s="4" t="s">
        <v>0</v>
      </c>
    </row>
    <row r="5" spans="2:19" x14ac:dyDescent="0.15">
      <c r="B5" t="s">
        <v>8</v>
      </c>
      <c r="C5" s="6" t="s">
        <v>668</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0.08</v>
      </c>
      <c r="P5" t="s">
        <v>1</v>
      </c>
      <c r="R5" s="1"/>
    </row>
    <row r="6" spans="2:19" x14ac:dyDescent="0.15">
      <c r="B6" t="s">
        <v>22</v>
      </c>
      <c r="C6" s="7">
        <v>0.06</v>
      </c>
      <c r="D6" s="24">
        <v>0.06</v>
      </c>
      <c r="E6" s="24">
        <f>D6*(1+$O$5)</f>
        <v>6.4799999999999996E-2</v>
      </c>
      <c r="F6" s="24">
        <f>E6*(1+$O$5)</f>
        <v>6.9984000000000005E-2</v>
      </c>
      <c r="G6" s="24">
        <f>F6*(1+$O$5)</f>
        <v>7.5582720000000006E-2</v>
      </c>
      <c r="H6" s="24">
        <f>G6*(1+$O$5)</f>
        <v>8.1629337600000018E-2</v>
      </c>
      <c r="I6" s="24">
        <f>H6*(1+$O$6)</f>
        <v>8.8159684608000027E-2</v>
      </c>
      <c r="J6" s="24">
        <f>I6*(1+$O$6)</f>
        <v>9.5212459376640038E-2</v>
      </c>
      <c r="K6" s="24">
        <f>J6*(1+$O$6)</f>
        <v>0.10282945612677125</v>
      </c>
      <c r="L6" s="24">
        <f>K6*(1+$O$6)</f>
        <v>0.11105581261691296</v>
      </c>
      <c r="M6" s="24">
        <f>L6*(1+$O$6)</f>
        <v>0.119940277626266</v>
      </c>
      <c r="N6" s="24">
        <f>L6*O8</f>
        <v>1.6658371892536943</v>
      </c>
      <c r="O6" s="21">
        <v>0.08</v>
      </c>
      <c r="P6" s="1" t="s">
        <v>2</v>
      </c>
    </row>
    <row r="7" spans="2:19" x14ac:dyDescent="0.15">
      <c r="C7" s="8" t="str">
        <f>CONCATENATE(R8,O7*100,S8)</f>
        <v>PV(10%)</v>
      </c>
      <c r="D7" s="24">
        <f>D6*(1+$O$7)^($D$5-D5-1)*0.5</f>
        <v>2.7272727272727271E-2</v>
      </c>
      <c r="E7" s="24">
        <f t="shared" ref="E7:M7" si="1">E6*(1+$O$7)^($D$5-E5-1)*0.5</f>
        <v>2.6776859504132226E-2</v>
      </c>
      <c r="F7" s="24">
        <f t="shared" si="1"/>
        <v>2.6290007513148004E-2</v>
      </c>
      <c r="G7" s="24">
        <f t="shared" si="1"/>
        <v>2.5812007376545314E-2</v>
      </c>
      <c r="H7" s="24">
        <f t="shared" si="1"/>
        <v>2.5342698151517216E-2</v>
      </c>
      <c r="I7" s="24">
        <f t="shared" si="1"/>
        <v>2.4881921821489635E-2</v>
      </c>
      <c r="J7" s="24">
        <f t="shared" si="1"/>
        <v>2.4429523242917091E-2</v>
      </c>
      <c r="K7" s="24">
        <f t="shared" si="1"/>
        <v>2.3985350093045872E-2</v>
      </c>
      <c r="L7" s="24">
        <f t="shared" si="1"/>
        <v>2.354925281862686E-2</v>
      </c>
      <c r="M7" s="24">
        <f t="shared" si="1"/>
        <v>2.3121084585560916E-2</v>
      </c>
      <c r="N7" s="24">
        <f t="shared" ref="N7" si="2">N6*(1+$O$7)^($D$5-N5-1)</f>
        <v>0.64225234959891431</v>
      </c>
      <c r="O7" s="21">
        <v>0.1</v>
      </c>
      <c r="P7" t="s">
        <v>3</v>
      </c>
    </row>
    <row r="8" spans="2:19" ht="14" thickBot="1" x14ac:dyDescent="0.2">
      <c r="C8" s="9" t="s">
        <v>29</v>
      </c>
      <c r="D8" s="25">
        <f>SUM(D7:N7)</f>
        <v>0.89371378197862472</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FCF</v>
      </c>
      <c r="D11" s="23">
        <v>2021</v>
      </c>
      <c r="E11" s="23">
        <f t="shared" ref="E11:M11" si="3">D11+1</f>
        <v>2022</v>
      </c>
      <c r="F11" s="23">
        <f t="shared" si="3"/>
        <v>2023</v>
      </c>
      <c r="G11" s="23">
        <f t="shared" si="3"/>
        <v>2024</v>
      </c>
      <c r="H11" s="23">
        <f t="shared" si="3"/>
        <v>2025</v>
      </c>
      <c r="I11" s="23">
        <f t="shared" si="3"/>
        <v>2026</v>
      </c>
      <c r="J11" s="23">
        <f t="shared" si="3"/>
        <v>2027</v>
      </c>
      <c r="K11" s="23">
        <f t="shared" si="3"/>
        <v>2028</v>
      </c>
      <c r="L11" s="23">
        <f t="shared" si="3"/>
        <v>2029</v>
      </c>
      <c r="M11" s="23">
        <f t="shared" si="3"/>
        <v>2030</v>
      </c>
      <c r="N11" s="23">
        <v>2030</v>
      </c>
      <c r="O11" s="21">
        <v>0</v>
      </c>
      <c r="P11" t="s">
        <v>1</v>
      </c>
    </row>
    <row r="12" spans="2:19" x14ac:dyDescent="0.15">
      <c r="B12" t="s">
        <v>21</v>
      </c>
      <c r="C12" s="7"/>
      <c r="D12" s="24">
        <f>C12*(1+$O$11)</f>
        <v>0</v>
      </c>
      <c r="E12" s="24">
        <f>D12*(1+$O$11)</f>
        <v>0</v>
      </c>
      <c r="F12" s="24">
        <f>E12*(1+$O$11)</f>
        <v>0</v>
      </c>
      <c r="G12" s="24">
        <f>F12*(1+$O$11)</f>
        <v>0</v>
      </c>
      <c r="H12" s="24">
        <f>G12*(1+$O$11)</f>
        <v>0</v>
      </c>
      <c r="I12" s="24">
        <f>H12*(1+$O$12)</f>
        <v>0</v>
      </c>
      <c r="J12" s="24">
        <f>I12*(1+$O$12)</f>
        <v>0</v>
      </c>
      <c r="K12" s="24">
        <f>J12*(1+$O$12)</f>
        <v>0</v>
      </c>
      <c r="L12" s="24">
        <f>K12*(1+$O$12)</f>
        <v>0</v>
      </c>
      <c r="M12" s="24">
        <f>L12*(1+$O$12)</f>
        <v>0</v>
      </c>
      <c r="N12" s="24">
        <f>L12*O14</f>
        <v>0</v>
      </c>
      <c r="O12" s="21">
        <v>0</v>
      </c>
      <c r="P12" s="1" t="s">
        <v>2</v>
      </c>
    </row>
    <row r="13" spans="2:19" x14ac:dyDescent="0.15">
      <c r="B13">
        <f>B7</f>
        <v>0</v>
      </c>
      <c r="C13" s="8" t="str">
        <f>C7</f>
        <v>PV(10%)</v>
      </c>
      <c r="D13" s="24">
        <f>D12*(1+$O$13)^($D$11-D11-1)</f>
        <v>0</v>
      </c>
      <c r="E13" s="24">
        <f t="shared" ref="E13:M13" si="4">E12*(1+$O$7)^($D$5-E11-1)</f>
        <v>0</v>
      </c>
      <c r="F13" s="24">
        <f t="shared" si="4"/>
        <v>0</v>
      </c>
      <c r="G13" s="24">
        <f t="shared" si="4"/>
        <v>0</v>
      </c>
      <c r="H13" s="24">
        <f t="shared" si="4"/>
        <v>0</v>
      </c>
      <c r="I13" s="24">
        <f t="shared" si="4"/>
        <v>0</v>
      </c>
      <c r="J13" s="24">
        <f t="shared" si="4"/>
        <v>0</v>
      </c>
      <c r="K13" s="24">
        <f t="shared" si="4"/>
        <v>0</v>
      </c>
      <c r="L13" s="24">
        <f t="shared" si="4"/>
        <v>0</v>
      </c>
      <c r="M13" s="24">
        <f t="shared" si="4"/>
        <v>0</v>
      </c>
      <c r="N13" s="24">
        <f>N12*(1+$O$7)^($D$5-N11-1)</f>
        <v>0</v>
      </c>
      <c r="O13" s="21">
        <f>O7</f>
        <v>0.1</v>
      </c>
      <c r="P13" t="s">
        <v>3</v>
      </c>
    </row>
    <row r="14" spans="2:19" ht="14" thickBot="1" x14ac:dyDescent="0.2">
      <c r="C14" s="9" t="s">
        <v>4</v>
      </c>
      <c r="D14" s="25">
        <f>SUM(D13:N13)</f>
        <v>0</v>
      </c>
      <c r="E14" s="26"/>
      <c r="F14" s="26"/>
      <c r="G14" s="26"/>
      <c r="H14" s="26"/>
      <c r="I14" s="26"/>
      <c r="J14" s="26"/>
      <c r="K14" s="26"/>
      <c r="L14" s="26"/>
      <c r="M14" s="26"/>
      <c r="N14" s="26"/>
      <c r="O14" s="22">
        <v>12</v>
      </c>
      <c r="P14" t="s">
        <v>23</v>
      </c>
    </row>
    <row r="16" spans="2:19" ht="29" thickBot="1" x14ac:dyDescent="0.2">
      <c r="N16" s="5" t="s">
        <v>5</v>
      </c>
      <c r="O16" s="4" t="s">
        <v>0</v>
      </c>
    </row>
    <row r="17" spans="2:16" x14ac:dyDescent="0.15">
      <c r="B17" t="s">
        <v>10</v>
      </c>
      <c r="C17" s="6" t="str">
        <f>C11</f>
        <v>FCF</v>
      </c>
      <c r="D17" s="23">
        <v>2021</v>
      </c>
      <c r="E17" s="23">
        <f t="shared" ref="E17:M17" si="5">D17+1</f>
        <v>2022</v>
      </c>
      <c r="F17" s="23">
        <f t="shared" si="5"/>
        <v>2023</v>
      </c>
      <c r="G17" s="23">
        <f t="shared" si="5"/>
        <v>2024</v>
      </c>
      <c r="H17" s="23">
        <f t="shared" si="5"/>
        <v>2025</v>
      </c>
      <c r="I17" s="23">
        <f t="shared" si="5"/>
        <v>2026</v>
      </c>
      <c r="J17" s="23">
        <f t="shared" si="5"/>
        <v>2027</v>
      </c>
      <c r="K17" s="23">
        <f t="shared" si="5"/>
        <v>2028</v>
      </c>
      <c r="L17" s="23">
        <f t="shared" si="5"/>
        <v>2029</v>
      </c>
      <c r="M17" s="23">
        <f t="shared" si="5"/>
        <v>2030</v>
      </c>
      <c r="N17" s="23">
        <v>2030</v>
      </c>
      <c r="O17" s="21">
        <v>0</v>
      </c>
      <c r="P17" t="s">
        <v>1</v>
      </c>
    </row>
    <row r="18" spans="2:16" x14ac:dyDescent="0.15">
      <c r="B18" t="s">
        <v>20</v>
      </c>
      <c r="C18" s="7">
        <f>C12</f>
        <v>0</v>
      </c>
      <c r="D18" s="24">
        <f>C18*(1+$O$17)</f>
        <v>0</v>
      </c>
      <c r="E18" s="24">
        <f>D18*(1+$O$17)</f>
        <v>0</v>
      </c>
      <c r="F18" s="24">
        <f>E18*(1+$O$17)</f>
        <v>0</v>
      </c>
      <c r="G18" s="24">
        <f>F18*(1+$O$17)</f>
        <v>0</v>
      </c>
      <c r="H18" s="24">
        <f>G18*(1+$O$17)</f>
        <v>0</v>
      </c>
      <c r="I18" s="24">
        <f>H18*(1+$O$18)</f>
        <v>0</v>
      </c>
      <c r="J18" s="24">
        <f>I18*(1+$O$18)</f>
        <v>0</v>
      </c>
      <c r="K18" s="24">
        <f>J18*(1+$O$18)</f>
        <v>0</v>
      </c>
      <c r="L18" s="24">
        <f>K18*(1+$O$18)</f>
        <v>0</v>
      </c>
      <c r="M18" s="24">
        <f>L18*(1+$O$18)</f>
        <v>0</v>
      </c>
      <c r="N18" s="24">
        <f>L18*O20</f>
        <v>0</v>
      </c>
      <c r="O18" s="21">
        <v>0</v>
      </c>
      <c r="P18" s="1" t="s">
        <v>2</v>
      </c>
    </row>
    <row r="19" spans="2:16" x14ac:dyDescent="0.15">
      <c r="B19">
        <f>B7</f>
        <v>0</v>
      </c>
      <c r="C19" s="8" t="str">
        <f>C13</f>
        <v>PV(10%)</v>
      </c>
      <c r="D19" s="24">
        <f>D18*(1+$O$19)^($D$17-D17-1)</f>
        <v>0</v>
      </c>
      <c r="E19" s="24">
        <f t="shared" ref="E19:N19" si="6">E18*(1+$O$19)^($D$17-E17-1)</f>
        <v>0</v>
      </c>
      <c r="F19" s="24">
        <f t="shared" si="6"/>
        <v>0</v>
      </c>
      <c r="G19" s="24">
        <f t="shared" si="6"/>
        <v>0</v>
      </c>
      <c r="H19" s="24">
        <f t="shared" si="6"/>
        <v>0</v>
      </c>
      <c r="I19" s="24">
        <f t="shared" si="6"/>
        <v>0</v>
      </c>
      <c r="J19" s="24">
        <f t="shared" si="6"/>
        <v>0</v>
      </c>
      <c r="K19" s="24">
        <f t="shared" si="6"/>
        <v>0</v>
      </c>
      <c r="L19" s="24">
        <f t="shared" si="6"/>
        <v>0</v>
      </c>
      <c r="M19" s="24">
        <f t="shared" si="6"/>
        <v>0</v>
      </c>
      <c r="N19" s="24">
        <f t="shared" si="6"/>
        <v>0</v>
      </c>
      <c r="O19" s="21">
        <f>O13</f>
        <v>0.1</v>
      </c>
      <c r="P19" t="s">
        <v>3</v>
      </c>
    </row>
    <row r="20" spans="2:16" ht="14" thickBot="1" x14ac:dyDescent="0.2">
      <c r="C20" s="9" t="s">
        <v>4</v>
      </c>
      <c r="D20" s="25">
        <f>SUM(D19:N19)</f>
        <v>0</v>
      </c>
      <c r="E20" s="26"/>
      <c r="F20" s="26"/>
      <c r="G20" s="26"/>
      <c r="H20" s="26"/>
      <c r="I20" s="26"/>
      <c r="J20" s="26"/>
      <c r="K20" s="26"/>
      <c r="L20" s="26"/>
      <c r="M20" s="26"/>
      <c r="N20" s="26"/>
      <c r="O20" s="22">
        <v>9</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0.89371378197862472</v>
      </c>
      <c r="F23" s="29">
        <f>E23*D23</f>
        <v>0.53622826918717481</v>
      </c>
    </row>
    <row r="24" spans="2:16" x14ac:dyDescent="0.15">
      <c r="C24" s="11" t="s">
        <v>16</v>
      </c>
      <c r="D24" s="27">
        <v>0.2</v>
      </c>
      <c r="E24" s="24">
        <f>D14</f>
        <v>0</v>
      </c>
      <c r="F24" s="29">
        <f>E24*D24</f>
        <v>0</v>
      </c>
    </row>
    <row r="25" spans="2:16" ht="14" thickBot="1" x14ac:dyDescent="0.2">
      <c r="C25" s="12" t="s">
        <v>33</v>
      </c>
      <c r="D25" s="28">
        <v>0.2</v>
      </c>
      <c r="E25" s="30">
        <f>D20</f>
        <v>0</v>
      </c>
      <c r="F25" s="31">
        <f>E25*D25</f>
        <v>0</v>
      </c>
    </row>
    <row r="26" spans="2:16" ht="14" thickBot="1" x14ac:dyDescent="0.2">
      <c r="E26" s="19" t="s">
        <v>11</v>
      </c>
      <c r="F26" s="20">
        <f>SUM(F23:F25)</f>
        <v>0.53622826918717481</v>
      </c>
    </row>
    <row r="28" spans="2:16" x14ac:dyDescent="0.15">
      <c r="B28" t="s">
        <v>27</v>
      </c>
    </row>
    <row r="30" spans="2:16" x14ac:dyDescent="0.15">
      <c r="B30" t="s">
        <v>26</v>
      </c>
      <c r="C30" s="32" t="s">
        <v>28</v>
      </c>
    </row>
  </sheetData>
  <conditionalFormatting sqref="D3">
    <cfRule type="containsText" dxfId="165" priority="1" operator="containsText" text="overvalued">
      <formula>NOT(ISERROR(SEARCH("overvalued",D3)))</formula>
    </cfRule>
    <cfRule type="containsText" dxfId="164" priority="2" operator="containsText" text="undervalued">
      <formula>NOT(ISERROR(SEARCH("undervalued",D3)))</formula>
    </cfRule>
  </conditionalFormatting>
  <hyperlinks>
    <hyperlink ref="C30" r:id="rId1" xr:uid="{A2A65564-FF48-496D-B999-E06215C7A59B}"/>
    <hyperlink ref="B4" location="'COMPARATIVE TABLE'!A1" display="'COMPARATIVE TABLE'!A1" xr:uid="{FEF1575F-889C-4114-8BB0-8CF6DC56BC74}"/>
  </hyperlinks>
  <pageMargins left="0.7" right="0.7" top="0.78740157499999996" bottom="0.78740157499999996" header="0.3" footer="0.3"/>
  <pageSetup paperSize="9"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E1F6-0DFC-4A56-9E0E-F207B9ABD106}">
  <sheetPr codeName="Sheet10"/>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646</v>
      </c>
      <c r="C2" s="47" t="s">
        <v>68</v>
      </c>
      <c r="D2" s="48"/>
      <c r="S2" s="3" t="s">
        <v>7</v>
      </c>
    </row>
    <row r="3" spans="2:19" x14ac:dyDescent="0.15">
      <c r="D3" s="13"/>
    </row>
    <row r="4" spans="2:19" ht="29" thickBot="1" x14ac:dyDescent="0.2">
      <c r="B4" s="85" t="s">
        <v>218</v>
      </c>
      <c r="N4" s="5" t="s">
        <v>5</v>
      </c>
      <c r="O4" s="4" t="s">
        <v>0</v>
      </c>
    </row>
    <row r="5" spans="2:19" x14ac:dyDescent="0.15">
      <c r="B5" t="s">
        <v>8</v>
      </c>
      <c r="C5" s="6" t="s">
        <v>261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0.03</v>
      </c>
      <c r="P5" t="s">
        <v>1</v>
      </c>
      <c r="R5" s="1"/>
    </row>
    <row r="6" spans="2:19" x14ac:dyDescent="0.15">
      <c r="B6" t="s">
        <v>22</v>
      </c>
      <c r="C6" s="7">
        <v>0.5</v>
      </c>
      <c r="D6" s="24">
        <f>C6*(1+$O$5)</f>
        <v>0.51500000000000001</v>
      </c>
      <c r="E6" s="24">
        <f>D6*(1+$O$5)</f>
        <v>0.53044999999999998</v>
      </c>
      <c r="F6" s="24">
        <f>E6*(1+$O$5)</f>
        <v>0.5463635</v>
      </c>
      <c r="G6" s="24">
        <f>F6*(1+$O$5)</f>
        <v>0.56275440500000007</v>
      </c>
      <c r="H6" s="24">
        <f>G6*(1+$O$5)</f>
        <v>0.57963703715000003</v>
      </c>
      <c r="I6" s="24">
        <f>H6*(1+$O$6)</f>
        <v>0.59702614826450007</v>
      </c>
      <c r="J6" s="24">
        <f>I6*(1+$O$6)</f>
        <v>0.6149369327124351</v>
      </c>
      <c r="K6" s="24">
        <f>J6*(1+$O$6)</f>
        <v>0.63338504069380819</v>
      </c>
      <c r="L6" s="24">
        <f>K6*(1+$O$6)</f>
        <v>0.65238659191462245</v>
      </c>
      <c r="M6" s="24">
        <f>L6*(1+$O$6)</f>
        <v>0.67195818967206111</v>
      </c>
      <c r="N6" s="24">
        <f>L6*O8</f>
        <v>32.619329595731124</v>
      </c>
      <c r="O6" s="21">
        <v>0.03</v>
      </c>
      <c r="P6" s="1" t="s">
        <v>2</v>
      </c>
    </row>
    <row r="7" spans="2:19" x14ac:dyDescent="0.15">
      <c r="C7" s="8" t="str">
        <f>CONCATENATE(R8,O7*100,S8)</f>
        <v>PV(10%)</v>
      </c>
      <c r="D7" s="24">
        <f>D6*(1+$O$7)^($D$5-D5-1)</f>
        <v>0.4681818181818182</v>
      </c>
      <c r="E7" s="24">
        <f t="shared" ref="E7:N7" si="1">E6*(1+$O$7)^($D$5-E5-1)</f>
        <v>0.43838842975206604</v>
      </c>
      <c r="F7" s="24">
        <f t="shared" si="1"/>
        <v>0.41049098422238905</v>
      </c>
      <c r="G7" s="24">
        <f t="shared" si="1"/>
        <v>0.38436883068096439</v>
      </c>
      <c r="H7" s="24">
        <f t="shared" si="1"/>
        <v>0.35990899600126658</v>
      </c>
      <c r="I7" s="24">
        <f t="shared" si="1"/>
        <v>0.33700569625573146</v>
      </c>
      <c r="J7" s="24">
        <f t="shared" si="1"/>
        <v>0.31555987922127576</v>
      </c>
      <c r="K7" s="24">
        <f t="shared" si="1"/>
        <v>0.29547879599810367</v>
      </c>
      <c r="L7" s="24">
        <f t="shared" si="1"/>
        <v>0.27667559988913343</v>
      </c>
      <c r="M7" s="24">
        <f t="shared" si="1"/>
        <v>0.25906897080527946</v>
      </c>
      <c r="N7" s="24">
        <f t="shared" si="1"/>
        <v>12.576163631324247</v>
      </c>
      <c r="O7" s="21">
        <v>0.1</v>
      </c>
      <c r="P7" t="s">
        <v>3</v>
      </c>
    </row>
    <row r="8" spans="2:19" ht="14" thickBot="1" x14ac:dyDescent="0.2">
      <c r="C8" s="9" t="s">
        <v>29</v>
      </c>
      <c r="D8" s="25">
        <f>SUM(D7:N7)</f>
        <v>16.121291632332273</v>
      </c>
      <c r="E8" s="26"/>
      <c r="F8" s="26"/>
      <c r="G8" s="26"/>
      <c r="H8" s="26"/>
      <c r="I8" s="26"/>
      <c r="J8" s="26"/>
      <c r="K8" s="26"/>
      <c r="L8" s="26"/>
      <c r="M8" s="26"/>
      <c r="N8" s="26"/>
      <c r="O8" s="22">
        <v>50</v>
      </c>
      <c r="P8" t="s">
        <v>23</v>
      </c>
      <c r="R8" s="18" t="s">
        <v>24</v>
      </c>
      <c r="S8" s="18" t="s">
        <v>25</v>
      </c>
    </row>
    <row r="10" spans="2:19" ht="29" thickBot="1" x14ac:dyDescent="0.2">
      <c r="N10" s="5" t="s">
        <v>5</v>
      </c>
      <c r="O10" s="4" t="s">
        <v>0</v>
      </c>
    </row>
    <row r="11" spans="2:19" x14ac:dyDescent="0.15">
      <c r="B11" t="s">
        <v>9</v>
      </c>
      <c r="C11" s="6" t="str">
        <f>C5</f>
        <v>Dividend in billions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0.05</v>
      </c>
      <c r="P11" t="s">
        <v>1</v>
      </c>
    </row>
    <row r="12" spans="2:19" x14ac:dyDescent="0.15">
      <c r="B12" t="s">
        <v>21</v>
      </c>
      <c r="C12" s="7">
        <f>C6</f>
        <v>0.5</v>
      </c>
      <c r="D12" s="24">
        <f>C12*(1+$O$11)</f>
        <v>0.52500000000000002</v>
      </c>
      <c r="E12" s="24">
        <f>D12*(1+$O$11)</f>
        <v>0.55125000000000002</v>
      </c>
      <c r="F12" s="24">
        <f>E12*(1+$O$11)</f>
        <v>0.57881250000000006</v>
      </c>
      <c r="G12" s="24">
        <f>F12*(1+$O$11)</f>
        <v>0.60775312500000012</v>
      </c>
      <c r="H12" s="24">
        <f>G12*(1+$O$11)</f>
        <v>0.63814078125000018</v>
      </c>
      <c r="I12" s="24">
        <f>H12*(1+$O$12)</f>
        <v>0.67004782031250021</v>
      </c>
      <c r="J12" s="24">
        <f>I12*(1+$O$12)</f>
        <v>0.70355021132812523</v>
      </c>
      <c r="K12" s="24">
        <f>J12*(1+$O$12)</f>
        <v>0.73872772189453151</v>
      </c>
      <c r="L12" s="24">
        <f>K12*(1+$O$12)</f>
        <v>0.77566410798925811</v>
      </c>
      <c r="M12" s="24">
        <f>L12*(1+$O$12)</f>
        <v>0.81444731338872101</v>
      </c>
      <c r="N12" s="24">
        <f>L12*O14</f>
        <v>58.174808099194358</v>
      </c>
      <c r="O12" s="21">
        <v>0.05</v>
      </c>
      <c r="P12" s="1" t="s">
        <v>2</v>
      </c>
    </row>
    <row r="13" spans="2:19" x14ac:dyDescent="0.15">
      <c r="B13">
        <f>B7</f>
        <v>0</v>
      </c>
      <c r="C13" s="8" t="str">
        <f>C7</f>
        <v>PV(10%)</v>
      </c>
      <c r="D13" s="24">
        <f>D12*(1+$O$13)^($D$11-D11-1)</f>
        <v>0.47727272727272729</v>
      </c>
      <c r="E13" s="24">
        <f t="shared" ref="E13:M13" si="3">E12*(1+$O$7)^($D$5-E11-1)</f>
        <v>0.45557851239669417</v>
      </c>
      <c r="F13" s="24">
        <f t="shared" si="3"/>
        <v>0.43487039819684442</v>
      </c>
      <c r="G13" s="24">
        <f t="shared" si="3"/>
        <v>0.41510356191516973</v>
      </c>
      <c r="H13" s="24">
        <f t="shared" si="3"/>
        <v>0.39623521819175289</v>
      </c>
      <c r="I13" s="24">
        <f t="shared" si="3"/>
        <v>0.37822452645576415</v>
      </c>
      <c r="J13" s="24">
        <f t="shared" si="3"/>
        <v>0.36103250252595659</v>
      </c>
      <c r="K13" s="24">
        <f t="shared" si="3"/>
        <v>0.34462193422932225</v>
      </c>
      <c r="L13" s="24">
        <f t="shared" si="3"/>
        <v>0.32895730085526209</v>
      </c>
      <c r="M13" s="24">
        <f t="shared" si="3"/>
        <v>0.31400469627093197</v>
      </c>
      <c r="N13" s="24">
        <f>N12*(1+$O$7)^($D$5-N11-1)</f>
        <v>22.428906876495141</v>
      </c>
      <c r="O13" s="21">
        <f>O7</f>
        <v>0.1</v>
      </c>
      <c r="P13" t="s">
        <v>3</v>
      </c>
    </row>
    <row r="14" spans="2:19" ht="14" thickBot="1" x14ac:dyDescent="0.2">
      <c r="C14" s="9" t="s">
        <v>4</v>
      </c>
      <c r="D14" s="25">
        <f>SUM(D13:N13)</f>
        <v>26.334808254805566</v>
      </c>
      <c r="E14" s="26"/>
      <c r="F14" s="26"/>
      <c r="G14" s="26"/>
      <c r="H14" s="26"/>
      <c r="I14" s="26"/>
      <c r="J14" s="26"/>
      <c r="K14" s="26"/>
      <c r="L14" s="26"/>
      <c r="M14" s="26"/>
      <c r="N14" s="26"/>
      <c r="O14" s="22">
        <v>75</v>
      </c>
      <c r="P14" t="s">
        <v>23</v>
      </c>
    </row>
    <row r="16" spans="2:19" ht="29" thickBot="1" x14ac:dyDescent="0.2">
      <c r="N16" s="5" t="s">
        <v>5</v>
      </c>
      <c r="O16" s="4" t="s">
        <v>0</v>
      </c>
    </row>
    <row r="17" spans="2:16" x14ac:dyDescent="0.15">
      <c r="B17" t="s">
        <v>10</v>
      </c>
      <c r="C17" s="6" t="str">
        <f>C11</f>
        <v>Dividend in billions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0.5</v>
      </c>
      <c r="D18" s="24">
        <f>C18*(1+$O$17)</f>
        <v>0.5</v>
      </c>
      <c r="E18" s="24">
        <f>D18*(1+$O$17)</f>
        <v>0.5</v>
      </c>
      <c r="F18" s="24">
        <f>E18*(1+$O$17)</f>
        <v>0.5</v>
      </c>
      <c r="G18" s="24">
        <f>F18*(1+$O$17)</f>
        <v>0.5</v>
      </c>
      <c r="H18" s="24">
        <f>G18*(1+$O$17)</f>
        <v>0.5</v>
      </c>
      <c r="I18" s="24">
        <f>H18*(1+$O$18)</f>
        <v>0.5</v>
      </c>
      <c r="J18" s="24">
        <f>I18*(1+$O$18)</f>
        <v>0.5</v>
      </c>
      <c r="K18" s="24">
        <f>J18*(1+$O$18)</f>
        <v>0.5</v>
      </c>
      <c r="L18" s="24">
        <f>K18*(1+$O$18)</f>
        <v>0.5</v>
      </c>
      <c r="M18" s="24">
        <f>L18*(1+$O$18)</f>
        <v>0.5</v>
      </c>
      <c r="N18" s="24">
        <f>L18*O20</f>
        <v>12.5</v>
      </c>
      <c r="O18" s="21">
        <v>0</v>
      </c>
      <c r="P18" s="1" t="s">
        <v>2</v>
      </c>
    </row>
    <row r="19" spans="2:16" x14ac:dyDescent="0.15">
      <c r="B19">
        <f>B7</f>
        <v>0</v>
      </c>
      <c r="C19" s="8" t="str">
        <f>C13</f>
        <v>PV(10%)</v>
      </c>
      <c r="D19" s="24">
        <f>D18*(1+$O$19)^($D$17-D17-1)</f>
        <v>0.45454545454545453</v>
      </c>
      <c r="E19" s="24">
        <f t="shared" ref="E19:N19" si="5">E18*(1+$O$19)^($D$17-E17-1)</f>
        <v>0.41322314049586772</v>
      </c>
      <c r="F19" s="24">
        <f t="shared" si="5"/>
        <v>0.37565740045078877</v>
      </c>
      <c r="G19" s="24">
        <f t="shared" si="5"/>
        <v>0.34150672768253526</v>
      </c>
      <c r="H19" s="24">
        <f t="shared" si="5"/>
        <v>0.31046066152957746</v>
      </c>
      <c r="I19" s="24">
        <f t="shared" si="5"/>
        <v>0.28223696502688861</v>
      </c>
      <c r="J19" s="24">
        <f t="shared" si="5"/>
        <v>0.25657905911535323</v>
      </c>
      <c r="K19" s="24">
        <f t="shared" si="5"/>
        <v>0.23325369010486657</v>
      </c>
      <c r="L19" s="24">
        <f t="shared" si="5"/>
        <v>0.21204880918624233</v>
      </c>
      <c r="M19" s="24">
        <f t="shared" si="5"/>
        <v>0.19277164471476574</v>
      </c>
      <c r="N19" s="24">
        <f t="shared" si="5"/>
        <v>4.8192911178691435</v>
      </c>
      <c r="O19" s="21">
        <f>O13</f>
        <v>0.1</v>
      </c>
      <c r="P19" t="s">
        <v>3</v>
      </c>
    </row>
    <row r="20" spans="2:16" ht="14" thickBot="1" x14ac:dyDescent="0.2">
      <c r="C20" s="9" t="s">
        <v>4</v>
      </c>
      <c r="D20" s="25">
        <f>SUM(D19:N19)</f>
        <v>7.891574670721484</v>
      </c>
      <c r="E20" s="26"/>
      <c r="F20" s="26"/>
      <c r="G20" s="26"/>
      <c r="H20" s="26"/>
      <c r="I20" s="26"/>
      <c r="J20" s="26"/>
      <c r="K20" s="26"/>
      <c r="L20" s="26"/>
      <c r="M20" s="26"/>
      <c r="N20" s="26"/>
      <c r="O20" s="22">
        <v>25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16.121291632332273</v>
      </c>
      <c r="F23" s="29">
        <f>E23*D23</f>
        <v>9.6727749793993638</v>
      </c>
    </row>
    <row r="24" spans="2:16" x14ac:dyDescent="0.15">
      <c r="C24" s="11" t="s">
        <v>16</v>
      </c>
      <c r="D24" s="27">
        <v>0.2</v>
      </c>
      <c r="E24" s="24">
        <f>D14</f>
        <v>26.334808254805566</v>
      </c>
      <c r="F24" s="29">
        <f>E24*D24</f>
        <v>5.2669616509611137</v>
      </c>
    </row>
    <row r="25" spans="2:16" ht="14" thickBot="1" x14ac:dyDescent="0.2">
      <c r="C25" s="12" t="s">
        <v>33</v>
      </c>
      <c r="D25" s="28">
        <v>0.2</v>
      </c>
      <c r="E25" s="30">
        <f>D20</f>
        <v>7.891574670721484</v>
      </c>
      <c r="F25" s="31">
        <f>E25*D25</f>
        <v>1.5783149341442968</v>
      </c>
    </row>
    <row r="26" spans="2:16" ht="14" thickBot="1" x14ac:dyDescent="0.2">
      <c r="E26" s="19" t="s">
        <v>11</v>
      </c>
      <c r="F26" s="20">
        <f>SUM(F23:F25)</f>
        <v>16.518051564504773</v>
      </c>
    </row>
    <row r="28" spans="2:16" x14ac:dyDescent="0.15">
      <c r="B28" t="s">
        <v>27</v>
      </c>
    </row>
    <row r="30" spans="2:16" x14ac:dyDescent="0.15">
      <c r="B30" t="s">
        <v>26</v>
      </c>
      <c r="C30" s="32" t="s">
        <v>28</v>
      </c>
    </row>
  </sheetData>
  <conditionalFormatting sqref="D3">
    <cfRule type="containsText" dxfId="163" priority="1" operator="containsText" text="overvalued">
      <formula>NOT(ISERROR(SEARCH("overvalued",D3)))</formula>
    </cfRule>
    <cfRule type="containsText" dxfId="162" priority="2" operator="containsText" text="undervalued">
      <formula>NOT(ISERROR(SEARCH("undervalued",D3)))</formula>
    </cfRule>
  </conditionalFormatting>
  <hyperlinks>
    <hyperlink ref="C30" r:id="rId1" xr:uid="{9A16B25E-C252-4BAB-A63E-5B962E1F9DEB}"/>
    <hyperlink ref="B4" location="'COMPARATIVE TABLE'!A1" display="'COMPARATIVE TABLE'!A1" xr:uid="{F79A71ED-F643-4003-AE4B-8A423492C8CE}"/>
  </hyperlinks>
  <pageMargins left="0.7" right="0.7" top="0.78740157499999996" bottom="0.78740157499999996" header="0.3" footer="0.3"/>
  <pageSetup paperSize="9"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3B58B-DB28-4392-9774-5CD9CA8488EC}">
  <sheetPr codeName="Sheet11"/>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529</v>
      </c>
      <c r="C2" s="47" t="s">
        <v>68</v>
      </c>
      <c r="D2" s="48"/>
      <c r="S2" s="3" t="s">
        <v>7</v>
      </c>
    </row>
    <row r="3" spans="2:19" x14ac:dyDescent="0.15">
      <c r="B3" t="s">
        <v>528</v>
      </c>
      <c r="D3" s="13"/>
    </row>
    <row r="4" spans="2:19" ht="29" thickBot="1" x14ac:dyDescent="0.2">
      <c r="B4" s="85" t="s">
        <v>218</v>
      </c>
      <c r="N4" s="5" t="s">
        <v>5</v>
      </c>
      <c r="O4" s="4" t="s">
        <v>0</v>
      </c>
    </row>
    <row r="5" spans="2:19" x14ac:dyDescent="0.15">
      <c r="B5" t="s">
        <v>8</v>
      </c>
      <c r="C5" s="6" t="s">
        <v>72</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v>
      </c>
      <c r="P5" t="s">
        <v>1</v>
      </c>
      <c r="R5" s="1"/>
    </row>
    <row r="6" spans="2:19" x14ac:dyDescent="0.15">
      <c r="B6" t="s">
        <v>22</v>
      </c>
      <c r="C6" s="7">
        <v>1</v>
      </c>
      <c r="D6" s="24">
        <f>C6*(1+$O$5)</f>
        <v>1.1000000000000001</v>
      </c>
      <c r="E6" s="24">
        <f>D6*(1+$O$5)</f>
        <v>1.2100000000000002</v>
      </c>
      <c r="F6" s="24">
        <f>E6*(1+$O$5)</f>
        <v>1.3310000000000004</v>
      </c>
      <c r="G6" s="24">
        <f>F6*(1+$O$5)</f>
        <v>1.4641000000000006</v>
      </c>
      <c r="H6" s="24">
        <f>G6*(1+$O$5)</f>
        <v>1.6105100000000008</v>
      </c>
      <c r="I6" s="24">
        <f>H6*(1+$O$6)</f>
        <v>1.723245700000001</v>
      </c>
      <c r="J6" s="24">
        <f>I6*(1+$O$6)</f>
        <v>1.8438728990000011</v>
      </c>
      <c r="K6" s="24">
        <f>J6*(1+$O$6)</f>
        <v>1.9729440019300013</v>
      </c>
      <c r="L6" s="24">
        <f>K6*(1+$O$6)</f>
        <v>2.1110500820651015</v>
      </c>
      <c r="M6" s="24">
        <f>L6*(1+$O$6)</f>
        <v>2.2588235878096588</v>
      </c>
      <c r="N6" s="24">
        <f>L6*O8</f>
        <v>25.332600984781216</v>
      </c>
      <c r="O6" s="21">
        <v>7.0000000000000007E-2</v>
      </c>
      <c r="P6" s="1" t="s">
        <v>2</v>
      </c>
    </row>
    <row r="7" spans="2:19" x14ac:dyDescent="0.15">
      <c r="C7" s="8" t="str">
        <f>CONCATENATE(R8,O7*100,S8)</f>
        <v>PV(10%)</v>
      </c>
      <c r="D7" s="24"/>
      <c r="E7" s="24"/>
      <c r="F7" s="24"/>
      <c r="G7" s="24"/>
      <c r="H7" s="24"/>
      <c r="I7" s="24"/>
      <c r="J7" s="24"/>
      <c r="K7" s="24"/>
      <c r="L7" s="24"/>
      <c r="M7" s="24"/>
      <c r="N7" s="24">
        <f t="shared" ref="N7" si="1">N6*(1+$O$7)^($D$5-N5-1)</f>
        <v>9.7668143134783385</v>
      </c>
      <c r="O7" s="21">
        <v>0.1</v>
      </c>
      <c r="P7" t="s">
        <v>3</v>
      </c>
    </row>
    <row r="8" spans="2:19" ht="14" thickBot="1" x14ac:dyDescent="0.2">
      <c r="C8" s="9" t="s">
        <v>29</v>
      </c>
      <c r="D8" s="25">
        <f>SUM(D7:N7)</f>
        <v>9.7668143134783385</v>
      </c>
      <c r="E8" s="26"/>
      <c r="F8" s="26"/>
      <c r="G8" s="26"/>
      <c r="H8" s="26"/>
      <c r="I8" s="26"/>
      <c r="J8" s="26"/>
      <c r="K8" s="26"/>
      <c r="L8" s="26"/>
      <c r="M8" s="26"/>
      <c r="N8" s="26"/>
      <c r="O8" s="22">
        <v>12</v>
      </c>
      <c r="P8" t="s">
        <v>23</v>
      </c>
      <c r="R8" s="18" t="s">
        <v>24</v>
      </c>
      <c r="S8" s="18" t="s">
        <v>25</v>
      </c>
    </row>
    <row r="10" spans="2:19" ht="29" thickBot="1" x14ac:dyDescent="0.2">
      <c r="N10" s="5" t="s">
        <v>5</v>
      </c>
      <c r="O10" s="4" t="s">
        <v>0</v>
      </c>
    </row>
    <row r="11" spans="2:19" x14ac:dyDescent="0.15">
      <c r="B11" t="s">
        <v>9</v>
      </c>
      <c r="C11" s="6" t="str">
        <f>C5</f>
        <v>EPS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0.15</v>
      </c>
      <c r="P11" t="s">
        <v>1</v>
      </c>
    </row>
    <row r="12" spans="2:19" x14ac:dyDescent="0.15">
      <c r="B12" t="s">
        <v>21</v>
      </c>
      <c r="C12" s="7">
        <v>1.5</v>
      </c>
      <c r="D12" s="24">
        <f>C12*(1+$O$11)</f>
        <v>1.7249999999999999</v>
      </c>
      <c r="E12" s="24">
        <f>D12*(1+$O$11)</f>
        <v>1.9837499999999997</v>
      </c>
      <c r="F12" s="24">
        <f>E12*(1+$O$11)</f>
        <v>2.2813124999999994</v>
      </c>
      <c r="G12" s="24">
        <f>F12*(1+$O$11)</f>
        <v>2.6235093749999989</v>
      </c>
      <c r="H12" s="24">
        <f>G12*(1+$O$11)</f>
        <v>3.0170357812499984</v>
      </c>
      <c r="I12" s="24">
        <f>H12*(1+$O$12)</f>
        <v>3.3187393593749985</v>
      </c>
      <c r="J12" s="24">
        <f>I12*(1+$O$12)</f>
        <v>3.6506132953124988</v>
      </c>
      <c r="K12" s="24">
        <f>J12*(1+$O$12)</f>
        <v>4.0156746248437489</v>
      </c>
      <c r="L12" s="24">
        <f>K12*(1+$O$12)</f>
        <v>4.4172420873281242</v>
      </c>
      <c r="M12" s="24">
        <f>L12*(1+$O$12)</f>
        <v>4.8589662960609372</v>
      </c>
      <c r="N12" s="24">
        <f>L12*O14</f>
        <v>66.258631309921867</v>
      </c>
      <c r="O12" s="21">
        <v>0.1</v>
      </c>
      <c r="P12" s="1" t="s">
        <v>2</v>
      </c>
    </row>
    <row r="13" spans="2:19" x14ac:dyDescent="0.15">
      <c r="B13">
        <f>B7</f>
        <v>0</v>
      </c>
      <c r="C13" s="8" t="str">
        <f>C7</f>
        <v>PV(10%)</v>
      </c>
      <c r="D13" s="24"/>
      <c r="E13" s="24"/>
      <c r="F13" s="24"/>
      <c r="G13" s="24"/>
      <c r="H13" s="24"/>
      <c r="I13" s="24"/>
      <c r="J13" s="24"/>
      <c r="K13" s="24"/>
      <c r="L13" s="24"/>
      <c r="M13" s="24"/>
      <c r="N13" s="24">
        <f>N12*(1+$O$7)^($D$5-N11-1)</f>
        <v>25.545570668325823</v>
      </c>
      <c r="O13" s="21">
        <f>O7</f>
        <v>0.1</v>
      </c>
      <c r="P13" t="s">
        <v>3</v>
      </c>
    </row>
    <row r="14" spans="2:19" ht="14" thickBot="1" x14ac:dyDescent="0.2">
      <c r="C14" s="9" t="s">
        <v>4</v>
      </c>
      <c r="D14" s="25">
        <f>SUM(D13:N13)</f>
        <v>25.545570668325823</v>
      </c>
      <c r="E14" s="26"/>
      <c r="F14" s="26"/>
      <c r="G14" s="26"/>
      <c r="H14" s="26"/>
      <c r="I14" s="26"/>
      <c r="J14" s="26"/>
      <c r="K14" s="26"/>
      <c r="L14" s="26"/>
      <c r="M14" s="26"/>
      <c r="N14" s="26"/>
      <c r="O14" s="22">
        <v>15</v>
      </c>
      <c r="P14" t="s">
        <v>23</v>
      </c>
    </row>
    <row r="16" spans="2:19" ht="29" thickBot="1" x14ac:dyDescent="0.2">
      <c r="N16" s="5" t="s">
        <v>5</v>
      </c>
      <c r="O16" s="4" t="s">
        <v>0</v>
      </c>
    </row>
    <row r="17" spans="2:16" x14ac:dyDescent="0.15">
      <c r="B17" t="s">
        <v>10</v>
      </c>
      <c r="C17" s="6" t="str">
        <f>C11</f>
        <v>EPS</v>
      </c>
      <c r="D17" s="23">
        <v>2021</v>
      </c>
      <c r="E17" s="23">
        <f t="shared" ref="E17:M17" si="3">D17+1</f>
        <v>2022</v>
      </c>
      <c r="F17" s="23">
        <f t="shared" si="3"/>
        <v>2023</v>
      </c>
      <c r="G17" s="23">
        <f t="shared" si="3"/>
        <v>2024</v>
      </c>
      <c r="H17" s="23">
        <f t="shared" si="3"/>
        <v>2025</v>
      </c>
      <c r="I17" s="23">
        <f t="shared" si="3"/>
        <v>2026</v>
      </c>
      <c r="J17" s="23">
        <f t="shared" si="3"/>
        <v>2027</v>
      </c>
      <c r="K17" s="23">
        <f t="shared" si="3"/>
        <v>2028</v>
      </c>
      <c r="L17" s="23">
        <f t="shared" si="3"/>
        <v>2029</v>
      </c>
      <c r="M17" s="23">
        <f t="shared" si="3"/>
        <v>2030</v>
      </c>
      <c r="N17" s="23">
        <v>2030</v>
      </c>
      <c r="O17" s="21">
        <v>7.0000000000000007E-2</v>
      </c>
      <c r="P17" t="s">
        <v>1</v>
      </c>
    </row>
    <row r="18" spans="2:16" x14ac:dyDescent="0.15">
      <c r="B18" t="s">
        <v>20</v>
      </c>
      <c r="C18" s="7">
        <v>0.75</v>
      </c>
      <c r="D18" s="24">
        <f>C18*(1+$O$17)</f>
        <v>0.80249999999999999</v>
      </c>
      <c r="E18" s="24">
        <f>D18*(1+$O$17)</f>
        <v>0.85867500000000008</v>
      </c>
      <c r="F18" s="24">
        <f>E18*(1+$O$17)</f>
        <v>0.91878225000000013</v>
      </c>
      <c r="G18" s="24">
        <f>F18*(1+$O$17)</f>
        <v>0.98309700750000018</v>
      </c>
      <c r="H18" s="24">
        <f>G18*(1+$O$17)</f>
        <v>1.0519137980250002</v>
      </c>
      <c r="I18" s="24">
        <f>H18*(1+$O$18)</f>
        <v>1.1045094879262503</v>
      </c>
      <c r="J18" s="24">
        <f>I18*(1+$O$18)</f>
        <v>1.1597349623225628</v>
      </c>
      <c r="K18" s="24">
        <f>J18*(1+$O$18)</f>
        <v>1.217721710438691</v>
      </c>
      <c r="L18" s="24">
        <f>K18*(1+$O$18)</f>
        <v>1.2786077959606257</v>
      </c>
      <c r="M18" s="24">
        <f>L18*(1+$O$18)</f>
        <v>1.3425381857586571</v>
      </c>
      <c r="N18" s="24">
        <f>L18*O20</f>
        <v>12.786077959606256</v>
      </c>
      <c r="O18" s="21">
        <v>0.05</v>
      </c>
      <c r="P18" s="1" t="s">
        <v>2</v>
      </c>
    </row>
    <row r="19" spans="2:16" x14ac:dyDescent="0.15">
      <c r="B19">
        <f>B7</f>
        <v>0</v>
      </c>
      <c r="C19" s="8" t="str">
        <f>C13</f>
        <v>PV(10%)</v>
      </c>
      <c r="D19" s="24"/>
      <c r="E19" s="24"/>
      <c r="F19" s="24"/>
      <c r="G19" s="24"/>
      <c r="H19" s="24"/>
      <c r="I19" s="24"/>
      <c r="J19" s="24"/>
      <c r="K19" s="24"/>
      <c r="L19" s="24"/>
      <c r="M19" s="24"/>
      <c r="N19" s="24">
        <f t="shared" ref="N19" si="4">N18*(1+$O$19)^($D$17-N17-1)</f>
        <v>4.9295865554490286</v>
      </c>
      <c r="O19" s="21">
        <f>O13</f>
        <v>0.1</v>
      </c>
      <c r="P19" t="s">
        <v>3</v>
      </c>
    </row>
    <row r="20" spans="2:16" ht="14" thickBot="1" x14ac:dyDescent="0.2">
      <c r="C20" s="9" t="s">
        <v>4</v>
      </c>
      <c r="D20" s="25">
        <f>SUM(D19:N19)</f>
        <v>4.9295865554490286</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9.7668143134783385</v>
      </c>
      <c r="F23" s="29">
        <f>E23*D23</f>
        <v>5.8600885880870033</v>
      </c>
    </row>
    <row r="24" spans="2:16" x14ac:dyDescent="0.15">
      <c r="C24" s="11" t="s">
        <v>16</v>
      </c>
      <c r="D24" s="27">
        <v>0.2</v>
      </c>
      <c r="E24" s="24">
        <f>D14</f>
        <v>25.545570668325823</v>
      </c>
      <c r="F24" s="29">
        <f>E24*D24</f>
        <v>5.1091141336651651</v>
      </c>
    </row>
    <row r="25" spans="2:16" ht="14" thickBot="1" x14ac:dyDescent="0.2">
      <c r="C25" s="12" t="s">
        <v>33</v>
      </c>
      <c r="D25" s="28">
        <v>0.2</v>
      </c>
      <c r="E25" s="30">
        <f>D20</f>
        <v>4.9295865554490286</v>
      </c>
      <c r="F25" s="31">
        <f>E25*D25</f>
        <v>0.98591731108980574</v>
      </c>
    </row>
    <row r="26" spans="2:16" ht="14" thickBot="1" x14ac:dyDescent="0.2">
      <c r="E26" s="19" t="s">
        <v>11</v>
      </c>
      <c r="F26" s="20">
        <f>SUM(F23:F25)</f>
        <v>11.955120032841974</v>
      </c>
    </row>
    <row r="28" spans="2:16" x14ac:dyDescent="0.15">
      <c r="B28" t="s">
        <v>27</v>
      </c>
    </row>
    <row r="30" spans="2:16" x14ac:dyDescent="0.15">
      <c r="B30" t="s">
        <v>26</v>
      </c>
      <c r="C30" s="32" t="s">
        <v>28</v>
      </c>
    </row>
  </sheetData>
  <conditionalFormatting sqref="D3">
    <cfRule type="containsText" dxfId="161" priority="1" operator="containsText" text="overvalued">
      <formula>NOT(ISERROR(SEARCH("overvalued",D3)))</formula>
    </cfRule>
    <cfRule type="containsText" dxfId="160" priority="2" operator="containsText" text="undervalued">
      <formula>NOT(ISERROR(SEARCH("undervalued",D3)))</formula>
    </cfRule>
  </conditionalFormatting>
  <hyperlinks>
    <hyperlink ref="C30" r:id="rId1" xr:uid="{ADB0BB98-50EB-48E3-B4BD-B082D0071587}"/>
    <hyperlink ref="B4" location="'COMPARATIVE TABLE'!A1" display="'COMPARATIVE TABLE'!A1" xr:uid="{0DEA4327-0CAE-4946-B787-EBE7D2577BB2}"/>
  </hyperlinks>
  <pageMargins left="0.7" right="0.7" top="0.78740157499999996" bottom="0.78740157499999996" header="0.3" footer="0.3"/>
  <pageSetup paperSize="9"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FB374-8C4B-4CC9-B804-AFF3C193B240}">
  <sheetPr codeName="Sheet12"/>
  <dimension ref="B1:S30"/>
  <sheetViews>
    <sheetView showGridLines="0" topLeftCell="B1" zoomScaleNormal="100" workbookViewId="0">
      <selection activeCell="P33" sqref="P33"/>
    </sheetView>
  </sheetViews>
  <sheetFormatPr baseColWidth="10" defaultColWidth="11.5" defaultRowHeight="13" x14ac:dyDescent="0.15"/>
  <cols>
    <col min="1" max="1" width="4.33203125" style="49" customWidth="1"/>
    <col min="2" max="2" width="11.5" style="49" customWidth="1"/>
    <col min="3" max="3" width="23" style="49" customWidth="1"/>
    <col min="4" max="4" width="10.6640625" style="49" bestFit="1" customWidth="1"/>
    <col min="5" max="5" width="7.5" style="49" customWidth="1"/>
    <col min="6" max="6" width="9.6640625" style="49" customWidth="1"/>
    <col min="7" max="13" width="7" style="49" customWidth="1"/>
    <col min="14" max="14" width="10.6640625" style="49" bestFit="1" customWidth="1"/>
    <col min="15" max="15" width="11.5" style="49"/>
    <col min="16" max="16" width="20" style="49" customWidth="1"/>
    <col min="17" max="16384" width="11.5" style="49"/>
  </cols>
  <sheetData>
    <row r="1" spans="2:19" x14ac:dyDescent="0.15">
      <c r="S1" s="50" t="s">
        <v>6</v>
      </c>
    </row>
    <row r="2" spans="2:19" ht="16" x14ac:dyDescent="0.2">
      <c r="B2" s="51" t="s">
        <v>521</v>
      </c>
      <c r="C2" s="52"/>
      <c r="D2" s="51" t="s">
        <v>92</v>
      </c>
      <c r="S2" s="53" t="s">
        <v>7</v>
      </c>
    </row>
    <row r="3" spans="2:19" x14ac:dyDescent="0.15">
      <c r="D3" s="54"/>
    </row>
    <row r="4" spans="2:19" ht="29" thickBot="1" x14ac:dyDescent="0.2">
      <c r="B4" s="55" t="s">
        <v>93</v>
      </c>
      <c r="N4" s="56" t="s">
        <v>5</v>
      </c>
      <c r="O4" s="57" t="s">
        <v>0</v>
      </c>
      <c r="Q4" s="49" t="s">
        <v>94</v>
      </c>
    </row>
    <row r="5" spans="2:19" x14ac:dyDescent="0.15">
      <c r="B5" s="49" t="s">
        <v>8</v>
      </c>
      <c r="C5" s="58" t="s">
        <v>522</v>
      </c>
      <c r="D5" s="59">
        <v>2021</v>
      </c>
      <c r="E5" s="59">
        <f t="shared" ref="E5:M5" si="0">D5+1</f>
        <v>2022</v>
      </c>
      <c r="F5" s="59">
        <f t="shared" si="0"/>
        <v>2023</v>
      </c>
      <c r="G5" s="59">
        <f t="shared" si="0"/>
        <v>2024</v>
      </c>
      <c r="H5" s="59">
        <f t="shared" si="0"/>
        <v>2025</v>
      </c>
      <c r="I5" s="59">
        <f t="shared" si="0"/>
        <v>2026</v>
      </c>
      <c r="J5" s="59">
        <f t="shared" si="0"/>
        <v>2027</v>
      </c>
      <c r="K5" s="59">
        <f t="shared" si="0"/>
        <v>2028</v>
      </c>
      <c r="L5" s="59">
        <f t="shared" si="0"/>
        <v>2029</v>
      </c>
      <c r="M5" s="59">
        <f t="shared" si="0"/>
        <v>2030</v>
      </c>
      <c r="N5" s="59">
        <v>2030</v>
      </c>
      <c r="O5" s="60">
        <v>0.05</v>
      </c>
      <c r="P5" s="49" t="s">
        <v>1</v>
      </c>
      <c r="R5" s="61"/>
    </row>
    <row r="6" spans="2:19" x14ac:dyDescent="0.15">
      <c r="B6" s="49" t="s">
        <v>22</v>
      </c>
      <c r="C6" s="62">
        <v>2.5</v>
      </c>
      <c r="D6" s="63">
        <f>C6*(1+$O$5)</f>
        <v>2.625</v>
      </c>
      <c r="E6" s="63">
        <f>D6*(1+$O$5)</f>
        <v>2.7562500000000001</v>
      </c>
      <c r="F6" s="63">
        <f>E6*(1+$O$5)</f>
        <v>2.8940625000000004</v>
      </c>
      <c r="G6" s="63">
        <f>F6*(1+$O$5)</f>
        <v>3.0387656250000004</v>
      </c>
      <c r="H6" s="63">
        <f>G6*(1+$O$5)</f>
        <v>3.1907039062500004</v>
      </c>
      <c r="I6" s="63">
        <f>H6*(1+$O$6)</f>
        <v>3.3502391015625008</v>
      </c>
      <c r="J6" s="63">
        <f>I6*(1+$O$6)</f>
        <v>3.517751056640626</v>
      </c>
      <c r="K6" s="63">
        <f>J6*(1+$O$6)</f>
        <v>3.6936386094726577</v>
      </c>
      <c r="L6" s="63">
        <f>K6*(1+$O$6)</f>
        <v>3.8783205399462908</v>
      </c>
      <c r="M6" s="63">
        <f>L6*(1+$O$6)</f>
        <v>4.0722365669436051</v>
      </c>
      <c r="N6" s="63">
        <f>L6*O8</f>
        <v>38.783205399462908</v>
      </c>
      <c r="O6" s="60">
        <v>0.05</v>
      </c>
      <c r="P6" s="61" t="s">
        <v>2</v>
      </c>
    </row>
    <row r="7" spans="2:19" x14ac:dyDescent="0.15">
      <c r="C7" s="64" t="str">
        <f>CONCATENATE(R8,O7*100,S8)</f>
        <v>10%)</v>
      </c>
      <c r="D7" s="63">
        <f>D6*(1+$O$7)^($D$5-D5-1)*0.1</f>
        <v>0.23863636363636365</v>
      </c>
      <c r="E7" s="63">
        <f t="shared" ref="E7:M7" si="1">E6*(1+$O$7)^($D$5-E5-1)*0.1</f>
        <v>0.22778925619834711</v>
      </c>
      <c r="F7" s="63">
        <f t="shared" si="1"/>
        <v>0.21743519909842221</v>
      </c>
      <c r="G7" s="63">
        <f t="shared" si="1"/>
        <v>0.20755178095758484</v>
      </c>
      <c r="H7" s="63">
        <f t="shared" si="1"/>
        <v>0.19811760909587642</v>
      </c>
      <c r="I7" s="63">
        <f t="shared" si="1"/>
        <v>0.18911226322788208</v>
      </c>
      <c r="J7" s="63">
        <f t="shared" si="1"/>
        <v>0.18051625126297832</v>
      </c>
      <c r="K7" s="63">
        <f t="shared" si="1"/>
        <v>0.17231096711466112</v>
      </c>
      <c r="L7" s="63">
        <f t="shared" si="1"/>
        <v>0.1644786504276311</v>
      </c>
      <c r="M7" s="63">
        <f t="shared" si="1"/>
        <v>0.15700234813546601</v>
      </c>
      <c r="N7" s="63">
        <f t="shared" ref="N7" si="2">N6*(1+$O$7)^($D$5-N5-1)</f>
        <v>14.952604584330096</v>
      </c>
      <c r="O7" s="60">
        <v>0.1</v>
      </c>
      <c r="P7" s="49" t="s">
        <v>3</v>
      </c>
    </row>
    <row r="8" spans="2:19" ht="14" thickBot="1" x14ac:dyDescent="0.2">
      <c r="C8" s="65" t="s">
        <v>29</v>
      </c>
      <c r="D8" s="66">
        <f>SUM(D7:N7)</f>
        <v>16.905555273485309</v>
      </c>
      <c r="E8" s="67"/>
      <c r="F8" s="67"/>
      <c r="G8" s="67"/>
      <c r="H8" s="67"/>
      <c r="I8" s="67"/>
      <c r="J8" s="67"/>
      <c r="K8" s="67"/>
      <c r="L8" s="67"/>
      <c r="M8" s="67"/>
      <c r="N8" s="67"/>
      <c r="O8" s="68">
        <v>10</v>
      </c>
      <c r="P8" s="49" t="s">
        <v>23</v>
      </c>
      <c r="R8" s="69"/>
      <c r="S8" s="69" t="s">
        <v>25</v>
      </c>
    </row>
    <row r="10" spans="2:19" ht="29" thickBot="1" x14ac:dyDescent="0.2">
      <c r="N10" s="56" t="s">
        <v>5</v>
      </c>
      <c r="O10" s="57" t="s">
        <v>0</v>
      </c>
    </row>
    <row r="11" spans="2:19" x14ac:dyDescent="0.15">
      <c r="B11" s="49" t="s">
        <v>9</v>
      </c>
      <c r="C11" s="58" t="str">
        <f>C5</f>
        <v>FCF billion USD</v>
      </c>
      <c r="D11" s="59">
        <v>2021</v>
      </c>
      <c r="E11" s="59">
        <f t="shared" ref="E11:M11" si="3">D11+1</f>
        <v>2022</v>
      </c>
      <c r="F11" s="59">
        <f t="shared" si="3"/>
        <v>2023</v>
      </c>
      <c r="G11" s="59">
        <f t="shared" si="3"/>
        <v>2024</v>
      </c>
      <c r="H11" s="59">
        <f t="shared" si="3"/>
        <v>2025</v>
      </c>
      <c r="I11" s="59">
        <f t="shared" si="3"/>
        <v>2026</v>
      </c>
      <c r="J11" s="59">
        <f t="shared" si="3"/>
        <v>2027</v>
      </c>
      <c r="K11" s="59">
        <f t="shared" si="3"/>
        <v>2028</v>
      </c>
      <c r="L11" s="59">
        <f t="shared" si="3"/>
        <v>2029</v>
      </c>
      <c r="M11" s="59">
        <f t="shared" si="3"/>
        <v>2030</v>
      </c>
      <c r="N11" s="59">
        <v>2030</v>
      </c>
      <c r="O11" s="60">
        <v>0.03</v>
      </c>
      <c r="P11" s="49" t="s">
        <v>1</v>
      </c>
    </row>
    <row r="12" spans="2:19" x14ac:dyDescent="0.15">
      <c r="B12" s="49" t="s">
        <v>21</v>
      </c>
      <c r="C12" s="62"/>
      <c r="D12" s="63">
        <f>C12*(1+$O$11)</f>
        <v>0</v>
      </c>
      <c r="E12" s="63">
        <f>D12*(1+$O$11)</f>
        <v>0</v>
      </c>
      <c r="F12" s="63">
        <f>E12*(1+$O$11)</f>
        <v>0</v>
      </c>
      <c r="G12" s="63">
        <f>F12*(1+$O$11)</f>
        <v>0</v>
      </c>
      <c r="H12" s="63">
        <f>G12*(1+$O$11)</f>
        <v>0</v>
      </c>
      <c r="I12" s="63">
        <f>H12*(1+$O$12)</f>
        <v>0</v>
      </c>
      <c r="J12" s="63">
        <f>I12*(1+$O$12)</f>
        <v>0</v>
      </c>
      <c r="K12" s="63">
        <f>J12*(1+$O$12)</f>
        <v>0</v>
      </c>
      <c r="L12" s="63">
        <f>K12*(1+$O$12)</f>
        <v>0</v>
      </c>
      <c r="M12" s="63">
        <f>L12*(1+$O$12)</f>
        <v>0</v>
      </c>
      <c r="N12" s="63">
        <f>L12*O14</f>
        <v>0</v>
      </c>
      <c r="O12" s="60">
        <v>0.25</v>
      </c>
      <c r="P12" s="61" t="s">
        <v>2</v>
      </c>
    </row>
    <row r="13" spans="2:19" x14ac:dyDescent="0.15">
      <c r="B13" s="49">
        <f>B7</f>
        <v>0</v>
      </c>
      <c r="C13" s="64" t="str">
        <f>C7</f>
        <v>10%)</v>
      </c>
      <c r="D13" s="63">
        <f>D12*(1+$O$13)^($D$11-D11-1)</f>
        <v>0</v>
      </c>
      <c r="E13" s="63">
        <f t="shared" ref="E13:M13" si="4">E12*(1+$O$7)^($D$5-E11-1)</f>
        <v>0</v>
      </c>
      <c r="F13" s="63">
        <f t="shared" si="4"/>
        <v>0</v>
      </c>
      <c r="G13" s="63">
        <f t="shared" si="4"/>
        <v>0</v>
      </c>
      <c r="H13" s="63">
        <f t="shared" si="4"/>
        <v>0</v>
      </c>
      <c r="I13" s="63">
        <f t="shared" si="4"/>
        <v>0</v>
      </c>
      <c r="J13" s="63">
        <f t="shared" si="4"/>
        <v>0</v>
      </c>
      <c r="K13" s="63">
        <f t="shared" si="4"/>
        <v>0</v>
      </c>
      <c r="L13" s="63">
        <f t="shared" si="4"/>
        <v>0</v>
      </c>
      <c r="M13" s="63">
        <f t="shared" si="4"/>
        <v>0</v>
      </c>
      <c r="N13" s="63">
        <f>N12*(1+$O$7)^($D$5-N11-1)</f>
        <v>0</v>
      </c>
      <c r="O13" s="60">
        <f>O7</f>
        <v>0.1</v>
      </c>
      <c r="P13" s="49" t="s">
        <v>3</v>
      </c>
    </row>
    <row r="14" spans="2:19" ht="14" thickBot="1" x14ac:dyDescent="0.2">
      <c r="C14" s="65" t="s">
        <v>4</v>
      </c>
      <c r="D14" s="66">
        <f>SUM(D13:N13)</f>
        <v>0</v>
      </c>
      <c r="E14" s="67"/>
      <c r="F14" s="67"/>
      <c r="G14" s="67"/>
      <c r="H14" s="67"/>
      <c r="I14" s="67"/>
      <c r="J14" s="67"/>
      <c r="K14" s="67"/>
      <c r="L14" s="67"/>
      <c r="M14" s="67"/>
      <c r="N14" s="67"/>
      <c r="O14" s="68">
        <v>25</v>
      </c>
      <c r="P14" s="49" t="s">
        <v>23</v>
      </c>
    </row>
    <row r="16" spans="2:19" ht="29" thickBot="1" x14ac:dyDescent="0.2">
      <c r="N16" s="56" t="s">
        <v>5</v>
      </c>
      <c r="O16" s="57" t="s">
        <v>0</v>
      </c>
    </row>
    <row r="17" spans="2:16" x14ac:dyDescent="0.15">
      <c r="B17" s="49" t="s">
        <v>10</v>
      </c>
      <c r="C17" s="58" t="str">
        <f>C11</f>
        <v>FCF billion USD</v>
      </c>
      <c r="D17" s="59">
        <v>2021</v>
      </c>
      <c r="E17" s="59">
        <f t="shared" ref="E17:M17" si="5">D17+1</f>
        <v>2022</v>
      </c>
      <c r="F17" s="59">
        <f t="shared" si="5"/>
        <v>2023</v>
      </c>
      <c r="G17" s="59">
        <f t="shared" si="5"/>
        <v>2024</v>
      </c>
      <c r="H17" s="59">
        <f t="shared" si="5"/>
        <v>2025</v>
      </c>
      <c r="I17" s="59">
        <f t="shared" si="5"/>
        <v>2026</v>
      </c>
      <c r="J17" s="59">
        <f t="shared" si="5"/>
        <v>2027</v>
      </c>
      <c r="K17" s="59">
        <f t="shared" si="5"/>
        <v>2028</v>
      </c>
      <c r="L17" s="59">
        <f t="shared" si="5"/>
        <v>2029</v>
      </c>
      <c r="M17" s="59">
        <f t="shared" si="5"/>
        <v>2030</v>
      </c>
      <c r="N17" s="59">
        <v>2030</v>
      </c>
      <c r="O17" s="60">
        <v>0.01</v>
      </c>
      <c r="P17" s="49" t="s">
        <v>1</v>
      </c>
    </row>
    <row r="18" spans="2:16" x14ac:dyDescent="0.15">
      <c r="B18" s="49" t="s">
        <v>20</v>
      </c>
      <c r="C18" s="62"/>
      <c r="D18" s="63">
        <f>C18*(1+$O$17)</f>
        <v>0</v>
      </c>
      <c r="E18" s="63">
        <f>D18*(1+$O$17)</f>
        <v>0</v>
      </c>
      <c r="F18" s="63">
        <f>E18*(1+$O$17)</f>
        <v>0</v>
      </c>
      <c r="G18" s="63">
        <f>F18*(1+$O$17)</f>
        <v>0</v>
      </c>
      <c r="H18" s="63">
        <f>G18*(1+$O$17)</f>
        <v>0</v>
      </c>
      <c r="I18" s="63">
        <f>H18*(1+$O$18)</f>
        <v>0</v>
      </c>
      <c r="J18" s="63">
        <f>I18*(1+$O$18)</f>
        <v>0</v>
      </c>
      <c r="K18" s="63">
        <f>J18*(1+$O$18)</f>
        <v>0</v>
      </c>
      <c r="L18" s="63">
        <f>K18*(1+$O$18)</f>
        <v>0</v>
      </c>
      <c r="M18" s="63">
        <f>L18*(1+$O$18)</f>
        <v>0</v>
      </c>
      <c r="N18" s="63">
        <f>L18*O20</f>
        <v>0</v>
      </c>
      <c r="O18" s="60">
        <v>0.15</v>
      </c>
      <c r="P18" s="61" t="s">
        <v>2</v>
      </c>
    </row>
    <row r="19" spans="2:16" x14ac:dyDescent="0.15">
      <c r="B19" s="49">
        <f>B7</f>
        <v>0</v>
      </c>
      <c r="C19" s="64" t="str">
        <f>C13</f>
        <v>10%)</v>
      </c>
      <c r="D19" s="63">
        <f>D18*(1+$O$19)^($D$17-D17-1)</f>
        <v>0</v>
      </c>
      <c r="E19" s="63">
        <f t="shared" ref="E19:N19" si="6">E18*(1+$O$19)^($D$17-E17-1)</f>
        <v>0</v>
      </c>
      <c r="F19" s="63">
        <f t="shared" si="6"/>
        <v>0</v>
      </c>
      <c r="G19" s="63">
        <f t="shared" si="6"/>
        <v>0</v>
      </c>
      <c r="H19" s="63">
        <f t="shared" si="6"/>
        <v>0</v>
      </c>
      <c r="I19" s="63">
        <f t="shared" si="6"/>
        <v>0</v>
      </c>
      <c r="J19" s="63">
        <f t="shared" si="6"/>
        <v>0</v>
      </c>
      <c r="K19" s="63">
        <f t="shared" si="6"/>
        <v>0</v>
      </c>
      <c r="L19" s="63">
        <f t="shared" si="6"/>
        <v>0</v>
      </c>
      <c r="M19" s="63">
        <f t="shared" si="6"/>
        <v>0</v>
      </c>
      <c r="N19" s="63">
        <f t="shared" si="6"/>
        <v>0</v>
      </c>
      <c r="O19" s="60">
        <f>O13</f>
        <v>0.1</v>
      </c>
      <c r="P19" s="49" t="s">
        <v>3</v>
      </c>
    </row>
    <row r="20" spans="2:16" ht="14" thickBot="1" x14ac:dyDescent="0.2">
      <c r="C20" s="65" t="s">
        <v>4</v>
      </c>
      <c r="D20" s="66">
        <f>SUM(D19:N19)</f>
        <v>0</v>
      </c>
      <c r="E20" s="67"/>
      <c r="F20" s="67"/>
      <c r="G20" s="67"/>
      <c r="H20" s="67"/>
      <c r="I20" s="67"/>
      <c r="J20" s="67"/>
      <c r="K20" s="67"/>
      <c r="L20" s="67"/>
      <c r="M20" s="67"/>
      <c r="N20" s="67"/>
      <c r="O20" s="68">
        <v>15</v>
      </c>
      <c r="P20" s="49" t="s">
        <v>23</v>
      </c>
    </row>
    <row r="21" spans="2:16" ht="14" thickBot="1" x14ac:dyDescent="0.2"/>
    <row r="22" spans="2:16" ht="14" thickBot="1" x14ac:dyDescent="0.2">
      <c r="C22" s="70" t="s">
        <v>12</v>
      </c>
      <c r="D22" s="71" t="s">
        <v>18</v>
      </c>
      <c r="E22" s="71" t="s">
        <v>13</v>
      </c>
      <c r="F22" s="72" t="s">
        <v>14</v>
      </c>
    </row>
    <row r="23" spans="2:16" x14ac:dyDescent="0.15">
      <c r="C23" s="73" t="s">
        <v>32</v>
      </c>
      <c r="D23" s="74">
        <v>0.6</v>
      </c>
      <c r="E23" s="63">
        <f>D8</f>
        <v>16.905555273485309</v>
      </c>
      <c r="F23" s="75">
        <f>E23*D23</f>
        <v>10.143333164091185</v>
      </c>
    </row>
    <row r="24" spans="2:16" x14ac:dyDescent="0.15">
      <c r="C24" s="73" t="s">
        <v>16</v>
      </c>
      <c r="D24" s="74">
        <v>0.2</v>
      </c>
      <c r="E24" s="63">
        <f>D14</f>
        <v>0</v>
      </c>
      <c r="F24" s="75">
        <f>E24*D24</f>
        <v>0</v>
      </c>
    </row>
    <row r="25" spans="2:16" ht="14" thickBot="1" x14ac:dyDescent="0.2">
      <c r="C25" s="76" t="s">
        <v>33</v>
      </c>
      <c r="D25" s="77">
        <v>0.2</v>
      </c>
      <c r="E25" s="78">
        <f>D20</f>
        <v>0</v>
      </c>
      <c r="F25" s="79">
        <f>E25*D25</f>
        <v>0</v>
      </c>
    </row>
    <row r="26" spans="2:16" ht="14" thickBot="1" x14ac:dyDescent="0.2">
      <c r="E26" s="80" t="s">
        <v>11</v>
      </c>
      <c r="F26" s="81">
        <f>SUM(F23:F25)</f>
        <v>10.143333164091185</v>
      </c>
    </row>
    <row r="28" spans="2:16" x14ac:dyDescent="0.15">
      <c r="B28" s="49" t="s">
        <v>27</v>
      </c>
    </row>
    <row r="30" spans="2:16" x14ac:dyDescent="0.15">
      <c r="B30" s="49" t="s">
        <v>26</v>
      </c>
      <c r="C30" s="82" t="s">
        <v>28</v>
      </c>
    </row>
  </sheetData>
  <conditionalFormatting sqref="D3">
    <cfRule type="containsText" dxfId="159" priority="1" operator="containsText" text="overvalued">
      <formula>NOT(ISERROR(SEARCH("overvalued",D3)))</formula>
    </cfRule>
    <cfRule type="containsText" dxfId="158" priority="2" operator="containsText" text="undervalued">
      <formula>NOT(ISERROR(SEARCH("undervalued",D3)))</formula>
    </cfRule>
  </conditionalFormatting>
  <hyperlinks>
    <hyperlink ref="C30" r:id="rId1" xr:uid="{DF598247-FA43-48D8-80D8-C8028FA9C2A4}"/>
    <hyperlink ref="B4" location="'STOCK VALUE LIST'!A1" display="'STOCK VALUE LIST'!A1" xr:uid="{4265F392-D5A9-4AB7-A002-0E70414FA587}"/>
  </hyperlinks>
  <pageMargins left="0.7" right="0.7" top="0.78740157499999996" bottom="0.78740157499999996" header="0.3" footer="0.3"/>
  <pageSetup paperSize="9"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EA238-062D-4687-BFFD-0DD9AE7B61F2}">
  <sheetPr codeName="Sheet13"/>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1" width="7" customWidth="1"/>
    <col min="12" max="13" width="7.5" bestFit="1" customWidth="1"/>
    <col min="14" max="14" width="10.6640625" bestFit="1" customWidth="1"/>
    <col min="16" max="16" width="20" customWidth="1"/>
  </cols>
  <sheetData>
    <row r="1" spans="2:19" x14ac:dyDescent="0.15">
      <c r="S1" s="2" t="s">
        <v>6</v>
      </c>
    </row>
    <row r="2" spans="2:19" ht="16" x14ac:dyDescent="0.2">
      <c r="B2" s="17" t="s">
        <v>515</v>
      </c>
      <c r="C2" s="47" t="s">
        <v>68</v>
      </c>
      <c r="D2" s="48"/>
      <c r="S2" s="3" t="s">
        <v>7</v>
      </c>
    </row>
    <row r="3" spans="2:19" x14ac:dyDescent="0.15">
      <c r="D3" s="13"/>
    </row>
    <row r="4" spans="2:19" ht="29" thickBot="1" x14ac:dyDescent="0.2">
      <c r="B4" s="85" t="s">
        <v>218</v>
      </c>
      <c r="N4" s="5" t="s">
        <v>5</v>
      </c>
      <c r="O4" s="4" t="s">
        <v>0</v>
      </c>
    </row>
    <row r="5" spans="2:19" x14ac:dyDescent="0.15">
      <c r="B5" t="s">
        <v>8</v>
      </c>
      <c r="C5" s="6" t="s">
        <v>516</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0.3</v>
      </c>
      <c r="P5" t="s">
        <v>1</v>
      </c>
      <c r="R5" s="1"/>
    </row>
    <row r="6" spans="2:19" x14ac:dyDescent="0.15">
      <c r="B6" t="s">
        <v>22</v>
      </c>
      <c r="C6" s="7">
        <v>0.4</v>
      </c>
      <c r="D6" s="24">
        <f>C6*(1+$O$5)</f>
        <v>0.52</v>
      </c>
      <c r="E6" s="24">
        <f>D6*(1+$O$5)</f>
        <v>0.67600000000000005</v>
      </c>
      <c r="F6" s="24">
        <f>E6*(1+$O$5)</f>
        <v>0.87880000000000014</v>
      </c>
      <c r="G6" s="24">
        <f>F6*(1+$O$5)</f>
        <v>1.1424400000000001</v>
      </c>
      <c r="H6" s="24">
        <f>G6*(1+$O$5)</f>
        <v>1.4851720000000002</v>
      </c>
      <c r="I6" s="24">
        <f>H6*(1+$O$6)</f>
        <v>1.9307236000000003</v>
      </c>
      <c r="J6" s="24">
        <f>I6*(1+$O$6)</f>
        <v>2.5099406800000006</v>
      </c>
      <c r="K6" s="24">
        <f>J6*(1+$O$6)</f>
        <v>3.2629228840000009</v>
      </c>
      <c r="L6" s="24">
        <f>K6*(1+$O$6)</f>
        <v>4.241799749200001</v>
      </c>
      <c r="M6" s="24">
        <f>L6*(1+$O$6)</f>
        <v>5.5143396739600012</v>
      </c>
      <c r="N6" s="24">
        <f>L6*O8</f>
        <v>8.483599498400002</v>
      </c>
      <c r="O6" s="21">
        <v>0.3</v>
      </c>
      <c r="P6" s="1" t="s">
        <v>2</v>
      </c>
    </row>
    <row r="7" spans="2:19" x14ac:dyDescent="0.15">
      <c r="C7" s="8" t="str">
        <f>CONCATENATE(R8,O7*100,S8)</f>
        <v>PV(10%)</v>
      </c>
      <c r="D7" s="24"/>
      <c r="E7" s="24"/>
      <c r="F7" s="24"/>
      <c r="G7" s="24"/>
      <c r="H7" s="24"/>
      <c r="I7" s="24"/>
      <c r="J7" s="24"/>
      <c r="K7" s="24"/>
      <c r="L7" s="24"/>
      <c r="M7" s="24"/>
      <c r="N7" s="24">
        <f t="shared" ref="N7" si="1">N6*(1+$O$7)^($D$5-N5-1)</f>
        <v>3.27079485681586</v>
      </c>
      <c r="O7" s="21">
        <v>0.1</v>
      </c>
      <c r="P7" t="s">
        <v>3</v>
      </c>
    </row>
    <row r="8" spans="2:19" ht="14" thickBot="1" x14ac:dyDescent="0.2">
      <c r="C8" s="9" t="s">
        <v>29</v>
      </c>
      <c r="D8" s="25">
        <f>SUM(D7:N7)</f>
        <v>3.27079485681586</v>
      </c>
      <c r="E8" s="26"/>
      <c r="F8" s="26"/>
      <c r="G8" s="26"/>
      <c r="H8" s="26"/>
      <c r="I8" s="26"/>
      <c r="J8" s="26"/>
      <c r="K8" s="26"/>
      <c r="L8" s="26"/>
      <c r="M8" s="26"/>
      <c r="N8" s="26"/>
      <c r="O8" s="22">
        <v>2</v>
      </c>
      <c r="P8" t="s">
        <v>23</v>
      </c>
      <c r="R8" s="18" t="s">
        <v>24</v>
      </c>
      <c r="S8" s="18" t="s">
        <v>25</v>
      </c>
    </row>
    <row r="10" spans="2:19" ht="29" thickBot="1" x14ac:dyDescent="0.2">
      <c r="N10" s="5" t="s">
        <v>5</v>
      </c>
      <c r="O10" s="4" t="s">
        <v>0</v>
      </c>
    </row>
    <row r="11" spans="2:19" x14ac:dyDescent="0.15">
      <c r="B11" t="s">
        <v>9</v>
      </c>
      <c r="C11" s="6" t="str">
        <f>C5</f>
        <v>Revenue in billions USD</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0.35</v>
      </c>
      <c r="P11" t="s">
        <v>1</v>
      </c>
    </row>
    <row r="12" spans="2:19" x14ac:dyDescent="0.15">
      <c r="B12" t="s">
        <v>21</v>
      </c>
      <c r="C12" s="7">
        <f>C6</f>
        <v>0.4</v>
      </c>
      <c r="D12" s="24">
        <f>C12*(1+$O$11)</f>
        <v>0.54</v>
      </c>
      <c r="E12" s="24">
        <f>D12*(1+$O$11)</f>
        <v>0.72900000000000009</v>
      </c>
      <c r="F12" s="24">
        <f>E12*(1+$O$11)</f>
        <v>0.98415000000000019</v>
      </c>
      <c r="G12" s="24">
        <f>F12*(1+$O$11)</f>
        <v>1.3286025000000004</v>
      </c>
      <c r="H12" s="24">
        <f>G12*(1+$O$11)</f>
        <v>1.7936133750000005</v>
      </c>
      <c r="I12" s="24">
        <f>H12*(1+$O$12)</f>
        <v>2.4213780562500009</v>
      </c>
      <c r="J12" s="24">
        <f>I12*(1+$O$12)</f>
        <v>3.2688603759375012</v>
      </c>
      <c r="K12" s="24">
        <f>J12*(1+$O$12)</f>
        <v>4.412961507515627</v>
      </c>
      <c r="L12" s="24">
        <f>K12*(1+$O$12)</f>
        <v>5.9574980351460969</v>
      </c>
      <c r="M12" s="24">
        <f>L12*(1+$O$12)</f>
        <v>8.0426223474472316</v>
      </c>
      <c r="N12" s="24">
        <f>L12*O14</f>
        <v>17.872494105438292</v>
      </c>
      <c r="O12" s="21">
        <v>0.35</v>
      </c>
      <c r="P12" s="1" t="s">
        <v>2</v>
      </c>
    </row>
    <row r="13" spans="2:19" x14ac:dyDescent="0.15">
      <c r="B13">
        <f>B7</f>
        <v>0</v>
      </c>
      <c r="C13" s="8" t="str">
        <f>C7</f>
        <v>PV(10%)</v>
      </c>
      <c r="D13" s="24"/>
      <c r="E13" s="24"/>
      <c r="F13" s="24"/>
      <c r="G13" s="24"/>
      <c r="H13" s="24"/>
      <c r="I13" s="24"/>
      <c r="J13" s="24"/>
      <c r="K13" s="24"/>
      <c r="L13" s="24"/>
      <c r="M13" s="24"/>
      <c r="N13" s="24">
        <f>N12*(1+$O$7)^($D$5-N11-1)</f>
        <v>6.8906201677205905</v>
      </c>
      <c r="O13" s="21">
        <f>O7</f>
        <v>0.1</v>
      </c>
      <c r="P13" t="s">
        <v>3</v>
      </c>
    </row>
    <row r="14" spans="2:19" ht="14" thickBot="1" x14ac:dyDescent="0.2">
      <c r="C14" s="9" t="s">
        <v>4</v>
      </c>
      <c r="D14" s="25">
        <f>SUM(D13:N13)</f>
        <v>6.8906201677205905</v>
      </c>
      <c r="E14" s="26"/>
      <c r="F14" s="26"/>
      <c r="G14" s="26"/>
      <c r="H14" s="26"/>
      <c r="I14" s="26"/>
      <c r="J14" s="26"/>
      <c r="K14" s="26"/>
      <c r="L14" s="26"/>
      <c r="M14" s="26"/>
      <c r="N14" s="26"/>
      <c r="O14" s="22">
        <v>3</v>
      </c>
      <c r="P14" t="s">
        <v>23</v>
      </c>
    </row>
    <row r="16" spans="2:19" ht="29" thickBot="1" x14ac:dyDescent="0.2">
      <c r="N16" s="5" t="s">
        <v>5</v>
      </c>
      <c r="O16" s="4" t="s">
        <v>0</v>
      </c>
    </row>
    <row r="17" spans="2:16" x14ac:dyDescent="0.15">
      <c r="B17" t="s">
        <v>10</v>
      </c>
      <c r="C17" s="6" t="str">
        <f>C11</f>
        <v>Revenue in billions USD</v>
      </c>
      <c r="D17" s="23">
        <v>2021</v>
      </c>
      <c r="E17" s="23">
        <f t="shared" ref="E17:M17" si="3">D17+1</f>
        <v>2022</v>
      </c>
      <c r="F17" s="23">
        <f t="shared" si="3"/>
        <v>2023</v>
      </c>
      <c r="G17" s="23">
        <f t="shared" si="3"/>
        <v>2024</v>
      </c>
      <c r="H17" s="23">
        <f t="shared" si="3"/>
        <v>2025</v>
      </c>
      <c r="I17" s="23">
        <f t="shared" si="3"/>
        <v>2026</v>
      </c>
      <c r="J17" s="23">
        <f t="shared" si="3"/>
        <v>2027</v>
      </c>
      <c r="K17" s="23">
        <f t="shared" si="3"/>
        <v>2028</v>
      </c>
      <c r="L17" s="23">
        <f t="shared" si="3"/>
        <v>2029</v>
      </c>
      <c r="M17" s="23">
        <f t="shared" si="3"/>
        <v>2030</v>
      </c>
      <c r="N17" s="23">
        <v>2030</v>
      </c>
      <c r="O17" s="21">
        <v>0.2</v>
      </c>
      <c r="P17" t="s">
        <v>1</v>
      </c>
    </row>
    <row r="18" spans="2:16" x14ac:dyDescent="0.15">
      <c r="B18" t="s">
        <v>20</v>
      </c>
      <c r="C18" s="7">
        <f>C12</f>
        <v>0.4</v>
      </c>
      <c r="D18" s="24">
        <f>C18*(1+$O$17)</f>
        <v>0.48</v>
      </c>
      <c r="E18" s="24">
        <f>D18*(1+$O$17)</f>
        <v>0.57599999999999996</v>
      </c>
      <c r="F18" s="24">
        <f>E18*(1+$O$17)</f>
        <v>0.69119999999999993</v>
      </c>
      <c r="G18" s="24">
        <f>F18*(1+$O$17)</f>
        <v>0.82943999999999984</v>
      </c>
      <c r="H18" s="24">
        <f>G18*(1+$O$17)</f>
        <v>0.99532799999999977</v>
      </c>
      <c r="I18" s="24">
        <f>H18*(1+$O$18)</f>
        <v>1.1446271999999997</v>
      </c>
      <c r="J18" s="24">
        <f>I18*(1+$O$18)</f>
        <v>1.3163212799999995</v>
      </c>
      <c r="K18" s="24">
        <f>J18*(1+$O$18)</f>
        <v>1.5137694719999992</v>
      </c>
      <c r="L18" s="24">
        <f>K18*(1+$O$18)</f>
        <v>1.740834892799999</v>
      </c>
      <c r="M18" s="24">
        <f>L18*(1+$O$18)</f>
        <v>2.0019601267199989</v>
      </c>
      <c r="N18" s="24">
        <f>L18*O20</f>
        <v>3.4816697855999981</v>
      </c>
      <c r="O18" s="21">
        <v>0.15</v>
      </c>
      <c r="P18" s="1" t="s">
        <v>2</v>
      </c>
    </row>
    <row r="19" spans="2:16" x14ac:dyDescent="0.15">
      <c r="B19">
        <f>B7</f>
        <v>0</v>
      </c>
      <c r="C19" s="8" t="str">
        <f>C13</f>
        <v>PV(10%)</v>
      </c>
      <c r="D19" s="24"/>
      <c r="E19" s="24"/>
      <c r="F19" s="24"/>
      <c r="G19" s="24"/>
      <c r="H19" s="24"/>
      <c r="I19" s="24"/>
      <c r="J19" s="24"/>
      <c r="K19" s="24"/>
      <c r="L19" s="24"/>
      <c r="M19" s="24"/>
      <c r="N19" s="24">
        <f t="shared" ref="N19" si="4">N18*(1+$O$19)^($D$17-N17-1)</f>
        <v>1.342334421847635</v>
      </c>
      <c r="O19" s="21">
        <f>O13</f>
        <v>0.1</v>
      </c>
      <c r="P19" t="s">
        <v>3</v>
      </c>
    </row>
    <row r="20" spans="2:16" ht="14" thickBot="1" x14ac:dyDescent="0.2">
      <c r="C20" s="9" t="s">
        <v>4</v>
      </c>
      <c r="D20" s="25">
        <f>SUM(D19:N19)</f>
        <v>1.342334421847635</v>
      </c>
      <c r="E20" s="26"/>
      <c r="F20" s="26"/>
      <c r="G20" s="26"/>
      <c r="H20" s="26"/>
      <c r="I20" s="26"/>
      <c r="J20" s="26"/>
      <c r="K20" s="26"/>
      <c r="L20" s="26"/>
      <c r="M20" s="26"/>
      <c r="N20" s="26"/>
      <c r="O20" s="22">
        <v>2</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3.27079485681586</v>
      </c>
      <c r="F23" s="29">
        <f>E23*D23</f>
        <v>1.962476914089516</v>
      </c>
    </row>
    <row r="24" spans="2:16" x14ac:dyDescent="0.15">
      <c r="C24" s="11" t="s">
        <v>16</v>
      </c>
      <c r="D24" s="27">
        <v>0.2</v>
      </c>
      <c r="E24" s="24">
        <f>D14</f>
        <v>6.8906201677205905</v>
      </c>
      <c r="F24" s="29">
        <f>E24*D24</f>
        <v>1.3781240335441183</v>
      </c>
    </row>
    <row r="25" spans="2:16" ht="14" thickBot="1" x14ac:dyDescent="0.2">
      <c r="C25" s="12" t="s">
        <v>33</v>
      </c>
      <c r="D25" s="28">
        <v>0.2</v>
      </c>
      <c r="E25" s="30">
        <f>D20</f>
        <v>1.342334421847635</v>
      </c>
      <c r="F25" s="31">
        <f>E25*D25</f>
        <v>0.26846688436952698</v>
      </c>
    </row>
    <row r="26" spans="2:16" ht="14" thickBot="1" x14ac:dyDescent="0.2">
      <c r="E26" s="19" t="s">
        <v>11</v>
      </c>
      <c r="F26" s="20">
        <f>SUM(F23:F25)</f>
        <v>3.6090678320031611</v>
      </c>
    </row>
    <row r="28" spans="2:16" x14ac:dyDescent="0.15">
      <c r="B28" t="s">
        <v>27</v>
      </c>
    </row>
    <row r="30" spans="2:16" x14ac:dyDescent="0.15">
      <c r="B30" t="s">
        <v>26</v>
      </c>
      <c r="C30" s="32" t="s">
        <v>28</v>
      </c>
    </row>
  </sheetData>
  <conditionalFormatting sqref="D3">
    <cfRule type="containsText" dxfId="157" priority="1" operator="containsText" text="overvalued">
      <formula>NOT(ISERROR(SEARCH("overvalued",D3)))</formula>
    </cfRule>
    <cfRule type="containsText" dxfId="156" priority="2" operator="containsText" text="undervalued">
      <formula>NOT(ISERROR(SEARCH("undervalued",D3)))</formula>
    </cfRule>
  </conditionalFormatting>
  <hyperlinks>
    <hyperlink ref="C30" r:id="rId1" xr:uid="{3AD60C34-BA13-429D-AC1B-5139490218B0}"/>
    <hyperlink ref="B4" location="'COMPARATIVE TABLE'!A1" display="'COMPARATIVE TABLE'!A1" xr:uid="{3199DA8F-3C3A-46AE-A91E-F9776F6125B1}"/>
  </hyperlinks>
  <pageMargins left="0.7" right="0.7" top="0.78740157499999996" bottom="0.78740157499999996" header="0.3" footer="0.3"/>
  <pageSetup paperSize="9"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96841-873C-405D-A68F-B1500D310083}">
  <sheetPr codeName="Sheet14"/>
  <dimension ref="B1:S30"/>
  <sheetViews>
    <sheetView showGridLines="0" zoomScaleNormal="100" workbookViewId="0">
      <selection activeCell="B4" sqref="B4"/>
    </sheetView>
  </sheetViews>
  <sheetFormatPr baseColWidth="10" defaultColWidth="11.5" defaultRowHeight="13" x14ac:dyDescent="0.15"/>
  <cols>
    <col min="1" max="1" width="4.33203125" style="49" customWidth="1"/>
    <col min="2" max="2" width="11.5" style="49" customWidth="1"/>
    <col min="3" max="3" width="23" style="49" customWidth="1"/>
    <col min="4" max="4" width="10.6640625" style="49" bestFit="1" customWidth="1"/>
    <col min="5" max="5" width="7.5" style="49" customWidth="1"/>
    <col min="6" max="6" width="9.6640625" style="49" customWidth="1"/>
    <col min="7" max="13" width="7" style="49" customWidth="1"/>
    <col min="14" max="14" width="10.6640625" style="49" bestFit="1" customWidth="1"/>
    <col min="15" max="15" width="11.5" style="49"/>
    <col min="16" max="16" width="20" style="49" customWidth="1"/>
    <col min="17" max="16384" width="11.5" style="49"/>
  </cols>
  <sheetData>
    <row r="1" spans="2:19" x14ac:dyDescent="0.15">
      <c r="S1" s="50" t="s">
        <v>6</v>
      </c>
    </row>
    <row r="2" spans="2:19" ht="16" x14ac:dyDescent="0.2">
      <c r="B2" s="51" t="s">
        <v>507</v>
      </c>
      <c r="C2" s="52"/>
      <c r="D2" s="51" t="s">
        <v>92</v>
      </c>
      <c r="S2" s="53" t="s">
        <v>7</v>
      </c>
    </row>
    <row r="3" spans="2:19" x14ac:dyDescent="0.15">
      <c r="D3" s="54"/>
    </row>
    <row r="4" spans="2:19" ht="29" thickBot="1" x14ac:dyDescent="0.2">
      <c r="B4" s="91" t="s">
        <v>218</v>
      </c>
      <c r="N4" s="56" t="s">
        <v>5</v>
      </c>
      <c r="O4" s="57" t="s">
        <v>0</v>
      </c>
      <c r="Q4" s="49" t="s">
        <v>94</v>
      </c>
    </row>
    <row r="5" spans="2:19" x14ac:dyDescent="0.15">
      <c r="B5" s="49" t="s">
        <v>8</v>
      </c>
      <c r="C5" s="58" t="s">
        <v>57</v>
      </c>
      <c r="D5" s="59">
        <v>2021</v>
      </c>
      <c r="E5" s="59">
        <f t="shared" ref="E5:M5" si="0">D5+1</f>
        <v>2022</v>
      </c>
      <c r="F5" s="59">
        <f t="shared" si="0"/>
        <v>2023</v>
      </c>
      <c r="G5" s="59">
        <f t="shared" si="0"/>
        <v>2024</v>
      </c>
      <c r="H5" s="59">
        <f t="shared" si="0"/>
        <v>2025</v>
      </c>
      <c r="I5" s="59">
        <f t="shared" si="0"/>
        <v>2026</v>
      </c>
      <c r="J5" s="59">
        <f t="shared" si="0"/>
        <v>2027</v>
      </c>
      <c r="K5" s="59">
        <f t="shared" si="0"/>
        <v>2028</v>
      </c>
      <c r="L5" s="59">
        <f t="shared" si="0"/>
        <v>2029</v>
      </c>
      <c r="M5" s="59">
        <f t="shared" si="0"/>
        <v>2030</v>
      </c>
      <c r="N5" s="59">
        <v>2030</v>
      </c>
      <c r="O5" s="60">
        <v>0.03</v>
      </c>
      <c r="P5" s="49" t="s">
        <v>1</v>
      </c>
      <c r="R5" s="61"/>
    </row>
    <row r="6" spans="2:19" x14ac:dyDescent="0.15">
      <c r="B6" s="49" t="s">
        <v>22</v>
      </c>
      <c r="C6" s="62">
        <v>1.75</v>
      </c>
      <c r="D6" s="63">
        <f>C6*(1+$O$5)</f>
        <v>1.8025</v>
      </c>
      <c r="E6" s="63">
        <f>D6*(1+$O$5)</f>
        <v>1.8565750000000001</v>
      </c>
      <c r="F6" s="63">
        <f>E6*(1+$O$5)</f>
        <v>1.9122722500000002</v>
      </c>
      <c r="G6" s="63">
        <f>F6*(1+$O$5)</f>
        <v>1.9696404175000002</v>
      </c>
      <c r="H6" s="63">
        <f>G6*(1+$O$5)</f>
        <v>2.0287296300250004</v>
      </c>
      <c r="I6" s="63">
        <f>H6*(1+$O$6)</f>
        <v>2.0895915189257503</v>
      </c>
      <c r="J6" s="63">
        <f>I6*(1+$O$6)</f>
        <v>2.1522792644935227</v>
      </c>
      <c r="K6" s="63">
        <f>J6*(1+$O$6)</f>
        <v>2.2168476424283283</v>
      </c>
      <c r="L6" s="63">
        <f>K6*(1+$O$6)</f>
        <v>2.2833530717011783</v>
      </c>
      <c r="M6" s="63">
        <f>L6*(1+$O$6)</f>
        <v>2.3518536638522138</v>
      </c>
      <c r="N6" s="63">
        <f>L6*O8</f>
        <v>45.667061434023566</v>
      </c>
      <c r="O6" s="60">
        <v>0.03</v>
      </c>
      <c r="P6" s="61" t="s">
        <v>2</v>
      </c>
    </row>
    <row r="7" spans="2:19" x14ac:dyDescent="0.15">
      <c r="C7" s="64" t="str">
        <f>CONCATENATE(R8,O7*100,S8)</f>
        <v>10%)</v>
      </c>
      <c r="D7" s="63">
        <f>D6*(1+$O$7)^($D$5-D5-1)</f>
        <v>1.6386363636363637</v>
      </c>
      <c r="E7" s="63">
        <f t="shared" ref="E7:N7" si="1">E6*(1+$O$7)^($D$5-E5-1)</f>
        <v>1.5343595041322313</v>
      </c>
      <c r="F7" s="63">
        <f t="shared" si="1"/>
        <v>1.4367184447783619</v>
      </c>
      <c r="G7" s="63">
        <f t="shared" si="1"/>
        <v>1.3452909073833752</v>
      </c>
      <c r="H7" s="63">
        <f t="shared" si="1"/>
        <v>1.2596814860044332</v>
      </c>
      <c r="I7" s="63">
        <f t="shared" si="1"/>
        <v>1.1795199368950602</v>
      </c>
      <c r="J7" s="63">
        <f t="shared" si="1"/>
        <v>1.104459577274465</v>
      </c>
      <c r="K7" s="63">
        <f t="shared" si="1"/>
        <v>1.0341757859933627</v>
      </c>
      <c r="L7" s="63">
        <f t="shared" si="1"/>
        <v>0.96836459961196697</v>
      </c>
      <c r="M7" s="63">
        <f t="shared" si="1"/>
        <v>0.90674139781847807</v>
      </c>
      <c r="N7" s="63">
        <f t="shared" si="1"/>
        <v>17.606629083853942</v>
      </c>
      <c r="O7" s="60">
        <v>0.1</v>
      </c>
      <c r="P7" s="49" t="s">
        <v>3</v>
      </c>
    </row>
    <row r="8" spans="2:19" ht="14" thickBot="1" x14ac:dyDescent="0.2">
      <c r="C8" s="65" t="s">
        <v>29</v>
      </c>
      <c r="D8" s="66">
        <f>SUM(D7:N7)</f>
        <v>30.01457708738204</v>
      </c>
      <c r="E8" s="67"/>
      <c r="F8" s="67"/>
      <c r="G8" s="67"/>
      <c r="H8" s="67"/>
      <c r="I8" s="67"/>
      <c r="J8" s="67"/>
      <c r="K8" s="67"/>
      <c r="L8" s="67"/>
      <c r="M8" s="67"/>
      <c r="N8" s="67"/>
      <c r="O8" s="68">
        <v>20</v>
      </c>
      <c r="P8" s="49" t="s">
        <v>23</v>
      </c>
      <c r="R8" s="69"/>
      <c r="S8" s="69" t="s">
        <v>25</v>
      </c>
    </row>
    <row r="10" spans="2:19" ht="29" thickBot="1" x14ac:dyDescent="0.2">
      <c r="N10" s="56" t="s">
        <v>5</v>
      </c>
      <c r="O10" s="57" t="s">
        <v>0</v>
      </c>
    </row>
    <row r="11" spans="2:19" x14ac:dyDescent="0.15">
      <c r="B11" s="49" t="s">
        <v>9</v>
      </c>
      <c r="C11" s="58" t="str">
        <f>C5</f>
        <v>Dividend</v>
      </c>
      <c r="D11" s="59">
        <v>2021</v>
      </c>
      <c r="E11" s="59">
        <f t="shared" ref="E11:M11" si="2">D11+1</f>
        <v>2022</v>
      </c>
      <c r="F11" s="59">
        <f t="shared" si="2"/>
        <v>2023</v>
      </c>
      <c r="G11" s="59">
        <f t="shared" si="2"/>
        <v>2024</v>
      </c>
      <c r="H11" s="59">
        <f t="shared" si="2"/>
        <v>2025</v>
      </c>
      <c r="I11" s="59">
        <f t="shared" si="2"/>
        <v>2026</v>
      </c>
      <c r="J11" s="59">
        <f t="shared" si="2"/>
        <v>2027</v>
      </c>
      <c r="K11" s="59">
        <f t="shared" si="2"/>
        <v>2028</v>
      </c>
      <c r="L11" s="59">
        <f t="shared" si="2"/>
        <v>2029</v>
      </c>
      <c r="M11" s="59">
        <f t="shared" si="2"/>
        <v>2030</v>
      </c>
      <c r="N11" s="59">
        <v>2030</v>
      </c>
      <c r="O11" s="60">
        <v>0.03</v>
      </c>
      <c r="P11" s="49" t="s">
        <v>1</v>
      </c>
    </row>
    <row r="12" spans="2:19" x14ac:dyDescent="0.15">
      <c r="B12" s="49" t="s">
        <v>21</v>
      </c>
      <c r="C12" s="62"/>
      <c r="D12" s="63">
        <f>C12*(1+$O$11)</f>
        <v>0</v>
      </c>
      <c r="E12" s="63">
        <f>D12*(1+$O$11)</f>
        <v>0</v>
      </c>
      <c r="F12" s="63">
        <f>E12*(1+$O$11)</f>
        <v>0</v>
      </c>
      <c r="G12" s="63">
        <f>F12*(1+$O$11)</f>
        <v>0</v>
      </c>
      <c r="H12" s="63">
        <f>G12*(1+$O$11)</f>
        <v>0</v>
      </c>
      <c r="I12" s="63">
        <f>H12*(1+$O$12)</f>
        <v>0</v>
      </c>
      <c r="J12" s="63">
        <f>I12*(1+$O$12)</f>
        <v>0</v>
      </c>
      <c r="K12" s="63">
        <f>J12*(1+$O$12)</f>
        <v>0</v>
      </c>
      <c r="L12" s="63">
        <f>K12*(1+$O$12)</f>
        <v>0</v>
      </c>
      <c r="M12" s="63">
        <f>L12*(1+$O$12)</f>
        <v>0</v>
      </c>
      <c r="N12" s="63">
        <f>L12*O14</f>
        <v>0</v>
      </c>
      <c r="O12" s="60">
        <v>0.25</v>
      </c>
      <c r="P12" s="61" t="s">
        <v>2</v>
      </c>
    </row>
    <row r="13" spans="2:19" x14ac:dyDescent="0.15">
      <c r="B13" s="49">
        <f>B7</f>
        <v>0</v>
      </c>
      <c r="C13" s="64" t="str">
        <f>C7</f>
        <v>10%)</v>
      </c>
      <c r="D13" s="63">
        <f>D12*(1+$O$13)^($D$11-D11-1)</f>
        <v>0</v>
      </c>
      <c r="E13" s="63">
        <f t="shared" ref="E13:M13" si="3">E12*(1+$O$7)^($D$5-E11-1)</f>
        <v>0</v>
      </c>
      <c r="F13" s="63">
        <f t="shared" si="3"/>
        <v>0</v>
      </c>
      <c r="G13" s="63">
        <f t="shared" si="3"/>
        <v>0</v>
      </c>
      <c r="H13" s="63">
        <f t="shared" si="3"/>
        <v>0</v>
      </c>
      <c r="I13" s="63">
        <f t="shared" si="3"/>
        <v>0</v>
      </c>
      <c r="J13" s="63">
        <f t="shared" si="3"/>
        <v>0</v>
      </c>
      <c r="K13" s="63">
        <f t="shared" si="3"/>
        <v>0</v>
      </c>
      <c r="L13" s="63">
        <f t="shared" si="3"/>
        <v>0</v>
      </c>
      <c r="M13" s="63">
        <f t="shared" si="3"/>
        <v>0</v>
      </c>
      <c r="N13" s="63">
        <f>N12*(1+$O$7)^($D$5-N11-1)</f>
        <v>0</v>
      </c>
      <c r="O13" s="60">
        <f>O7</f>
        <v>0.1</v>
      </c>
      <c r="P13" s="49" t="s">
        <v>3</v>
      </c>
    </row>
    <row r="14" spans="2:19" ht="14" thickBot="1" x14ac:dyDescent="0.2">
      <c r="C14" s="65" t="s">
        <v>4</v>
      </c>
      <c r="D14" s="66">
        <f>SUM(D13:N13)</f>
        <v>0</v>
      </c>
      <c r="E14" s="67"/>
      <c r="F14" s="67"/>
      <c r="G14" s="67"/>
      <c r="H14" s="67"/>
      <c r="I14" s="67"/>
      <c r="J14" s="67"/>
      <c r="K14" s="67"/>
      <c r="L14" s="67"/>
      <c r="M14" s="67"/>
      <c r="N14" s="67"/>
      <c r="O14" s="68">
        <v>25</v>
      </c>
      <c r="P14" s="49" t="s">
        <v>23</v>
      </c>
    </row>
    <row r="16" spans="2:19" ht="29" thickBot="1" x14ac:dyDescent="0.2">
      <c r="N16" s="56" t="s">
        <v>5</v>
      </c>
      <c r="O16" s="57" t="s">
        <v>0</v>
      </c>
    </row>
    <row r="17" spans="2:16" x14ac:dyDescent="0.15">
      <c r="B17" s="49" t="s">
        <v>10</v>
      </c>
      <c r="C17" s="58" t="str">
        <f>C11</f>
        <v>Dividend</v>
      </c>
      <c r="D17" s="59">
        <v>2021</v>
      </c>
      <c r="E17" s="59">
        <f t="shared" ref="E17:M17" si="4">D17+1</f>
        <v>2022</v>
      </c>
      <c r="F17" s="59">
        <f t="shared" si="4"/>
        <v>2023</v>
      </c>
      <c r="G17" s="59">
        <f t="shared" si="4"/>
        <v>2024</v>
      </c>
      <c r="H17" s="59">
        <f t="shared" si="4"/>
        <v>2025</v>
      </c>
      <c r="I17" s="59">
        <f t="shared" si="4"/>
        <v>2026</v>
      </c>
      <c r="J17" s="59">
        <f t="shared" si="4"/>
        <v>2027</v>
      </c>
      <c r="K17" s="59">
        <f t="shared" si="4"/>
        <v>2028</v>
      </c>
      <c r="L17" s="59">
        <f t="shared" si="4"/>
        <v>2029</v>
      </c>
      <c r="M17" s="59">
        <f t="shared" si="4"/>
        <v>2030</v>
      </c>
      <c r="N17" s="59">
        <v>2030</v>
      </c>
      <c r="O17" s="60">
        <v>0.01</v>
      </c>
      <c r="P17" s="49" t="s">
        <v>1</v>
      </c>
    </row>
    <row r="18" spans="2:16" x14ac:dyDescent="0.15">
      <c r="B18" s="49" t="s">
        <v>20</v>
      </c>
      <c r="C18" s="62"/>
      <c r="D18" s="63">
        <f>C18*(1+$O$17)</f>
        <v>0</v>
      </c>
      <c r="E18" s="63">
        <f>D18*(1+$O$17)</f>
        <v>0</v>
      </c>
      <c r="F18" s="63">
        <f>E18*(1+$O$17)</f>
        <v>0</v>
      </c>
      <c r="G18" s="63">
        <f>F18*(1+$O$17)</f>
        <v>0</v>
      </c>
      <c r="H18" s="63">
        <f>G18*(1+$O$17)</f>
        <v>0</v>
      </c>
      <c r="I18" s="63">
        <f>H18*(1+$O$18)</f>
        <v>0</v>
      </c>
      <c r="J18" s="63">
        <f>I18*(1+$O$18)</f>
        <v>0</v>
      </c>
      <c r="K18" s="63">
        <f>J18*(1+$O$18)</f>
        <v>0</v>
      </c>
      <c r="L18" s="63">
        <f>K18*(1+$O$18)</f>
        <v>0</v>
      </c>
      <c r="M18" s="63">
        <f>L18*(1+$O$18)</f>
        <v>0</v>
      </c>
      <c r="N18" s="63">
        <f>L18*O20</f>
        <v>0</v>
      </c>
      <c r="O18" s="60">
        <v>0.15</v>
      </c>
      <c r="P18" s="61" t="s">
        <v>2</v>
      </c>
    </row>
    <row r="19" spans="2:16" x14ac:dyDescent="0.15">
      <c r="B19" s="49">
        <f>B7</f>
        <v>0</v>
      </c>
      <c r="C19" s="64" t="str">
        <f>C13</f>
        <v>10%)</v>
      </c>
      <c r="D19" s="63">
        <f>D18*(1+$O$19)^($D$17-D17-1)</f>
        <v>0</v>
      </c>
      <c r="E19" s="63">
        <f t="shared" ref="E19:N19" si="5">E18*(1+$O$19)^($D$17-E17-1)</f>
        <v>0</v>
      </c>
      <c r="F19" s="63">
        <f t="shared" si="5"/>
        <v>0</v>
      </c>
      <c r="G19" s="63">
        <f t="shared" si="5"/>
        <v>0</v>
      </c>
      <c r="H19" s="63">
        <f t="shared" si="5"/>
        <v>0</v>
      </c>
      <c r="I19" s="63">
        <f t="shared" si="5"/>
        <v>0</v>
      </c>
      <c r="J19" s="63">
        <f t="shared" si="5"/>
        <v>0</v>
      </c>
      <c r="K19" s="63">
        <f t="shared" si="5"/>
        <v>0</v>
      </c>
      <c r="L19" s="63">
        <f t="shared" si="5"/>
        <v>0</v>
      </c>
      <c r="M19" s="63">
        <f t="shared" si="5"/>
        <v>0</v>
      </c>
      <c r="N19" s="63">
        <f t="shared" si="5"/>
        <v>0</v>
      </c>
      <c r="O19" s="60">
        <f>O13</f>
        <v>0.1</v>
      </c>
      <c r="P19" s="49" t="s">
        <v>3</v>
      </c>
    </row>
    <row r="20" spans="2:16" ht="14" thickBot="1" x14ac:dyDescent="0.2">
      <c r="C20" s="65" t="s">
        <v>4</v>
      </c>
      <c r="D20" s="66">
        <f>SUM(D19:N19)</f>
        <v>0</v>
      </c>
      <c r="E20" s="67"/>
      <c r="F20" s="67"/>
      <c r="G20" s="67"/>
      <c r="H20" s="67"/>
      <c r="I20" s="67"/>
      <c r="J20" s="67"/>
      <c r="K20" s="67"/>
      <c r="L20" s="67"/>
      <c r="M20" s="67"/>
      <c r="N20" s="67"/>
      <c r="O20" s="68">
        <v>15</v>
      </c>
      <c r="P20" s="49" t="s">
        <v>23</v>
      </c>
    </row>
    <row r="21" spans="2:16" ht="14" thickBot="1" x14ac:dyDescent="0.2"/>
    <row r="22" spans="2:16" ht="14" thickBot="1" x14ac:dyDescent="0.2">
      <c r="C22" s="70" t="s">
        <v>12</v>
      </c>
      <c r="D22" s="71" t="s">
        <v>18</v>
      </c>
      <c r="E22" s="71" t="s">
        <v>13</v>
      </c>
      <c r="F22" s="72" t="s">
        <v>14</v>
      </c>
    </row>
    <row r="23" spans="2:16" x14ac:dyDescent="0.15">
      <c r="C23" s="73" t="s">
        <v>32</v>
      </c>
      <c r="D23" s="74">
        <v>1</v>
      </c>
      <c r="E23" s="63">
        <f>D8</f>
        <v>30.01457708738204</v>
      </c>
      <c r="F23" s="75">
        <f>E23*D23</f>
        <v>30.01457708738204</v>
      </c>
    </row>
    <row r="24" spans="2:16" x14ac:dyDescent="0.15">
      <c r="C24" s="73" t="s">
        <v>16</v>
      </c>
      <c r="D24" s="74">
        <v>0</v>
      </c>
      <c r="E24" s="63">
        <f>D14</f>
        <v>0</v>
      </c>
      <c r="F24" s="75">
        <f>E24*D24</f>
        <v>0</v>
      </c>
    </row>
    <row r="25" spans="2:16" ht="14" thickBot="1" x14ac:dyDescent="0.2">
      <c r="C25" s="76" t="s">
        <v>33</v>
      </c>
      <c r="D25" s="77">
        <v>0</v>
      </c>
      <c r="E25" s="78">
        <f>D20</f>
        <v>0</v>
      </c>
      <c r="F25" s="79">
        <f>E25*D25</f>
        <v>0</v>
      </c>
    </row>
    <row r="26" spans="2:16" ht="14" thickBot="1" x14ac:dyDescent="0.2">
      <c r="E26" s="80" t="s">
        <v>11</v>
      </c>
      <c r="F26" s="81">
        <f>SUM(F23:F25)</f>
        <v>30.01457708738204</v>
      </c>
    </row>
    <row r="28" spans="2:16" x14ac:dyDescent="0.15">
      <c r="B28" s="49" t="s">
        <v>27</v>
      </c>
    </row>
    <row r="30" spans="2:16" x14ac:dyDescent="0.15">
      <c r="B30" s="49" t="s">
        <v>26</v>
      </c>
      <c r="C30" s="82" t="s">
        <v>28</v>
      </c>
    </row>
  </sheetData>
  <conditionalFormatting sqref="D3">
    <cfRule type="containsText" dxfId="155" priority="1" operator="containsText" text="overvalued">
      <formula>NOT(ISERROR(SEARCH("overvalued",D3)))</formula>
    </cfRule>
    <cfRule type="containsText" dxfId="154" priority="2" operator="containsText" text="undervalued">
      <formula>NOT(ISERROR(SEARCH("undervalued",D3)))</formula>
    </cfRule>
  </conditionalFormatting>
  <hyperlinks>
    <hyperlink ref="C30" r:id="rId1" xr:uid="{A8896687-CE67-48FF-90EB-6400C6B95854}"/>
    <hyperlink ref="B4" location="'COMPARATIVE TABLE'!A1" display="'COMPARATIVE TABLE'!A1" xr:uid="{1663B664-B69C-4468-84D2-BA85DC95A633}"/>
  </hyperlinks>
  <pageMargins left="0.7" right="0.7" top="0.78740157499999996" bottom="0.78740157499999996" header="0.3" footer="0.3"/>
  <pageSetup paperSize="9" orientation="portrait"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7A829-D1BD-4876-89CA-C9BCEDCE3B78}">
  <sheetPr codeName="Sheet15"/>
  <dimension ref="B1:S30"/>
  <sheetViews>
    <sheetView showGridLines="0" zoomScale="125" zoomScaleNormal="125"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499</v>
      </c>
      <c r="C2" s="47" t="s">
        <v>68</v>
      </c>
      <c r="D2" s="48"/>
      <c r="S2" s="3" t="s">
        <v>7</v>
      </c>
    </row>
    <row r="3" spans="2:19" x14ac:dyDescent="0.15">
      <c r="D3" s="13"/>
    </row>
    <row r="4" spans="2:19" ht="29" thickBot="1" x14ac:dyDescent="0.2">
      <c r="B4" s="85" t="s">
        <v>218</v>
      </c>
      <c r="N4" s="5" t="s">
        <v>5</v>
      </c>
      <c r="O4" s="4" t="s">
        <v>0</v>
      </c>
    </row>
    <row r="5" spans="2:19" x14ac:dyDescent="0.15">
      <c r="B5" t="s">
        <v>8</v>
      </c>
      <c r="C5" s="6" t="s">
        <v>411</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0.11</v>
      </c>
      <c r="P5" t="s">
        <v>1</v>
      </c>
      <c r="R5" s="1"/>
    </row>
    <row r="6" spans="2:19" x14ac:dyDescent="0.15">
      <c r="B6" t="s">
        <v>22</v>
      </c>
      <c r="C6" s="7">
        <v>9</v>
      </c>
      <c r="D6" s="24">
        <f>C6*(1+$O$5)</f>
        <v>9.99</v>
      </c>
      <c r="E6" s="24">
        <f>D6*(1+$O$5)</f>
        <v>11.088900000000001</v>
      </c>
      <c r="F6" s="24">
        <f>E6*(1+$O$5)</f>
        <v>12.308679000000001</v>
      </c>
      <c r="G6" s="24">
        <f>F6*(1+$O$5)</f>
        <v>13.662633690000003</v>
      </c>
      <c r="H6" s="24">
        <f>G6*(1+$O$5)</f>
        <v>15.165523395900005</v>
      </c>
      <c r="I6" s="24">
        <f>H6*(1+$O$6)</f>
        <v>17.440351905285002</v>
      </c>
      <c r="J6" s="24">
        <f>I6*(1+$O$6)</f>
        <v>20.056404691077752</v>
      </c>
      <c r="K6" s="24">
        <f>J6*(1+$O$6)</f>
        <v>23.064865394739414</v>
      </c>
      <c r="L6" s="24">
        <f>K6*(1+$O$6)</f>
        <v>26.524595203950323</v>
      </c>
      <c r="M6" s="24">
        <f>L6*(1+$O$6)</f>
        <v>30.503284484542871</v>
      </c>
      <c r="N6" s="24">
        <f>L6*O8</f>
        <v>530.49190407900642</v>
      </c>
      <c r="O6" s="21">
        <v>0.15</v>
      </c>
      <c r="P6" s="1" t="s">
        <v>2</v>
      </c>
    </row>
    <row r="7" spans="2:19" x14ac:dyDescent="0.15">
      <c r="C7" s="8" t="str">
        <f>CONCATENATE(R8,O7*100,S8)</f>
        <v>PV(10%)</v>
      </c>
      <c r="D7" s="24"/>
      <c r="E7" s="24"/>
      <c r="F7" s="24"/>
      <c r="G7" s="24"/>
      <c r="H7" s="24"/>
      <c r="I7" s="24"/>
      <c r="J7" s="24"/>
      <c r="K7" s="24"/>
      <c r="L7" s="24"/>
      <c r="M7" s="24"/>
      <c r="N7" s="24">
        <f t="shared" ref="N7" si="1">N6*(1+$O$7)^($D$5-N5-1)</f>
        <v>204.52759371435562</v>
      </c>
      <c r="O7" s="21">
        <v>0.1</v>
      </c>
      <c r="P7" t="s">
        <v>3</v>
      </c>
    </row>
    <row r="8" spans="2:19" ht="14" thickBot="1" x14ac:dyDescent="0.2">
      <c r="C8" s="9" t="s">
        <v>29</v>
      </c>
      <c r="D8" s="25">
        <f>SUM(D7:N7)</f>
        <v>204.52759371435562</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Earnings</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v>2031</v>
      </c>
      <c r="O11" s="21">
        <v>7.0000000000000007E-2</v>
      </c>
      <c r="P11" t="s">
        <v>1</v>
      </c>
    </row>
    <row r="12" spans="2:19" x14ac:dyDescent="0.15">
      <c r="B12" t="s">
        <v>21</v>
      </c>
      <c r="C12" s="7">
        <f>C6</f>
        <v>9</v>
      </c>
      <c r="D12" s="24">
        <f>C12*(1+$O$11)</f>
        <v>9.6300000000000008</v>
      </c>
      <c r="E12" s="24">
        <f>D12*(1+$O$11)</f>
        <v>10.304100000000002</v>
      </c>
      <c r="F12" s="24">
        <f>E12*(1+$O$11)</f>
        <v>11.025387000000002</v>
      </c>
      <c r="G12" s="24">
        <f>F12*(1+$O$11)</f>
        <v>11.797164090000003</v>
      </c>
      <c r="H12" s="24">
        <f>G12*(1+$O$11)</f>
        <v>12.622965576300004</v>
      </c>
      <c r="I12" s="24">
        <f>H12*(1+$O$12)</f>
        <v>13.885262133930006</v>
      </c>
      <c r="J12" s="24">
        <f>I12*(1+$O$12)</f>
        <v>15.273788347323007</v>
      </c>
      <c r="K12" s="24">
        <f>J12*(1+$O$12)</f>
        <v>16.801167182055309</v>
      </c>
      <c r="L12" s="24">
        <f>K12*(1+$O$12)</f>
        <v>18.481283900260841</v>
      </c>
      <c r="M12" s="24">
        <f>L12*(1+$O$12)</f>
        <v>20.329412290286928</v>
      </c>
      <c r="N12" s="24">
        <f>L12*O14</f>
        <v>462.03209750652104</v>
      </c>
      <c r="O12" s="21">
        <v>0.1</v>
      </c>
      <c r="P12" s="1" t="s">
        <v>2</v>
      </c>
    </row>
    <row r="13" spans="2:19" x14ac:dyDescent="0.15">
      <c r="B13">
        <f>B7</f>
        <v>0</v>
      </c>
      <c r="C13" s="8" t="str">
        <f>C7</f>
        <v>PV(10%)</v>
      </c>
      <c r="D13" s="24"/>
      <c r="E13" s="24"/>
      <c r="F13" s="24"/>
      <c r="G13" s="24"/>
      <c r="H13" s="24"/>
      <c r="I13" s="24"/>
      <c r="J13" s="24"/>
      <c r="K13" s="24"/>
      <c r="L13" s="24"/>
      <c r="M13" s="24"/>
      <c r="N13" s="24">
        <f>N12*(1+$O$7)^($D$5-N11-1)</f>
        <v>178.13337469469016</v>
      </c>
      <c r="O13" s="21">
        <f>O7</f>
        <v>0.1</v>
      </c>
      <c r="P13" t="s">
        <v>3</v>
      </c>
    </row>
    <row r="14" spans="2:19" ht="14" thickBot="1" x14ac:dyDescent="0.2">
      <c r="C14" s="9" t="s">
        <v>4</v>
      </c>
      <c r="D14" s="25">
        <f>SUM(D13:N13)</f>
        <v>178.13337469469016</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Earnings</v>
      </c>
      <c r="D17" s="23">
        <f>D11</f>
        <v>2022</v>
      </c>
      <c r="E17" s="23">
        <f t="shared" ref="E17:M17" si="3">D17+1</f>
        <v>2023</v>
      </c>
      <c r="F17" s="23">
        <f t="shared" si="3"/>
        <v>2024</v>
      </c>
      <c r="G17" s="23">
        <f t="shared" si="3"/>
        <v>2025</v>
      </c>
      <c r="H17" s="23">
        <f t="shared" si="3"/>
        <v>2026</v>
      </c>
      <c r="I17" s="23">
        <f t="shared" si="3"/>
        <v>2027</v>
      </c>
      <c r="J17" s="23">
        <f t="shared" si="3"/>
        <v>2028</v>
      </c>
      <c r="K17" s="23">
        <f t="shared" si="3"/>
        <v>2029</v>
      </c>
      <c r="L17" s="23">
        <f t="shared" si="3"/>
        <v>2030</v>
      </c>
      <c r="M17" s="23">
        <f t="shared" si="3"/>
        <v>2031</v>
      </c>
      <c r="N17" s="23">
        <v>2031</v>
      </c>
      <c r="O17" s="21">
        <v>0.03</v>
      </c>
      <c r="P17" t="s">
        <v>1</v>
      </c>
    </row>
    <row r="18" spans="2:16" x14ac:dyDescent="0.15">
      <c r="B18" t="s">
        <v>20</v>
      </c>
      <c r="C18" s="7">
        <f>C12</f>
        <v>9</v>
      </c>
      <c r="D18" s="24">
        <f>C18*(1+$O$17)</f>
        <v>9.27</v>
      </c>
      <c r="E18" s="24">
        <f>D18*(1+$O$17)</f>
        <v>9.5480999999999998</v>
      </c>
      <c r="F18" s="24">
        <f>E18*(1+$O$17)</f>
        <v>9.834543</v>
      </c>
      <c r="G18" s="24">
        <f>F18*(1+$O$17)</f>
        <v>10.129579290000001</v>
      </c>
      <c r="H18" s="24">
        <f>G18*(1+$O$17)</f>
        <v>10.433466668700001</v>
      </c>
      <c r="I18" s="24">
        <f>H18*(1+$O$18)</f>
        <v>10.746470668761001</v>
      </c>
      <c r="J18" s="24">
        <f>I18*(1+$O$18)</f>
        <v>11.068864788823831</v>
      </c>
      <c r="K18" s="24">
        <f>J18*(1+$O$18)</f>
        <v>11.400930732488545</v>
      </c>
      <c r="L18" s="24">
        <f>K18*(1+$O$18)</f>
        <v>11.742958654463202</v>
      </c>
      <c r="M18" s="24">
        <f>L18*(1+$O$18)</f>
        <v>12.095247414097098</v>
      </c>
      <c r="N18" s="24">
        <f>L18*O20</f>
        <v>176.14437981694803</v>
      </c>
      <c r="O18" s="21">
        <v>0.03</v>
      </c>
      <c r="P18" s="1" t="s">
        <v>2</v>
      </c>
    </row>
    <row r="19" spans="2:16" x14ac:dyDescent="0.15">
      <c r="B19">
        <f>B7</f>
        <v>0</v>
      </c>
      <c r="C19" s="8" t="str">
        <f>C13</f>
        <v>PV(10%)</v>
      </c>
      <c r="D19" s="24"/>
      <c r="E19" s="24"/>
      <c r="F19" s="24"/>
      <c r="G19" s="24"/>
      <c r="H19" s="24"/>
      <c r="I19" s="24"/>
      <c r="J19" s="24"/>
      <c r="K19" s="24"/>
      <c r="L19" s="24"/>
      <c r="M19" s="24"/>
      <c r="N19" s="24">
        <f t="shared" ref="N19" si="4">N18*(1+$O$19)^($D$17-N17-1)</f>
        <v>67.911283609150914</v>
      </c>
      <c r="O19" s="21">
        <f>O13</f>
        <v>0.1</v>
      </c>
      <c r="P19" t="s">
        <v>3</v>
      </c>
    </row>
    <row r="20" spans="2:16" ht="14" thickBot="1" x14ac:dyDescent="0.2">
      <c r="C20" s="9" t="s">
        <v>4</v>
      </c>
      <c r="D20" s="25">
        <f>SUM(D19:N19)</f>
        <v>67.911283609150914</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204.52759371435562</v>
      </c>
      <c r="F23" s="29">
        <f>E23*D23</f>
        <v>122.71655622861337</v>
      </c>
    </row>
    <row r="24" spans="2:16" x14ac:dyDescent="0.15">
      <c r="C24" s="11" t="s">
        <v>16</v>
      </c>
      <c r="D24" s="27">
        <v>0.2</v>
      </c>
      <c r="E24" s="24">
        <f>D14</f>
        <v>178.13337469469016</v>
      </c>
      <c r="F24" s="29">
        <f>E24*D24</f>
        <v>35.626674938938031</v>
      </c>
    </row>
    <row r="25" spans="2:16" ht="14" thickBot="1" x14ac:dyDescent="0.2">
      <c r="C25" s="12" t="s">
        <v>33</v>
      </c>
      <c r="D25" s="28">
        <v>0.2</v>
      </c>
      <c r="E25" s="30">
        <f>D20</f>
        <v>67.911283609150914</v>
      </c>
      <c r="F25" s="31">
        <f>E25*D25</f>
        <v>13.582256721830184</v>
      </c>
    </row>
    <row r="26" spans="2:16" ht="14" thickBot="1" x14ac:dyDescent="0.2">
      <c r="E26" s="19" t="s">
        <v>11</v>
      </c>
      <c r="F26" s="20">
        <f>SUM(F23:F25)</f>
        <v>171.9254878893816</v>
      </c>
    </row>
    <row r="28" spans="2:16" x14ac:dyDescent="0.15">
      <c r="B28" t="s">
        <v>27</v>
      </c>
    </row>
    <row r="30" spans="2:16" x14ac:dyDescent="0.15">
      <c r="B30" t="s">
        <v>26</v>
      </c>
      <c r="C30" s="32" t="s">
        <v>28</v>
      </c>
    </row>
  </sheetData>
  <conditionalFormatting sqref="D3">
    <cfRule type="containsText" dxfId="153" priority="1" operator="containsText" text="overvalued">
      <formula>NOT(ISERROR(SEARCH("overvalued",D3)))</formula>
    </cfRule>
    <cfRule type="containsText" dxfId="152" priority="2" operator="containsText" text="undervalued">
      <formula>NOT(ISERROR(SEARCH("undervalued",D3)))</formula>
    </cfRule>
  </conditionalFormatting>
  <hyperlinks>
    <hyperlink ref="C30" r:id="rId1" xr:uid="{9DA23529-40F8-46F8-9E30-B5A3CCAE5F1F}"/>
    <hyperlink ref="B4" location="'COMPARATIVE TABLE'!A1" display="'COMPARATIVE TABLE'!A1" xr:uid="{4BB2B690-7D3F-4D21-8B18-484AD17578BE}"/>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D7197-3153-412B-B7A7-ED14D47B985D}">
  <sheetPr>
    <tabColor rgb="FF00B050"/>
  </sheetPr>
  <dimension ref="A1:Z18"/>
  <sheetViews>
    <sheetView zoomScaleNormal="100" workbookViewId="0">
      <selection activeCell="M10" sqref="M10"/>
    </sheetView>
  </sheetViews>
  <sheetFormatPr baseColWidth="10" defaultColWidth="8.83203125" defaultRowHeight="13" x14ac:dyDescent="0.15"/>
  <cols>
    <col min="1" max="1" width="13.33203125" customWidth="1"/>
    <col min="4" max="4" width="11" customWidth="1"/>
    <col min="5" max="5" width="17" bestFit="1" customWidth="1"/>
    <col min="6" max="6" width="27.5" bestFit="1" customWidth="1"/>
    <col min="7" max="7" width="12.33203125" bestFit="1" customWidth="1"/>
    <col min="8" max="8" width="10.5" bestFit="1" customWidth="1"/>
    <col min="9" max="9" width="12.5" customWidth="1"/>
    <col min="13" max="13" width="14.33203125" customWidth="1"/>
    <col min="20" max="20" width="13.1640625" customWidth="1"/>
  </cols>
  <sheetData>
    <row r="1" spans="1:26" x14ac:dyDescent="0.15">
      <c r="A1" s="4" t="s">
        <v>852</v>
      </c>
      <c r="J1" s="163" t="s">
        <v>853</v>
      </c>
      <c r="K1" s="163"/>
      <c r="L1" s="163"/>
      <c r="M1" s="163"/>
      <c r="N1" s="163"/>
    </row>
    <row r="2" spans="1:26" x14ac:dyDescent="0.15">
      <c r="A2" s="4" t="s">
        <v>813</v>
      </c>
      <c r="U2" t="s">
        <v>854</v>
      </c>
    </row>
    <row r="3" spans="1:26" x14ac:dyDescent="0.15">
      <c r="A3" s="164" t="s">
        <v>855</v>
      </c>
      <c r="B3" s="165"/>
      <c r="C3" s="165"/>
      <c r="D3" s="165"/>
      <c r="E3" s="165"/>
      <c r="F3" s="165"/>
      <c r="G3" s="165"/>
      <c r="H3" s="165"/>
      <c r="I3" s="165"/>
      <c r="M3" s="4" t="s">
        <v>833</v>
      </c>
      <c r="T3" s="162">
        <v>203374</v>
      </c>
    </row>
    <row r="4" spans="1:26" x14ac:dyDescent="0.15">
      <c r="A4" s="4" t="s">
        <v>848</v>
      </c>
      <c r="C4" t="s">
        <v>819</v>
      </c>
      <c r="D4" s="157">
        <v>1000000</v>
      </c>
      <c r="F4" s="4" t="s">
        <v>814</v>
      </c>
      <c r="I4" s="4">
        <v>374.71</v>
      </c>
      <c r="K4" s="4" t="s">
        <v>815</v>
      </c>
      <c r="L4" s="4">
        <f>'MKT CAP - Price'!C13</f>
        <v>382.43</v>
      </c>
      <c r="M4" s="4" t="s">
        <v>816</v>
      </c>
      <c r="N4" s="160">
        <f>D4/I4</f>
        <v>2668.7304849083293</v>
      </c>
      <c r="O4" s="4" t="s">
        <v>817</v>
      </c>
      <c r="P4" s="4"/>
      <c r="Q4" s="4"/>
      <c r="R4" s="4"/>
      <c r="T4" s="158">
        <f>N4*L4</f>
        <v>1020602.5993434924</v>
      </c>
      <c r="U4" s="155">
        <f>T4-D4</f>
        <v>20602.599343492417</v>
      </c>
      <c r="Z4" s="4" t="s">
        <v>845</v>
      </c>
    </row>
    <row r="5" spans="1:26" x14ac:dyDescent="0.15">
      <c r="D5" s="155"/>
      <c r="N5" s="156"/>
      <c r="T5" s="157"/>
    </row>
    <row r="6" spans="1:26" x14ac:dyDescent="0.15">
      <c r="A6" s="159" t="s">
        <v>851</v>
      </c>
      <c r="B6" s="37"/>
      <c r="C6" s="37"/>
      <c r="D6" s="155">
        <v>1000000</v>
      </c>
      <c r="F6" s="155"/>
      <c r="N6" s="156"/>
      <c r="T6" s="157"/>
    </row>
    <row r="7" spans="1:26" x14ac:dyDescent="0.15">
      <c r="A7" t="s">
        <v>856</v>
      </c>
      <c r="D7" s="155"/>
      <c r="G7" s="32" t="s">
        <v>849</v>
      </c>
      <c r="J7" s="32" t="s">
        <v>850</v>
      </c>
      <c r="N7" s="156"/>
      <c r="T7" s="157"/>
    </row>
    <row r="8" spans="1:26" s="4" customFormat="1" x14ac:dyDescent="0.15">
      <c r="D8" s="157"/>
      <c r="E8" s="157"/>
      <c r="F8" s="157"/>
      <c r="M8" s="4" t="s">
        <v>877</v>
      </c>
      <c r="N8" s="160"/>
      <c r="O8" s="4" t="s">
        <v>820</v>
      </c>
      <c r="T8" s="157"/>
    </row>
    <row r="9" spans="1:26" x14ac:dyDescent="0.15">
      <c r="A9" s="114"/>
      <c r="C9" s="166"/>
      <c r="D9" s="155"/>
      <c r="G9" s="155"/>
      <c r="H9" s="155"/>
      <c r="L9" t="s">
        <v>818</v>
      </c>
      <c r="M9" s="32" t="s">
        <v>880</v>
      </c>
      <c r="O9" t="s">
        <v>821</v>
      </c>
      <c r="Z9" s="4" t="s">
        <v>845</v>
      </c>
    </row>
    <row r="10" spans="1:26" x14ac:dyDescent="0.15">
      <c r="A10" s="114"/>
      <c r="C10" s="166"/>
      <c r="D10" s="155"/>
      <c r="G10" s="155"/>
      <c r="H10" s="155"/>
      <c r="L10" t="s">
        <v>829</v>
      </c>
      <c r="M10" s="32" t="s">
        <v>831</v>
      </c>
      <c r="O10" t="s">
        <v>832</v>
      </c>
    </row>
    <row r="11" spans="1:26" x14ac:dyDescent="0.15">
      <c r="A11" s="114"/>
      <c r="D11" s="155"/>
      <c r="G11" s="155"/>
      <c r="H11" s="155"/>
      <c r="L11" t="s">
        <v>834</v>
      </c>
      <c r="M11" s="32" t="s">
        <v>857</v>
      </c>
      <c r="O11" t="s">
        <v>847</v>
      </c>
    </row>
    <row r="12" spans="1:26" x14ac:dyDescent="0.15">
      <c r="A12" s="114"/>
      <c r="C12" s="167"/>
      <c r="D12" s="155"/>
      <c r="H12" s="155"/>
      <c r="L12" t="s">
        <v>835</v>
      </c>
      <c r="M12" s="32" t="s">
        <v>857</v>
      </c>
      <c r="O12" t="s">
        <v>846</v>
      </c>
    </row>
    <row r="13" spans="1:26" x14ac:dyDescent="0.15">
      <c r="H13" s="155"/>
      <c r="L13" t="s">
        <v>90</v>
      </c>
      <c r="M13" s="32" t="s">
        <v>859</v>
      </c>
      <c r="O13" t="s">
        <v>858</v>
      </c>
    </row>
    <row r="14" spans="1:26" x14ac:dyDescent="0.15">
      <c r="H14" s="155"/>
      <c r="L14" t="s">
        <v>861</v>
      </c>
      <c r="M14" s="32" t="s">
        <v>878</v>
      </c>
      <c r="O14" t="s">
        <v>873</v>
      </c>
    </row>
    <row r="15" spans="1:26" x14ac:dyDescent="0.15">
      <c r="H15" s="155"/>
      <c r="L15" t="s">
        <v>868</v>
      </c>
      <c r="M15" s="32" t="s">
        <v>879</v>
      </c>
      <c r="O15" t="s">
        <v>874</v>
      </c>
    </row>
    <row r="16" spans="1:26" x14ac:dyDescent="0.15">
      <c r="H16" s="155"/>
      <c r="L16" t="s">
        <v>152</v>
      </c>
      <c r="M16" s="32" t="s">
        <v>881</v>
      </c>
      <c r="O16" t="s">
        <v>876</v>
      </c>
    </row>
    <row r="17" spans="8:8" x14ac:dyDescent="0.15">
      <c r="H17" s="155"/>
    </row>
    <row r="18" spans="8:8" x14ac:dyDescent="0.15">
      <c r="H18" s="155">
        <f t="shared" ref="H18" si="0">G18-D18</f>
        <v>0</v>
      </c>
    </row>
  </sheetData>
  <conditionalFormatting sqref="H9:H18">
    <cfRule type="cellIs" dxfId="205" priority="5" operator="lessThan">
      <formula>0</formula>
    </cfRule>
    <cfRule type="cellIs" dxfId="204" priority="6" operator="greaterThan">
      <formula>0</formula>
    </cfRule>
  </conditionalFormatting>
  <conditionalFormatting sqref="D6">
    <cfRule type="cellIs" dxfId="203" priority="3" operator="lessThan">
      <formula>0</formula>
    </cfRule>
    <cfRule type="cellIs" dxfId="202" priority="4" operator="greaterThan">
      <formula>0</formula>
    </cfRule>
  </conditionalFormatting>
  <conditionalFormatting sqref="U4">
    <cfRule type="cellIs" dxfId="201" priority="1" operator="lessThan">
      <formula>0</formula>
    </cfRule>
    <cfRule type="cellIs" dxfId="200" priority="2" operator="greaterThan">
      <formula>0</formula>
    </cfRule>
  </conditionalFormatting>
  <hyperlinks>
    <hyperlink ref="M10" r:id="rId1" xr:uid="{D64D9465-3251-4587-9F42-2C32F3FB8A38}"/>
    <hyperlink ref="J7" r:id="rId2" xr:uid="{9BBC7AEE-A986-47C9-8BC8-787C3C30FB46}"/>
    <hyperlink ref="G7" r:id="rId3" xr:uid="{D7C369DD-F8C7-418E-9FDB-10F40467E813}"/>
    <hyperlink ref="J1:N1" r:id="rId4" display="VIDEO WITH DISCLAIMER, IDEA, STRATEGY AND ALL!!!" xr:uid="{F558C411-AE57-4860-AF8A-513E651E166D}"/>
    <hyperlink ref="M11" r:id="rId5" xr:uid="{0FABDDA2-2C2F-4850-8497-72F2DED90352}"/>
    <hyperlink ref="M12" r:id="rId6" xr:uid="{A77A6B56-D38E-4D60-B523-A358EB561182}"/>
    <hyperlink ref="M13" r:id="rId7" xr:uid="{22195CFE-6547-4074-BD2B-674995533FC1}"/>
    <hyperlink ref="M14" r:id="rId8" xr:uid="{5DC657D9-5747-1D4C-AA13-2939BEE4358E}"/>
    <hyperlink ref="M15" r:id="rId9" xr:uid="{E63BE351-9710-074C-A4D8-62382807F233}"/>
    <hyperlink ref="M16" r:id="rId10" xr:uid="{2ED78DA9-87CC-9241-947E-7A804071B605}"/>
  </hyperlinks>
  <pageMargins left="0.7" right="0.7" top="0.75" bottom="0.75" header="0.3" footer="0.3"/>
  <pageSetup orientation="portrait" r:id="rId11"/>
  <drawing r:id="rId1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7926-0F45-47D5-8EEC-5471C23E5B51}">
  <sheetPr codeName="Sheet16"/>
  <dimension ref="B1:S30"/>
  <sheetViews>
    <sheetView showGridLines="0" zoomScaleNormal="100" workbookViewId="0">
      <selection activeCell="P31" sqref="P3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492</v>
      </c>
      <c r="C2" s="47" t="s">
        <v>68</v>
      </c>
      <c r="D2" s="48"/>
      <c r="S2" s="3" t="s">
        <v>7</v>
      </c>
    </row>
    <row r="3" spans="2:19" x14ac:dyDescent="0.15">
      <c r="D3" s="13"/>
    </row>
    <row r="4" spans="2:19" ht="29" thickBot="1" x14ac:dyDescent="0.2">
      <c r="B4" s="85" t="s">
        <v>218</v>
      </c>
      <c r="N4" s="5" t="s">
        <v>5</v>
      </c>
      <c r="O4" s="4" t="s">
        <v>0</v>
      </c>
    </row>
    <row r="5" spans="2:19" x14ac:dyDescent="0.15">
      <c r="B5" t="s">
        <v>8</v>
      </c>
      <c r="C5" s="6" t="s">
        <v>72</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0.25</v>
      </c>
      <c r="P5" t="s">
        <v>1</v>
      </c>
      <c r="R5" s="1"/>
    </row>
    <row r="6" spans="2:19" x14ac:dyDescent="0.15">
      <c r="B6" t="s">
        <v>22</v>
      </c>
      <c r="C6" s="7">
        <v>0.56000000000000005</v>
      </c>
      <c r="D6" s="24">
        <f>C6*(1+$O$5)</f>
        <v>0.70000000000000007</v>
      </c>
      <c r="E6" s="24">
        <f>D6*(1+$O$5)</f>
        <v>0.87500000000000011</v>
      </c>
      <c r="F6" s="24">
        <f>E6*(1+$O$5)</f>
        <v>1.0937500000000002</v>
      </c>
      <c r="G6" s="24">
        <f>F6*(1+$O$5)</f>
        <v>1.3671875000000002</v>
      </c>
      <c r="H6" s="24">
        <f>G6*(1+$O$5)</f>
        <v>1.7089843750000002</v>
      </c>
      <c r="I6" s="24">
        <f>H6*(1+$O$6)</f>
        <v>1.8798828125000004</v>
      </c>
      <c r="J6" s="24">
        <f>I6*(1+$O$6)</f>
        <v>2.0678710937500004</v>
      </c>
      <c r="K6" s="24">
        <f>J6*(1+$O$6)</f>
        <v>2.2746582031250009</v>
      </c>
      <c r="L6" s="24">
        <f>K6*(1+$O$6)</f>
        <v>2.5021240234375011</v>
      </c>
      <c r="M6" s="24">
        <f>L6*(1+$O$6)</f>
        <v>2.7523364257812513</v>
      </c>
      <c r="N6" s="24">
        <f>L6*O8</f>
        <v>37.531860351562514</v>
      </c>
      <c r="O6" s="21">
        <v>0.1</v>
      </c>
      <c r="P6" s="1" t="s">
        <v>2</v>
      </c>
    </row>
    <row r="7" spans="2:19" x14ac:dyDescent="0.15">
      <c r="C7" s="8" t="str">
        <f>CONCATENATE(R8,O7*100,S8)</f>
        <v>PV(10%)</v>
      </c>
      <c r="D7" s="24"/>
      <c r="E7" s="24"/>
      <c r="F7" s="24"/>
      <c r="G7" s="24" t="s">
        <v>494</v>
      </c>
      <c r="H7" s="24"/>
      <c r="I7" s="24"/>
      <c r="J7" s="24"/>
      <c r="K7" s="24"/>
      <c r="L7" s="24"/>
      <c r="M7" s="24"/>
      <c r="N7" s="24">
        <f t="shared" ref="N7" si="1">N6*(1+$O$7)^($D$5-N5-1)</f>
        <v>14.470156898351224</v>
      </c>
      <c r="O7" s="21">
        <v>0.1</v>
      </c>
      <c r="P7" t="s">
        <v>3</v>
      </c>
    </row>
    <row r="8" spans="2:19" ht="14" thickBot="1" x14ac:dyDescent="0.2">
      <c r="C8" s="9" t="s">
        <v>29</v>
      </c>
      <c r="D8" s="25">
        <f>SUM(D7:N7)</f>
        <v>14.470156898351224</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EPS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0.3</v>
      </c>
      <c r="P11" t="s">
        <v>1</v>
      </c>
    </row>
    <row r="12" spans="2:19" x14ac:dyDescent="0.15">
      <c r="B12" t="s">
        <v>21</v>
      </c>
      <c r="C12" s="7">
        <f>C6</f>
        <v>0.56000000000000005</v>
      </c>
      <c r="D12" s="24">
        <f>C12*(1+$O$11)</f>
        <v>0.72800000000000009</v>
      </c>
      <c r="E12" s="24">
        <f>D12*(1+$O$11)</f>
        <v>0.94640000000000013</v>
      </c>
      <c r="F12" s="24">
        <f>E12*(1+$O$11)</f>
        <v>1.2303200000000003</v>
      </c>
      <c r="G12" s="24">
        <f>F12*(1+$O$11)</f>
        <v>1.5994160000000004</v>
      </c>
      <c r="H12" s="24">
        <f>G12*(1+$O$11)</f>
        <v>2.0792408000000004</v>
      </c>
      <c r="I12" s="24">
        <f>H12*(1+$O$12)</f>
        <v>2.3911269200000005</v>
      </c>
      <c r="J12" s="24">
        <f>I12*(1+$O$12)</f>
        <v>2.7497959580000004</v>
      </c>
      <c r="K12" s="24">
        <f>J12*(1+$O$12)</f>
        <v>3.1622653517000003</v>
      </c>
      <c r="L12" s="24">
        <f>K12*(1+$O$12)</f>
        <v>3.6366051544550002</v>
      </c>
      <c r="M12" s="24">
        <f>L12*(1+$O$12)</f>
        <v>4.1820959276232497</v>
      </c>
      <c r="N12" s="24">
        <f>L12*O14</f>
        <v>72.732103089100008</v>
      </c>
      <c r="O12" s="21">
        <v>0.15</v>
      </c>
      <c r="P12" s="1" t="s">
        <v>2</v>
      </c>
    </row>
    <row r="13" spans="2:19" x14ac:dyDescent="0.15">
      <c r="B13">
        <f>B7</f>
        <v>0</v>
      </c>
      <c r="C13" s="8" t="str">
        <f>C7</f>
        <v>PV(10%)</v>
      </c>
      <c r="D13" s="24"/>
      <c r="E13" s="24"/>
      <c r="F13" s="24"/>
      <c r="G13" s="24"/>
      <c r="H13" s="24"/>
      <c r="I13" s="24"/>
      <c r="J13" s="24"/>
      <c r="K13" s="24"/>
      <c r="L13" s="24"/>
      <c r="M13" s="24"/>
      <c r="N13" s="24">
        <f>N12*(1+$O$7)^($D$5-N11-1)</f>
        <v>28.041374272099404</v>
      </c>
      <c r="O13" s="21">
        <f>O7</f>
        <v>0.1</v>
      </c>
      <c r="P13" t="s">
        <v>3</v>
      </c>
    </row>
    <row r="14" spans="2:19" ht="14" thickBot="1" x14ac:dyDescent="0.2">
      <c r="C14" s="9" t="s">
        <v>4</v>
      </c>
      <c r="D14" s="25">
        <f>SUM(D13:N13)</f>
        <v>28.041374272099404</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EPS</v>
      </c>
      <c r="D17" s="23">
        <v>2021</v>
      </c>
      <c r="E17" s="23">
        <f t="shared" ref="E17:M17" si="3">D17+1</f>
        <v>2022</v>
      </c>
      <c r="F17" s="23">
        <f t="shared" si="3"/>
        <v>2023</v>
      </c>
      <c r="G17" s="23">
        <f t="shared" si="3"/>
        <v>2024</v>
      </c>
      <c r="H17" s="23">
        <f t="shared" si="3"/>
        <v>2025</v>
      </c>
      <c r="I17" s="23">
        <f t="shared" si="3"/>
        <v>2026</v>
      </c>
      <c r="J17" s="23">
        <f t="shared" si="3"/>
        <v>2027</v>
      </c>
      <c r="K17" s="23">
        <f t="shared" si="3"/>
        <v>2028</v>
      </c>
      <c r="L17" s="23">
        <f t="shared" si="3"/>
        <v>2029</v>
      </c>
      <c r="M17" s="23">
        <f t="shared" si="3"/>
        <v>2030</v>
      </c>
      <c r="N17" s="23">
        <v>2030</v>
      </c>
      <c r="O17" s="21">
        <v>0.2</v>
      </c>
      <c r="P17" t="s">
        <v>1</v>
      </c>
    </row>
    <row r="18" spans="2:16" x14ac:dyDescent="0.15">
      <c r="B18" t="s">
        <v>20</v>
      </c>
      <c r="C18" s="7">
        <f>C12</f>
        <v>0.56000000000000005</v>
      </c>
      <c r="D18" s="24">
        <f>C18*(1+$O$17)</f>
        <v>0.67200000000000004</v>
      </c>
      <c r="E18" s="24">
        <f>D18*(1+$O$17)</f>
        <v>0.80640000000000001</v>
      </c>
      <c r="F18" s="24">
        <f>E18*(1+$O$17)</f>
        <v>0.96767999999999998</v>
      </c>
      <c r="G18" s="24">
        <f>F18*(1+$O$17)</f>
        <v>1.161216</v>
      </c>
      <c r="H18" s="24">
        <f>G18*(1+$O$17)</f>
        <v>1.3934591999999999</v>
      </c>
      <c r="I18" s="24">
        <f>H18*(1+$O$18)</f>
        <v>1.5328051199999999</v>
      </c>
      <c r="J18" s="24">
        <f>I18*(1+$O$18)</f>
        <v>1.6860856319999999</v>
      </c>
      <c r="K18" s="24">
        <f>J18*(1+$O$18)</f>
        <v>1.8546941952</v>
      </c>
      <c r="L18" s="24">
        <f>K18*(1+$O$18)</f>
        <v>2.04016361472</v>
      </c>
      <c r="M18" s="24">
        <f>L18*(1+$O$18)</f>
        <v>2.244179976192</v>
      </c>
      <c r="N18" s="24">
        <f>L18*O20</f>
        <v>20.401636147200001</v>
      </c>
      <c r="O18" s="21">
        <v>0.1</v>
      </c>
      <c r="P18" s="1" t="s">
        <v>2</v>
      </c>
    </row>
    <row r="19" spans="2:16" x14ac:dyDescent="0.15">
      <c r="B19">
        <f>B7</f>
        <v>0</v>
      </c>
      <c r="C19" s="8" t="str">
        <f>C13</f>
        <v>PV(10%)</v>
      </c>
      <c r="D19" s="24"/>
      <c r="E19" s="24"/>
      <c r="F19" s="24"/>
      <c r="G19" s="24"/>
      <c r="H19" s="24"/>
      <c r="I19" s="24"/>
      <c r="J19" s="24"/>
      <c r="K19" s="24"/>
      <c r="L19" s="24"/>
      <c r="M19" s="24"/>
      <c r="N19" s="24">
        <f t="shared" ref="N19" si="4">N18*(1+$O$19)^($D$17-N17-1)</f>
        <v>7.8657139099359217</v>
      </c>
      <c r="O19" s="21">
        <f>O13</f>
        <v>0.1</v>
      </c>
      <c r="P19" t="s">
        <v>3</v>
      </c>
    </row>
    <row r="20" spans="2:16" ht="14" thickBot="1" x14ac:dyDescent="0.2">
      <c r="C20" s="9" t="s">
        <v>4</v>
      </c>
      <c r="D20" s="25">
        <f>SUM(D19:N19)</f>
        <v>7.8657139099359217</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14.470156898351224</v>
      </c>
      <c r="F23" s="29">
        <f>E23*D23</f>
        <v>8.6820941390107347</v>
      </c>
    </row>
    <row r="24" spans="2:16" x14ac:dyDescent="0.15">
      <c r="C24" s="11" t="s">
        <v>16</v>
      </c>
      <c r="D24" s="27">
        <v>0.2</v>
      </c>
      <c r="E24" s="24">
        <f>D14</f>
        <v>28.041374272099404</v>
      </c>
      <c r="F24" s="29">
        <f>E24*D24</f>
        <v>5.6082748544198813</v>
      </c>
    </row>
    <row r="25" spans="2:16" ht="14" thickBot="1" x14ac:dyDescent="0.2">
      <c r="C25" s="12" t="s">
        <v>33</v>
      </c>
      <c r="D25" s="28">
        <v>0.2</v>
      </c>
      <c r="E25" s="30">
        <f>D20</f>
        <v>7.8657139099359217</v>
      </c>
      <c r="F25" s="31">
        <f>E25*D25</f>
        <v>1.5731427819871844</v>
      </c>
    </row>
    <row r="26" spans="2:16" ht="14" thickBot="1" x14ac:dyDescent="0.2">
      <c r="E26" s="19" t="s">
        <v>11</v>
      </c>
      <c r="F26" s="20">
        <f>SUM(F23:F25)</f>
        <v>15.8635117754178</v>
      </c>
    </row>
    <row r="28" spans="2:16" x14ac:dyDescent="0.15">
      <c r="B28" t="s">
        <v>27</v>
      </c>
    </row>
    <row r="30" spans="2:16" x14ac:dyDescent="0.15">
      <c r="B30" t="s">
        <v>26</v>
      </c>
      <c r="C30" s="32" t="s">
        <v>28</v>
      </c>
    </row>
  </sheetData>
  <conditionalFormatting sqref="D3">
    <cfRule type="containsText" dxfId="151" priority="1" operator="containsText" text="overvalued">
      <formula>NOT(ISERROR(SEARCH("overvalued",D3)))</formula>
    </cfRule>
    <cfRule type="containsText" dxfId="150" priority="2" operator="containsText" text="undervalued">
      <formula>NOT(ISERROR(SEARCH("undervalued",D3)))</formula>
    </cfRule>
  </conditionalFormatting>
  <hyperlinks>
    <hyperlink ref="C30" r:id="rId1" xr:uid="{0B88B72A-9972-4A67-B1DE-EAAFD4F129A2}"/>
    <hyperlink ref="B4" location="'COMPARATIVE TABLE'!A1" display="'COMPARATIVE TABLE'!A1" xr:uid="{A69E757B-CE9F-46EC-9BF4-0917CAD9CA5B}"/>
  </hyperlinks>
  <pageMargins left="0.7" right="0.7" top="0.78740157499999996" bottom="0.78740157499999996" header="0.3" footer="0.3"/>
  <pageSetup paperSize="9" orientation="portrait"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12C44-9407-49A1-8E5E-3A6CA34C7FC4}">
  <sheetPr codeName="Sheet17"/>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487</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0.08</v>
      </c>
      <c r="P5" t="s">
        <v>1</v>
      </c>
      <c r="R5" s="1"/>
    </row>
    <row r="6" spans="2:19" x14ac:dyDescent="0.15">
      <c r="B6" t="s">
        <v>22</v>
      </c>
      <c r="C6" s="7">
        <v>2</v>
      </c>
      <c r="D6" s="24">
        <f>C6*(1+$O$5)</f>
        <v>2.16</v>
      </c>
      <c r="E6" s="24">
        <f>D6*(1+$O$5)</f>
        <v>2.3328000000000002</v>
      </c>
      <c r="F6" s="24">
        <f>E6*(1+$O$5)</f>
        <v>2.5194240000000003</v>
      </c>
      <c r="G6" s="24">
        <f>F6*(1+$O$5)</f>
        <v>2.7209779200000006</v>
      </c>
      <c r="H6" s="24">
        <f>G6*(1+$O$5)</f>
        <v>2.9386561536000007</v>
      </c>
      <c r="I6" s="24">
        <f>H6*(1+$O$6)</f>
        <v>3.1737486458880011</v>
      </c>
      <c r="J6" s="24">
        <f>I6*(1+$O$6)</f>
        <v>3.4276485375590413</v>
      </c>
      <c r="K6" s="24">
        <f>J6*(1+$O$6)</f>
        <v>3.7018604205637651</v>
      </c>
      <c r="L6" s="24">
        <f>K6*(1+$O$6)</f>
        <v>3.9980092542088665</v>
      </c>
      <c r="M6" s="24">
        <f>L6*(1+$O$6)</f>
        <v>4.3178499945455764</v>
      </c>
      <c r="N6" s="24">
        <f>L6*O8</f>
        <v>99.950231355221661</v>
      </c>
      <c r="O6" s="21">
        <v>0.08</v>
      </c>
      <c r="P6" s="1" t="s">
        <v>2</v>
      </c>
    </row>
    <row r="7" spans="2:19" x14ac:dyDescent="0.15">
      <c r="C7" s="8" t="str">
        <f>CONCATENATE(R8,O7*100,S8)</f>
        <v>PV(10%)</v>
      </c>
      <c r="D7" s="24">
        <f>D6*(1+$O$7)^($D$5-D5-1)</f>
        <v>1.9636363636363636</v>
      </c>
      <c r="E7" s="24">
        <f t="shared" ref="E7:N7" si="1">E6*(1+$O$7)^($D$5-E5-1)</f>
        <v>1.9279338842975207</v>
      </c>
      <c r="F7" s="24">
        <f t="shared" si="1"/>
        <v>1.8928805409466563</v>
      </c>
      <c r="G7" s="24">
        <f t="shared" si="1"/>
        <v>1.8584645311112629</v>
      </c>
      <c r="H7" s="24">
        <f t="shared" si="1"/>
        <v>1.8246742669092395</v>
      </c>
      <c r="I7" s="24">
        <f t="shared" si="1"/>
        <v>1.7914983711472536</v>
      </c>
      <c r="J7" s="24">
        <f t="shared" si="1"/>
        <v>1.7589256734900305</v>
      </c>
      <c r="K7" s="24">
        <f t="shared" si="1"/>
        <v>1.726945206699303</v>
      </c>
      <c r="L7" s="24">
        <f t="shared" si="1"/>
        <v>1.6955462029411339</v>
      </c>
      <c r="M7" s="24">
        <f t="shared" si="1"/>
        <v>1.664718090160386</v>
      </c>
      <c r="N7" s="24">
        <f t="shared" si="1"/>
        <v>38.535140975934858</v>
      </c>
      <c r="O7" s="21">
        <v>0.1</v>
      </c>
      <c r="P7" t="s">
        <v>3</v>
      </c>
    </row>
    <row r="8" spans="2:19" ht="14" thickBot="1" x14ac:dyDescent="0.2">
      <c r="C8" s="9" t="s">
        <v>29</v>
      </c>
      <c r="D8" s="25">
        <f>SUM(D7:N7)</f>
        <v>56.64036410727401</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2</v>
      </c>
      <c r="D12" s="24">
        <f>C12*(1+$O$11)</f>
        <v>2.2000000000000002</v>
      </c>
      <c r="E12" s="24">
        <f>D12*(1+$O$11)</f>
        <v>2.4200000000000004</v>
      </c>
      <c r="F12" s="24">
        <f>E12*(1+$O$11)</f>
        <v>2.6620000000000008</v>
      </c>
      <c r="G12" s="24">
        <f>F12*(1+$O$11)</f>
        <v>2.9282000000000012</v>
      </c>
      <c r="H12" s="24">
        <f>G12*(1+$O$11)</f>
        <v>3.2210200000000015</v>
      </c>
      <c r="I12" s="24">
        <f>H12*(1+$O$12)</f>
        <v>3.5431220000000021</v>
      </c>
      <c r="J12" s="24">
        <f>I12*(1+$O$12)</f>
        <v>3.8974342000000028</v>
      </c>
      <c r="K12" s="24">
        <f>J12*(1+$O$12)</f>
        <v>4.2871776200000031</v>
      </c>
      <c r="L12" s="24">
        <f>K12*(1+$O$12)</f>
        <v>4.7158953820000038</v>
      </c>
      <c r="M12" s="24">
        <f>L12*(1+$O$12)</f>
        <v>5.1874849202000046</v>
      </c>
      <c r="N12" s="24">
        <f>L12*O14</f>
        <v>235.7947691000002</v>
      </c>
      <c r="O12" s="21">
        <v>0.1</v>
      </c>
      <c r="P12" s="1" t="s">
        <v>2</v>
      </c>
    </row>
    <row r="13" spans="2:19" x14ac:dyDescent="0.15">
      <c r="B13">
        <f>B7</f>
        <v>0</v>
      </c>
      <c r="C13" s="8" t="str">
        <f>C7</f>
        <v>PV(10%)</v>
      </c>
      <c r="D13" s="24">
        <f>D12*(1+$O$13)^($D$11-D11-1)</f>
        <v>2</v>
      </c>
      <c r="E13" s="24">
        <f t="shared" ref="E13:M13" si="3">E12*(1+$O$7)^($D$5-E11-1)</f>
        <v>2</v>
      </c>
      <c r="F13" s="24">
        <f t="shared" si="3"/>
        <v>2</v>
      </c>
      <c r="G13" s="24">
        <f t="shared" si="3"/>
        <v>2.0000000000000004</v>
      </c>
      <c r="H13" s="24">
        <f t="shared" si="3"/>
        <v>2</v>
      </c>
      <c r="I13" s="24">
        <f t="shared" si="3"/>
        <v>2.0000000000000004</v>
      </c>
      <c r="J13" s="24">
        <f t="shared" si="3"/>
        <v>2.0000000000000004</v>
      </c>
      <c r="K13" s="24">
        <f t="shared" si="3"/>
        <v>2.0000000000000004</v>
      </c>
      <c r="L13" s="24">
        <f t="shared" si="3"/>
        <v>2.0000000000000004</v>
      </c>
      <c r="M13" s="24">
        <f t="shared" si="3"/>
        <v>2.0000000000000004</v>
      </c>
      <c r="N13" s="24">
        <f>N12*(1+$O$7)^($D$5-N11-1)</f>
        <v>90.909090909090921</v>
      </c>
      <c r="O13" s="21">
        <f>O7</f>
        <v>0.1</v>
      </c>
      <c r="P13" t="s">
        <v>3</v>
      </c>
    </row>
    <row r="14" spans="2:19" ht="14" thickBot="1" x14ac:dyDescent="0.2">
      <c r="C14" s="9" t="s">
        <v>4</v>
      </c>
      <c r="D14" s="25">
        <f>SUM(D13:N13)</f>
        <v>110.90909090909092</v>
      </c>
      <c r="E14" s="26"/>
      <c r="F14" s="26"/>
      <c r="G14" s="26"/>
      <c r="H14" s="26"/>
      <c r="I14" s="26"/>
      <c r="J14" s="26"/>
      <c r="K14" s="26"/>
      <c r="L14" s="26"/>
      <c r="M14" s="26"/>
      <c r="N14" s="26"/>
      <c r="O14" s="22">
        <v>50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2</v>
      </c>
      <c r="D18" s="24">
        <f>C18*(1+$O$17)</f>
        <v>2.1</v>
      </c>
      <c r="E18" s="24">
        <f>D18*(1+$O$17)</f>
        <v>2.2050000000000001</v>
      </c>
      <c r="F18" s="24">
        <f>E18*(1+$O$17)</f>
        <v>2.3152500000000003</v>
      </c>
      <c r="G18" s="24">
        <f>F18*(1+$O$17)</f>
        <v>2.4310125000000005</v>
      </c>
      <c r="H18" s="24">
        <f>G18*(1+$O$17)</f>
        <v>2.5525631250000007</v>
      </c>
      <c r="I18" s="24">
        <f>H18*(1+$O$18)</f>
        <v>2.6801912812500008</v>
      </c>
      <c r="J18" s="24">
        <f>I18*(1+$O$18)</f>
        <v>2.8142008453125009</v>
      </c>
      <c r="K18" s="24">
        <f>J18*(1+$O$18)</f>
        <v>2.954910887578126</v>
      </c>
      <c r="L18" s="24">
        <f>K18*(1+$O$18)</f>
        <v>3.1026564319570324</v>
      </c>
      <c r="M18" s="24">
        <f>L18*(1+$O$18)</f>
        <v>3.257789253554884</v>
      </c>
      <c r="N18" s="24">
        <f>L18*O20</f>
        <v>46.539846479355489</v>
      </c>
      <c r="O18" s="21">
        <v>0.05</v>
      </c>
      <c r="P18" s="1" t="s">
        <v>2</v>
      </c>
    </row>
    <row r="19" spans="2:16" x14ac:dyDescent="0.15">
      <c r="B19">
        <f>B7</f>
        <v>0</v>
      </c>
      <c r="C19" s="8" t="str">
        <f>C13</f>
        <v>PV(10%)</v>
      </c>
      <c r="D19" s="24">
        <f>D18*(1+$O$19)^($D$17-D17-1)</f>
        <v>1.9090909090909092</v>
      </c>
      <c r="E19" s="24">
        <f t="shared" ref="E19:N19" si="5">E18*(1+$O$19)^($D$17-E17-1)</f>
        <v>1.8223140495867767</v>
      </c>
      <c r="F19" s="24">
        <f t="shared" si="5"/>
        <v>1.7394815927873777</v>
      </c>
      <c r="G19" s="24">
        <f t="shared" si="5"/>
        <v>1.6604142476606789</v>
      </c>
      <c r="H19" s="24">
        <f t="shared" si="5"/>
        <v>1.5849408727670116</v>
      </c>
      <c r="I19" s="24">
        <f t="shared" si="5"/>
        <v>1.5128981058230566</v>
      </c>
      <c r="J19" s="24">
        <f t="shared" si="5"/>
        <v>1.4441300101038264</v>
      </c>
      <c r="K19" s="24">
        <f t="shared" si="5"/>
        <v>1.378487736917289</v>
      </c>
      <c r="L19" s="24">
        <f t="shared" si="5"/>
        <v>1.3158292034210484</v>
      </c>
      <c r="M19" s="24">
        <f t="shared" si="5"/>
        <v>1.2560187850837279</v>
      </c>
      <c r="N19" s="24">
        <f t="shared" si="5"/>
        <v>17.943125501196114</v>
      </c>
      <c r="O19" s="21">
        <f>O13</f>
        <v>0.1</v>
      </c>
      <c r="P19" t="s">
        <v>3</v>
      </c>
    </row>
    <row r="20" spans="2:16" ht="14" thickBot="1" x14ac:dyDescent="0.2">
      <c r="C20" s="9" t="s">
        <v>4</v>
      </c>
      <c r="D20" s="25">
        <f>SUM(D19:N19)</f>
        <v>33.566731014437821</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56.64036410727401</v>
      </c>
      <c r="F23" s="29">
        <f>E23*D23</f>
        <v>33.984218464364403</v>
      </c>
    </row>
    <row r="24" spans="2:16" x14ac:dyDescent="0.15">
      <c r="C24" s="11" t="s">
        <v>16</v>
      </c>
      <c r="D24" s="27">
        <v>0.2</v>
      </c>
      <c r="E24" s="24">
        <f>D14</f>
        <v>110.90909090909092</v>
      </c>
      <c r="F24" s="29">
        <f>E24*D24</f>
        <v>22.181818181818187</v>
      </c>
    </row>
    <row r="25" spans="2:16" ht="14" thickBot="1" x14ac:dyDescent="0.2">
      <c r="C25" s="12" t="s">
        <v>33</v>
      </c>
      <c r="D25" s="28">
        <v>0.2</v>
      </c>
      <c r="E25" s="30">
        <f>D20</f>
        <v>33.566731014437821</v>
      </c>
      <c r="F25" s="31">
        <f>E25*D25</f>
        <v>6.7133462028875641</v>
      </c>
    </row>
    <row r="26" spans="2:16" ht="14" thickBot="1" x14ac:dyDescent="0.2">
      <c r="E26" s="19" t="s">
        <v>11</v>
      </c>
      <c r="F26" s="20">
        <f>SUM(F23:F25)</f>
        <v>62.879382849070154</v>
      </c>
    </row>
    <row r="28" spans="2:16" x14ac:dyDescent="0.15">
      <c r="B28" t="s">
        <v>27</v>
      </c>
    </row>
    <row r="30" spans="2:16" x14ac:dyDescent="0.15">
      <c r="B30" t="s">
        <v>26</v>
      </c>
      <c r="C30" s="32" t="s">
        <v>28</v>
      </c>
    </row>
  </sheetData>
  <conditionalFormatting sqref="D3">
    <cfRule type="containsText" dxfId="149" priority="1" operator="containsText" text="overvalued">
      <formula>NOT(ISERROR(SEARCH("overvalued",D3)))</formula>
    </cfRule>
    <cfRule type="containsText" dxfId="148" priority="2" operator="containsText" text="undervalued">
      <formula>NOT(ISERROR(SEARCH("undervalued",D3)))</formula>
    </cfRule>
  </conditionalFormatting>
  <hyperlinks>
    <hyperlink ref="C30" r:id="rId1" xr:uid="{AC4AAA73-A3B8-4AC8-A72E-B25508962190}"/>
    <hyperlink ref="B4" location="'COMPARATIVE TABLE'!A1" display="'COMPARATIVE TABLE'!A1" xr:uid="{09B3BC12-4582-438F-B5A6-50FE0C8A37E1}"/>
  </hyperlinks>
  <pageMargins left="0.7" right="0.7" top="0.78740157499999996" bottom="0.78740157499999996" header="0.3" footer="0.3"/>
  <pageSetup paperSize="9" orientation="portrait"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526B-F2DF-4615-9AE3-F14E786C3F79}">
  <sheetPr codeName="Sheet18"/>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478</v>
      </c>
      <c r="C2" s="47" t="s">
        <v>68</v>
      </c>
      <c r="D2" s="48"/>
      <c r="S2" s="3" t="s">
        <v>7</v>
      </c>
    </row>
    <row r="3" spans="2:19" x14ac:dyDescent="0.15">
      <c r="B3" t="s">
        <v>477</v>
      </c>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3</v>
      </c>
      <c r="D6" s="24">
        <f>C6*(1+$O$5)</f>
        <v>3.1500000000000004</v>
      </c>
      <c r="E6" s="24">
        <f>D6*(1+$O$5)</f>
        <v>3.3075000000000006</v>
      </c>
      <c r="F6" s="24">
        <f>E6*(1+$O$5)</f>
        <v>3.4728750000000006</v>
      </c>
      <c r="G6" s="24">
        <f>F6*(1+$O$5)</f>
        <v>3.6465187500000007</v>
      </c>
      <c r="H6" s="24">
        <f>G6*(1+$O$5)</f>
        <v>3.8288446875000011</v>
      </c>
      <c r="I6" s="24">
        <f>H6*(1+$O$6)</f>
        <v>4.0202869218750017</v>
      </c>
      <c r="J6" s="24">
        <f>I6*(1+$O$6)</f>
        <v>4.2213012679687516</v>
      </c>
      <c r="K6" s="24">
        <f>J6*(1+$O$6)</f>
        <v>4.4323663313671897</v>
      </c>
      <c r="L6" s="24">
        <f>K6*(1+$O$6)</f>
        <v>4.6539846479355491</v>
      </c>
      <c r="M6" s="24">
        <f>L6*(1+$O$6)</f>
        <v>4.8866838803323267</v>
      </c>
      <c r="N6" s="24">
        <f>L6*O8</f>
        <v>116.34961619838873</v>
      </c>
      <c r="O6" s="21">
        <v>0.05</v>
      </c>
      <c r="P6" s="1" t="s">
        <v>2</v>
      </c>
    </row>
    <row r="7" spans="2:19" x14ac:dyDescent="0.15">
      <c r="C7" s="8" t="str">
        <f>CONCATENATE(R8,O7*100,S8)</f>
        <v>PV(10%)</v>
      </c>
      <c r="D7" s="24">
        <f>D6*(1+$O$7)^($D$5-D5-1)</f>
        <v>2.8636363636363638</v>
      </c>
      <c r="E7" s="24">
        <f t="shared" ref="E7:N7" si="1">E6*(1+$O$7)^($D$5-E5-1)</f>
        <v>2.7334710743801653</v>
      </c>
      <c r="F7" s="24">
        <f t="shared" si="1"/>
        <v>2.6092223891810664</v>
      </c>
      <c r="G7" s="24">
        <f t="shared" si="1"/>
        <v>2.4906213714910184</v>
      </c>
      <c r="H7" s="24">
        <f t="shared" si="1"/>
        <v>2.3774113091505171</v>
      </c>
      <c r="I7" s="24">
        <f t="shared" si="1"/>
        <v>2.2693471587345848</v>
      </c>
      <c r="J7" s="24">
        <f t="shared" si="1"/>
        <v>2.1661950151557399</v>
      </c>
      <c r="K7" s="24">
        <f t="shared" si="1"/>
        <v>2.0677316053759336</v>
      </c>
      <c r="L7" s="24">
        <f t="shared" si="1"/>
        <v>1.973743805131573</v>
      </c>
      <c r="M7" s="24">
        <f t="shared" si="1"/>
        <v>1.8840281776255923</v>
      </c>
      <c r="N7" s="24">
        <f t="shared" si="1"/>
        <v>44.857813752990289</v>
      </c>
      <c r="O7" s="21">
        <v>0.1</v>
      </c>
      <c r="P7" t="s">
        <v>3</v>
      </c>
    </row>
    <row r="8" spans="2:19" ht="14" thickBot="1" x14ac:dyDescent="0.2">
      <c r="C8" s="9" t="s">
        <v>29</v>
      </c>
      <c r="D8" s="25">
        <f>SUM(D7:N7)</f>
        <v>68.293222022852845</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0.08</v>
      </c>
      <c r="P11" t="s">
        <v>1</v>
      </c>
    </row>
    <row r="12" spans="2:19" x14ac:dyDescent="0.15">
      <c r="B12" t="s">
        <v>21</v>
      </c>
      <c r="C12" s="7">
        <f>C6</f>
        <v>3</v>
      </c>
      <c r="D12" s="24">
        <f>C12*(1+$O$11)</f>
        <v>3.24</v>
      </c>
      <c r="E12" s="24">
        <f>D12*(1+$O$11)</f>
        <v>3.4992000000000005</v>
      </c>
      <c r="F12" s="24">
        <f>E12*(1+$O$11)</f>
        <v>3.7791360000000007</v>
      </c>
      <c r="G12" s="24">
        <f>F12*(1+$O$11)</f>
        <v>4.0814668800000007</v>
      </c>
      <c r="H12" s="24">
        <f>G12*(1+$O$11)</f>
        <v>4.4079842304000012</v>
      </c>
      <c r="I12" s="24">
        <f>H12*(1+$O$12)</f>
        <v>4.7606229688320019</v>
      </c>
      <c r="J12" s="24">
        <f>I12*(1+$O$12)</f>
        <v>5.1414728063385624</v>
      </c>
      <c r="K12" s="24">
        <f>J12*(1+$O$12)</f>
        <v>5.5527906308456476</v>
      </c>
      <c r="L12" s="24">
        <f>K12*(1+$O$12)</f>
        <v>5.9970138813132996</v>
      </c>
      <c r="M12" s="24">
        <f>L12*(1+$O$12)</f>
        <v>6.4767749918183641</v>
      </c>
      <c r="N12" s="24">
        <f>L12*O14</f>
        <v>179.910416439399</v>
      </c>
      <c r="O12" s="21">
        <v>0.08</v>
      </c>
      <c r="P12" s="1" t="s">
        <v>2</v>
      </c>
    </row>
    <row r="13" spans="2:19" x14ac:dyDescent="0.15">
      <c r="B13">
        <f>B7</f>
        <v>0</v>
      </c>
      <c r="C13" s="8" t="str">
        <f>C7</f>
        <v>PV(10%)</v>
      </c>
      <c r="D13" s="24">
        <f>D12*(1+$O$13)^($D$11-D11-1)</f>
        <v>2.9454545454545458</v>
      </c>
      <c r="E13" s="24">
        <f t="shared" ref="E13:M13" si="3">E12*(1+$O$7)^($D$5-E11-1)</f>
        <v>2.8919008264462813</v>
      </c>
      <c r="F13" s="24">
        <f t="shared" si="3"/>
        <v>2.8393208114199848</v>
      </c>
      <c r="G13" s="24">
        <f t="shared" si="3"/>
        <v>2.7876967966668942</v>
      </c>
      <c r="H13" s="24">
        <f t="shared" si="3"/>
        <v>2.7370114003638597</v>
      </c>
      <c r="I13" s="24">
        <f t="shared" si="3"/>
        <v>2.6872475567208807</v>
      </c>
      <c r="J13" s="24">
        <f t="shared" si="3"/>
        <v>2.6383885102350462</v>
      </c>
      <c r="K13" s="24">
        <f t="shared" si="3"/>
        <v>2.5904178100489545</v>
      </c>
      <c r="L13" s="24">
        <f t="shared" si="3"/>
        <v>2.5433193044117006</v>
      </c>
      <c r="M13" s="24">
        <f t="shared" si="3"/>
        <v>2.4970771352405787</v>
      </c>
      <c r="N13" s="24">
        <f>N12*(1+$O$7)^($D$5-N11-1)</f>
        <v>69.363253756682752</v>
      </c>
      <c r="O13" s="21">
        <f>O7</f>
        <v>0.1</v>
      </c>
      <c r="P13" t="s">
        <v>3</v>
      </c>
    </row>
    <row r="14" spans="2:19" ht="14" thickBot="1" x14ac:dyDescent="0.2">
      <c r="C14" s="9" t="s">
        <v>4</v>
      </c>
      <c r="D14" s="25">
        <f>SUM(D13:N13)</f>
        <v>96.521088453691476</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3</v>
      </c>
      <c r="D18" s="24">
        <f>C18*(1+$O$17)</f>
        <v>3.09</v>
      </c>
      <c r="E18" s="24">
        <f>D18*(1+$O$17)</f>
        <v>3.1827000000000001</v>
      </c>
      <c r="F18" s="24">
        <f>E18*(1+$O$17)</f>
        <v>3.278181</v>
      </c>
      <c r="G18" s="24">
        <f>F18*(1+$O$17)</f>
        <v>3.3765264300000002</v>
      </c>
      <c r="H18" s="24">
        <f>G18*(1+$O$17)</f>
        <v>3.4778222229000004</v>
      </c>
      <c r="I18" s="24">
        <f>H18*(1+$O$18)</f>
        <v>3.5821568895870004</v>
      </c>
      <c r="J18" s="24">
        <f>I18*(1+$O$18)</f>
        <v>3.6896215962746104</v>
      </c>
      <c r="K18" s="24">
        <f>J18*(1+$O$18)</f>
        <v>3.8003102441628487</v>
      </c>
      <c r="L18" s="24">
        <f>K18*(1+$O$18)</f>
        <v>3.914319551487734</v>
      </c>
      <c r="M18" s="24">
        <f>L18*(1+$O$18)</f>
        <v>4.0317491380323665</v>
      </c>
      <c r="N18" s="24">
        <f>L18*O20</f>
        <v>58.714793272316008</v>
      </c>
      <c r="O18" s="21">
        <v>0.03</v>
      </c>
      <c r="P18" s="1" t="s">
        <v>2</v>
      </c>
    </row>
    <row r="19" spans="2:16" x14ac:dyDescent="0.15">
      <c r="B19">
        <f>B7</f>
        <v>0</v>
      </c>
      <c r="C19" s="8" t="str">
        <f>C13</f>
        <v>PV(10%)</v>
      </c>
      <c r="D19" s="24">
        <f>D18*(1+$O$19)^($D$17-D17-1)</f>
        <v>2.8090909090909091</v>
      </c>
      <c r="E19" s="24">
        <f t="shared" ref="E19:N19" si="5">E18*(1+$O$19)^($D$17-E17-1)</f>
        <v>2.6303305785123965</v>
      </c>
      <c r="F19" s="24">
        <f t="shared" si="5"/>
        <v>2.4629459053343346</v>
      </c>
      <c r="G19" s="24">
        <f t="shared" si="5"/>
        <v>2.3062129840857861</v>
      </c>
      <c r="H19" s="24">
        <f t="shared" si="5"/>
        <v>2.1594539760075997</v>
      </c>
      <c r="I19" s="24">
        <f t="shared" si="5"/>
        <v>2.0220341775343886</v>
      </c>
      <c r="J19" s="24">
        <f t="shared" si="5"/>
        <v>1.8933592753276545</v>
      </c>
      <c r="K19" s="24">
        <f t="shared" si="5"/>
        <v>1.7728727759886218</v>
      </c>
      <c r="L19" s="24">
        <f t="shared" si="5"/>
        <v>1.6600535993348005</v>
      </c>
      <c r="M19" s="24">
        <f t="shared" si="5"/>
        <v>1.5544138248316768</v>
      </c>
      <c r="N19" s="24">
        <f t="shared" si="5"/>
        <v>22.637094536383639</v>
      </c>
      <c r="O19" s="21">
        <f>O13</f>
        <v>0.1</v>
      </c>
      <c r="P19" t="s">
        <v>3</v>
      </c>
    </row>
    <row r="20" spans="2:16" ht="14" thickBot="1" x14ac:dyDescent="0.2">
      <c r="C20" s="9" t="s">
        <v>4</v>
      </c>
      <c r="D20" s="25">
        <f>SUM(D19:N19)</f>
        <v>43.907862542431808</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68.293222022852845</v>
      </c>
      <c r="F23" s="29">
        <f>E23*D23</f>
        <v>40.975933213711706</v>
      </c>
    </row>
    <row r="24" spans="2:16" x14ac:dyDescent="0.15">
      <c r="C24" s="11" t="s">
        <v>16</v>
      </c>
      <c r="D24" s="27">
        <v>0.2</v>
      </c>
      <c r="E24" s="24">
        <f>D14</f>
        <v>96.521088453691476</v>
      </c>
      <c r="F24" s="29">
        <f>E24*D24</f>
        <v>19.304217690738298</v>
      </c>
    </row>
    <row r="25" spans="2:16" ht="14" thickBot="1" x14ac:dyDescent="0.2">
      <c r="C25" s="12" t="s">
        <v>33</v>
      </c>
      <c r="D25" s="28">
        <v>0.2</v>
      </c>
      <c r="E25" s="30">
        <f>D20</f>
        <v>43.907862542431808</v>
      </c>
      <c r="F25" s="31">
        <f>E25*D25</f>
        <v>8.7815725084863612</v>
      </c>
    </row>
    <row r="26" spans="2:16" ht="14" thickBot="1" x14ac:dyDescent="0.2">
      <c r="E26" s="19" t="s">
        <v>11</v>
      </c>
      <c r="F26" s="20">
        <f>SUM(F23:F25)</f>
        <v>69.06172341293636</v>
      </c>
    </row>
    <row r="28" spans="2:16" x14ac:dyDescent="0.15">
      <c r="B28" t="s">
        <v>27</v>
      </c>
    </row>
    <row r="30" spans="2:16" x14ac:dyDescent="0.15">
      <c r="B30" t="s">
        <v>26</v>
      </c>
      <c r="C30" s="32" t="s">
        <v>28</v>
      </c>
    </row>
  </sheetData>
  <conditionalFormatting sqref="D3">
    <cfRule type="containsText" dxfId="147" priority="1" operator="containsText" text="overvalued">
      <formula>NOT(ISERROR(SEARCH("overvalued",D3)))</formula>
    </cfRule>
    <cfRule type="containsText" dxfId="146" priority="2" operator="containsText" text="undervalued">
      <formula>NOT(ISERROR(SEARCH("undervalued",D3)))</formula>
    </cfRule>
  </conditionalFormatting>
  <hyperlinks>
    <hyperlink ref="C30" r:id="rId1" xr:uid="{940EC1A4-4798-481B-885D-FCC6F6DCF806}"/>
    <hyperlink ref="B4" location="'COMPARATIVE TABLE'!A1" display="'COMPARATIVE TABLE'!A1" xr:uid="{DC05A866-9883-423A-9F58-730860BD32E5}"/>
  </hyperlinks>
  <pageMargins left="0.7" right="0.7" top="0.78740157499999996" bottom="0.78740157499999996" header="0.3" footer="0.3"/>
  <pageSetup paperSize="9" orientation="portrait"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854B-28B6-4DEF-92E5-B4EB3A08F1DA}">
  <sheetPr codeName="Sheet19"/>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473</v>
      </c>
      <c r="C2" s="47" t="s">
        <v>68</v>
      </c>
      <c r="D2" s="48"/>
      <c r="S2" s="3" t="s">
        <v>7</v>
      </c>
    </row>
    <row r="3" spans="2:19" x14ac:dyDescent="0.15">
      <c r="B3" t="s">
        <v>472</v>
      </c>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7.0000000000000007E-2</v>
      </c>
      <c r="P5" t="s">
        <v>1</v>
      </c>
      <c r="R5" s="1"/>
    </row>
    <row r="6" spans="2:19" x14ac:dyDescent="0.15">
      <c r="B6" t="s">
        <v>22</v>
      </c>
      <c r="C6" s="7">
        <v>2.9</v>
      </c>
      <c r="D6" s="24">
        <f>C6*(1+$O$5)</f>
        <v>3.1030000000000002</v>
      </c>
      <c r="E6" s="24">
        <f>D6*(1+$O$5)</f>
        <v>3.3202100000000003</v>
      </c>
      <c r="F6" s="24">
        <f>E6*(1+$O$5)</f>
        <v>3.5526247000000004</v>
      </c>
      <c r="G6" s="24">
        <f>F6*(1+$O$5)</f>
        <v>3.8013084290000005</v>
      </c>
      <c r="H6" s="24">
        <f>G6*(1+$O$5)</f>
        <v>4.0674000190300008</v>
      </c>
      <c r="I6" s="24">
        <f>H6*(1+$O$6)</f>
        <v>4.3521180203621013</v>
      </c>
      <c r="J6" s="24">
        <f>I6*(1+$O$6)</f>
        <v>4.6567662817874487</v>
      </c>
      <c r="K6" s="24">
        <f>J6*(1+$O$6)</f>
        <v>4.9827399215125707</v>
      </c>
      <c r="L6" s="24">
        <f>K6*(1+$O$6)</f>
        <v>5.3315317160184508</v>
      </c>
      <c r="M6" s="24">
        <f>L6*(1+$O$6)</f>
        <v>5.7047389361397425</v>
      </c>
      <c r="N6" s="24">
        <f>L6*O8</f>
        <v>133.28829290046127</v>
      </c>
      <c r="O6" s="21">
        <v>7.0000000000000007E-2</v>
      </c>
      <c r="P6" s="1" t="s">
        <v>2</v>
      </c>
    </row>
    <row r="7" spans="2:19" x14ac:dyDescent="0.15">
      <c r="C7" s="8" t="str">
        <f>CONCATENATE(R8,O7*100,S8)</f>
        <v>PV(10%)</v>
      </c>
      <c r="D7" s="24">
        <f>D6*(1+$O$7)^($D$5-D5-1)</f>
        <v>2.8209090909090908</v>
      </c>
      <c r="E7" s="24">
        <f t="shared" ref="E7:N7" si="1">E6*(1+$O$7)^($D$5-E5-1)</f>
        <v>2.7439752066115703</v>
      </c>
      <c r="F7" s="24">
        <f t="shared" si="1"/>
        <v>2.6691395191585268</v>
      </c>
      <c r="G7" s="24">
        <f t="shared" si="1"/>
        <v>2.5963448049996583</v>
      </c>
      <c r="H7" s="24">
        <f t="shared" si="1"/>
        <v>2.5255354012269402</v>
      </c>
      <c r="I7" s="24">
        <f t="shared" si="1"/>
        <v>2.45665716301166</v>
      </c>
      <c r="J7" s="24">
        <f t="shared" si="1"/>
        <v>2.3896574222022506</v>
      </c>
      <c r="K7" s="24">
        <f t="shared" si="1"/>
        <v>2.3244849470512809</v>
      </c>
      <c r="L7" s="24">
        <f t="shared" si="1"/>
        <v>2.2610899030407912</v>
      </c>
      <c r="M7" s="24">
        <f t="shared" si="1"/>
        <v>2.1994238147760421</v>
      </c>
      <c r="N7" s="24">
        <f t="shared" si="1"/>
        <v>51.388406887290706</v>
      </c>
      <c r="O7" s="21">
        <v>0.1</v>
      </c>
      <c r="P7" t="s">
        <v>3</v>
      </c>
    </row>
    <row r="8" spans="2:19" ht="14" thickBot="1" x14ac:dyDescent="0.2">
      <c r="C8" s="9" t="s">
        <v>29</v>
      </c>
      <c r="D8" s="25">
        <f>SUM(D7:N7)</f>
        <v>76.37562416027852</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0.08</v>
      </c>
      <c r="P11" t="s">
        <v>1</v>
      </c>
    </row>
    <row r="12" spans="2:19" x14ac:dyDescent="0.15">
      <c r="B12" t="s">
        <v>21</v>
      </c>
      <c r="C12" s="7">
        <f>C6</f>
        <v>2.9</v>
      </c>
      <c r="D12" s="24">
        <f>C12*(1+$O$11)</f>
        <v>3.1320000000000001</v>
      </c>
      <c r="E12" s="24">
        <f>D12*(1+$O$11)</f>
        <v>3.3825600000000002</v>
      </c>
      <c r="F12" s="24">
        <f>E12*(1+$O$11)</f>
        <v>3.6531648000000003</v>
      </c>
      <c r="G12" s="24">
        <f>F12*(1+$O$11)</f>
        <v>3.9454179840000005</v>
      </c>
      <c r="H12" s="24">
        <f>G12*(1+$O$11)</f>
        <v>4.2610514227200005</v>
      </c>
      <c r="I12" s="24">
        <f>H12*(1+$O$12)</f>
        <v>4.6019355365376011</v>
      </c>
      <c r="J12" s="24">
        <f>I12*(1+$O$12)</f>
        <v>4.9700903794606095</v>
      </c>
      <c r="K12" s="24">
        <f>J12*(1+$O$12)</f>
        <v>5.3676976098174585</v>
      </c>
      <c r="L12" s="24">
        <f>K12*(1+$O$12)</f>
        <v>5.7971134186028559</v>
      </c>
      <c r="M12" s="24">
        <f>L12*(1+$O$12)</f>
        <v>6.2608824920910848</v>
      </c>
      <c r="N12" s="24">
        <f>L12*O14</f>
        <v>289.85567093014282</v>
      </c>
      <c r="O12" s="21">
        <v>0.08</v>
      </c>
      <c r="P12" s="1" t="s">
        <v>2</v>
      </c>
    </row>
    <row r="13" spans="2:19" x14ac:dyDescent="0.15">
      <c r="B13">
        <f>B7</f>
        <v>0</v>
      </c>
      <c r="C13" s="8" t="str">
        <f>C7</f>
        <v>PV(10%)</v>
      </c>
      <c r="D13" s="24">
        <f>D12*(1+$O$13)^($D$11-D11-1)</f>
        <v>2.8472727272727272</v>
      </c>
      <c r="E13" s="24">
        <f t="shared" ref="E13:M13" si="3">E12*(1+$O$7)^($D$5-E11-1)</f>
        <v>2.7955041322314047</v>
      </c>
      <c r="F13" s="24">
        <f t="shared" si="3"/>
        <v>2.7446767843726514</v>
      </c>
      <c r="G13" s="24">
        <f t="shared" si="3"/>
        <v>2.6947735701113307</v>
      </c>
      <c r="H13" s="24">
        <f t="shared" si="3"/>
        <v>2.6457776870183971</v>
      </c>
      <c r="I13" s="24">
        <f t="shared" si="3"/>
        <v>2.5976726381635178</v>
      </c>
      <c r="J13" s="24">
        <f t="shared" si="3"/>
        <v>2.550442226560544</v>
      </c>
      <c r="K13" s="24">
        <f t="shared" si="3"/>
        <v>2.504070549713989</v>
      </c>
      <c r="L13" s="24">
        <f t="shared" si="3"/>
        <v>2.4585419942646438</v>
      </c>
      <c r="M13" s="24">
        <f t="shared" si="3"/>
        <v>2.4138412307325594</v>
      </c>
      <c r="N13" s="24">
        <f>N12*(1+$O$7)^($D$5-N11-1)</f>
        <v>111.75190883021109</v>
      </c>
      <c r="O13" s="21">
        <f>O7</f>
        <v>0.1</v>
      </c>
      <c r="P13" t="s">
        <v>3</v>
      </c>
    </row>
    <row r="14" spans="2:19" ht="14" thickBot="1" x14ac:dyDescent="0.2">
      <c r="C14" s="9" t="s">
        <v>4</v>
      </c>
      <c r="D14" s="25">
        <f>SUM(D13:N13)</f>
        <v>138.00448237065285</v>
      </c>
      <c r="E14" s="26"/>
      <c r="F14" s="26"/>
      <c r="G14" s="26"/>
      <c r="H14" s="26"/>
      <c r="I14" s="26"/>
      <c r="J14" s="26"/>
      <c r="K14" s="26"/>
      <c r="L14" s="26"/>
      <c r="M14" s="26"/>
      <c r="N14" s="26"/>
      <c r="O14" s="22">
        <v>50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2.9</v>
      </c>
      <c r="D18" s="24">
        <f>C18*(1+$O$17)</f>
        <v>3.0449999999999999</v>
      </c>
      <c r="E18" s="24">
        <f>D18*(1+$O$17)</f>
        <v>3.1972499999999999</v>
      </c>
      <c r="F18" s="24">
        <f>E18*(1+$O$17)</f>
        <v>3.3571124999999999</v>
      </c>
      <c r="G18" s="24">
        <f>F18*(1+$O$17)</f>
        <v>3.524968125</v>
      </c>
      <c r="H18" s="24">
        <f>G18*(1+$O$17)</f>
        <v>3.7012165312500001</v>
      </c>
      <c r="I18" s="24">
        <f>H18*(1+$O$18)</f>
        <v>3.8862773578125003</v>
      </c>
      <c r="J18" s="24">
        <f>I18*(1+$O$18)</f>
        <v>4.0805912257031256</v>
      </c>
      <c r="K18" s="24">
        <f>J18*(1+$O$18)</f>
        <v>4.284620786988282</v>
      </c>
      <c r="L18" s="24">
        <f>K18*(1+$O$18)</f>
        <v>4.4988518263376962</v>
      </c>
      <c r="M18" s="24">
        <f>L18*(1+$O$18)</f>
        <v>4.723794417654581</v>
      </c>
      <c r="N18" s="24">
        <f>L18*O20</f>
        <v>67.48277739506544</v>
      </c>
      <c r="O18" s="21">
        <v>0.05</v>
      </c>
      <c r="P18" s="1" t="s">
        <v>2</v>
      </c>
    </row>
    <row r="19" spans="2:16" x14ac:dyDescent="0.15">
      <c r="B19">
        <f>B7</f>
        <v>0</v>
      </c>
      <c r="C19" s="8" t="str">
        <f>C13</f>
        <v>PV(10%)</v>
      </c>
      <c r="D19" s="24">
        <f>D18*(1+$O$19)^($D$17-D17-1)</f>
        <v>2.7681818181818181</v>
      </c>
      <c r="E19" s="24">
        <f t="shared" ref="E19:N19" si="5">E18*(1+$O$19)^($D$17-E17-1)</f>
        <v>2.6423553719008259</v>
      </c>
      <c r="F19" s="24">
        <f t="shared" si="5"/>
        <v>2.522248309541697</v>
      </c>
      <c r="G19" s="24">
        <f t="shared" si="5"/>
        <v>2.4076006591079837</v>
      </c>
      <c r="H19" s="24">
        <f t="shared" si="5"/>
        <v>2.2981642655121659</v>
      </c>
      <c r="I19" s="24">
        <f t="shared" si="5"/>
        <v>2.1937022534434316</v>
      </c>
      <c r="J19" s="24">
        <f t="shared" si="5"/>
        <v>2.0939885146505479</v>
      </c>
      <c r="K19" s="24">
        <f t="shared" si="5"/>
        <v>1.9988072185300685</v>
      </c>
      <c r="L19" s="24">
        <f t="shared" si="5"/>
        <v>1.90795234496052</v>
      </c>
      <c r="M19" s="24">
        <f t="shared" si="5"/>
        <v>1.8212272383714052</v>
      </c>
      <c r="N19" s="24">
        <f t="shared" si="5"/>
        <v>26.017531976734361</v>
      </c>
      <c r="O19" s="21">
        <f>O13</f>
        <v>0.1</v>
      </c>
      <c r="P19" t="s">
        <v>3</v>
      </c>
    </row>
    <row r="20" spans="2:16" ht="14" thickBot="1" x14ac:dyDescent="0.2">
      <c r="C20" s="9" t="s">
        <v>4</v>
      </c>
      <c r="D20" s="25">
        <f>SUM(D19:N19)</f>
        <v>48.671759970934829</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76.37562416027852</v>
      </c>
      <c r="F23" s="29">
        <f>E23*D23</f>
        <v>45.825374496167107</v>
      </c>
    </row>
    <row r="24" spans="2:16" x14ac:dyDescent="0.15">
      <c r="C24" s="11" t="s">
        <v>16</v>
      </c>
      <c r="D24" s="27">
        <v>0.2</v>
      </c>
      <c r="E24" s="24">
        <f>D14</f>
        <v>138.00448237065285</v>
      </c>
      <c r="F24" s="29">
        <f>E24*D24</f>
        <v>27.600896474130572</v>
      </c>
    </row>
    <row r="25" spans="2:16" ht="14" thickBot="1" x14ac:dyDescent="0.2">
      <c r="C25" s="12" t="s">
        <v>33</v>
      </c>
      <c r="D25" s="28">
        <v>0.2</v>
      </c>
      <c r="E25" s="30">
        <f>D20</f>
        <v>48.671759970934829</v>
      </c>
      <c r="F25" s="31">
        <f>E25*D25</f>
        <v>9.7343519941869658</v>
      </c>
    </row>
    <row r="26" spans="2:16" ht="14" thickBot="1" x14ac:dyDescent="0.2">
      <c r="E26" s="19" t="s">
        <v>11</v>
      </c>
      <c r="F26" s="20">
        <f>SUM(F23:F25)</f>
        <v>83.160622964484645</v>
      </c>
    </row>
    <row r="28" spans="2:16" x14ac:dyDescent="0.15">
      <c r="B28" t="s">
        <v>27</v>
      </c>
    </row>
    <row r="30" spans="2:16" x14ac:dyDescent="0.15">
      <c r="B30" t="s">
        <v>26</v>
      </c>
      <c r="C30" s="32" t="s">
        <v>28</v>
      </c>
    </row>
  </sheetData>
  <conditionalFormatting sqref="D3">
    <cfRule type="containsText" dxfId="145" priority="1" operator="containsText" text="overvalued">
      <formula>NOT(ISERROR(SEARCH("overvalued",D3)))</formula>
    </cfRule>
    <cfRule type="containsText" dxfId="144" priority="2" operator="containsText" text="undervalued">
      <formula>NOT(ISERROR(SEARCH("undervalued",D3)))</formula>
    </cfRule>
  </conditionalFormatting>
  <hyperlinks>
    <hyperlink ref="C30" r:id="rId1" xr:uid="{AB45D62A-BDB2-4262-A523-2F61BDEC7F85}"/>
    <hyperlink ref="B4" location="'COMPARATIVE TABLE'!A1" display="'COMPARATIVE TABLE'!A1" xr:uid="{58A291C5-B3C1-4758-8609-881D9B3ABF0A}"/>
  </hyperlinks>
  <pageMargins left="0.7" right="0.7" top="0.78740157499999996" bottom="0.78740157499999996" header="0.3" footer="0.3"/>
  <pageSetup paperSize="9" orientation="portrait"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34514-0F33-40B0-85BB-F6E441A99FC9}">
  <sheetPr codeName="Sheet20"/>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467</v>
      </c>
      <c r="C2" s="47" t="s">
        <v>68</v>
      </c>
      <c r="D2" s="48"/>
      <c r="S2" s="3" t="s">
        <v>7</v>
      </c>
    </row>
    <row r="3" spans="2:19" x14ac:dyDescent="0.15">
      <c r="D3" s="13"/>
    </row>
    <row r="4" spans="2:19" ht="29" thickBot="1" x14ac:dyDescent="0.2">
      <c r="B4" s="85" t="s">
        <v>218</v>
      </c>
      <c r="N4" s="5" t="s">
        <v>5</v>
      </c>
      <c r="O4" s="4" t="s">
        <v>0</v>
      </c>
    </row>
    <row r="5" spans="2:19" x14ac:dyDescent="0.15">
      <c r="B5" t="s">
        <v>8</v>
      </c>
      <c r="C5" s="6" t="s">
        <v>72</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0.3</v>
      </c>
      <c r="P5" t="s">
        <v>1</v>
      </c>
      <c r="R5" s="1"/>
    </row>
    <row r="6" spans="2:19" x14ac:dyDescent="0.15">
      <c r="B6" t="s">
        <v>22</v>
      </c>
      <c r="C6" s="7">
        <v>8.6300000000000008</v>
      </c>
      <c r="D6" s="24">
        <f>C6*(1+$O$5)</f>
        <v>11.219000000000001</v>
      </c>
      <c r="E6" s="24">
        <f>D6*(1+$O$5)</f>
        <v>14.584700000000002</v>
      </c>
      <c r="F6" s="24">
        <f>E6*(1+$O$5)</f>
        <v>18.960110000000004</v>
      </c>
      <c r="G6" s="24">
        <f>F6*(1+$O$5)</f>
        <v>24.648143000000005</v>
      </c>
      <c r="H6" s="24">
        <f>G6*(1+$O$5)</f>
        <v>32.042585900000006</v>
      </c>
      <c r="I6" s="24">
        <f>H6*(1+$O$6)</f>
        <v>38.451103080000003</v>
      </c>
      <c r="J6" s="24">
        <f>I6*(1+$O$6)</f>
        <v>46.141323696000001</v>
      </c>
      <c r="K6" s="24">
        <f>J6*(1+$O$6)</f>
        <v>55.369588435200001</v>
      </c>
      <c r="L6" s="24">
        <f>K6*(1+$O$6)</f>
        <v>66.443506122239995</v>
      </c>
      <c r="M6" s="24">
        <f>L6*(1+$O$6)</f>
        <v>79.732207346687986</v>
      </c>
      <c r="N6" s="24">
        <f>L6*O8</f>
        <v>1328.8701224448</v>
      </c>
      <c r="O6" s="21">
        <v>0.2</v>
      </c>
      <c r="P6" s="1" t="s">
        <v>2</v>
      </c>
    </row>
    <row r="7" spans="2:19" x14ac:dyDescent="0.15">
      <c r="C7" s="8" t="str">
        <f>CONCATENATE(R8,O7*100,S8)</f>
        <v>PV(10%)</v>
      </c>
      <c r="D7" s="24"/>
      <c r="E7" s="24"/>
      <c r="F7" s="24"/>
      <c r="G7" s="24"/>
      <c r="H7" s="24"/>
      <c r="I7" s="24"/>
      <c r="J7" s="24"/>
      <c r="K7" s="24"/>
      <c r="L7" s="24"/>
      <c r="M7" s="24"/>
      <c r="N7" s="24">
        <f t="shared" ref="N7" si="1">N6*(1+$O$7)^($D$5-N5-1)</f>
        <v>512.33695823199241</v>
      </c>
      <c r="O7" s="21">
        <v>0.1</v>
      </c>
      <c r="P7" t="s">
        <v>3</v>
      </c>
    </row>
    <row r="8" spans="2:19" ht="14" thickBot="1" x14ac:dyDescent="0.2">
      <c r="C8" s="9" t="s">
        <v>29</v>
      </c>
      <c r="D8" s="25">
        <f>SUM(D7:N7)</f>
        <v>512.33695823199241</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EPS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0.35</v>
      </c>
      <c r="P11" t="s">
        <v>1</v>
      </c>
    </row>
    <row r="12" spans="2:19" x14ac:dyDescent="0.15">
      <c r="B12" t="s">
        <v>21</v>
      </c>
      <c r="C12" s="7">
        <f>C6</f>
        <v>8.6300000000000008</v>
      </c>
      <c r="D12" s="24">
        <f>C12*(1+$O$11)</f>
        <v>11.650500000000001</v>
      </c>
      <c r="E12" s="24">
        <f>D12*(1+$O$11)</f>
        <v>15.728175000000002</v>
      </c>
      <c r="F12" s="24">
        <f>E12*(1+$O$11)</f>
        <v>21.233036250000005</v>
      </c>
      <c r="G12" s="24">
        <f>F12*(1+$O$11)</f>
        <v>28.66459893750001</v>
      </c>
      <c r="H12" s="24">
        <f>G12*(1+$O$11)</f>
        <v>38.697208565625019</v>
      </c>
      <c r="I12" s="24">
        <f>H12*(1+$O$12)</f>
        <v>48.371510707031277</v>
      </c>
      <c r="J12" s="24">
        <f>I12*(1+$O$12)</f>
        <v>60.4643883837891</v>
      </c>
      <c r="K12" s="24">
        <f>J12*(1+$O$12)</f>
        <v>75.580485479736382</v>
      </c>
      <c r="L12" s="24">
        <f>K12*(1+$O$12)</f>
        <v>94.47560684967047</v>
      </c>
      <c r="M12" s="24">
        <f>L12*(1+$O$12)</f>
        <v>118.09450856208809</v>
      </c>
      <c r="N12" s="24">
        <f>L12*O14</f>
        <v>2834.2682054901143</v>
      </c>
      <c r="O12" s="21">
        <v>0.25</v>
      </c>
      <c r="P12" s="1" t="s">
        <v>2</v>
      </c>
    </row>
    <row r="13" spans="2:19" x14ac:dyDescent="0.15">
      <c r="B13">
        <f>B7</f>
        <v>0</v>
      </c>
      <c r="C13" s="8" t="str">
        <f>C7</f>
        <v>PV(10%)</v>
      </c>
      <c r="D13" s="24"/>
      <c r="E13" s="24"/>
      <c r="F13" s="24"/>
      <c r="G13" s="24"/>
      <c r="H13" s="24"/>
      <c r="I13" s="24"/>
      <c r="J13" s="24"/>
      <c r="K13" s="24"/>
      <c r="L13" s="24"/>
      <c r="M13" s="24"/>
      <c r="N13" s="24">
        <f>N12*(1+$O$7)^($D$5-N11-1)</f>
        <v>1092.733087070194</v>
      </c>
      <c r="O13" s="21">
        <f>O7</f>
        <v>0.1</v>
      </c>
      <c r="P13" t="s">
        <v>3</v>
      </c>
    </row>
    <row r="14" spans="2:19" ht="14" thickBot="1" x14ac:dyDescent="0.2">
      <c r="C14" s="9" t="s">
        <v>4</v>
      </c>
      <c r="D14" s="25">
        <f>SUM(D13:N13)</f>
        <v>1092.733087070194</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EPS</v>
      </c>
      <c r="D17" s="23">
        <v>2021</v>
      </c>
      <c r="E17" s="23">
        <f t="shared" ref="E17:M17" si="3">D17+1</f>
        <v>2022</v>
      </c>
      <c r="F17" s="23">
        <f t="shared" si="3"/>
        <v>2023</v>
      </c>
      <c r="G17" s="23">
        <f t="shared" si="3"/>
        <v>2024</v>
      </c>
      <c r="H17" s="23">
        <f t="shared" si="3"/>
        <v>2025</v>
      </c>
      <c r="I17" s="23">
        <f t="shared" si="3"/>
        <v>2026</v>
      </c>
      <c r="J17" s="23">
        <f t="shared" si="3"/>
        <v>2027</v>
      </c>
      <c r="K17" s="23">
        <f t="shared" si="3"/>
        <v>2028</v>
      </c>
      <c r="L17" s="23">
        <f t="shared" si="3"/>
        <v>2029</v>
      </c>
      <c r="M17" s="23">
        <f t="shared" si="3"/>
        <v>2030</v>
      </c>
      <c r="N17" s="23">
        <v>2030</v>
      </c>
      <c r="O17" s="21">
        <v>0.2</v>
      </c>
      <c r="P17" t="s">
        <v>1</v>
      </c>
    </row>
    <row r="18" spans="2:16" x14ac:dyDescent="0.15">
      <c r="B18" t="s">
        <v>20</v>
      </c>
      <c r="C18" s="7">
        <f>C12</f>
        <v>8.6300000000000008</v>
      </c>
      <c r="D18" s="24">
        <f>C18*(1+$O$17)</f>
        <v>10.356</v>
      </c>
      <c r="E18" s="24">
        <f>D18*(1+$O$17)</f>
        <v>12.427199999999999</v>
      </c>
      <c r="F18" s="24">
        <f>E18*(1+$O$17)</f>
        <v>14.912639999999998</v>
      </c>
      <c r="G18" s="24">
        <f>F18*(1+$O$17)</f>
        <v>17.895167999999998</v>
      </c>
      <c r="H18" s="24">
        <f>G18*(1+$O$17)</f>
        <v>21.474201599999997</v>
      </c>
      <c r="I18" s="24">
        <f>H18*(1+$O$18)</f>
        <v>24.695331839999994</v>
      </c>
      <c r="J18" s="24">
        <f>I18*(1+$O$18)</f>
        <v>28.39963161599999</v>
      </c>
      <c r="K18" s="24">
        <f>J18*(1+$O$18)</f>
        <v>32.659576358399988</v>
      </c>
      <c r="L18" s="24">
        <f>K18*(1+$O$18)</f>
        <v>37.558512812159982</v>
      </c>
      <c r="M18" s="24">
        <f>L18*(1+$O$18)</f>
        <v>43.192289733983976</v>
      </c>
      <c r="N18" s="24">
        <f>L18*O20</f>
        <v>563.37769218239976</v>
      </c>
      <c r="O18" s="21">
        <v>0.15</v>
      </c>
      <c r="P18" s="1" t="s">
        <v>2</v>
      </c>
    </row>
    <row r="19" spans="2:16" x14ac:dyDescent="0.15">
      <c r="B19">
        <f>B7</f>
        <v>0</v>
      </c>
      <c r="C19" s="8" t="str">
        <f>C13</f>
        <v>PV(10%)</v>
      </c>
      <c r="D19" s="24"/>
      <c r="E19" s="24"/>
      <c r="F19" s="24"/>
      <c r="G19" s="24"/>
      <c r="H19" s="24"/>
      <c r="I19" s="24"/>
      <c r="J19" s="24"/>
      <c r="K19" s="24"/>
      <c r="L19" s="24"/>
      <c r="M19" s="24"/>
      <c r="N19" s="24">
        <f t="shared" ref="N19" si="4">N18*(1+$O$19)^($D$17-N17-1)</f>
        <v>217.20648863522044</v>
      </c>
      <c r="O19" s="21">
        <f>O13</f>
        <v>0.1</v>
      </c>
      <c r="P19" t="s">
        <v>3</v>
      </c>
    </row>
    <row r="20" spans="2:16" ht="14" thickBot="1" x14ac:dyDescent="0.2">
      <c r="C20" s="9" t="s">
        <v>4</v>
      </c>
      <c r="D20" s="25">
        <f>SUM(D19:N19)</f>
        <v>217.20648863522044</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512.33695823199241</v>
      </c>
      <c r="F23" s="29">
        <f>E23*D23</f>
        <v>307.40217493919545</v>
      </c>
    </row>
    <row r="24" spans="2:16" x14ac:dyDescent="0.15">
      <c r="C24" s="11" t="s">
        <v>16</v>
      </c>
      <c r="D24" s="27">
        <v>0.2</v>
      </c>
      <c r="E24" s="24">
        <f>D14</f>
        <v>1092.733087070194</v>
      </c>
      <c r="F24" s="29">
        <f>E24*D24</f>
        <v>218.54661741403879</v>
      </c>
    </row>
    <row r="25" spans="2:16" ht="14" thickBot="1" x14ac:dyDescent="0.2">
      <c r="C25" s="12" t="s">
        <v>33</v>
      </c>
      <c r="D25" s="28">
        <v>0.2</v>
      </c>
      <c r="E25" s="30">
        <f>D20</f>
        <v>217.20648863522044</v>
      </c>
      <c r="F25" s="31">
        <f>E25*D25</f>
        <v>43.441297727044088</v>
      </c>
    </row>
    <row r="26" spans="2:16" ht="14" thickBot="1" x14ac:dyDescent="0.2">
      <c r="E26" s="19" t="s">
        <v>11</v>
      </c>
      <c r="F26" s="20">
        <f>SUM(F23:F25)</f>
        <v>569.39009008027836</v>
      </c>
    </row>
    <row r="28" spans="2:16" x14ac:dyDescent="0.15">
      <c r="B28" t="s">
        <v>27</v>
      </c>
    </row>
    <row r="30" spans="2:16" x14ac:dyDescent="0.15">
      <c r="B30" t="s">
        <v>26</v>
      </c>
      <c r="C30" s="32" t="s">
        <v>28</v>
      </c>
    </row>
  </sheetData>
  <conditionalFormatting sqref="D3">
    <cfRule type="containsText" dxfId="143" priority="1" operator="containsText" text="overvalued">
      <formula>NOT(ISERROR(SEARCH("overvalued",D3)))</formula>
    </cfRule>
    <cfRule type="containsText" dxfId="142" priority="2" operator="containsText" text="undervalued">
      <formula>NOT(ISERROR(SEARCH("undervalued",D3)))</formula>
    </cfRule>
  </conditionalFormatting>
  <hyperlinks>
    <hyperlink ref="C30" r:id="rId1" xr:uid="{D6878610-329B-494D-9BD0-6B352337CC20}"/>
    <hyperlink ref="B4" location="'COMPARATIVE TABLE'!A1" display="'COMPARATIVE TABLE'!A1" xr:uid="{3E0396A3-2BE8-4F90-A34E-9E4461A3B6EC}"/>
  </hyperlinks>
  <pageMargins left="0.7" right="0.7" top="0.78740157499999996" bottom="0.78740157499999996" header="0.3" footer="0.3"/>
  <pageSetup paperSize="9" orientation="portrait"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A4627-2F7A-47B7-B599-17F5303339AB}">
  <sheetPr codeName="Sheet21"/>
  <dimension ref="B1:S30"/>
  <sheetViews>
    <sheetView showGridLines="0" zoomScaleNormal="100" workbookViewId="0">
      <selection activeCell="O15" sqref="O15"/>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463</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3.5</v>
      </c>
      <c r="D6" s="24">
        <f>C6*(1+$O$5)</f>
        <v>3.6750000000000003</v>
      </c>
      <c r="E6" s="24">
        <f>D6*(1+$O$5)</f>
        <v>3.8587500000000006</v>
      </c>
      <c r="F6" s="24">
        <f>E6*(1+$O$5)</f>
        <v>4.0516875000000008</v>
      </c>
      <c r="G6" s="24">
        <f>F6*(1+$O$5)</f>
        <v>4.2542718750000006</v>
      </c>
      <c r="H6" s="24">
        <f>G6*(1+$O$5)</f>
        <v>4.4669854687500008</v>
      </c>
      <c r="I6" s="24">
        <f>H6*(1+$O$6)</f>
        <v>4.6903347421875008</v>
      </c>
      <c r="J6" s="24">
        <f>I6*(1+$O$6)</f>
        <v>4.9248514792968763</v>
      </c>
      <c r="K6" s="24">
        <f>J6*(1+$O$6)</f>
        <v>5.1710940532617204</v>
      </c>
      <c r="L6" s="24">
        <f>K6*(1+$O$6)</f>
        <v>5.4296487559248066</v>
      </c>
      <c r="M6" s="24">
        <f>L6*(1+$O$6)</f>
        <v>5.7011311937210474</v>
      </c>
      <c r="N6" s="24">
        <f>L6*O8</f>
        <v>108.59297511849613</v>
      </c>
      <c r="O6" s="21">
        <v>0.05</v>
      </c>
      <c r="P6" s="1" t="s">
        <v>2</v>
      </c>
    </row>
    <row r="7" spans="2:19" x14ac:dyDescent="0.15">
      <c r="C7" s="8" t="str">
        <f>CONCATENATE(R8,O7*100,S8)</f>
        <v>PV(10%)</v>
      </c>
      <c r="D7" s="24">
        <f>D6*(1+$O$7)^($D$5-D5-1)</f>
        <v>3.3409090909090908</v>
      </c>
      <c r="E7" s="24">
        <f t="shared" ref="E7:N7" si="1">E6*(1+$O$7)^($D$5-E5-1)</f>
        <v>3.1890495867768598</v>
      </c>
      <c r="F7" s="24">
        <f t="shared" si="1"/>
        <v>3.0440927873779109</v>
      </c>
      <c r="G7" s="24">
        <f t="shared" si="1"/>
        <v>2.9057249334061876</v>
      </c>
      <c r="H7" s="24">
        <f t="shared" si="1"/>
        <v>2.7736465273422697</v>
      </c>
      <c r="I7" s="24">
        <f t="shared" si="1"/>
        <v>2.6475716851903486</v>
      </c>
      <c r="J7" s="24">
        <f t="shared" si="1"/>
        <v>2.5272275176816961</v>
      </c>
      <c r="K7" s="24">
        <f t="shared" si="1"/>
        <v>2.4123535396052556</v>
      </c>
      <c r="L7" s="24">
        <f t="shared" si="1"/>
        <v>2.3027011059868348</v>
      </c>
      <c r="M7" s="24">
        <f t="shared" si="1"/>
        <v>2.198032873896524</v>
      </c>
      <c r="N7" s="24">
        <f t="shared" si="1"/>
        <v>41.867292836124264</v>
      </c>
      <c r="O7" s="21">
        <v>0.1</v>
      </c>
      <c r="P7" t="s">
        <v>3</v>
      </c>
    </row>
    <row r="8" spans="2:19" ht="14" thickBot="1" x14ac:dyDescent="0.2">
      <c r="C8" s="9" t="s">
        <v>29</v>
      </c>
      <c r="D8" s="25">
        <f>SUM(D7:N7)</f>
        <v>69.208602484297245</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0.08</v>
      </c>
      <c r="P11" t="s">
        <v>1</v>
      </c>
    </row>
    <row r="12" spans="2:19" x14ac:dyDescent="0.15">
      <c r="B12" t="s">
        <v>21</v>
      </c>
      <c r="C12" s="7">
        <f>C6</f>
        <v>3.5</v>
      </c>
      <c r="D12" s="24">
        <f>C12*(1+$O$11)</f>
        <v>3.7800000000000002</v>
      </c>
      <c r="E12" s="24">
        <f>D12*(1+$O$11)</f>
        <v>4.0824000000000007</v>
      </c>
      <c r="F12" s="24">
        <f>E12*(1+$O$11)</f>
        <v>4.4089920000000014</v>
      </c>
      <c r="G12" s="24">
        <f>F12*(1+$O$11)</f>
        <v>4.7617113600000014</v>
      </c>
      <c r="H12" s="24">
        <f>G12*(1+$O$11)</f>
        <v>5.1426482688000021</v>
      </c>
      <c r="I12" s="24">
        <f>H12*(1+$O$12)</f>
        <v>5.5540601303040029</v>
      </c>
      <c r="J12" s="24">
        <f>I12*(1+$O$12)</f>
        <v>5.9983849407283234</v>
      </c>
      <c r="K12" s="24">
        <f>J12*(1+$O$12)</f>
        <v>6.4782557359865898</v>
      </c>
      <c r="L12" s="24">
        <f>K12*(1+$O$12)</f>
        <v>6.9965161948655172</v>
      </c>
      <c r="M12" s="24">
        <f>L12*(1+$O$12)</f>
        <v>7.5562374904547589</v>
      </c>
      <c r="N12" s="24">
        <f>L12*O14</f>
        <v>279.86064779462072</v>
      </c>
      <c r="O12" s="21">
        <v>0.08</v>
      </c>
      <c r="P12" s="1" t="s">
        <v>2</v>
      </c>
    </row>
    <row r="13" spans="2:19" x14ac:dyDescent="0.15">
      <c r="B13">
        <f>B7</f>
        <v>0</v>
      </c>
      <c r="C13" s="8" t="str">
        <f>C7</f>
        <v>PV(10%)</v>
      </c>
      <c r="D13" s="24">
        <f>D12*(1+$O$13)^($D$11-D11-1)</f>
        <v>3.4363636363636365</v>
      </c>
      <c r="E13" s="24">
        <f t="shared" ref="E13:M13" si="3">E12*(1+$O$7)^($D$5-E11-1)</f>
        <v>3.3738842975206613</v>
      </c>
      <c r="F13" s="24">
        <f t="shared" si="3"/>
        <v>3.3125409466566493</v>
      </c>
      <c r="G13" s="24">
        <f t="shared" si="3"/>
        <v>3.2523129294447104</v>
      </c>
      <c r="H13" s="24">
        <f t="shared" si="3"/>
        <v>3.19317996709117</v>
      </c>
      <c r="I13" s="24">
        <f t="shared" si="3"/>
        <v>3.1351221495076946</v>
      </c>
      <c r="J13" s="24">
        <f t="shared" si="3"/>
        <v>3.078119928607554</v>
      </c>
      <c r="K13" s="24">
        <f t="shared" si="3"/>
        <v>3.0221541117237805</v>
      </c>
      <c r="L13" s="24">
        <f t="shared" si="3"/>
        <v>2.9672058551469846</v>
      </c>
      <c r="M13" s="24">
        <f t="shared" si="3"/>
        <v>2.9132566577806758</v>
      </c>
      <c r="N13" s="24">
        <f>N12*(1+$O$7)^($D$5-N11-1)</f>
        <v>107.89839473261763</v>
      </c>
      <c r="O13" s="21">
        <f>O7</f>
        <v>0.1</v>
      </c>
      <c r="P13" t="s">
        <v>3</v>
      </c>
    </row>
    <row r="14" spans="2:19" ht="14" thickBot="1" x14ac:dyDescent="0.2">
      <c r="C14" s="9" t="s">
        <v>4</v>
      </c>
      <c r="D14" s="25">
        <f>SUM(D13:N13)</f>
        <v>139.58253521246115</v>
      </c>
      <c r="E14" s="26"/>
      <c r="F14" s="26"/>
      <c r="G14" s="26"/>
      <c r="H14" s="26"/>
      <c r="I14" s="26"/>
      <c r="J14" s="26"/>
      <c r="K14" s="26"/>
      <c r="L14" s="26"/>
      <c r="M14" s="26"/>
      <c r="N14" s="26"/>
      <c r="O14" s="22">
        <v>40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3.5</v>
      </c>
      <c r="D18" s="24">
        <f>C18*(1+$O$17)</f>
        <v>3.6750000000000003</v>
      </c>
      <c r="E18" s="24">
        <f>D18*(1+$O$17)</f>
        <v>3.8587500000000006</v>
      </c>
      <c r="F18" s="24">
        <f>E18*(1+$O$17)</f>
        <v>4.0516875000000008</v>
      </c>
      <c r="G18" s="24">
        <f>F18*(1+$O$17)</f>
        <v>4.2542718750000006</v>
      </c>
      <c r="H18" s="24">
        <f>G18*(1+$O$17)</f>
        <v>4.4669854687500008</v>
      </c>
      <c r="I18" s="24">
        <f>H18*(1+$O$18)</f>
        <v>4.4669854687500008</v>
      </c>
      <c r="J18" s="24">
        <f>I18*(1+$O$18)</f>
        <v>4.4669854687500008</v>
      </c>
      <c r="K18" s="24">
        <f>J18*(1+$O$18)</f>
        <v>4.4669854687500008</v>
      </c>
      <c r="L18" s="24">
        <f>K18*(1+$O$18)</f>
        <v>4.4669854687500008</v>
      </c>
      <c r="M18" s="24">
        <f>L18*(1+$O$18)</f>
        <v>4.4669854687500008</v>
      </c>
      <c r="N18" s="24">
        <f>L18*O20</f>
        <v>44.669854687500006</v>
      </c>
      <c r="O18" s="21">
        <v>0</v>
      </c>
      <c r="P18" s="1" t="s">
        <v>2</v>
      </c>
    </row>
    <row r="19" spans="2:16" x14ac:dyDescent="0.15">
      <c r="B19">
        <f>B7</f>
        <v>0</v>
      </c>
      <c r="C19" s="8" t="str">
        <f>C13</f>
        <v>PV(10%)</v>
      </c>
      <c r="D19" s="24">
        <f>D18*(1+$O$19)^($D$17-D17-1)</f>
        <v>3.3409090909090908</v>
      </c>
      <c r="E19" s="24">
        <f t="shared" ref="E19:N19" si="5">E18*(1+$O$19)^($D$17-E17-1)</f>
        <v>3.1890495867768598</v>
      </c>
      <c r="F19" s="24">
        <f t="shared" si="5"/>
        <v>3.0440927873779109</v>
      </c>
      <c r="G19" s="24">
        <f t="shared" si="5"/>
        <v>2.9057249334061876</v>
      </c>
      <c r="H19" s="24">
        <f t="shared" si="5"/>
        <v>2.7736465273422697</v>
      </c>
      <c r="I19" s="24">
        <f t="shared" si="5"/>
        <v>2.521496843038427</v>
      </c>
      <c r="J19" s="24">
        <f t="shared" si="5"/>
        <v>2.2922698573076605</v>
      </c>
      <c r="K19" s="24">
        <f t="shared" si="5"/>
        <v>2.0838816884615095</v>
      </c>
      <c r="L19" s="24">
        <f t="shared" si="5"/>
        <v>1.8944378986013723</v>
      </c>
      <c r="M19" s="24">
        <f t="shared" si="5"/>
        <v>1.7222162714557929</v>
      </c>
      <c r="N19" s="24">
        <f t="shared" si="5"/>
        <v>17.222162714557928</v>
      </c>
      <c r="O19" s="21">
        <f>O13</f>
        <v>0.1</v>
      </c>
      <c r="P19" t="s">
        <v>3</v>
      </c>
    </row>
    <row r="20" spans="2:16" ht="14" thickBot="1" x14ac:dyDescent="0.2">
      <c r="C20" s="9" t="s">
        <v>4</v>
      </c>
      <c r="D20" s="25">
        <f>SUM(D19:N19)</f>
        <v>42.989888199235011</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69.208602484297245</v>
      </c>
      <c r="F23" s="29">
        <f>E23*D23</f>
        <v>41.525161490578348</v>
      </c>
    </row>
    <row r="24" spans="2:16" x14ac:dyDescent="0.15">
      <c r="C24" s="11" t="s">
        <v>16</v>
      </c>
      <c r="D24" s="27">
        <v>0.2</v>
      </c>
      <c r="E24" s="24">
        <f>D14</f>
        <v>139.58253521246115</v>
      </c>
      <c r="F24" s="29">
        <f>E24*D24</f>
        <v>27.916507042492231</v>
      </c>
    </row>
    <row r="25" spans="2:16" ht="14" thickBot="1" x14ac:dyDescent="0.2">
      <c r="C25" s="12" t="s">
        <v>33</v>
      </c>
      <c r="D25" s="28">
        <v>0.2</v>
      </c>
      <c r="E25" s="30">
        <f>D20</f>
        <v>42.989888199235011</v>
      </c>
      <c r="F25" s="31">
        <f>E25*D25</f>
        <v>8.5979776398470023</v>
      </c>
    </row>
    <row r="26" spans="2:16" ht="14" thickBot="1" x14ac:dyDescent="0.2">
      <c r="E26" s="19" t="s">
        <v>11</v>
      </c>
      <c r="F26" s="20">
        <f>SUM(F23:F25)</f>
        <v>78.039646172917585</v>
      </c>
    </row>
    <row r="28" spans="2:16" x14ac:dyDescent="0.15">
      <c r="B28" t="s">
        <v>27</v>
      </c>
    </row>
    <row r="30" spans="2:16" x14ac:dyDescent="0.15">
      <c r="B30" t="s">
        <v>26</v>
      </c>
      <c r="C30" s="32" t="s">
        <v>28</v>
      </c>
    </row>
  </sheetData>
  <conditionalFormatting sqref="D3">
    <cfRule type="containsText" dxfId="141" priority="1" operator="containsText" text="overvalued">
      <formula>NOT(ISERROR(SEARCH("overvalued",D3)))</formula>
    </cfRule>
    <cfRule type="containsText" dxfId="140" priority="2" operator="containsText" text="undervalued">
      <formula>NOT(ISERROR(SEARCH("undervalued",D3)))</formula>
    </cfRule>
  </conditionalFormatting>
  <hyperlinks>
    <hyperlink ref="C30" r:id="rId1" xr:uid="{47CA21D6-B4D3-424D-BA95-EECE8AA3DF5D}"/>
    <hyperlink ref="B4" location="'COMPARATIVE TABLE'!A1" display="'COMPARATIVE TABLE'!A1" xr:uid="{992D27A5-6D3C-4625-A4CB-6129B74633F4}"/>
  </hyperlinks>
  <pageMargins left="0.7" right="0.7" top="0.78740157499999996" bottom="0.78740157499999996" header="0.3" footer="0.3"/>
  <pageSetup paperSize="9" orientation="portrait" r:id="rId2"/>
  <drawing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1E6D-D2BF-4D9D-9A37-70CE5DEEF02A}">
  <sheetPr codeName="Sheet22"/>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460</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0.2</v>
      </c>
      <c r="P5" t="s">
        <v>1</v>
      </c>
      <c r="R5" s="1"/>
    </row>
    <row r="6" spans="2:19" x14ac:dyDescent="0.15">
      <c r="B6" t="s">
        <v>22</v>
      </c>
      <c r="C6" s="7">
        <v>2.5499999999999998</v>
      </c>
      <c r="D6" s="24">
        <f>C6*(1+$O$5)</f>
        <v>3.0599999999999996</v>
      </c>
      <c r="E6" s="24">
        <f>D6*(1+$O$5)</f>
        <v>3.6719999999999993</v>
      </c>
      <c r="F6" s="24">
        <f>E6*(1+$O$5)</f>
        <v>4.4063999999999988</v>
      </c>
      <c r="G6" s="24">
        <f>F6*(1+$O$5)</f>
        <v>5.2876799999999982</v>
      </c>
      <c r="H6" s="24">
        <f>G6*(1+$O$5)</f>
        <v>6.345215999999998</v>
      </c>
      <c r="I6" s="24">
        <f>H6*(1+$O$6)</f>
        <v>7.296998399999997</v>
      </c>
      <c r="J6" s="24">
        <f>I6*(1+$O$6)</f>
        <v>8.3915481599999957</v>
      </c>
      <c r="K6" s="24">
        <f>J6*(1+$O$6)</f>
        <v>9.6502803839999949</v>
      </c>
      <c r="L6" s="24">
        <f>K6*(1+$O$6)</f>
        <v>11.097822441599993</v>
      </c>
      <c r="M6" s="24">
        <f>L6*(1+$O$6)</f>
        <v>12.76249580783999</v>
      </c>
      <c r="N6" s="24">
        <f>L6*O8</f>
        <v>443.91289766399973</v>
      </c>
      <c r="O6" s="21">
        <v>0.15</v>
      </c>
      <c r="P6" s="1" t="s">
        <v>2</v>
      </c>
    </row>
    <row r="7" spans="2:19" x14ac:dyDescent="0.15">
      <c r="C7" s="8" t="str">
        <f>CONCATENATE(R8,O7*100,S8)</f>
        <v>PV(10%)</v>
      </c>
      <c r="D7" s="24">
        <f>D6*(1+$O$7)^($D$5-D5-1)</f>
        <v>2.7818181818181813</v>
      </c>
      <c r="E7" s="24">
        <f t="shared" ref="E7:N7" si="1">E6*(1+$O$7)^($D$5-E5-1)</f>
        <v>3.0347107438016518</v>
      </c>
      <c r="F7" s="24">
        <f t="shared" si="1"/>
        <v>3.3105935386927103</v>
      </c>
      <c r="G7" s="24">
        <f t="shared" si="1"/>
        <v>3.6115565876647748</v>
      </c>
      <c r="H7" s="24">
        <f t="shared" si="1"/>
        <v>3.9398799138161174</v>
      </c>
      <c r="I7" s="24">
        <f t="shared" si="1"/>
        <v>4.1189653644441222</v>
      </c>
      <c r="J7" s="24">
        <f t="shared" si="1"/>
        <v>4.3061910628279447</v>
      </c>
      <c r="K7" s="24">
        <f t="shared" si="1"/>
        <v>4.501927020229215</v>
      </c>
      <c r="L7" s="24">
        <f t="shared" si="1"/>
        <v>4.7065600666032701</v>
      </c>
      <c r="M7" s="24">
        <f t="shared" si="1"/>
        <v>4.9204946150852358</v>
      </c>
      <c r="N7" s="24">
        <f t="shared" si="1"/>
        <v>171.14763878557343</v>
      </c>
      <c r="O7" s="21">
        <v>0.1</v>
      </c>
      <c r="P7" t="s">
        <v>3</v>
      </c>
    </row>
    <row r="8" spans="2:19" ht="14" thickBot="1" x14ac:dyDescent="0.2">
      <c r="C8" s="9" t="s">
        <v>29</v>
      </c>
      <c r="D8" s="25">
        <f>SUM(D7:N7)</f>
        <v>210.38033588055666</v>
      </c>
      <c r="E8" s="26"/>
      <c r="F8" s="26"/>
      <c r="G8" s="26"/>
      <c r="H8" s="26"/>
      <c r="I8" s="26"/>
      <c r="J8" s="26"/>
      <c r="K8" s="26"/>
      <c r="L8" s="26"/>
      <c r="M8" s="26"/>
      <c r="N8" s="26"/>
      <c r="O8" s="22">
        <v>40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0.3</v>
      </c>
      <c r="P11" t="s">
        <v>1</v>
      </c>
    </row>
    <row r="12" spans="2:19" x14ac:dyDescent="0.15">
      <c r="B12" t="s">
        <v>21</v>
      </c>
      <c r="C12" s="7">
        <f>C6</f>
        <v>2.5499999999999998</v>
      </c>
      <c r="D12" s="24">
        <f>C12*(1+$O$11)</f>
        <v>3.3149999999999999</v>
      </c>
      <c r="E12" s="24">
        <f>D12*(1+$O$11)</f>
        <v>4.3094999999999999</v>
      </c>
      <c r="F12" s="24">
        <f>E12*(1+$O$11)</f>
        <v>5.6023500000000004</v>
      </c>
      <c r="G12" s="24">
        <f>F12*(1+$O$11)</f>
        <v>7.2830550000000009</v>
      </c>
      <c r="H12" s="24">
        <f>G12*(1+$O$11)</f>
        <v>9.4679715000000009</v>
      </c>
      <c r="I12" s="24">
        <f>H12*(1+$O$12)</f>
        <v>12.308362950000001</v>
      </c>
      <c r="J12" s="24">
        <f>I12*(1+$O$12)</f>
        <v>16.000871835000002</v>
      </c>
      <c r="K12" s="24">
        <f>J12*(1+$O$12)</f>
        <v>20.801133385500002</v>
      </c>
      <c r="L12" s="24">
        <f>K12*(1+$O$12)</f>
        <v>27.041473401150004</v>
      </c>
      <c r="M12" s="24">
        <f>L12*(1+$O$12)</f>
        <v>35.153915421495007</v>
      </c>
      <c r="N12" s="24">
        <f>L12*O14</f>
        <v>1352.0736700575003</v>
      </c>
      <c r="O12" s="21">
        <v>0.3</v>
      </c>
      <c r="P12" s="1" t="s">
        <v>2</v>
      </c>
    </row>
    <row r="13" spans="2:19" x14ac:dyDescent="0.15">
      <c r="B13">
        <f>B7</f>
        <v>0</v>
      </c>
      <c r="C13" s="8" t="str">
        <f>C7</f>
        <v>PV(10%)</v>
      </c>
      <c r="D13" s="24">
        <f>D12*(1+$O$13)^($D$11-D11-1)</f>
        <v>3.0136363636363637</v>
      </c>
      <c r="E13" s="24">
        <f t="shared" ref="E13:M13" si="3">E12*(1+$O$7)^($D$5-E11-1)</f>
        <v>3.5615702479338838</v>
      </c>
      <c r="F13" s="24">
        <f t="shared" si="3"/>
        <v>4.209128474830953</v>
      </c>
      <c r="G13" s="24">
        <f t="shared" si="3"/>
        <v>4.974424561163854</v>
      </c>
      <c r="H13" s="24">
        <f t="shared" si="3"/>
        <v>5.8788653904663724</v>
      </c>
      <c r="I13" s="24">
        <f t="shared" si="3"/>
        <v>6.9477500069148039</v>
      </c>
      <c r="J13" s="24">
        <f t="shared" si="3"/>
        <v>8.2109772808993124</v>
      </c>
      <c r="K13" s="24">
        <f t="shared" si="3"/>
        <v>9.7038822410628232</v>
      </c>
      <c r="L13" s="24">
        <f t="shared" si="3"/>
        <v>11.468224466710609</v>
      </c>
      <c r="M13" s="24">
        <f t="shared" si="3"/>
        <v>13.553356187930719</v>
      </c>
      <c r="N13" s="24">
        <f>N12*(1+$O$7)^($D$5-N11-1)</f>
        <v>521.28293030502766</v>
      </c>
      <c r="O13" s="21">
        <f>O7</f>
        <v>0.1</v>
      </c>
      <c r="P13" t="s">
        <v>3</v>
      </c>
    </row>
    <row r="14" spans="2:19" ht="14" thickBot="1" x14ac:dyDescent="0.2">
      <c r="C14" s="9" t="s">
        <v>4</v>
      </c>
      <c r="D14" s="25">
        <f>SUM(D13:N13)</f>
        <v>592.80474552657734</v>
      </c>
      <c r="E14" s="26"/>
      <c r="F14" s="26"/>
      <c r="G14" s="26"/>
      <c r="H14" s="26"/>
      <c r="I14" s="26"/>
      <c r="J14" s="26"/>
      <c r="K14" s="26"/>
      <c r="L14" s="26"/>
      <c r="M14" s="26"/>
      <c r="N14" s="26"/>
      <c r="O14" s="22">
        <v>50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0.2</v>
      </c>
      <c r="P17" t="s">
        <v>1</v>
      </c>
    </row>
    <row r="18" spans="2:16" x14ac:dyDescent="0.15">
      <c r="B18" t="s">
        <v>20</v>
      </c>
      <c r="C18" s="7">
        <f>C12</f>
        <v>2.5499999999999998</v>
      </c>
      <c r="D18" s="24">
        <f>C18*(1+$O$17)</f>
        <v>3.0599999999999996</v>
      </c>
      <c r="E18" s="24">
        <f>D18*(1+$O$17)</f>
        <v>3.6719999999999993</v>
      </c>
      <c r="F18" s="24">
        <f>E18*(1+$O$17)</f>
        <v>4.4063999999999988</v>
      </c>
      <c r="G18" s="24">
        <f>F18*(1+$O$17)</f>
        <v>5.2876799999999982</v>
      </c>
      <c r="H18" s="24">
        <f>G18*(1+$O$17)</f>
        <v>6.345215999999998</v>
      </c>
      <c r="I18" s="24">
        <f>H18*(1+$O$18)</f>
        <v>7.296998399999997</v>
      </c>
      <c r="J18" s="24">
        <f>I18*(1+$O$18)</f>
        <v>8.3915481599999957</v>
      </c>
      <c r="K18" s="24">
        <f>J18*(1+$O$18)</f>
        <v>9.6502803839999949</v>
      </c>
      <c r="L18" s="24">
        <f>K18*(1+$O$18)</f>
        <v>11.097822441599993</v>
      </c>
      <c r="M18" s="24">
        <f>L18*(1+$O$18)</f>
        <v>12.76249580783999</v>
      </c>
      <c r="N18" s="24">
        <f>L18*O20</f>
        <v>110.97822441599993</v>
      </c>
      <c r="O18" s="21">
        <v>0.15</v>
      </c>
      <c r="P18" s="1" t="s">
        <v>2</v>
      </c>
    </row>
    <row r="19" spans="2:16" x14ac:dyDescent="0.15">
      <c r="B19">
        <f>B7</f>
        <v>0</v>
      </c>
      <c r="C19" s="8" t="str">
        <f>C13</f>
        <v>PV(10%)</v>
      </c>
      <c r="D19" s="24">
        <f>D18*(1+$O$19)^($D$17-D17-1)</f>
        <v>2.7818181818181813</v>
      </c>
      <c r="E19" s="24">
        <f t="shared" ref="E19:N19" si="5">E18*(1+$O$19)^($D$17-E17-1)</f>
        <v>3.0347107438016518</v>
      </c>
      <c r="F19" s="24">
        <f t="shared" si="5"/>
        <v>3.3105935386927103</v>
      </c>
      <c r="G19" s="24">
        <f t="shared" si="5"/>
        <v>3.6115565876647748</v>
      </c>
      <c r="H19" s="24">
        <f t="shared" si="5"/>
        <v>3.9398799138161174</v>
      </c>
      <c r="I19" s="24">
        <f t="shared" si="5"/>
        <v>4.1189653644441222</v>
      </c>
      <c r="J19" s="24">
        <f t="shared" si="5"/>
        <v>4.3061910628279447</v>
      </c>
      <c r="K19" s="24">
        <f t="shared" si="5"/>
        <v>4.501927020229215</v>
      </c>
      <c r="L19" s="24">
        <f t="shared" si="5"/>
        <v>4.7065600666032701</v>
      </c>
      <c r="M19" s="24">
        <f t="shared" si="5"/>
        <v>4.9204946150852358</v>
      </c>
      <c r="N19" s="24">
        <f t="shared" si="5"/>
        <v>42.786909696393359</v>
      </c>
      <c r="O19" s="21">
        <f>O13</f>
        <v>0.1</v>
      </c>
      <c r="P19" t="s">
        <v>3</v>
      </c>
    </row>
    <row r="20" spans="2:16" ht="14" thickBot="1" x14ac:dyDescent="0.2">
      <c r="C20" s="9" t="s">
        <v>4</v>
      </c>
      <c r="D20" s="25">
        <f>SUM(D19:N19)</f>
        <v>82.019606791376589</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210.38033588055666</v>
      </c>
      <c r="F23" s="29">
        <f>E23*D23</f>
        <v>126.22820152833398</v>
      </c>
    </row>
    <row r="24" spans="2:16" x14ac:dyDescent="0.15">
      <c r="C24" s="11" t="s">
        <v>16</v>
      </c>
      <c r="D24" s="27">
        <v>0.2</v>
      </c>
      <c r="E24" s="24">
        <f>D14</f>
        <v>592.80474552657734</v>
      </c>
      <c r="F24" s="29">
        <f>E24*D24</f>
        <v>118.56094910531547</v>
      </c>
    </row>
    <row r="25" spans="2:16" ht="14" thickBot="1" x14ac:dyDescent="0.2">
      <c r="C25" s="12" t="s">
        <v>33</v>
      </c>
      <c r="D25" s="28">
        <v>0.2</v>
      </c>
      <c r="E25" s="30">
        <f>D20</f>
        <v>82.019606791376589</v>
      </c>
      <c r="F25" s="31">
        <f>E25*D25</f>
        <v>16.403921358275319</v>
      </c>
    </row>
    <row r="26" spans="2:16" ht="14" thickBot="1" x14ac:dyDescent="0.2">
      <c r="E26" s="19" t="s">
        <v>11</v>
      </c>
      <c r="F26" s="20">
        <f>SUM(F23:F25)</f>
        <v>261.1930719919248</v>
      </c>
    </row>
    <row r="28" spans="2:16" x14ac:dyDescent="0.15">
      <c r="B28" t="s">
        <v>27</v>
      </c>
    </row>
    <row r="30" spans="2:16" x14ac:dyDescent="0.15">
      <c r="B30" t="s">
        <v>26</v>
      </c>
      <c r="C30" s="32" t="s">
        <v>28</v>
      </c>
    </row>
  </sheetData>
  <conditionalFormatting sqref="D3">
    <cfRule type="containsText" dxfId="139" priority="1" operator="containsText" text="overvalued">
      <formula>NOT(ISERROR(SEARCH("overvalued",D3)))</formula>
    </cfRule>
    <cfRule type="containsText" dxfId="138" priority="2" operator="containsText" text="undervalued">
      <formula>NOT(ISERROR(SEARCH("undervalued",D3)))</formula>
    </cfRule>
  </conditionalFormatting>
  <hyperlinks>
    <hyperlink ref="C30" r:id="rId1" xr:uid="{8229B54D-2B37-4D5B-82C1-7AC9207C1902}"/>
    <hyperlink ref="B4" location="'COMPARATIVE TABLE'!A1" display="'COMPARATIVE TABLE'!A1" xr:uid="{863C0632-928D-4AC7-AA41-771C5D024C51}"/>
  </hyperlinks>
  <pageMargins left="0.7" right="0.7" top="0.78740157499999996" bottom="0.78740157499999996" header="0.3" footer="0.3"/>
  <pageSetup paperSize="9" orientation="portrait" r:id="rId2"/>
  <drawing r:id="rId3"/>
  <legacy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08C36-CEDE-4F85-8204-A63FB1288EF4}">
  <sheetPr codeName="Sheet23"/>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429</v>
      </c>
      <c r="C2" s="47" t="s">
        <v>68</v>
      </c>
      <c r="D2" s="48"/>
      <c r="S2" s="3" t="s">
        <v>7</v>
      </c>
    </row>
    <row r="3" spans="2:19" x14ac:dyDescent="0.15">
      <c r="C3" t="s">
        <v>772</v>
      </c>
      <c r="D3" s="13">
        <f>'MKT CAP - Price'!C71</f>
        <v>86.88</v>
      </c>
    </row>
    <row r="4" spans="2:19" ht="29" thickBot="1" x14ac:dyDescent="0.2">
      <c r="B4" s="85" t="s">
        <v>218</v>
      </c>
      <c r="N4" s="5" t="s">
        <v>5</v>
      </c>
      <c r="O4" s="4" t="s">
        <v>0</v>
      </c>
    </row>
    <row r="5" spans="2:19" x14ac:dyDescent="0.15">
      <c r="B5" t="s">
        <v>8</v>
      </c>
      <c r="C5" s="6" t="s">
        <v>797</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0.1</v>
      </c>
      <c r="P5" t="s">
        <v>1</v>
      </c>
      <c r="R5" s="1"/>
    </row>
    <row r="6" spans="2:19" x14ac:dyDescent="0.15">
      <c r="B6" t="s">
        <v>22</v>
      </c>
      <c r="C6" s="7">
        <v>6.59</v>
      </c>
      <c r="D6" s="24">
        <f>C6*(1+$O$5)</f>
        <v>7.2490000000000006</v>
      </c>
      <c r="E6" s="24">
        <f>D6*(1+$O$5)</f>
        <v>7.9739000000000013</v>
      </c>
      <c r="F6" s="24">
        <f>E6*(1+$O$5)</f>
        <v>8.7712900000000023</v>
      </c>
      <c r="G6" s="24">
        <f>F6*(1+$O$5)</f>
        <v>9.6484190000000041</v>
      </c>
      <c r="H6" s="24">
        <f>G6*(1+$O$5)</f>
        <v>10.613260900000006</v>
      </c>
      <c r="I6" s="24">
        <f>H6*(1+$O$6)</f>
        <v>11.143923945000006</v>
      </c>
      <c r="J6" s="24">
        <f>I6*(1+$O$6)</f>
        <v>11.701120142250007</v>
      </c>
      <c r="K6" s="24">
        <f>J6*(1+$O$6)</f>
        <v>12.286176149362507</v>
      </c>
      <c r="L6" s="24">
        <f>K6*(1+$O$6)</f>
        <v>12.900484956830633</v>
      </c>
      <c r="M6" s="24">
        <f>L6*(1+$O$6)</f>
        <v>13.545509204672165</v>
      </c>
      <c r="N6" s="24">
        <f>L6*O8</f>
        <v>193.50727435245949</v>
      </c>
      <c r="O6" s="21">
        <v>0.05</v>
      </c>
      <c r="P6" s="1" t="s">
        <v>2</v>
      </c>
    </row>
    <row r="7" spans="2:19" x14ac:dyDescent="0.15">
      <c r="C7" s="8" t="str">
        <f>CONCATENATE(R8,O7*100,S8)</f>
        <v>PV(10%)</v>
      </c>
      <c r="D7" s="24">
        <f>D6*(1+$O$7)^($D$5-D5-1)*0.5</f>
        <v>3.2949999999999999</v>
      </c>
      <c r="E7" s="24">
        <f t="shared" ref="E7:M7" si="1">E6*(1+$O$7)^($D$5-E5-1)*0.5</f>
        <v>3.2950000000000004</v>
      </c>
      <c r="F7" s="24">
        <f t="shared" si="1"/>
        <v>3.2949999999999999</v>
      </c>
      <c r="G7" s="24">
        <f t="shared" si="1"/>
        <v>3.2950000000000004</v>
      </c>
      <c r="H7" s="24">
        <f t="shared" si="1"/>
        <v>3.2950000000000004</v>
      </c>
      <c r="I7" s="24">
        <f t="shared" si="1"/>
        <v>3.1452272727272734</v>
      </c>
      <c r="J7" s="24">
        <f t="shared" si="1"/>
        <v>3.0022623966942148</v>
      </c>
      <c r="K7" s="24">
        <f t="shared" si="1"/>
        <v>2.8657959241172053</v>
      </c>
      <c r="L7" s="24">
        <f t="shared" si="1"/>
        <v>2.7355324730209687</v>
      </c>
      <c r="M7" s="24">
        <f t="shared" si="1"/>
        <v>2.6111900878836516</v>
      </c>
      <c r="N7" s="24">
        <f t="shared" ref="N7" si="2">N6*(1+$O$7)^($D$5-N5-1)</f>
        <v>74.605431082390041</v>
      </c>
      <c r="O7" s="21">
        <v>0.1</v>
      </c>
      <c r="P7" t="s">
        <v>3</v>
      </c>
    </row>
    <row r="8" spans="2:19" ht="14" thickBot="1" x14ac:dyDescent="0.2">
      <c r="C8" s="9" t="s">
        <v>29</v>
      </c>
      <c r="D8" s="25">
        <f>SUM(D7:N7)</f>
        <v>105.44043923683336</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fCF per share</v>
      </c>
      <c r="D11" s="23">
        <f>D5</f>
        <v>2022</v>
      </c>
      <c r="E11" s="23">
        <f t="shared" ref="E11:M11" si="3">D11+1</f>
        <v>2023</v>
      </c>
      <c r="F11" s="23">
        <f t="shared" si="3"/>
        <v>2024</v>
      </c>
      <c r="G11" s="23">
        <f t="shared" si="3"/>
        <v>2025</v>
      </c>
      <c r="H11" s="23">
        <f t="shared" si="3"/>
        <v>2026</v>
      </c>
      <c r="I11" s="23">
        <f t="shared" si="3"/>
        <v>2027</v>
      </c>
      <c r="J11" s="23">
        <f t="shared" si="3"/>
        <v>2028</v>
      </c>
      <c r="K11" s="23">
        <f t="shared" si="3"/>
        <v>2029</v>
      </c>
      <c r="L11" s="23">
        <f t="shared" si="3"/>
        <v>2030</v>
      </c>
      <c r="M11" s="23">
        <f t="shared" si="3"/>
        <v>2031</v>
      </c>
      <c r="N11" s="23">
        <f>N5</f>
        <v>2031</v>
      </c>
      <c r="O11" s="21">
        <v>0.12</v>
      </c>
      <c r="P11" t="s">
        <v>1</v>
      </c>
    </row>
    <row r="12" spans="2:19" x14ac:dyDescent="0.15">
      <c r="B12" t="s">
        <v>21</v>
      </c>
      <c r="C12" s="7">
        <f>C6</f>
        <v>6.59</v>
      </c>
      <c r="D12" s="24">
        <f>C12*(1+$O$11)</f>
        <v>7.3808000000000007</v>
      </c>
      <c r="E12" s="24">
        <f>D12*(1+$O$11)</f>
        <v>8.2664960000000018</v>
      </c>
      <c r="F12" s="24">
        <f>E12*(1+$O$11)</f>
        <v>9.2584755200000028</v>
      </c>
      <c r="G12" s="24">
        <f>F12*(1+$O$11)</f>
        <v>10.369492582400005</v>
      </c>
      <c r="H12" s="24">
        <f>G12*(1+$O$11)</f>
        <v>11.613831692288006</v>
      </c>
      <c r="I12" s="24">
        <f>H12*(1+$O$12)</f>
        <v>12.426799910748167</v>
      </c>
      <c r="J12" s="24">
        <f>I12*(1+$O$12)</f>
        <v>13.296675904500541</v>
      </c>
      <c r="K12" s="24">
        <f>J12*(1+$O$12)</f>
        <v>14.22744321781558</v>
      </c>
      <c r="L12" s="24">
        <f>K12*(1+$O$12)</f>
        <v>15.223364243062671</v>
      </c>
      <c r="M12" s="24">
        <f>L12*(1+$O$12)</f>
        <v>16.28899974007706</v>
      </c>
      <c r="N12" s="24">
        <f>L12*O14</f>
        <v>304.4672848612534</v>
      </c>
      <c r="O12" s="21">
        <v>7.0000000000000007E-2</v>
      </c>
      <c r="P12" s="1" t="s">
        <v>2</v>
      </c>
    </row>
    <row r="13" spans="2:19" x14ac:dyDescent="0.15">
      <c r="B13">
        <f>B7</f>
        <v>0</v>
      </c>
      <c r="C13" s="8" t="str">
        <f>C7</f>
        <v>PV(10%)</v>
      </c>
      <c r="D13" s="24">
        <f>D12*(1+$O$13)^($D$11-D11-1)*0.5</f>
        <v>3.3549090909090911</v>
      </c>
      <c r="E13" s="24">
        <f t="shared" ref="E13:M13" si="4">E12*(1+$O$13)^($D$11-E11-1)*0.5</f>
        <v>3.4159074380165295</v>
      </c>
      <c r="F13" s="24">
        <f t="shared" si="4"/>
        <v>3.4780148459804661</v>
      </c>
      <c r="G13" s="24">
        <f t="shared" si="4"/>
        <v>3.5412514795437477</v>
      </c>
      <c r="H13" s="24">
        <f t="shared" si="4"/>
        <v>3.6056378700809066</v>
      </c>
      <c r="I13" s="24">
        <f t="shared" si="4"/>
        <v>3.5073022918059729</v>
      </c>
      <c r="J13" s="24">
        <f t="shared" si="4"/>
        <v>3.411648592938537</v>
      </c>
      <c r="K13" s="24">
        <f t="shared" si="4"/>
        <v>3.318603631312941</v>
      </c>
      <c r="L13" s="24">
        <f t="shared" si="4"/>
        <v>3.2280962595498606</v>
      </c>
      <c r="M13" s="24">
        <f t="shared" si="4"/>
        <v>3.1400572706530463</v>
      </c>
      <c r="N13" s="24">
        <f>N12*(1+$O$7)^($D$5-N11-1)</f>
        <v>117.38531852908582</v>
      </c>
      <c r="O13" s="21">
        <f>O7</f>
        <v>0.1</v>
      </c>
      <c r="P13" t="s">
        <v>3</v>
      </c>
    </row>
    <row r="14" spans="2:19" ht="14" thickBot="1" x14ac:dyDescent="0.2">
      <c r="C14" s="9" t="s">
        <v>4</v>
      </c>
      <c r="D14" s="25">
        <f>SUM(D13:N13)</f>
        <v>151.38674729987693</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fCF per share</v>
      </c>
      <c r="D17" s="23">
        <f>D11</f>
        <v>2022</v>
      </c>
      <c r="E17" s="23">
        <f t="shared" ref="E17:M17" si="5">D17+1</f>
        <v>2023</v>
      </c>
      <c r="F17" s="23">
        <f t="shared" si="5"/>
        <v>2024</v>
      </c>
      <c r="G17" s="23">
        <f t="shared" si="5"/>
        <v>2025</v>
      </c>
      <c r="H17" s="23">
        <f t="shared" si="5"/>
        <v>2026</v>
      </c>
      <c r="I17" s="23">
        <f t="shared" si="5"/>
        <v>2027</v>
      </c>
      <c r="J17" s="23">
        <f t="shared" si="5"/>
        <v>2028</v>
      </c>
      <c r="K17" s="23">
        <f t="shared" si="5"/>
        <v>2029</v>
      </c>
      <c r="L17" s="23">
        <f t="shared" si="5"/>
        <v>2030</v>
      </c>
      <c r="M17" s="23">
        <f t="shared" si="5"/>
        <v>2031</v>
      </c>
      <c r="N17" s="23">
        <f>N11</f>
        <v>2031</v>
      </c>
      <c r="O17" s="21">
        <v>0.05</v>
      </c>
      <c r="P17" t="s">
        <v>1</v>
      </c>
    </row>
    <row r="18" spans="2:16" x14ac:dyDescent="0.15">
      <c r="B18" t="s">
        <v>20</v>
      </c>
      <c r="C18" s="7">
        <f>C12</f>
        <v>6.59</v>
      </c>
      <c r="D18" s="24">
        <f>C18*(1+$O$17)</f>
        <v>6.9195000000000002</v>
      </c>
      <c r="E18" s="24">
        <f>D18*(1+$O$17)</f>
        <v>7.2654750000000003</v>
      </c>
      <c r="F18" s="24">
        <f>E18*(1+$O$17)</f>
        <v>7.6287487500000006</v>
      </c>
      <c r="G18" s="24">
        <f>F18*(1+$O$17)</f>
        <v>8.0101861875000004</v>
      </c>
      <c r="H18" s="24">
        <f>G18*(1+$O$17)</f>
        <v>8.4106954968750003</v>
      </c>
      <c r="I18" s="24">
        <f>H18*(1+$O$18)</f>
        <v>8.7471233167500007</v>
      </c>
      <c r="J18" s="24">
        <f>I18*(1+$O$18)</f>
        <v>9.0970082494200017</v>
      </c>
      <c r="K18" s="24">
        <f>J18*(1+$O$18)</f>
        <v>9.4608885793968014</v>
      </c>
      <c r="L18" s="24">
        <f>K18*(1+$O$18)</f>
        <v>9.8393241225726733</v>
      </c>
      <c r="M18" s="24">
        <f>L18*(1+$O$18)</f>
        <v>10.23289708747558</v>
      </c>
      <c r="N18" s="24">
        <f>L18*O20</f>
        <v>118.07188947087208</v>
      </c>
      <c r="O18" s="21">
        <v>0.04</v>
      </c>
      <c r="P18" s="1" t="s">
        <v>2</v>
      </c>
    </row>
    <row r="19" spans="2:16" x14ac:dyDescent="0.15">
      <c r="B19">
        <f>B7</f>
        <v>0</v>
      </c>
      <c r="C19" s="8" t="str">
        <f>C13</f>
        <v>PV(10%)</v>
      </c>
      <c r="D19" s="24">
        <f>D18*(1+$O$19)^($D$17-D17-1)*0.5</f>
        <v>3.1452272727272725</v>
      </c>
      <c r="E19" s="24">
        <f t="shared" ref="E19:M19" si="6">E18*(1+$O$19)^($D$17-E17-1)*0.5</f>
        <v>3.0022623966942148</v>
      </c>
      <c r="F19" s="24">
        <f t="shared" si="6"/>
        <v>2.8657959241172044</v>
      </c>
      <c r="G19" s="24">
        <f t="shared" si="6"/>
        <v>2.7355324730209678</v>
      </c>
      <c r="H19" s="24">
        <f t="shared" si="6"/>
        <v>2.6111900878836507</v>
      </c>
      <c r="I19" s="24">
        <f t="shared" si="6"/>
        <v>2.4687615376354519</v>
      </c>
      <c r="J19" s="24">
        <f t="shared" si="6"/>
        <v>2.3341018174007906</v>
      </c>
      <c r="K19" s="24">
        <f t="shared" si="6"/>
        <v>2.206787172815293</v>
      </c>
      <c r="L19" s="24">
        <f t="shared" si="6"/>
        <v>2.086416963389004</v>
      </c>
      <c r="M19" s="24">
        <f t="shared" si="6"/>
        <v>1.9726124017496036</v>
      </c>
      <c r="N19" s="24">
        <f t="shared" ref="N19" si="7">N18*(1+$O$19)^($D$17-N17-1)</f>
        <v>45.521824655760085</v>
      </c>
      <c r="O19" s="21">
        <f>O13</f>
        <v>0.1</v>
      </c>
      <c r="P19" t="s">
        <v>3</v>
      </c>
    </row>
    <row r="20" spans="2:16" ht="14" thickBot="1" x14ac:dyDescent="0.2">
      <c r="C20" s="9" t="s">
        <v>4</v>
      </c>
      <c r="D20" s="25">
        <f>SUM(D19:N19)</f>
        <v>70.950512703193539</v>
      </c>
      <c r="E20" s="26"/>
      <c r="F20" s="26"/>
      <c r="G20" s="26"/>
      <c r="H20" s="26"/>
      <c r="I20" s="26"/>
      <c r="J20" s="26"/>
      <c r="K20" s="26"/>
      <c r="L20" s="26"/>
      <c r="M20" s="26"/>
      <c r="N20" s="26"/>
      <c r="O20" s="22">
        <v>12</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105.44043923683336</v>
      </c>
      <c r="F23" s="29">
        <f>E23*D23</f>
        <v>63.264263542100011</v>
      </c>
    </row>
    <row r="24" spans="2:16" x14ac:dyDescent="0.15">
      <c r="C24" s="11" t="s">
        <v>16</v>
      </c>
      <c r="D24" s="27">
        <v>0.2</v>
      </c>
      <c r="E24" s="24">
        <f>D14</f>
        <v>151.38674729987693</v>
      </c>
      <c r="F24" s="29">
        <f>E24*D24</f>
        <v>30.277349459975387</v>
      </c>
    </row>
    <row r="25" spans="2:16" ht="14" thickBot="1" x14ac:dyDescent="0.2">
      <c r="C25" s="12" t="s">
        <v>33</v>
      </c>
      <c r="D25" s="28">
        <v>0.2</v>
      </c>
      <c r="E25" s="30">
        <f>D20</f>
        <v>70.950512703193539</v>
      </c>
      <c r="F25" s="31">
        <f>E25*D25</f>
        <v>14.190102540638708</v>
      </c>
    </row>
    <row r="26" spans="2:16" ht="14" thickBot="1" x14ac:dyDescent="0.2">
      <c r="C26" t="s">
        <v>772</v>
      </c>
      <c r="D26" s="13">
        <f>D3</f>
        <v>86.88</v>
      </c>
      <c r="E26" s="19" t="s">
        <v>11</v>
      </c>
      <c r="F26" s="20">
        <f>SUM(F23:F25)</f>
        <v>107.7317155427141</v>
      </c>
    </row>
    <row r="28" spans="2:16" x14ac:dyDescent="0.15">
      <c r="B28" t="s">
        <v>27</v>
      </c>
    </row>
    <row r="30" spans="2:16" x14ac:dyDescent="0.15">
      <c r="B30" t="s">
        <v>26</v>
      </c>
      <c r="C30" s="32" t="s">
        <v>28</v>
      </c>
    </row>
  </sheetData>
  <conditionalFormatting sqref="D3">
    <cfRule type="containsText" dxfId="137" priority="3" operator="containsText" text="overvalued">
      <formula>NOT(ISERROR(SEARCH("overvalued",D3)))</formula>
    </cfRule>
    <cfRule type="containsText" dxfId="136" priority="4" operator="containsText" text="undervalued">
      <formula>NOT(ISERROR(SEARCH("undervalued",D3)))</formula>
    </cfRule>
  </conditionalFormatting>
  <conditionalFormatting sqref="D26">
    <cfRule type="containsText" dxfId="135" priority="1" operator="containsText" text="overvalued">
      <formula>NOT(ISERROR(SEARCH("overvalued",D26)))</formula>
    </cfRule>
    <cfRule type="containsText" dxfId="134" priority="2" operator="containsText" text="undervalued">
      <formula>NOT(ISERROR(SEARCH("undervalued",D26)))</formula>
    </cfRule>
  </conditionalFormatting>
  <hyperlinks>
    <hyperlink ref="C30" r:id="rId1" xr:uid="{6E0F0FD8-AB8A-408A-8D98-B5876DE93F21}"/>
    <hyperlink ref="B4" location="'COMPARATIVE TABLE'!A1" display="'COMPARATIVE TABLE'!A1" xr:uid="{3A46E8D9-2CC6-466D-A166-5B47B72F1CE3}"/>
  </hyperlinks>
  <pageMargins left="0.7" right="0.7" top="0.78740157499999996" bottom="0.78740157499999996" header="0.3" footer="0.3"/>
  <pageSetup paperSize="9" orientation="portrait"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AB82B-7B7A-4A36-B7EC-9013387A3213}">
  <sheetPr codeName="Sheet24"/>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352</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2.2400000000000002</v>
      </c>
      <c r="D6" s="24">
        <f>C6*(1+$O$5)</f>
        <v>2.3520000000000003</v>
      </c>
      <c r="E6" s="24">
        <f>D6*(1+$O$5)</f>
        <v>2.4696000000000002</v>
      </c>
      <c r="F6" s="24">
        <f>E6*(1+$O$5)</f>
        <v>2.5930800000000005</v>
      </c>
      <c r="G6" s="24">
        <f>F6*(1+$O$5)</f>
        <v>2.7227340000000004</v>
      </c>
      <c r="H6" s="24">
        <f>G6*(1+$O$5)</f>
        <v>2.8588707000000007</v>
      </c>
      <c r="I6" s="24">
        <f>H6*(1+$O$6)</f>
        <v>3.0018142350000008</v>
      </c>
      <c r="J6" s="24">
        <f>I6*(1+$O$6)</f>
        <v>3.1519049467500011</v>
      </c>
      <c r="K6" s="24">
        <f>J6*(1+$O$6)</f>
        <v>3.3095001940875015</v>
      </c>
      <c r="L6" s="24">
        <f>K6*(1+$O$6)</f>
        <v>3.4749752037918769</v>
      </c>
      <c r="M6" s="24">
        <f>L6*(1+$O$6)</f>
        <v>3.648723963981471</v>
      </c>
      <c r="N6" s="24">
        <f>L6*O8</f>
        <v>86.874380094796919</v>
      </c>
      <c r="O6" s="21">
        <v>0.05</v>
      </c>
      <c r="P6" s="1" t="s">
        <v>2</v>
      </c>
    </row>
    <row r="7" spans="2:19" x14ac:dyDescent="0.15">
      <c r="C7" s="8" t="str">
        <f>CONCATENATE(R8,O7*100,S8)</f>
        <v>PV(10%)</v>
      </c>
      <c r="D7" s="24">
        <f>D6*(1+$O$7)^($D$5-D5-1)</f>
        <v>2.1381818181818182</v>
      </c>
      <c r="E7" s="24">
        <f t="shared" ref="E7:N7" si="1">E6*(1+$O$7)^($D$5-E5-1)</f>
        <v>2.0409917355371903</v>
      </c>
      <c r="F7" s="24">
        <f t="shared" si="1"/>
        <v>1.9482193839218631</v>
      </c>
      <c r="G7" s="24">
        <f t="shared" si="1"/>
        <v>1.8596639573799603</v>
      </c>
      <c r="H7" s="24">
        <f t="shared" si="1"/>
        <v>1.7751337774990528</v>
      </c>
      <c r="I7" s="24">
        <f t="shared" si="1"/>
        <v>1.6944458785218233</v>
      </c>
      <c r="J7" s="24">
        <f t="shared" si="1"/>
        <v>1.6174256113162855</v>
      </c>
      <c r="K7" s="24">
        <f t="shared" si="1"/>
        <v>1.5439062653473636</v>
      </c>
      <c r="L7" s="24">
        <f t="shared" si="1"/>
        <v>1.4737287078315746</v>
      </c>
      <c r="M7" s="24">
        <f t="shared" si="1"/>
        <v>1.4067410392937756</v>
      </c>
      <c r="N7" s="24">
        <f t="shared" si="1"/>
        <v>33.49383426889942</v>
      </c>
      <c r="O7" s="21">
        <v>0.1</v>
      </c>
      <c r="P7" t="s">
        <v>3</v>
      </c>
    </row>
    <row r="8" spans="2:19" ht="14" thickBot="1" x14ac:dyDescent="0.2">
      <c r="C8" s="9" t="s">
        <v>29</v>
      </c>
      <c r="D8" s="25">
        <f>SUM(D7:N7)</f>
        <v>50.99227244373013</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7.0000000000000007E-2</v>
      </c>
      <c r="P11" t="s">
        <v>1</v>
      </c>
    </row>
    <row r="12" spans="2:19" x14ac:dyDescent="0.15">
      <c r="B12" t="s">
        <v>21</v>
      </c>
      <c r="C12" s="7">
        <f>C6</f>
        <v>2.2400000000000002</v>
      </c>
      <c r="D12" s="24">
        <f>C12*(1+$O$11)</f>
        <v>2.3968000000000003</v>
      </c>
      <c r="E12" s="24">
        <f>D12*(1+$O$11)</f>
        <v>2.5645760000000006</v>
      </c>
      <c r="F12" s="24">
        <f>E12*(1+$O$11)</f>
        <v>2.744096320000001</v>
      </c>
      <c r="G12" s="24">
        <f>F12*(1+$O$11)</f>
        <v>2.9361830624000014</v>
      </c>
      <c r="H12" s="24">
        <f>G12*(1+$O$11)</f>
        <v>3.1417158767680018</v>
      </c>
      <c r="I12" s="24">
        <f>H12*(1+$O$12)</f>
        <v>3.3616359881417619</v>
      </c>
      <c r="J12" s="24">
        <f>I12*(1+$O$12)</f>
        <v>3.5969505073116856</v>
      </c>
      <c r="K12" s="24">
        <f>J12*(1+$O$12)</f>
        <v>3.8487370428235037</v>
      </c>
      <c r="L12" s="24">
        <f>K12*(1+$O$12)</f>
        <v>4.1181486358211492</v>
      </c>
      <c r="M12" s="24">
        <f>L12*(1+$O$12)</f>
        <v>4.4064190403286299</v>
      </c>
      <c r="N12" s="24">
        <f>L12*O14</f>
        <v>123.54445907463447</v>
      </c>
      <c r="O12" s="21">
        <v>7.0000000000000007E-2</v>
      </c>
      <c r="P12" s="1" t="s">
        <v>2</v>
      </c>
    </row>
    <row r="13" spans="2:19" x14ac:dyDescent="0.15">
      <c r="B13">
        <f>B7</f>
        <v>0</v>
      </c>
      <c r="C13" s="8" t="str">
        <f>C7</f>
        <v>PV(10%)</v>
      </c>
      <c r="D13" s="24">
        <f>D12*(1+$O$13)^($D$11-D11-1)</f>
        <v>2.1789090909090909</v>
      </c>
      <c r="E13" s="24">
        <f t="shared" ref="E13:M13" si="3">E12*(1+$O$7)^($D$5-E11-1)</f>
        <v>2.1194842975206614</v>
      </c>
      <c r="F13" s="24">
        <f t="shared" si="3"/>
        <v>2.0616801803155522</v>
      </c>
      <c r="G13" s="24">
        <f t="shared" si="3"/>
        <v>2.0054525390342195</v>
      </c>
      <c r="H13" s="24">
        <f t="shared" si="3"/>
        <v>1.9507583788787406</v>
      </c>
      <c r="I13" s="24">
        <f t="shared" si="3"/>
        <v>1.8975558776365931</v>
      </c>
      <c r="J13" s="24">
        <f t="shared" si="3"/>
        <v>1.8458043537010496</v>
      </c>
      <c r="K13" s="24">
        <f t="shared" si="3"/>
        <v>1.7954642349637482</v>
      </c>
      <c r="L13" s="24">
        <f t="shared" si="3"/>
        <v>1.746497028555646</v>
      </c>
      <c r="M13" s="24">
        <f t="shared" si="3"/>
        <v>1.6988652914132192</v>
      </c>
      <c r="N13" s="24">
        <f>N12*(1+$O$7)^($D$5-N11-1)</f>
        <v>47.631737142426708</v>
      </c>
      <c r="O13" s="21">
        <f>O7</f>
        <v>0.1</v>
      </c>
      <c r="P13" t="s">
        <v>3</v>
      </c>
    </row>
    <row r="14" spans="2:19" ht="14" thickBot="1" x14ac:dyDescent="0.2">
      <c r="C14" s="9" t="s">
        <v>4</v>
      </c>
      <c r="D14" s="25">
        <f>SUM(D13:N13)</f>
        <v>66.932208415355234</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2.2400000000000002</v>
      </c>
      <c r="D18" s="24">
        <f>C18*(1+$O$17)</f>
        <v>2.3072000000000004</v>
      </c>
      <c r="E18" s="24">
        <f>D18*(1+$O$17)</f>
        <v>2.3764160000000003</v>
      </c>
      <c r="F18" s="24">
        <f>E18*(1+$O$17)</f>
        <v>2.4477084800000002</v>
      </c>
      <c r="G18" s="24">
        <f>F18*(1+$O$17)</f>
        <v>2.5211397344000002</v>
      </c>
      <c r="H18" s="24">
        <f>G18*(1+$O$17)</f>
        <v>2.5967739264320002</v>
      </c>
      <c r="I18" s="24">
        <f>H18*(1+$O$18)</f>
        <v>2.6746771442249604</v>
      </c>
      <c r="J18" s="24">
        <f>I18*(1+$O$18)</f>
        <v>2.7549174585517093</v>
      </c>
      <c r="K18" s="24">
        <f>J18*(1+$O$18)</f>
        <v>2.8375649823082605</v>
      </c>
      <c r="L18" s="24">
        <f>K18*(1+$O$18)</f>
        <v>2.9226919317775084</v>
      </c>
      <c r="M18" s="24">
        <f>L18*(1+$O$18)</f>
        <v>3.0103726897308336</v>
      </c>
      <c r="N18" s="24">
        <f>L18*O20</f>
        <v>43.840378976662628</v>
      </c>
      <c r="O18" s="21">
        <v>0.03</v>
      </c>
      <c r="P18" s="1" t="s">
        <v>2</v>
      </c>
    </row>
    <row r="19" spans="2:16" x14ac:dyDescent="0.15">
      <c r="B19">
        <f>B7</f>
        <v>0</v>
      </c>
      <c r="C19" s="8" t="str">
        <f>C13</f>
        <v>PV(10%)</v>
      </c>
      <c r="D19" s="24">
        <f>D18*(1+$O$19)^($D$17-D17-1)</f>
        <v>2.0974545454545459</v>
      </c>
      <c r="E19" s="24">
        <f t="shared" ref="E19:N19" si="5">E18*(1+$O$19)^($D$17-E17-1)</f>
        <v>1.9639801652892563</v>
      </c>
      <c r="F19" s="24">
        <f t="shared" si="5"/>
        <v>1.838999609316303</v>
      </c>
      <c r="G19" s="24">
        <f t="shared" si="5"/>
        <v>1.7219723614507203</v>
      </c>
      <c r="H19" s="24">
        <f t="shared" si="5"/>
        <v>1.6123923020856743</v>
      </c>
      <c r="I19" s="24">
        <f t="shared" si="5"/>
        <v>1.5097855192256768</v>
      </c>
      <c r="J19" s="24">
        <f t="shared" si="5"/>
        <v>1.4137082589113155</v>
      </c>
      <c r="K19" s="24">
        <f t="shared" si="5"/>
        <v>1.3237450060715044</v>
      </c>
      <c r="L19" s="24">
        <f t="shared" si="5"/>
        <v>1.2395066875033178</v>
      </c>
      <c r="M19" s="24">
        <f t="shared" si="5"/>
        <v>1.160628989207652</v>
      </c>
      <c r="N19" s="24">
        <f t="shared" si="5"/>
        <v>16.902363920499788</v>
      </c>
      <c r="O19" s="21">
        <f>O13</f>
        <v>0.1</v>
      </c>
      <c r="P19" t="s">
        <v>3</v>
      </c>
    </row>
    <row r="20" spans="2:16" ht="14" thickBot="1" x14ac:dyDescent="0.2">
      <c r="C20" s="9" t="s">
        <v>4</v>
      </c>
      <c r="D20" s="25">
        <f>SUM(D19:N19)</f>
        <v>32.784537365015751</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50.99227244373013</v>
      </c>
      <c r="F23" s="29">
        <f>E23*D23</f>
        <v>30.595363466238076</v>
      </c>
    </row>
    <row r="24" spans="2:16" x14ac:dyDescent="0.15">
      <c r="C24" s="11" t="s">
        <v>16</v>
      </c>
      <c r="D24" s="27">
        <v>0.2</v>
      </c>
      <c r="E24" s="24">
        <f>D14</f>
        <v>66.932208415355234</v>
      </c>
      <c r="F24" s="29">
        <f>E24*D24</f>
        <v>13.386441683071048</v>
      </c>
    </row>
    <row r="25" spans="2:16" ht="14" thickBot="1" x14ac:dyDescent="0.2">
      <c r="C25" s="12" t="s">
        <v>33</v>
      </c>
      <c r="D25" s="28">
        <v>0.2</v>
      </c>
      <c r="E25" s="30">
        <f>D20</f>
        <v>32.784537365015751</v>
      </c>
      <c r="F25" s="31">
        <f>E25*D25</f>
        <v>6.5569074730031502</v>
      </c>
    </row>
    <row r="26" spans="2:16" ht="14" thickBot="1" x14ac:dyDescent="0.2">
      <c r="E26" s="19" t="s">
        <v>11</v>
      </c>
      <c r="F26" s="20">
        <f>SUM(F23:F25)</f>
        <v>50.538712622312275</v>
      </c>
    </row>
    <row r="28" spans="2:16" x14ac:dyDescent="0.15">
      <c r="B28" t="s">
        <v>27</v>
      </c>
    </row>
    <row r="30" spans="2:16" x14ac:dyDescent="0.15">
      <c r="B30" t="s">
        <v>26</v>
      </c>
      <c r="C30" s="32" t="s">
        <v>28</v>
      </c>
    </row>
  </sheetData>
  <conditionalFormatting sqref="D3">
    <cfRule type="containsText" dxfId="133" priority="1" operator="containsText" text="overvalued">
      <formula>NOT(ISERROR(SEARCH("overvalued",D3)))</formula>
    </cfRule>
    <cfRule type="containsText" dxfId="132" priority="2" operator="containsText" text="undervalued">
      <formula>NOT(ISERROR(SEARCH("undervalued",D3)))</formula>
    </cfRule>
  </conditionalFormatting>
  <hyperlinks>
    <hyperlink ref="C30" r:id="rId1" xr:uid="{3F81A2DE-7588-4BA1-B8EA-28FCEEF71086}"/>
    <hyperlink ref="B4" location="'COMPARATIVE TABLE'!A1" display="'COMPARATIVE TABLE'!A1" xr:uid="{DE133136-B280-4FDE-BA86-CE09F9BEF1A5}"/>
  </hyperlinks>
  <pageMargins left="0.7" right="0.7" top="0.78740157499999996" bottom="0.78740157499999996" header="0.3" footer="0.3"/>
  <pageSetup paperSize="9" orientation="portrait"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AC7DC-6DEA-4492-AED4-E20C4DEF8499}">
  <sheetPr codeName="Sheet25"/>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351</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7.0000000000000007E-2</v>
      </c>
      <c r="P5" t="s">
        <v>1</v>
      </c>
      <c r="R5" s="1"/>
    </row>
    <row r="6" spans="2:19" x14ac:dyDescent="0.15">
      <c r="B6" t="s">
        <v>22</v>
      </c>
      <c r="C6" s="7">
        <v>1.86</v>
      </c>
      <c r="D6" s="24">
        <f>C6*(1+$O$5)</f>
        <v>1.9902000000000002</v>
      </c>
      <c r="E6" s="24">
        <f>D6*(1+$O$5)</f>
        <v>2.1295140000000004</v>
      </c>
      <c r="F6" s="24">
        <f>E6*(1+$O$5)</f>
        <v>2.2785799800000004</v>
      </c>
      <c r="G6" s="24">
        <f>F6*(1+$O$5)</f>
        <v>2.4380805786000006</v>
      </c>
      <c r="H6" s="24">
        <f>G6*(1+$O$5)</f>
        <v>2.608746219102001</v>
      </c>
      <c r="I6" s="24">
        <f>H6*(1+$O$6)</f>
        <v>2.7913584544391412</v>
      </c>
      <c r="J6" s="24">
        <f>I6*(1+$O$6)</f>
        <v>2.9867535462498811</v>
      </c>
      <c r="K6" s="24">
        <f>J6*(1+$O$6)</f>
        <v>3.195826294487373</v>
      </c>
      <c r="L6" s="24">
        <f>K6*(1+$O$6)</f>
        <v>3.4195341351014892</v>
      </c>
      <c r="M6" s="24">
        <f>L6*(1+$O$6)</f>
        <v>3.6589015245585936</v>
      </c>
      <c r="N6" s="24">
        <f>L6*O8</f>
        <v>68.390682702029778</v>
      </c>
      <c r="O6" s="21">
        <v>7.0000000000000007E-2</v>
      </c>
      <c r="P6" s="1" t="s">
        <v>2</v>
      </c>
    </row>
    <row r="7" spans="2:19" x14ac:dyDescent="0.15">
      <c r="C7" s="8" t="str">
        <f>CONCATENATE(R8,O7*100,S8)</f>
        <v>PV(10%)</v>
      </c>
      <c r="D7" s="24">
        <f>D6*(1+$O$7)^($D$5-D5-1)</f>
        <v>1.8092727272727274</v>
      </c>
      <c r="E7" s="24">
        <f t="shared" ref="E7:N7" si="1">E6*(1+$O$7)^($D$5-E5-1)</f>
        <v>1.7599289256198347</v>
      </c>
      <c r="F7" s="24">
        <f t="shared" si="1"/>
        <v>1.7119308640120208</v>
      </c>
      <c r="G7" s="24">
        <f t="shared" si="1"/>
        <v>1.6652418404480569</v>
      </c>
      <c r="H7" s="24">
        <f t="shared" si="1"/>
        <v>1.6198261538903824</v>
      </c>
      <c r="I7" s="24">
        <f t="shared" si="1"/>
        <v>1.5756490769660996</v>
      </c>
      <c r="J7" s="24">
        <f t="shared" si="1"/>
        <v>1.5326768294124782</v>
      </c>
      <c r="K7" s="24">
        <f t="shared" si="1"/>
        <v>1.4908765522466836</v>
      </c>
      <c r="L7" s="24">
        <f t="shared" si="1"/>
        <v>1.4502162826399558</v>
      </c>
      <c r="M7" s="24">
        <f t="shared" si="1"/>
        <v>1.4106649294770479</v>
      </c>
      <c r="N7" s="24">
        <f t="shared" si="1"/>
        <v>26.36756877527192</v>
      </c>
      <c r="O7" s="21">
        <v>0.1</v>
      </c>
      <c r="P7" t="s">
        <v>3</v>
      </c>
    </row>
    <row r="8" spans="2:19" ht="14" thickBot="1" x14ac:dyDescent="0.2">
      <c r="C8" s="9" t="s">
        <v>29</v>
      </c>
      <c r="D8" s="25">
        <f>SUM(D7:N7)</f>
        <v>42.393852957257209</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1.86</v>
      </c>
      <c r="D12" s="24">
        <f>C12*(1+$O$11)</f>
        <v>2.0460000000000003</v>
      </c>
      <c r="E12" s="24">
        <f>D12*(1+$O$11)</f>
        <v>2.2506000000000004</v>
      </c>
      <c r="F12" s="24">
        <f>E12*(1+$O$11)</f>
        <v>2.4756600000000004</v>
      </c>
      <c r="G12" s="24">
        <f>F12*(1+$O$11)</f>
        <v>2.7232260000000008</v>
      </c>
      <c r="H12" s="24">
        <f>G12*(1+$O$11)</f>
        <v>2.9955486000000011</v>
      </c>
      <c r="I12" s="24">
        <f>H12*(1+$O$12)</f>
        <v>3.2951034600000013</v>
      </c>
      <c r="J12" s="24">
        <f>I12*(1+$O$12)</f>
        <v>3.6246138060000019</v>
      </c>
      <c r="K12" s="24">
        <f>J12*(1+$O$12)</f>
        <v>3.9870751866000025</v>
      </c>
      <c r="L12" s="24">
        <f>K12*(1+$O$12)</f>
        <v>4.3857827052600031</v>
      </c>
      <c r="M12" s="24">
        <f>L12*(1+$O$12)</f>
        <v>4.8243609757860035</v>
      </c>
      <c r="N12" s="24">
        <f>L12*O14</f>
        <v>109.64456763150008</v>
      </c>
      <c r="O12" s="21">
        <v>0.1</v>
      </c>
      <c r="P12" s="1" t="s">
        <v>2</v>
      </c>
    </row>
    <row r="13" spans="2:19" x14ac:dyDescent="0.15">
      <c r="B13">
        <f>B7</f>
        <v>0</v>
      </c>
      <c r="C13" s="8" t="str">
        <f>C7</f>
        <v>PV(10%)</v>
      </c>
      <c r="D13" s="24">
        <f>D12*(1+$O$13)^($D$11-D11-1)</f>
        <v>1.86</v>
      </c>
      <c r="E13" s="24">
        <f t="shared" ref="E13:M13" si="3">E12*(1+$O$7)^($D$5-E11-1)</f>
        <v>1.86</v>
      </c>
      <c r="F13" s="24">
        <f t="shared" si="3"/>
        <v>1.8599999999999997</v>
      </c>
      <c r="G13" s="24">
        <f t="shared" si="3"/>
        <v>1.86</v>
      </c>
      <c r="H13" s="24">
        <f t="shared" si="3"/>
        <v>1.8599999999999999</v>
      </c>
      <c r="I13" s="24">
        <f t="shared" si="3"/>
        <v>1.86</v>
      </c>
      <c r="J13" s="24">
        <f t="shared" si="3"/>
        <v>1.8599999999999999</v>
      </c>
      <c r="K13" s="24">
        <f t="shared" si="3"/>
        <v>1.86</v>
      </c>
      <c r="L13" s="24">
        <f t="shared" si="3"/>
        <v>1.86</v>
      </c>
      <c r="M13" s="24">
        <f t="shared" si="3"/>
        <v>1.86</v>
      </c>
      <c r="N13" s="24">
        <f>N12*(1+$O$7)^($D$5-N11-1)</f>
        <v>42.272727272727273</v>
      </c>
      <c r="O13" s="21">
        <f>O7</f>
        <v>0.1</v>
      </c>
      <c r="P13" t="s">
        <v>3</v>
      </c>
    </row>
    <row r="14" spans="2:19" ht="14" thickBot="1" x14ac:dyDescent="0.2">
      <c r="C14" s="9" t="s">
        <v>4</v>
      </c>
      <c r="D14" s="25">
        <f>SUM(D13:N13)</f>
        <v>60.872727272727275</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1.86</v>
      </c>
      <c r="D18" s="24">
        <f>C18*(1+$O$17)</f>
        <v>1.9158000000000002</v>
      </c>
      <c r="E18" s="24">
        <f>D18*(1+$O$17)</f>
        <v>1.9732740000000002</v>
      </c>
      <c r="F18" s="24">
        <f>E18*(1+$O$17)</f>
        <v>2.0324722200000003</v>
      </c>
      <c r="G18" s="24">
        <f>F18*(1+$O$17)</f>
        <v>2.0934463866000002</v>
      </c>
      <c r="H18" s="24">
        <f>G18*(1+$O$17)</f>
        <v>2.1562497781980001</v>
      </c>
      <c r="I18" s="24">
        <f>H18*(1+$O$18)</f>
        <v>2.2209372715439404</v>
      </c>
      <c r="J18" s="24">
        <f>I18*(1+$O$18)</f>
        <v>2.2875653896902586</v>
      </c>
      <c r="K18" s="24">
        <f>J18*(1+$O$18)</f>
        <v>2.3561923513809666</v>
      </c>
      <c r="L18" s="24">
        <f>K18*(1+$O$18)</f>
        <v>2.4268781219223956</v>
      </c>
      <c r="M18" s="24">
        <f>L18*(1+$O$18)</f>
        <v>2.4996844655800676</v>
      </c>
      <c r="N18" s="24">
        <f>L18*O20</f>
        <v>48.537562438447914</v>
      </c>
      <c r="O18" s="21">
        <v>0.03</v>
      </c>
      <c r="P18" s="1" t="s">
        <v>2</v>
      </c>
    </row>
    <row r="19" spans="2:16" x14ac:dyDescent="0.15">
      <c r="B19">
        <f>B7</f>
        <v>0</v>
      </c>
      <c r="C19" s="8" t="str">
        <f>C13</f>
        <v>PV(10%)</v>
      </c>
      <c r="D19" s="24">
        <f>D18*(1+$O$19)^($D$17-D17-1)</f>
        <v>1.7416363636363636</v>
      </c>
      <c r="E19" s="24">
        <f t="shared" ref="E19:N19" si="5">E18*(1+$O$19)^($D$17-E17-1)</f>
        <v>1.630804958677686</v>
      </c>
      <c r="F19" s="24">
        <f t="shared" si="5"/>
        <v>1.5270264613072875</v>
      </c>
      <c r="G19" s="24">
        <f t="shared" si="5"/>
        <v>1.4298520501331873</v>
      </c>
      <c r="H19" s="24">
        <f t="shared" si="5"/>
        <v>1.3388614651247115</v>
      </c>
      <c r="I19" s="24">
        <f t="shared" si="5"/>
        <v>1.253661190071321</v>
      </c>
      <c r="J19" s="24">
        <f t="shared" si="5"/>
        <v>1.1738827507031457</v>
      </c>
      <c r="K19" s="24">
        <f t="shared" si="5"/>
        <v>1.0991811211129459</v>
      </c>
      <c r="L19" s="24">
        <f t="shared" si="5"/>
        <v>1.0292332315875765</v>
      </c>
      <c r="M19" s="24">
        <f t="shared" si="5"/>
        <v>0.96373657139563973</v>
      </c>
      <c r="N19" s="24">
        <f t="shared" si="5"/>
        <v>18.713331483410478</v>
      </c>
      <c r="O19" s="21">
        <f>O13</f>
        <v>0.1</v>
      </c>
      <c r="P19" t="s">
        <v>3</v>
      </c>
    </row>
    <row r="20" spans="2:16" ht="14" thickBot="1" x14ac:dyDescent="0.2">
      <c r="C20" s="9" t="s">
        <v>4</v>
      </c>
      <c r="D20" s="25">
        <f>SUM(D19:N19)</f>
        <v>31.901207647160341</v>
      </c>
      <c r="E20" s="26"/>
      <c r="F20" s="26"/>
      <c r="G20" s="26"/>
      <c r="H20" s="26"/>
      <c r="I20" s="26"/>
      <c r="J20" s="26"/>
      <c r="K20" s="26"/>
      <c r="L20" s="26"/>
      <c r="M20" s="26"/>
      <c r="N20" s="26"/>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42.393852957257209</v>
      </c>
      <c r="F23" s="29">
        <f>E23*D23</f>
        <v>25.436311774354326</v>
      </c>
    </row>
    <row r="24" spans="2:16" x14ac:dyDescent="0.15">
      <c r="C24" s="11" t="s">
        <v>16</v>
      </c>
      <c r="D24" s="27">
        <v>0.2</v>
      </c>
      <c r="E24" s="24">
        <f>D14</f>
        <v>60.872727272727275</v>
      </c>
      <c r="F24" s="29">
        <f>E24*D24</f>
        <v>12.174545454545456</v>
      </c>
    </row>
    <row r="25" spans="2:16" ht="14" thickBot="1" x14ac:dyDescent="0.2">
      <c r="C25" s="12" t="s">
        <v>33</v>
      </c>
      <c r="D25" s="28">
        <v>0.2</v>
      </c>
      <c r="E25" s="30">
        <f>D20</f>
        <v>31.901207647160341</v>
      </c>
      <c r="F25" s="31">
        <f>E25*D25</f>
        <v>6.3802415294320687</v>
      </c>
    </row>
    <row r="26" spans="2:16" ht="14" thickBot="1" x14ac:dyDescent="0.2">
      <c r="E26" s="19" t="s">
        <v>11</v>
      </c>
      <c r="F26" s="20">
        <f>SUM(F23:F25)</f>
        <v>43.991098758331852</v>
      </c>
    </row>
    <row r="28" spans="2:16" x14ac:dyDescent="0.15">
      <c r="B28" t="s">
        <v>27</v>
      </c>
    </row>
    <row r="30" spans="2:16" x14ac:dyDescent="0.15">
      <c r="B30" t="s">
        <v>26</v>
      </c>
      <c r="C30" s="32" t="s">
        <v>28</v>
      </c>
    </row>
  </sheetData>
  <conditionalFormatting sqref="D3">
    <cfRule type="containsText" dxfId="131" priority="1" operator="containsText" text="overvalued">
      <formula>NOT(ISERROR(SEARCH("overvalued",D3)))</formula>
    </cfRule>
    <cfRule type="containsText" dxfId="130" priority="2" operator="containsText" text="undervalued">
      <formula>NOT(ISERROR(SEARCH("undervalued",D3)))</formula>
    </cfRule>
  </conditionalFormatting>
  <hyperlinks>
    <hyperlink ref="C30" r:id="rId1" xr:uid="{509B00C6-DBA2-4226-BAE8-3CF425344881}"/>
    <hyperlink ref="B4" location="'COMPARATIVE TABLE'!A1" display="'COMPARATIVE TABLE'!A1" xr:uid="{A26D529F-267D-49A4-9824-79389A725010}"/>
  </hyperlinks>
  <pageMargins left="0.7" right="0.7" top="0.78740157499999996" bottom="0.78740157499999996"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B8B8C-1219-4778-A726-F41A5718CA77}">
  <sheetPr codeName="Sheet4"/>
  <dimension ref="A1:M93"/>
  <sheetViews>
    <sheetView topLeftCell="B1" workbookViewId="0">
      <selection activeCell="B66" sqref="B66"/>
    </sheetView>
  </sheetViews>
  <sheetFormatPr baseColWidth="10" defaultColWidth="8.83203125" defaultRowHeight="13" x14ac:dyDescent="0.15"/>
  <cols>
    <col min="1" max="1" width="0" hidden="1" customWidth="1"/>
    <col min="2" max="3" width="14.33203125" customWidth="1"/>
    <col min="4" max="4" width="6" customWidth="1"/>
    <col min="5" max="12" width="14.33203125" customWidth="1"/>
  </cols>
  <sheetData>
    <row r="1" spans="1:13" x14ac:dyDescent="0.15">
      <c r="A1" t="s">
        <v>110</v>
      </c>
    </row>
    <row r="3" spans="1:13" x14ac:dyDescent="0.15">
      <c r="A3">
        <v>1</v>
      </c>
      <c r="B3" t="s">
        <v>62</v>
      </c>
      <c r="C3">
        <v>31911337154</v>
      </c>
      <c r="E3" t="s">
        <v>460</v>
      </c>
      <c r="F3">
        <v>526.20000000000005</v>
      </c>
      <c r="G3">
        <v>1.0554650000000001</v>
      </c>
    </row>
    <row r="4" spans="1:13" x14ac:dyDescent="0.15">
      <c r="A4">
        <v>2</v>
      </c>
      <c r="B4" t="s">
        <v>63</v>
      </c>
      <c r="C4">
        <v>27029320758</v>
      </c>
      <c r="E4" t="s">
        <v>463</v>
      </c>
      <c r="F4">
        <v>131.13999999999999</v>
      </c>
    </row>
    <row r="5" spans="1:13" x14ac:dyDescent="0.15">
      <c r="A5">
        <v>3</v>
      </c>
      <c r="B5" t="s">
        <v>111</v>
      </c>
      <c r="C5">
        <v>5118521200</v>
      </c>
      <c r="E5" t="s">
        <v>468</v>
      </c>
      <c r="F5">
        <v>1328.2</v>
      </c>
    </row>
    <row r="6" spans="1:13" x14ac:dyDescent="0.15">
      <c r="A6">
        <v>4</v>
      </c>
      <c r="B6" t="s">
        <v>90</v>
      </c>
      <c r="C6">
        <v>308.89999999999998</v>
      </c>
      <c r="E6" t="s">
        <v>471</v>
      </c>
      <c r="F6">
        <v>160.85</v>
      </c>
    </row>
    <row r="7" spans="1:13" x14ac:dyDescent="0.15">
      <c r="A7">
        <v>5</v>
      </c>
      <c r="B7" t="s">
        <v>120</v>
      </c>
      <c r="C7">
        <v>15110368817</v>
      </c>
      <c r="E7" t="s">
        <v>477</v>
      </c>
      <c r="F7">
        <v>78.55</v>
      </c>
    </row>
    <row r="8" spans="1:13" x14ac:dyDescent="0.15">
      <c r="A8">
        <v>6</v>
      </c>
      <c r="B8" t="s">
        <v>121</v>
      </c>
      <c r="C8">
        <v>8863858174</v>
      </c>
      <c r="E8" t="s">
        <v>487</v>
      </c>
      <c r="F8">
        <v>64.86</v>
      </c>
    </row>
    <row r="9" spans="1:13" x14ac:dyDescent="0.15">
      <c r="A9">
        <v>7</v>
      </c>
      <c r="B9" t="s">
        <v>129</v>
      </c>
      <c r="C9">
        <v>88.73</v>
      </c>
      <c r="E9" t="s">
        <v>492</v>
      </c>
      <c r="F9">
        <v>86.04</v>
      </c>
    </row>
    <row r="10" spans="1:13" x14ac:dyDescent="0.15">
      <c r="A10">
        <v>8</v>
      </c>
      <c r="B10" t="s">
        <v>131</v>
      </c>
      <c r="C10">
        <v>1787732009278</v>
      </c>
      <c r="E10" t="s">
        <v>498</v>
      </c>
      <c r="F10">
        <v>185.26</v>
      </c>
    </row>
    <row r="11" spans="1:13" x14ac:dyDescent="0.15">
      <c r="A11">
        <v>9</v>
      </c>
      <c r="B11" t="s">
        <v>86</v>
      </c>
      <c r="C11">
        <v>2066940615785</v>
      </c>
      <c r="E11" t="s">
        <v>506</v>
      </c>
      <c r="F11">
        <v>30.73</v>
      </c>
    </row>
    <row r="12" spans="1:13" x14ac:dyDescent="0.15">
      <c r="A12">
        <v>10</v>
      </c>
      <c r="B12" t="s">
        <v>78</v>
      </c>
      <c r="C12">
        <v>118705378883</v>
      </c>
      <c r="E12" t="s">
        <v>515</v>
      </c>
      <c r="F12">
        <v>784667862</v>
      </c>
    </row>
    <row r="13" spans="1:13" x14ac:dyDescent="0.15">
      <c r="A13">
        <v>11</v>
      </c>
      <c r="B13" t="s">
        <v>79</v>
      </c>
      <c r="C13">
        <v>382.43</v>
      </c>
      <c r="E13" t="s">
        <v>521</v>
      </c>
      <c r="F13">
        <v>22258730087</v>
      </c>
      <c r="G13">
        <v>22.25873009</v>
      </c>
    </row>
    <row r="14" spans="1:13" x14ac:dyDescent="0.15">
      <c r="A14">
        <v>12</v>
      </c>
      <c r="B14" t="s">
        <v>132</v>
      </c>
      <c r="C14">
        <v>3305724033297</v>
      </c>
      <c r="F14">
        <v>13.64</v>
      </c>
      <c r="I14">
        <v>7.8135500000000002</v>
      </c>
      <c r="J14">
        <v>423075814872</v>
      </c>
      <c r="M14">
        <f>J14/1000000000</f>
        <v>423.07581487200002</v>
      </c>
    </row>
    <row r="15" spans="1:13" x14ac:dyDescent="0.15">
      <c r="A15">
        <v>13</v>
      </c>
      <c r="B15" t="s">
        <v>133</v>
      </c>
      <c r="C15">
        <v>74.489999999999995</v>
      </c>
      <c r="E15" t="s">
        <v>647</v>
      </c>
      <c r="F15">
        <v>430542582</v>
      </c>
    </row>
    <row r="16" spans="1:13" x14ac:dyDescent="0.15">
      <c r="A16">
        <v>14</v>
      </c>
      <c r="B16" t="s">
        <v>38</v>
      </c>
      <c r="C16">
        <v>31911337154</v>
      </c>
      <c r="E16" t="s">
        <v>646</v>
      </c>
      <c r="F16">
        <v>25275038488</v>
      </c>
      <c r="G16">
        <v>25.27503849</v>
      </c>
    </row>
    <row r="17" spans="1:12" x14ac:dyDescent="0.15">
      <c r="A17">
        <v>15</v>
      </c>
      <c r="B17" t="s">
        <v>134</v>
      </c>
      <c r="C17">
        <v>3426442074</v>
      </c>
      <c r="E17" t="s">
        <v>667</v>
      </c>
      <c r="F17">
        <v>1939609371</v>
      </c>
    </row>
    <row r="18" spans="1:12" x14ac:dyDescent="0.15">
      <c r="A18">
        <v>16</v>
      </c>
      <c r="B18" t="s">
        <v>135</v>
      </c>
      <c r="C18">
        <v>15365500000</v>
      </c>
      <c r="E18" t="s">
        <v>675</v>
      </c>
      <c r="F18">
        <v>5053863740</v>
      </c>
      <c r="G18">
        <v>9.9764099999999996</v>
      </c>
      <c r="H18">
        <v>153292527855</v>
      </c>
    </row>
    <row r="19" spans="1:12" x14ac:dyDescent="0.15">
      <c r="A19">
        <v>17</v>
      </c>
      <c r="B19" t="s">
        <v>136</v>
      </c>
      <c r="C19">
        <v>88.09</v>
      </c>
      <c r="E19" t="s">
        <v>692</v>
      </c>
      <c r="F19">
        <v>18.079999999999998</v>
      </c>
    </row>
    <row r="20" spans="1:12" x14ac:dyDescent="0.15">
      <c r="A20">
        <v>18</v>
      </c>
      <c r="B20" t="s">
        <v>40</v>
      </c>
      <c r="C20">
        <v>385980835556</v>
      </c>
      <c r="E20" t="s">
        <v>683</v>
      </c>
      <c r="F20">
        <v>20624748000</v>
      </c>
    </row>
    <row r="21" spans="1:12" x14ac:dyDescent="0.15">
      <c r="A21">
        <v>19</v>
      </c>
      <c r="B21" t="s">
        <v>137</v>
      </c>
      <c r="C21">
        <v>856938600000</v>
      </c>
      <c r="E21" t="s">
        <v>723</v>
      </c>
      <c r="F21">
        <v>60.43</v>
      </c>
      <c r="L21" t="s">
        <v>693</v>
      </c>
    </row>
    <row r="22" spans="1:12" x14ac:dyDescent="0.15">
      <c r="A22">
        <v>20</v>
      </c>
      <c r="B22" t="s">
        <v>30</v>
      </c>
      <c r="C22">
        <v>131208105732</v>
      </c>
      <c r="E22" t="s">
        <v>732</v>
      </c>
      <c r="F22">
        <v>66.16</v>
      </c>
    </row>
    <row r="23" spans="1:12" x14ac:dyDescent="0.15">
      <c r="A23">
        <v>21</v>
      </c>
      <c r="B23" t="s">
        <v>138</v>
      </c>
      <c r="C23">
        <v>27029320758</v>
      </c>
      <c r="F23">
        <v>41.95</v>
      </c>
    </row>
    <row r="24" spans="1:12" x14ac:dyDescent="0.15">
      <c r="A24">
        <v>22</v>
      </c>
      <c r="B24" t="s">
        <v>139</v>
      </c>
      <c r="C24">
        <v>23.02</v>
      </c>
      <c r="F24">
        <v>546.4</v>
      </c>
    </row>
    <row r="25" spans="1:12" x14ac:dyDescent="0.15">
      <c r="A25">
        <v>23</v>
      </c>
      <c r="B25" t="s">
        <v>140</v>
      </c>
      <c r="C25">
        <v>32216802502</v>
      </c>
      <c r="F25">
        <v>546.4</v>
      </c>
    </row>
    <row r="26" spans="1:12" x14ac:dyDescent="0.15">
      <c r="A26">
        <v>24</v>
      </c>
      <c r="B26" t="s">
        <v>41</v>
      </c>
      <c r="C26">
        <v>299365001678</v>
      </c>
      <c r="F26">
        <v>546.4</v>
      </c>
    </row>
    <row r="27" spans="1:12" x14ac:dyDescent="0.15">
      <c r="A27">
        <v>25</v>
      </c>
      <c r="B27" t="s">
        <v>165</v>
      </c>
      <c r="C27">
        <v>9062907136</v>
      </c>
      <c r="F27">
        <v>546.4</v>
      </c>
    </row>
    <row r="28" spans="1:12" x14ac:dyDescent="0.15">
      <c r="A28">
        <v>26</v>
      </c>
      <c r="B28" t="s">
        <v>166</v>
      </c>
      <c r="C28">
        <v>2756368437</v>
      </c>
      <c r="F28">
        <v>546.4</v>
      </c>
    </row>
    <row r="29" spans="1:12" x14ac:dyDescent="0.15">
      <c r="A29">
        <v>27</v>
      </c>
      <c r="B29" t="s">
        <v>167</v>
      </c>
      <c r="C29">
        <v>26.78</v>
      </c>
      <c r="F29">
        <v>546.4</v>
      </c>
    </row>
    <row r="30" spans="1:12" x14ac:dyDescent="0.15">
      <c r="A30">
        <v>28</v>
      </c>
      <c r="B30" t="s">
        <v>201</v>
      </c>
      <c r="C30">
        <v>161.61000000000001</v>
      </c>
      <c r="F30">
        <v>546.4</v>
      </c>
    </row>
    <row r="31" spans="1:12" x14ac:dyDescent="0.15">
      <c r="A31">
        <v>29</v>
      </c>
      <c r="B31" t="s">
        <v>202</v>
      </c>
      <c r="C31">
        <v>71.95</v>
      </c>
      <c r="E31" t="s">
        <v>460</v>
      </c>
      <c r="F31">
        <v>546.4</v>
      </c>
    </row>
    <row r="32" spans="1:12" x14ac:dyDescent="0.15">
      <c r="A32">
        <v>30</v>
      </c>
      <c r="B32" t="s">
        <v>203</v>
      </c>
      <c r="C32">
        <v>110.95</v>
      </c>
      <c r="E32" t="s">
        <v>460</v>
      </c>
      <c r="F32">
        <v>546.4</v>
      </c>
    </row>
    <row r="33" spans="1:7" x14ac:dyDescent="0.15">
      <c r="A33">
        <v>31</v>
      </c>
      <c r="B33" t="s">
        <v>220</v>
      </c>
      <c r="C33">
        <v>39.4</v>
      </c>
      <c r="E33" t="s">
        <v>460</v>
      </c>
      <c r="F33">
        <v>546.4</v>
      </c>
    </row>
    <row r="34" spans="1:7" x14ac:dyDescent="0.15">
      <c r="A34">
        <v>32</v>
      </c>
      <c r="B34" t="s">
        <v>249</v>
      </c>
      <c r="C34">
        <v>51446620000</v>
      </c>
      <c r="E34" t="s">
        <v>460</v>
      </c>
      <c r="F34">
        <v>546.4</v>
      </c>
    </row>
    <row r="35" spans="1:7" x14ac:dyDescent="0.15">
      <c r="A35">
        <v>33</v>
      </c>
      <c r="B35" t="s">
        <v>257</v>
      </c>
      <c r="C35">
        <v>347068695241</v>
      </c>
      <c r="E35" t="s">
        <v>460</v>
      </c>
      <c r="F35">
        <v>546.4</v>
      </c>
    </row>
    <row r="36" spans="1:7" x14ac:dyDescent="0.15">
      <c r="A36">
        <v>34</v>
      </c>
      <c r="B36" t="s">
        <v>260</v>
      </c>
      <c r="C36" t="e">
        <v>#N/A</v>
      </c>
      <c r="D36" t="e">
        <v>#N/A</v>
      </c>
      <c r="E36" t="s">
        <v>460</v>
      </c>
      <c r="F36">
        <v>546.4</v>
      </c>
    </row>
    <row r="37" spans="1:7" x14ac:dyDescent="0.15">
      <c r="A37">
        <v>35</v>
      </c>
      <c r="B37" t="s">
        <v>278</v>
      </c>
      <c r="C37">
        <v>30068470894</v>
      </c>
      <c r="E37" t="s">
        <v>460</v>
      </c>
      <c r="F37">
        <v>546.4</v>
      </c>
    </row>
    <row r="38" spans="1:7" x14ac:dyDescent="0.15">
      <c r="A38">
        <v>36</v>
      </c>
      <c r="B38" t="s">
        <v>279</v>
      </c>
      <c r="C38">
        <v>142744538304</v>
      </c>
      <c r="E38" t="s">
        <v>460</v>
      </c>
      <c r="F38">
        <v>546.4</v>
      </c>
    </row>
    <row r="39" spans="1:7" ht="14" x14ac:dyDescent="0.15">
      <c r="A39">
        <v>37</v>
      </c>
      <c r="B39" t="s">
        <v>293</v>
      </c>
      <c r="C39" s="97" t="s">
        <v>294</v>
      </c>
      <c r="E39" t="s">
        <v>460</v>
      </c>
      <c r="F39">
        <v>546.4</v>
      </c>
      <c r="G39">
        <v>73.138000000000005</v>
      </c>
    </row>
    <row r="40" spans="1:7" x14ac:dyDescent="0.15">
      <c r="A40">
        <v>38</v>
      </c>
      <c r="B40" t="s">
        <v>295</v>
      </c>
      <c r="C40">
        <v>6.91</v>
      </c>
      <c r="E40" t="s">
        <v>460</v>
      </c>
      <c r="F40">
        <v>546.4</v>
      </c>
    </row>
    <row r="41" spans="1:7" x14ac:dyDescent="0.15">
      <c r="A41">
        <v>39</v>
      </c>
      <c r="B41" t="s">
        <v>309</v>
      </c>
      <c r="C41">
        <v>284603901965</v>
      </c>
      <c r="E41" t="s">
        <v>460</v>
      </c>
      <c r="F41">
        <v>546.4</v>
      </c>
    </row>
    <row r="42" spans="1:7" x14ac:dyDescent="0.15">
      <c r="A42">
        <v>40</v>
      </c>
      <c r="B42" t="s">
        <v>328</v>
      </c>
      <c r="C42">
        <v>119.92</v>
      </c>
      <c r="E42" t="s">
        <v>460</v>
      </c>
      <c r="F42">
        <v>546.4</v>
      </c>
    </row>
    <row r="43" spans="1:7" x14ac:dyDescent="0.15">
      <c r="A43">
        <v>41</v>
      </c>
      <c r="B43" t="s">
        <v>329</v>
      </c>
      <c r="C43">
        <v>147.75</v>
      </c>
      <c r="E43" t="s">
        <v>460</v>
      </c>
      <c r="F43">
        <v>546.4</v>
      </c>
    </row>
    <row r="44" spans="1:7" x14ac:dyDescent="0.15">
      <c r="A44">
        <v>42</v>
      </c>
      <c r="B44" t="s">
        <v>330</v>
      </c>
      <c r="C44">
        <v>262.64</v>
      </c>
      <c r="E44" t="s">
        <v>460</v>
      </c>
      <c r="F44">
        <v>546.4</v>
      </c>
    </row>
    <row r="45" spans="1:7" x14ac:dyDescent="0.15">
      <c r="A45">
        <v>43</v>
      </c>
      <c r="B45" t="s">
        <v>298</v>
      </c>
      <c r="C45">
        <v>129.93</v>
      </c>
      <c r="E45" t="s">
        <v>460</v>
      </c>
      <c r="F45">
        <v>546.4</v>
      </c>
    </row>
    <row r="46" spans="1:7" x14ac:dyDescent="0.15">
      <c r="A46">
        <v>44</v>
      </c>
      <c r="B46" t="s">
        <v>331</v>
      </c>
      <c r="C46">
        <v>190.49</v>
      </c>
      <c r="E46" t="s">
        <v>460</v>
      </c>
      <c r="F46">
        <v>546.4</v>
      </c>
    </row>
    <row r="47" spans="1:7" x14ac:dyDescent="0.15">
      <c r="A47">
        <v>45</v>
      </c>
      <c r="B47" t="s">
        <v>332</v>
      </c>
      <c r="C47">
        <v>239.56</v>
      </c>
      <c r="E47" t="s">
        <v>460</v>
      </c>
      <c r="F47">
        <v>546.4</v>
      </c>
    </row>
    <row r="48" spans="1:7" x14ac:dyDescent="0.15">
      <c r="A48">
        <v>46</v>
      </c>
      <c r="B48" t="s">
        <v>259</v>
      </c>
      <c r="C48">
        <v>119.92</v>
      </c>
      <c r="E48" t="s">
        <v>460</v>
      </c>
      <c r="F48">
        <v>546.4</v>
      </c>
    </row>
    <row r="49" spans="1:6" x14ac:dyDescent="0.15">
      <c r="A49">
        <v>47</v>
      </c>
      <c r="B49" t="s">
        <v>333</v>
      </c>
      <c r="C49">
        <v>47.64</v>
      </c>
      <c r="E49" t="s">
        <v>460</v>
      </c>
      <c r="F49">
        <v>546.4</v>
      </c>
    </row>
    <row r="50" spans="1:6" x14ac:dyDescent="0.15">
      <c r="A50">
        <v>48</v>
      </c>
      <c r="B50" t="s">
        <v>334</v>
      </c>
      <c r="C50">
        <v>63.61</v>
      </c>
      <c r="E50" t="s">
        <v>460</v>
      </c>
      <c r="F50">
        <v>546.4</v>
      </c>
    </row>
    <row r="51" spans="1:6" x14ac:dyDescent="0.15">
      <c r="A51">
        <v>49</v>
      </c>
      <c r="B51" t="s">
        <v>335</v>
      </c>
      <c r="C51">
        <v>50.39</v>
      </c>
      <c r="E51" t="s">
        <v>460</v>
      </c>
      <c r="F51">
        <v>546.4</v>
      </c>
    </row>
    <row r="52" spans="1:6" x14ac:dyDescent="0.15">
      <c r="A52">
        <v>50</v>
      </c>
      <c r="B52" t="s">
        <v>336</v>
      </c>
      <c r="C52">
        <v>343.38</v>
      </c>
      <c r="E52" t="s">
        <v>460</v>
      </c>
      <c r="F52">
        <v>546.4</v>
      </c>
    </row>
    <row r="53" spans="1:6" x14ac:dyDescent="0.15">
      <c r="A53">
        <v>51</v>
      </c>
      <c r="B53" t="s">
        <v>337</v>
      </c>
      <c r="C53">
        <v>315.86</v>
      </c>
      <c r="E53" t="s">
        <v>460</v>
      </c>
      <c r="F53">
        <v>546.4</v>
      </c>
    </row>
    <row r="54" spans="1:6" x14ac:dyDescent="0.15">
      <c r="A54">
        <v>52</v>
      </c>
      <c r="B54" t="s">
        <v>338</v>
      </c>
      <c r="C54">
        <v>214.3</v>
      </c>
      <c r="E54" t="s">
        <v>460</v>
      </c>
      <c r="F54">
        <v>546.4</v>
      </c>
    </row>
    <row r="55" spans="1:6" x14ac:dyDescent="0.15">
      <c r="A55">
        <v>53</v>
      </c>
      <c r="B55" t="s">
        <v>339</v>
      </c>
      <c r="C55">
        <v>26.43</v>
      </c>
      <c r="E55" t="s">
        <v>460</v>
      </c>
      <c r="F55">
        <v>546.4</v>
      </c>
    </row>
    <row r="56" spans="1:6" x14ac:dyDescent="0.15">
      <c r="A56">
        <v>54</v>
      </c>
      <c r="B56" t="s">
        <v>340</v>
      </c>
      <c r="C56">
        <v>140.88999999999999</v>
      </c>
      <c r="E56" t="s">
        <v>460</v>
      </c>
      <c r="F56">
        <v>546.4</v>
      </c>
    </row>
    <row r="57" spans="1:6" x14ac:dyDescent="0.15">
      <c r="A57">
        <v>55</v>
      </c>
      <c r="B57" t="s">
        <v>341</v>
      </c>
      <c r="C57">
        <v>176.65</v>
      </c>
      <c r="E57" t="s">
        <v>460</v>
      </c>
      <c r="F57">
        <v>546.4</v>
      </c>
    </row>
    <row r="58" spans="1:6" x14ac:dyDescent="0.15">
      <c r="A58">
        <v>56</v>
      </c>
      <c r="B58" t="s">
        <v>342</v>
      </c>
      <c r="C58">
        <v>134.1</v>
      </c>
      <c r="E58" t="s">
        <v>460</v>
      </c>
      <c r="F58">
        <v>546.4</v>
      </c>
    </row>
    <row r="59" spans="1:6" x14ac:dyDescent="0.15">
      <c r="A59">
        <v>57</v>
      </c>
      <c r="B59" t="s">
        <v>343</v>
      </c>
      <c r="C59">
        <v>263.52999999999997</v>
      </c>
      <c r="E59" t="s">
        <v>460</v>
      </c>
      <c r="F59">
        <v>546.4</v>
      </c>
    </row>
    <row r="60" spans="1:6" x14ac:dyDescent="0.15">
      <c r="A60">
        <v>58</v>
      </c>
      <c r="B60" t="s">
        <v>344</v>
      </c>
      <c r="C60">
        <v>110.95</v>
      </c>
    </row>
    <row r="61" spans="1:6" x14ac:dyDescent="0.15">
      <c r="A61">
        <v>59</v>
      </c>
      <c r="B61" t="s">
        <v>297</v>
      </c>
      <c r="C61">
        <v>239.82</v>
      </c>
      <c r="D61">
        <v>1787732009278</v>
      </c>
    </row>
    <row r="62" spans="1:6" x14ac:dyDescent="0.15">
      <c r="A62">
        <v>60</v>
      </c>
      <c r="B62" t="s">
        <v>345</v>
      </c>
      <c r="C62">
        <v>117.01</v>
      </c>
    </row>
    <row r="63" spans="1:6" x14ac:dyDescent="0.15">
      <c r="A63">
        <v>61</v>
      </c>
      <c r="B63" t="s">
        <v>346</v>
      </c>
      <c r="C63">
        <v>151.56</v>
      </c>
    </row>
    <row r="64" spans="1:6" x14ac:dyDescent="0.15">
      <c r="A64">
        <v>62</v>
      </c>
      <c r="B64" t="s">
        <v>347</v>
      </c>
      <c r="C64">
        <v>132.59</v>
      </c>
    </row>
    <row r="65" spans="1:3" x14ac:dyDescent="0.15">
      <c r="A65">
        <v>63</v>
      </c>
      <c r="B65" t="s">
        <v>348</v>
      </c>
      <c r="C65">
        <v>187.49</v>
      </c>
    </row>
    <row r="66" spans="1:3" x14ac:dyDescent="0.15">
      <c r="A66">
        <v>64</v>
      </c>
      <c r="B66" t="s">
        <v>349</v>
      </c>
      <c r="C66">
        <v>530.17999999999995</v>
      </c>
    </row>
    <row r="67" spans="1:3" x14ac:dyDescent="0.15">
      <c r="A67">
        <v>65</v>
      </c>
      <c r="B67" t="s">
        <v>219</v>
      </c>
      <c r="C67">
        <v>39.4</v>
      </c>
    </row>
    <row r="68" spans="1:3" x14ac:dyDescent="0.15">
      <c r="A68">
        <v>66</v>
      </c>
      <c r="B68" t="s">
        <v>350</v>
      </c>
      <c r="C68">
        <v>207.76</v>
      </c>
    </row>
    <row r="69" spans="1:3" x14ac:dyDescent="0.15">
      <c r="A69">
        <v>67</v>
      </c>
      <c r="B69" t="s">
        <v>351</v>
      </c>
      <c r="C69">
        <v>37.36</v>
      </c>
    </row>
    <row r="70" spans="1:3" x14ac:dyDescent="0.15">
      <c r="A70">
        <v>68</v>
      </c>
      <c r="B70" t="s">
        <v>352</v>
      </c>
      <c r="C70">
        <v>141.79</v>
      </c>
    </row>
    <row r="71" spans="1:3" x14ac:dyDescent="0.15">
      <c r="A71">
        <v>69</v>
      </c>
      <c r="B71" t="s">
        <v>353</v>
      </c>
      <c r="C71">
        <v>86.88</v>
      </c>
    </row>
    <row r="72" spans="1:3" x14ac:dyDescent="0.15">
      <c r="A72">
        <v>70</v>
      </c>
      <c r="B72" t="s">
        <v>712</v>
      </c>
      <c r="C72">
        <v>17720754189</v>
      </c>
    </row>
    <row r="73" spans="1:3" x14ac:dyDescent="0.15">
      <c r="A73">
        <v>71</v>
      </c>
      <c r="B73" t="s">
        <v>717</v>
      </c>
      <c r="C73">
        <v>11.22</v>
      </c>
    </row>
    <row r="74" spans="1:3" x14ac:dyDescent="0.15">
      <c r="A74">
        <v>72</v>
      </c>
      <c r="B74" t="s">
        <v>743</v>
      </c>
      <c r="C74">
        <v>131227676700</v>
      </c>
    </row>
    <row r="75" spans="1:3" x14ac:dyDescent="0.15">
      <c r="A75">
        <v>73</v>
      </c>
      <c r="B75" t="s">
        <v>744</v>
      </c>
      <c r="C75">
        <v>71.22</v>
      </c>
    </row>
    <row r="76" spans="1:3" x14ac:dyDescent="0.15">
      <c r="A76">
        <v>74</v>
      </c>
      <c r="B76" t="s">
        <v>137</v>
      </c>
      <c r="C76">
        <v>856938600000</v>
      </c>
    </row>
    <row r="77" spans="1:3" x14ac:dyDescent="0.15">
      <c r="A77">
        <v>75</v>
      </c>
      <c r="B77" t="s">
        <v>40</v>
      </c>
      <c r="C77">
        <v>123.18</v>
      </c>
    </row>
    <row r="78" spans="1:3" x14ac:dyDescent="0.15">
      <c r="A78">
        <v>76</v>
      </c>
      <c r="B78" t="s">
        <v>544</v>
      </c>
      <c r="C78">
        <v>99.2</v>
      </c>
    </row>
    <row r="79" spans="1:3" x14ac:dyDescent="0.15">
      <c r="A79">
        <v>77</v>
      </c>
      <c r="B79" t="s">
        <v>328</v>
      </c>
      <c r="C79">
        <v>119.92</v>
      </c>
    </row>
    <row r="80" spans="1:3" x14ac:dyDescent="0.15">
      <c r="A80">
        <v>78</v>
      </c>
      <c r="B80" t="s">
        <v>775</v>
      </c>
      <c r="C80">
        <v>37.79</v>
      </c>
    </row>
    <row r="81" spans="1:7" x14ac:dyDescent="0.15">
      <c r="A81">
        <v>79</v>
      </c>
      <c r="B81" t="s">
        <v>789</v>
      </c>
      <c r="C81">
        <v>336.53</v>
      </c>
    </row>
    <row r="82" spans="1:7" x14ac:dyDescent="0.15">
      <c r="A82">
        <v>80</v>
      </c>
      <c r="B82" t="s">
        <v>795</v>
      </c>
      <c r="C82">
        <v>76.55</v>
      </c>
      <c r="E82">
        <v>59909969103</v>
      </c>
    </row>
    <row r="83" spans="1:7" x14ac:dyDescent="0.15">
      <c r="A83">
        <v>81</v>
      </c>
      <c r="B83" t="s">
        <v>800</v>
      </c>
      <c r="C83">
        <v>80.209999999999994</v>
      </c>
    </row>
    <row r="84" spans="1:7" x14ac:dyDescent="0.15">
      <c r="A84">
        <v>82</v>
      </c>
      <c r="B84" t="s">
        <v>818</v>
      </c>
      <c r="C84">
        <v>9.48</v>
      </c>
    </row>
    <row r="85" spans="1:7" x14ac:dyDescent="0.15">
      <c r="A85">
        <v>83</v>
      </c>
      <c r="B85" t="s">
        <v>810</v>
      </c>
      <c r="C85">
        <v>104952748410</v>
      </c>
    </row>
    <row r="86" spans="1:7" x14ac:dyDescent="0.15">
      <c r="A86">
        <v>84</v>
      </c>
      <c r="B86" t="s">
        <v>809</v>
      </c>
      <c r="C86">
        <v>12262341551</v>
      </c>
      <c r="F86" t="s">
        <v>838</v>
      </c>
      <c r="G86">
        <v>1.0554650000000001</v>
      </c>
    </row>
    <row r="87" spans="1:7" x14ac:dyDescent="0.15">
      <c r="A87">
        <v>85</v>
      </c>
      <c r="B87" t="s">
        <v>830</v>
      </c>
      <c r="C87">
        <v>120.34</v>
      </c>
      <c r="F87" t="s">
        <v>839</v>
      </c>
      <c r="G87">
        <v>1.442129325</v>
      </c>
    </row>
    <row r="88" spans="1:7" x14ac:dyDescent="0.15">
      <c r="A88">
        <v>86</v>
      </c>
      <c r="B88" t="s">
        <v>836</v>
      </c>
      <c r="C88">
        <v>309</v>
      </c>
      <c r="F88" t="s">
        <v>840</v>
      </c>
      <c r="G88">
        <v>8.2469285499999998</v>
      </c>
    </row>
    <row r="89" spans="1:7" x14ac:dyDescent="0.15">
      <c r="A89">
        <v>87</v>
      </c>
      <c r="B89" t="s">
        <v>837</v>
      </c>
      <c r="C89">
        <v>25.15</v>
      </c>
      <c r="F89" t="s">
        <v>841</v>
      </c>
      <c r="G89">
        <v>77.194599170000004</v>
      </c>
    </row>
    <row r="90" spans="1:7" x14ac:dyDescent="0.15">
      <c r="A90">
        <v>88</v>
      </c>
      <c r="B90" t="s">
        <v>862</v>
      </c>
      <c r="C90">
        <v>37464457805</v>
      </c>
      <c r="F90" t="s">
        <v>842</v>
      </c>
      <c r="G90">
        <v>0.88056389479999997</v>
      </c>
    </row>
    <row r="91" spans="1:7" x14ac:dyDescent="0.15">
      <c r="A91">
        <v>89</v>
      </c>
      <c r="B91" t="s">
        <v>868</v>
      </c>
      <c r="C91">
        <v>51005670346</v>
      </c>
      <c r="F91" t="s">
        <v>843</v>
      </c>
      <c r="G91">
        <v>0.83428999999999998</v>
      </c>
    </row>
    <row r="92" spans="1:7" x14ac:dyDescent="0.15">
      <c r="A92">
        <v>90</v>
      </c>
      <c r="F92" t="s">
        <v>844</v>
      </c>
      <c r="G92">
        <v>1.488394</v>
      </c>
    </row>
    <row r="93" spans="1:7" x14ac:dyDescent="0.15">
      <c r="A93" t="s">
        <v>648</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FA4B-FAB1-46F1-8D02-539486AEB2FD}">
  <sheetPr codeName="Sheet26"/>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53</v>
      </c>
      <c r="C2" s="47" t="s">
        <v>68</v>
      </c>
      <c r="D2" s="48"/>
      <c r="S2" s="3" t="s">
        <v>7</v>
      </c>
    </row>
    <row r="3" spans="2:19" x14ac:dyDescent="0.15">
      <c r="D3" s="13"/>
    </row>
    <row r="4" spans="2:19" ht="29" thickBot="1" x14ac:dyDescent="0.2">
      <c r="B4" s="85" t="s">
        <v>218</v>
      </c>
      <c r="N4" s="5" t="s">
        <v>5</v>
      </c>
      <c r="O4" s="4" t="s">
        <v>0</v>
      </c>
    </row>
    <row r="5" spans="2:19" x14ac:dyDescent="0.15">
      <c r="B5" t="s">
        <v>8</v>
      </c>
      <c r="C5" s="6" t="s">
        <v>422</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0.15</v>
      </c>
      <c r="P5" t="s">
        <v>1</v>
      </c>
      <c r="R5" s="1"/>
    </row>
    <row r="6" spans="2:19" x14ac:dyDescent="0.15">
      <c r="B6" t="s">
        <v>22</v>
      </c>
      <c r="C6" s="7">
        <v>5.0999999999999996</v>
      </c>
      <c r="D6" s="24">
        <f>C6*(1+$O$5)</f>
        <v>5.8649999999999993</v>
      </c>
      <c r="E6" s="24">
        <f>D6*(1+$O$5)</f>
        <v>6.7447499999999989</v>
      </c>
      <c r="F6" s="24">
        <f>E6*(1+$O$5)</f>
        <v>7.7564624999999978</v>
      </c>
      <c r="G6" s="24">
        <f>F6*(1+$O$5)</f>
        <v>8.9199318749999961</v>
      </c>
      <c r="H6" s="24">
        <f>G6*(1+$O$5)</f>
        <v>10.257921656249994</v>
      </c>
      <c r="I6" s="24">
        <f>H6*(1+$O$6)</f>
        <v>11.283713821874995</v>
      </c>
      <c r="J6" s="24">
        <f>I6*(1+$O$6)</f>
        <v>12.412085204062496</v>
      </c>
      <c r="K6" s="24">
        <f>J6*(1+$O$6)</f>
        <v>13.653293724468746</v>
      </c>
      <c r="L6" s="24">
        <f>K6*(1+$O$6)</f>
        <v>15.018623096915622</v>
      </c>
      <c r="M6" s="24">
        <f>L6*(1+$O$6)</f>
        <v>16.520485406607186</v>
      </c>
      <c r="N6" s="24">
        <f>L6*O8</f>
        <v>375.46557742289053</v>
      </c>
      <c r="O6" s="21">
        <v>0.1</v>
      </c>
      <c r="P6" s="1" t="s">
        <v>2</v>
      </c>
    </row>
    <row r="7" spans="2:19" x14ac:dyDescent="0.15">
      <c r="C7" s="8" t="str">
        <f>CONCATENATE(R8,O7*100,S8)</f>
        <v>PV(10%)</v>
      </c>
      <c r="D7" s="24">
        <f>D6*(1+$O$7)^($D$5-D5-1)*0.25</f>
        <v>1.3329545454545453</v>
      </c>
      <c r="E7" s="24">
        <f t="shared" ref="E7:M7" si="1">E6*(1+$O$7)^($D$5-E5-1)*0.25</f>
        <v>1.3935433884297517</v>
      </c>
      <c r="F7" s="24">
        <f t="shared" si="1"/>
        <v>1.4568862697220126</v>
      </c>
      <c r="G7" s="24">
        <f t="shared" si="1"/>
        <v>1.5231083728911949</v>
      </c>
      <c r="H7" s="24">
        <f t="shared" si="1"/>
        <v>1.592340571658976</v>
      </c>
      <c r="I7" s="24">
        <f t="shared" si="1"/>
        <v>1.5923405716589762</v>
      </c>
      <c r="J7" s="24">
        <f t="shared" si="1"/>
        <v>1.5923405716589762</v>
      </c>
      <c r="K7" s="24">
        <f t="shared" si="1"/>
        <v>1.5923405716589762</v>
      </c>
      <c r="L7" s="24">
        <f t="shared" si="1"/>
        <v>1.5923405716589762</v>
      </c>
      <c r="M7" s="24">
        <f t="shared" si="1"/>
        <v>1.5923405716589762</v>
      </c>
      <c r="N7" s="24">
        <f t="shared" ref="N7" si="2">N6*(1+$O$7)^($D$5-N5-1)</f>
        <v>144.75823378717965</v>
      </c>
      <c r="O7" s="21">
        <v>0.1</v>
      </c>
      <c r="P7" t="s">
        <v>3</v>
      </c>
    </row>
    <row r="8" spans="2:19" ht="14" thickBot="1" x14ac:dyDescent="0.2">
      <c r="C8" s="9" t="s">
        <v>29</v>
      </c>
      <c r="D8" s="25">
        <f>SUM(D7:N7)</f>
        <v>160.01876979363101</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Earnings with 25% div</v>
      </c>
      <c r="D11" s="23">
        <v>2021</v>
      </c>
      <c r="E11" s="23">
        <f t="shared" ref="E11:M11" si="3">D11+1</f>
        <v>2022</v>
      </c>
      <c r="F11" s="23">
        <f t="shared" si="3"/>
        <v>2023</v>
      </c>
      <c r="G11" s="23">
        <f t="shared" si="3"/>
        <v>2024</v>
      </c>
      <c r="H11" s="23">
        <f t="shared" si="3"/>
        <v>2025</v>
      </c>
      <c r="I11" s="23">
        <f t="shared" si="3"/>
        <v>2026</v>
      </c>
      <c r="J11" s="23">
        <f t="shared" si="3"/>
        <v>2027</v>
      </c>
      <c r="K11" s="23">
        <f t="shared" si="3"/>
        <v>2028</v>
      </c>
      <c r="L11" s="23">
        <f t="shared" si="3"/>
        <v>2029</v>
      </c>
      <c r="M11" s="23">
        <f t="shared" si="3"/>
        <v>2030</v>
      </c>
      <c r="N11" s="23">
        <v>2030</v>
      </c>
      <c r="O11" s="21">
        <v>0.15</v>
      </c>
      <c r="P11" t="s">
        <v>1</v>
      </c>
    </row>
    <row r="12" spans="2:19" x14ac:dyDescent="0.15">
      <c r="B12" t="s">
        <v>21</v>
      </c>
      <c r="C12" s="7">
        <f>C6</f>
        <v>5.0999999999999996</v>
      </c>
      <c r="D12" s="24">
        <f>C12*(1+$O$11)</f>
        <v>5.8649999999999993</v>
      </c>
      <c r="E12" s="24">
        <f>D12*(1+$O$11)</f>
        <v>6.7447499999999989</v>
      </c>
      <c r="F12" s="24">
        <f>E12*(1+$O$11)</f>
        <v>7.7564624999999978</v>
      </c>
      <c r="G12" s="24">
        <f>F12*(1+$O$11)</f>
        <v>8.9199318749999961</v>
      </c>
      <c r="H12" s="24">
        <f>G12*(1+$O$11)</f>
        <v>10.257921656249994</v>
      </c>
      <c r="I12" s="24">
        <f>H12*(1+$O$12)</f>
        <v>11.796609904687493</v>
      </c>
      <c r="J12" s="24">
        <f>I12*(1+$O$12)</f>
        <v>13.566101390390616</v>
      </c>
      <c r="K12" s="24">
        <f>J12*(1+$O$12)</f>
        <v>15.601016598949206</v>
      </c>
      <c r="L12" s="24">
        <f>K12*(1+$O$12)</f>
        <v>17.941169088791586</v>
      </c>
      <c r="M12" s="24">
        <f>L12*(1+$O$12)</f>
        <v>20.632344452110324</v>
      </c>
      <c r="N12" s="24">
        <f>L12*O14</f>
        <v>538.23507266374759</v>
      </c>
      <c r="O12" s="21">
        <v>0.15</v>
      </c>
      <c r="P12" s="1" t="s">
        <v>2</v>
      </c>
    </row>
    <row r="13" spans="2:19" x14ac:dyDescent="0.15">
      <c r="B13">
        <f>B7</f>
        <v>0</v>
      </c>
      <c r="C13" s="8" t="str">
        <f>C7</f>
        <v>PV(10%)</v>
      </c>
      <c r="D13" s="24">
        <f>D12*(1+$O$13)^($D$11-D11-1)*0.25</f>
        <v>1.3329545454545453</v>
      </c>
      <c r="E13" s="24">
        <f t="shared" ref="E13:M13" si="4">E12*(1+$O$13)^($D$11-E11-1)*0.25</f>
        <v>1.3935433884297517</v>
      </c>
      <c r="F13" s="24">
        <f t="shared" si="4"/>
        <v>1.4568862697220126</v>
      </c>
      <c r="G13" s="24">
        <f t="shared" si="4"/>
        <v>1.5231083728911949</v>
      </c>
      <c r="H13" s="24">
        <f t="shared" si="4"/>
        <v>1.592340571658976</v>
      </c>
      <c r="I13" s="24">
        <f t="shared" si="4"/>
        <v>1.6647196885525659</v>
      </c>
      <c r="J13" s="24">
        <f t="shared" si="4"/>
        <v>1.7403887653049546</v>
      </c>
      <c r="K13" s="24">
        <f t="shared" si="4"/>
        <v>1.8194973455460888</v>
      </c>
      <c r="L13" s="24">
        <f t="shared" si="4"/>
        <v>1.902201770343638</v>
      </c>
      <c r="M13" s="24">
        <f t="shared" si="4"/>
        <v>1.9886654871774396</v>
      </c>
      <c r="N13" s="24">
        <f>N12*(1+$O$7)^($D$5-N11-1)</f>
        <v>207.51292040112415</v>
      </c>
      <c r="O13" s="21">
        <f>O7</f>
        <v>0.1</v>
      </c>
      <c r="P13" t="s">
        <v>3</v>
      </c>
    </row>
    <row r="14" spans="2:19" ht="14" thickBot="1" x14ac:dyDescent="0.2">
      <c r="C14" s="9" t="s">
        <v>4</v>
      </c>
      <c r="D14" s="25">
        <f>SUM(D13:N13)</f>
        <v>223.92722660620532</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Earnings with 25% div</v>
      </c>
      <c r="D17" s="23">
        <v>2021</v>
      </c>
      <c r="E17" s="23">
        <f t="shared" ref="E17:M17" si="5">D17+1</f>
        <v>2022</v>
      </c>
      <c r="F17" s="23">
        <f t="shared" si="5"/>
        <v>2023</v>
      </c>
      <c r="G17" s="23">
        <f t="shared" si="5"/>
        <v>2024</v>
      </c>
      <c r="H17" s="23">
        <f t="shared" si="5"/>
        <v>2025</v>
      </c>
      <c r="I17" s="23">
        <f t="shared" si="5"/>
        <v>2026</v>
      </c>
      <c r="J17" s="23">
        <f t="shared" si="5"/>
        <v>2027</v>
      </c>
      <c r="K17" s="23">
        <f t="shared" si="5"/>
        <v>2028</v>
      </c>
      <c r="L17" s="23">
        <f t="shared" si="5"/>
        <v>2029</v>
      </c>
      <c r="M17" s="23">
        <f t="shared" si="5"/>
        <v>2030</v>
      </c>
      <c r="N17" s="23">
        <v>2030</v>
      </c>
      <c r="O17" s="21">
        <v>0.1</v>
      </c>
      <c r="P17" t="s">
        <v>1</v>
      </c>
    </row>
    <row r="18" spans="2:16" x14ac:dyDescent="0.15">
      <c r="B18" t="s">
        <v>20</v>
      </c>
      <c r="C18" s="7">
        <f>C12</f>
        <v>5.0999999999999996</v>
      </c>
      <c r="D18" s="24">
        <f>C18*(1+$O$17)</f>
        <v>5.61</v>
      </c>
      <c r="E18" s="24">
        <f>D18*(1+$O$17)</f>
        <v>6.1710000000000012</v>
      </c>
      <c r="F18" s="24">
        <f>E18*(1+$O$17)</f>
        <v>6.7881000000000018</v>
      </c>
      <c r="G18" s="24">
        <f>F18*(1+$O$17)</f>
        <v>7.4669100000000022</v>
      </c>
      <c r="H18" s="24">
        <f>G18*(1+$O$17)</f>
        <v>8.2136010000000024</v>
      </c>
      <c r="I18" s="24">
        <f>H18*(1+$O$18)</f>
        <v>8.7885530700000025</v>
      </c>
      <c r="J18" s="24">
        <f>I18*(1+$O$18)</f>
        <v>9.4037517849000025</v>
      </c>
      <c r="K18" s="24">
        <f>J18*(1+$O$18)</f>
        <v>10.062014409843004</v>
      </c>
      <c r="L18" s="24">
        <f>K18*(1+$O$18)</f>
        <v>10.766355418532015</v>
      </c>
      <c r="M18" s="24">
        <f>L18*(1+$O$18)</f>
        <v>11.520000297829258</v>
      </c>
      <c r="N18" s="24">
        <f>L18*O20</f>
        <v>215.3271083706403</v>
      </c>
      <c r="O18" s="21">
        <v>7.0000000000000007E-2</v>
      </c>
      <c r="P18" s="1" t="s">
        <v>2</v>
      </c>
    </row>
    <row r="19" spans="2:16" x14ac:dyDescent="0.15">
      <c r="B19">
        <f>B7</f>
        <v>0</v>
      </c>
      <c r="C19" s="8" t="str">
        <f>C13</f>
        <v>PV(10%)</v>
      </c>
      <c r="D19" s="24">
        <f>D18*(1+$O$19)^($D$17-D17-1)*0.25</f>
        <v>1.2750000000000001</v>
      </c>
      <c r="E19" s="24">
        <f t="shared" ref="E19:M19" si="6">E18*(1+$O$19)^($D$17-E17-1)*0.25</f>
        <v>1.2750000000000001</v>
      </c>
      <c r="F19" s="24">
        <f t="shared" si="6"/>
        <v>1.2749999999999999</v>
      </c>
      <c r="G19" s="24">
        <f t="shared" si="6"/>
        <v>1.2750000000000001</v>
      </c>
      <c r="H19" s="24">
        <f t="shared" si="6"/>
        <v>1.2749999999999999</v>
      </c>
      <c r="I19" s="24">
        <f t="shared" si="6"/>
        <v>1.2402272727272725</v>
      </c>
      <c r="J19" s="24">
        <f t="shared" si="6"/>
        <v>1.2064028925619832</v>
      </c>
      <c r="K19" s="24">
        <f t="shared" si="6"/>
        <v>1.173500995492111</v>
      </c>
      <c r="L19" s="24">
        <f t="shared" si="6"/>
        <v>1.1414964228877806</v>
      </c>
      <c r="M19" s="24">
        <f t="shared" si="6"/>
        <v>1.1103647022635685</v>
      </c>
      <c r="N19" s="24">
        <f t="shared" ref="N19" si="7">N18*(1+$O$19)^($D$17-N17-1)</f>
        <v>83.017921664565861</v>
      </c>
      <c r="O19" s="21">
        <f>O13</f>
        <v>0.1</v>
      </c>
      <c r="P19" t="s">
        <v>3</v>
      </c>
    </row>
    <row r="20" spans="2:16" ht="14" thickBot="1" x14ac:dyDescent="0.2">
      <c r="C20" s="9" t="s">
        <v>4</v>
      </c>
      <c r="D20" s="25">
        <f>SUM(D19:N19)</f>
        <v>95.264913950498581</v>
      </c>
      <c r="E20" s="26"/>
      <c r="F20" s="26"/>
      <c r="G20" s="26"/>
      <c r="H20" s="26"/>
      <c r="I20" s="26"/>
      <c r="J20" s="26"/>
      <c r="K20" s="26"/>
      <c r="L20" s="26"/>
      <c r="M20" s="26"/>
      <c r="N20" s="26"/>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160.01876979363101</v>
      </c>
      <c r="F23" s="29">
        <f>E23*D23</f>
        <v>96.011261876178608</v>
      </c>
    </row>
    <row r="24" spans="2:16" x14ac:dyDescent="0.15">
      <c r="C24" s="11" t="s">
        <v>16</v>
      </c>
      <c r="D24" s="27">
        <v>0.2</v>
      </c>
      <c r="E24" s="24">
        <f>D14</f>
        <v>223.92722660620532</v>
      </c>
      <c r="F24" s="29">
        <f>E24*D24</f>
        <v>44.78544532124107</v>
      </c>
    </row>
    <row r="25" spans="2:16" ht="14" thickBot="1" x14ac:dyDescent="0.2">
      <c r="C25" s="12" t="s">
        <v>33</v>
      </c>
      <c r="D25" s="28">
        <v>0.2</v>
      </c>
      <c r="E25" s="30">
        <f>D20</f>
        <v>95.264913950498581</v>
      </c>
      <c r="F25" s="31">
        <f>E25*D25</f>
        <v>19.052982790099716</v>
      </c>
    </row>
    <row r="26" spans="2:16" ht="14" thickBot="1" x14ac:dyDescent="0.2">
      <c r="E26" s="19" t="s">
        <v>11</v>
      </c>
      <c r="F26" s="20">
        <f>SUM(F23:F25)</f>
        <v>159.84968998751938</v>
      </c>
    </row>
    <row r="28" spans="2:16" x14ac:dyDescent="0.15">
      <c r="B28" t="s">
        <v>27</v>
      </c>
    </row>
    <row r="30" spans="2:16" x14ac:dyDescent="0.15">
      <c r="B30" t="s">
        <v>26</v>
      </c>
      <c r="C30" s="32" t="s">
        <v>28</v>
      </c>
    </row>
  </sheetData>
  <conditionalFormatting sqref="D3">
    <cfRule type="containsText" dxfId="129" priority="1" operator="containsText" text="overvalued">
      <formula>NOT(ISERROR(SEARCH("overvalued",D3)))</formula>
    </cfRule>
    <cfRule type="containsText" dxfId="128" priority="2" operator="containsText" text="undervalued">
      <formula>NOT(ISERROR(SEARCH("undervalued",D3)))</formula>
    </cfRule>
  </conditionalFormatting>
  <hyperlinks>
    <hyperlink ref="C30" r:id="rId1" xr:uid="{D4617C18-5E7F-4C33-80AE-3B539F454386}"/>
    <hyperlink ref="B4" location="'COMPARATIVE TABLE'!A1" display="'COMPARATIVE TABLE'!A1" xr:uid="{67D13BD9-6ED9-40DD-B5D0-B2AE2197E47D}"/>
  </hyperlinks>
  <pageMargins left="0.7" right="0.7" top="0.78740157499999996" bottom="0.78740157499999996" header="0.3" footer="0.3"/>
  <pageSetup paperSize="9" orientation="portrait"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4B20-DD37-42EF-8646-FACFCB8320FA}">
  <sheetPr codeName="Sheet27"/>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419</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0.15</v>
      </c>
      <c r="P5" t="s">
        <v>1</v>
      </c>
      <c r="R5" s="1"/>
    </row>
    <row r="6" spans="2:19" x14ac:dyDescent="0.15">
      <c r="B6" t="s">
        <v>22</v>
      </c>
      <c r="C6" s="7">
        <v>4.83</v>
      </c>
      <c r="D6" s="24">
        <f>C6*(1+$O$5)</f>
        <v>5.5545</v>
      </c>
      <c r="E6" s="24">
        <f>D6*(1+$O$5)</f>
        <v>6.3876749999999998</v>
      </c>
      <c r="F6" s="24">
        <f>E6*(1+$O$5)</f>
        <v>7.3458262499999991</v>
      </c>
      <c r="G6" s="24">
        <f>F6*(1+$O$5)</f>
        <v>8.4477001874999988</v>
      </c>
      <c r="H6" s="24">
        <f>G6*(1+$O$5)</f>
        <v>9.7148552156249988</v>
      </c>
      <c r="I6" s="24">
        <f>H6*(1+$O$6)</f>
        <v>11.172083497968748</v>
      </c>
      <c r="J6" s="24">
        <f>I6*(1+$O$6)</f>
        <v>12.84789602266406</v>
      </c>
      <c r="K6" s="24">
        <f>J6*(1+$O$6)</f>
        <v>14.775080426063667</v>
      </c>
      <c r="L6" s="24">
        <f>K6*(1+$O$6)</f>
        <v>16.991342489973217</v>
      </c>
      <c r="M6" s="24">
        <f>L6*(1+$O$6)</f>
        <v>19.540043863469197</v>
      </c>
      <c r="N6" s="24">
        <f>L6*O8</f>
        <v>509.7402746991965</v>
      </c>
      <c r="O6" s="21">
        <v>0.15</v>
      </c>
      <c r="P6" s="1" t="s">
        <v>2</v>
      </c>
    </row>
    <row r="7" spans="2:19" x14ac:dyDescent="0.15">
      <c r="C7" s="8" t="str">
        <f>CONCATENATE(R8,O7*100,S8)</f>
        <v>PV(10%)</v>
      </c>
      <c r="D7" s="24">
        <f>D6*(1+$O$7)^($D$5-D5-1)</f>
        <v>5.0495454545454548</v>
      </c>
      <c r="E7" s="24">
        <f t="shared" ref="E7:N7" si="1">E6*(1+$O$7)^($D$5-E5-1)</f>
        <v>5.2790702479338831</v>
      </c>
      <c r="F7" s="24">
        <f t="shared" si="1"/>
        <v>5.5190279864763312</v>
      </c>
      <c r="G7" s="24">
        <f t="shared" si="1"/>
        <v>5.7698928949525286</v>
      </c>
      <c r="H7" s="24">
        <f t="shared" si="1"/>
        <v>6.0321607538140061</v>
      </c>
      <c r="I7" s="24">
        <f t="shared" si="1"/>
        <v>6.30634987898737</v>
      </c>
      <c r="J7" s="24">
        <f t="shared" si="1"/>
        <v>6.5930021462140669</v>
      </c>
      <c r="K7" s="24">
        <f t="shared" si="1"/>
        <v>6.8926840619510692</v>
      </c>
      <c r="L7" s="24">
        <f t="shared" si="1"/>
        <v>7.2059878829488451</v>
      </c>
      <c r="M7" s="24">
        <f t="shared" si="1"/>
        <v>7.5335327867192454</v>
      </c>
      <c r="N7" s="24">
        <f t="shared" si="1"/>
        <v>196.52694226224119</v>
      </c>
      <c r="O7" s="21">
        <v>0.1</v>
      </c>
      <c r="P7" t="s">
        <v>3</v>
      </c>
    </row>
    <row r="8" spans="2:19" ht="14" thickBot="1" x14ac:dyDescent="0.2">
      <c r="C8" s="9" t="s">
        <v>29</v>
      </c>
      <c r="D8" s="25">
        <f>SUM(D7:N7)</f>
        <v>258.70819635678401</v>
      </c>
      <c r="E8" s="26"/>
      <c r="F8" s="26"/>
      <c r="G8" s="26"/>
      <c r="H8" s="26"/>
      <c r="I8" s="26"/>
      <c r="J8" s="26"/>
      <c r="K8" s="26"/>
      <c r="L8" s="26"/>
      <c r="M8" s="26"/>
      <c r="N8" s="26"/>
      <c r="O8" s="22">
        <v>30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0.2</v>
      </c>
      <c r="P11" t="s">
        <v>1</v>
      </c>
    </row>
    <row r="12" spans="2:19" x14ac:dyDescent="0.15">
      <c r="B12" t="s">
        <v>21</v>
      </c>
      <c r="C12" s="7">
        <f>C6</f>
        <v>4.83</v>
      </c>
      <c r="D12" s="24">
        <f>C12*(1+$O$11)</f>
        <v>5.7960000000000003</v>
      </c>
      <c r="E12" s="24">
        <f>D12*(1+$O$11)</f>
        <v>6.9552000000000005</v>
      </c>
      <c r="F12" s="24">
        <f>E12*(1+$O$11)</f>
        <v>8.3462399999999999</v>
      </c>
      <c r="G12" s="24">
        <f>F12*(1+$O$11)</f>
        <v>10.015488</v>
      </c>
      <c r="H12" s="24">
        <f>G12*(1+$O$11)</f>
        <v>12.0185856</v>
      </c>
      <c r="I12" s="24">
        <f>H12*(1+$O$12)</f>
        <v>13.821373439999999</v>
      </c>
      <c r="J12" s="24">
        <f>I12*(1+$O$12)</f>
        <v>15.894579455999997</v>
      </c>
      <c r="K12" s="24">
        <f>J12*(1+$O$12)</f>
        <v>18.278766374399996</v>
      </c>
      <c r="L12" s="24">
        <f>K12*(1+$O$12)</f>
        <v>21.020581330559995</v>
      </c>
      <c r="M12" s="24">
        <f>L12*(1+$O$12)</f>
        <v>24.173668530143992</v>
      </c>
      <c r="N12" s="24">
        <f>L12*O14</f>
        <v>840.82325322239979</v>
      </c>
      <c r="O12" s="21">
        <v>0.15</v>
      </c>
      <c r="P12" s="1" t="s">
        <v>2</v>
      </c>
    </row>
    <row r="13" spans="2:19" x14ac:dyDescent="0.15">
      <c r="B13">
        <f>B7</f>
        <v>0</v>
      </c>
      <c r="C13" s="8" t="str">
        <f>C7</f>
        <v>PV(10%)</v>
      </c>
      <c r="D13" s="24">
        <f>D12*(1+$O$13)^($D$11-D11-1)</f>
        <v>5.2690909090909095</v>
      </c>
      <c r="E13" s="24">
        <f t="shared" ref="E13:M13" si="3">E12*(1+$O$7)^($D$5-E11-1)</f>
        <v>5.7480991735537188</v>
      </c>
      <c r="F13" s="24">
        <f t="shared" si="3"/>
        <v>6.2706536438767824</v>
      </c>
      <c r="G13" s="24">
        <f t="shared" si="3"/>
        <v>6.8407130660473987</v>
      </c>
      <c r="H13" s="24">
        <f t="shared" si="3"/>
        <v>7.4625960720517073</v>
      </c>
      <c r="I13" s="24">
        <f t="shared" si="3"/>
        <v>7.8018049844176938</v>
      </c>
      <c r="J13" s="24">
        <f t="shared" si="3"/>
        <v>8.1564324837094038</v>
      </c>
      <c r="K13" s="24">
        <f t="shared" si="3"/>
        <v>8.5271794147871045</v>
      </c>
      <c r="L13" s="24">
        <f t="shared" si="3"/>
        <v>8.9147784790956095</v>
      </c>
      <c r="M13" s="24">
        <f t="shared" si="3"/>
        <v>9.3199956826908625</v>
      </c>
      <c r="N13" s="24">
        <f>N12*(1+$O$7)^($D$5-N11-1)</f>
        <v>324.17376287620391</v>
      </c>
      <c r="O13" s="21">
        <f>O7</f>
        <v>0.1</v>
      </c>
      <c r="P13" t="s">
        <v>3</v>
      </c>
    </row>
    <row r="14" spans="2:19" ht="14" thickBot="1" x14ac:dyDescent="0.2">
      <c r="C14" s="9" t="s">
        <v>4</v>
      </c>
      <c r="D14" s="25">
        <f>SUM(D13:N13)</f>
        <v>398.48510678552509</v>
      </c>
      <c r="E14" s="26"/>
      <c r="F14" s="26"/>
      <c r="G14" s="26"/>
      <c r="H14" s="26"/>
      <c r="I14" s="26"/>
      <c r="J14" s="26"/>
      <c r="K14" s="26"/>
      <c r="L14" s="26"/>
      <c r="M14" s="26"/>
      <c r="N14" s="26"/>
      <c r="O14" s="22">
        <v>40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0.1</v>
      </c>
      <c r="P17" t="s">
        <v>1</v>
      </c>
    </row>
    <row r="18" spans="2:16" x14ac:dyDescent="0.15">
      <c r="B18" t="s">
        <v>20</v>
      </c>
      <c r="C18" s="7">
        <f>C12</f>
        <v>4.83</v>
      </c>
      <c r="D18" s="24">
        <f>C18*(1+$O$17)</f>
        <v>5.3130000000000006</v>
      </c>
      <c r="E18" s="24">
        <f>D18*(1+$O$17)</f>
        <v>5.8443000000000014</v>
      </c>
      <c r="F18" s="24">
        <f>E18*(1+$O$17)</f>
        <v>6.4287300000000016</v>
      </c>
      <c r="G18" s="24">
        <f>F18*(1+$O$17)</f>
        <v>7.0716030000000023</v>
      </c>
      <c r="H18" s="24">
        <f>G18*(1+$O$17)</f>
        <v>7.7787633000000032</v>
      </c>
      <c r="I18" s="24">
        <f>H18*(1+$O$18)</f>
        <v>8.5566396300000047</v>
      </c>
      <c r="J18" s="24">
        <f>I18*(1+$O$18)</f>
        <v>9.4123035930000061</v>
      </c>
      <c r="K18" s="24">
        <f>J18*(1+$O$18)</f>
        <v>10.353533952300008</v>
      </c>
      <c r="L18" s="24">
        <f>K18*(1+$O$18)</f>
        <v>11.388887347530011</v>
      </c>
      <c r="M18" s="24">
        <f>L18*(1+$O$18)</f>
        <v>12.527776082283012</v>
      </c>
      <c r="N18" s="24">
        <f>L18*O20</f>
        <v>170.83331021295015</v>
      </c>
      <c r="O18" s="21">
        <v>0.1</v>
      </c>
      <c r="P18" s="1" t="s">
        <v>2</v>
      </c>
    </row>
    <row r="19" spans="2:16" x14ac:dyDescent="0.15">
      <c r="B19">
        <f>B7</f>
        <v>0</v>
      </c>
      <c r="C19" s="8" t="str">
        <f>C13</f>
        <v>PV(10%)</v>
      </c>
      <c r="D19" s="24">
        <f>D18*(1+$O$19)^($D$17-D17-1)</f>
        <v>4.83</v>
      </c>
      <c r="E19" s="24">
        <f t="shared" ref="E19:N19" si="5">E18*(1+$O$19)^($D$17-E17-1)</f>
        <v>4.830000000000001</v>
      </c>
      <c r="F19" s="24">
        <f t="shared" si="5"/>
        <v>4.83</v>
      </c>
      <c r="G19" s="24">
        <f t="shared" si="5"/>
        <v>4.83</v>
      </c>
      <c r="H19" s="24">
        <f t="shared" si="5"/>
        <v>4.83</v>
      </c>
      <c r="I19" s="24">
        <f t="shared" si="5"/>
        <v>4.830000000000001</v>
      </c>
      <c r="J19" s="24">
        <f t="shared" si="5"/>
        <v>4.83</v>
      </c>
      <c r="K19" s="24">
        <f t="shared" si="5"/>
        <v>4.830000000000001</v>
      </c>
      <c r="L19" s="24">
        <f t="shared" si="5"/>
        <v>4.8300000000000018</v>
      </c>
      <c r="M19" s="24">
        <f t="shared" si="5"/>
        <v>4.830000000000001</v>
      </c>
      <c r="N19" s="24">
        <f t="shared" si="5"/>
        <v>65.863636363636374</v>
      </c>
      <c r="O19" s="21">
        <f>O13</f>
        <v>0.1</v>
      </c>
      <c r="P19" t="s">
        <v>3</v>
      </c>
    </row>
    <row r="20" spans="2:16" ht="14" thickBot="1" x14ac:dyDescent="0.2">
      <c r="C20" s="9" t="s">
        <v>4</v>
      </c>
      <c r="D20" s="25">
        <f>SUM(D19:N19)</f>
        <v>114.16363636363637</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258.70819635678401</v>
      </c>
      <c r="F23" s="29">
        <f>E23*D23</f>
        <v>155.22491781407041</v>
      </c>
    </row>
    <row r="24" spans="2:16" x14ac:dyDescent="0.15">
      <c r="C24" s="11" t="s">
        <v>16</v>
      </c>
      <c r="D24" s="27">
        <v>0.2</v>
      </c>
      <c r="E24" s="24">
        <f>D14</f>
        <v>398.48510678552509</v>
      </c>
      <c r="F24" s="29">
        <f>E24*D24</f>
        <v>79.697021357105029</v>
      </c>
    </row>
    <row r="25" spans="2:16" ht="14" thickBot="1" x14ac:dyDescent="0.2">
      <c r="C25" s="12" t="s">
        <v>33</v>
      </c>
      <c r="D25" s="28">
        <v>0.2</v>
      </c>
      <c r="E25" s="30">
        <f>D20</f>
        <v>114.16363636363637</v>
      </c>
      <c r="F25" s="31">
        <f>E25*D25</f>
        <v>22.832727272727276</v>
      </c>
    </row>
    <row r="26" spans="2:16" ht="14" thickBot="1" x14ac:dyDescent="0.2">
      <c r="E26" s="19" t="s">
        <v>11</v>
      </c>
      <c r="F26" s="20">
        <f>SUM(F23:F25)</f>
        <v>257.75466644390269</v>
      </c>
    </row>
    <row r="28" spans="2:16" x14ac:dyDescent="0.15">
      <c r="B28" t="s">
        <v>27</v>
      </c>
    </row>
    <row r="30" spans="2:16" x14ac:dyDescent="0.15">
      <c r="B30" t="s">
        <v>26</v>
      </c>
      <c r="C30" s="32" t="s">
        <v>28</v>
      </c>
    </row>
  </sheetData>
  <conditionalFormatting sqref="D3">
    <cfRule type="containsText" dxfId="127" priority="1" operator="containsText" text="overvalued">
      <formula>NOT(ISERROR(SEARCH("overvalued",D3)))</formula>
    </cfRule>
    <cfRule type="containsText" dxfId="126" priority="2" operator="containsText" text="undervalued">
      <formula>NOT(ISERROR(SEARCH("undervalued",D3)))</formula>
    </cfRule>
  </conditionalFormatting>
  <hyperlinks>
    <hyperlink ref="C30" r:id="rId1" xr:uid="{5D7F16A5-7B76-4AB9-8693-0012AD438E7E}"/>
    <hyperlink ref="B4" location="'COMPARATIVE TABLE'!A1" display="'COMPARATIVE TABLE'!A1" xr:uid="{32EC9E2E-7BA5-4D6B-AA76-988454E2D441}"/>
  </hyperlinks>
  <pageMargins left="0.7" right="0.7" top="0.78740157499999996" bottom="0.78740157499999996" header="0.3" footer="0.3"/>
  <pageSetup paperSize="9" orientation="portrait"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DD658-CC68-49AB-8AF1-9114CCAD3A53}">
  <sheetPr codeName="Sheet28"/>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53</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3.4</v>
      </c>
      <c r="D6" s="24">
        <f>C6*(1+$O$5)</f>
        <v>3.57</v>
      </c>
      <c r="E6" s="24">
        <f>D6*(1+$O$5)</f>
        <v>3.7484999999999999</v>
      </c>
      <c r="F6" s="24">
        <f>E6*(1+$O$5)</f>
        <v>3.9359250000000001</v>
      </c>
      <c r="G6" s="24">
        <f>F6*(1+$O$5)</f>
        <v>4.1327212500000003</v>
      </c>
      <c r="H6" s="24">
        <f>G6*(1+$O$5)</f>
        <v>4.3393573125000007</v>
      </c>
      <c r="I6" s="24">
        <f>H6*(1+$O$6)</f>
        <v>4.5563251781250012</v>
      </c>
      <c r="J6" s="24">
        <f>I6*(1+$O$6)</f>
        <v>4.7841414370312512</v>
      </c>
      <c r="K6" s="24">
        <f>J6*(1+$O$6)</f>
        <v>5.0233485088828136</v>
      </c>
      <c r="L6" s="24">
        <f>K6*(1+$O$6)</f>
        <v>5.2745159343269545</v>
      </c>
      <c r="M6" s="24">
        <f>L6*(1+$O$6)</f>
        <v>5.5382417310433025</v>
      </c>
      <c r="N6" s="24">
        <f>L6*O8</f>
        <v>131.86289835817385</v>
      </c>
      <c r="O6" s="21">
        <v>0.05</v>
      </c>
      <c r="P6" s="1" t="s">
        <v>2</v>
      </c>
    </row>
    <row r="7" spans="2:19" x14ac:dyDescent="0.15">
      <c r="C7" s="8" t="str">
        <f>CONCATENATE(R8,O7*100,S8)</f>
        <v>PV(10%)</v>
      </c>
      <c r="D7" s="24">
        <f>D6*(1+$O$7)^($D$5-D5-1)</f>
        <v>3.2454545454545451</v>
      </c>
      <c r="E7" s="24">
        <f t="shared" ref="E7:N7" si="1">E6*(1+$O$7)^($D$5-E5-1)</f>
        <v>3.0979338842975204</v>
      </c>
      <c r="F7" s="24">
        <f t="shared" si="1"/>
        <v>2.9571187077385415</v>
      </c>
      <c r="G7" s="24">
        <f t="shared" si="1"/>
        <v>2.8227042210231539</v>
      </c>
      <c r="H7" s="24">
        <f t="shared" si="1"/>
        <v>2.6943994837039194</v>
      </c>
      <c r="I7" s="24">
        <f t="shared" si="1"/>
        <v>2.5719267798991958</v>
      </c>
      <c r="J7" s="24">
        <f t="shared" si="1"/>
        <v>2.4550210171765046</v>
      </c>
      <c r="K7" s="24">
        <f t="shared" si="1"/>
        <v>2.3434291527593909</v>
      </c>
      <c r="L7" s="24">
        <f t="shared" si="1"/>
        <v>2.236909645815782</v>
      </c>
      <c r="M7" s="24">
        <f t="shared" si="1"/>
        <v>2.1352319346423374</v>
      </c>
      <c r="N7" s="24">
        <f t="shared" si="1"/>
        <v>50.83885558672231</v>
      </c>
      <c r="O7" s="21">
        <v>0.1</v>
      </c>
      <c r="P7" t="s">
        <v>3</v>
      </c>
    </row>
    <row r="8" spans="2:19" ht="14" thickBot="1" x14ac:dyDescent="0.2">
      <c r="C8" s="9" t="s">
        <v>29</v>
      </c>
      <c r="D8" s="25">
        <f>SUM(D7:N7)</f>
        <v>77.398984959233204</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0.06</v>
      </c>
      <c r="P11" t="s">
        <v>1</v>
      </c>
    </row>
    <row r="12" spans="2:19" x14ac:dyDescent="0.15">
      <c r="B12" t="s">
        <v>21</v>
      </c>
      <c r="C12" s="7">
        <f>C6</f>
        <v>3.4</v>
      </c>
      <c r="D12" s="24">
        <f>C12*(1+$O$11)</f>
        <v>3.6040000000000001</v>
      </c>
      <c r="E12" s="24">
        <f>D12*(1+$O$11)</f>
        <v>3.8202400000000001</v>
      </c>
      <c r="F12" s="24">
        <f>E12*(1+$O$11)</f>
        <v>4.0494544000000001</v>
      </c>
      <c r="G12" s="24">
        <f>F12*(1+$O$11)</f>
        <v>4.2924216639999999</v>
      </c>
      <c r="H12" s="24">
        <f>G12*(1+$O$11)</f>
        <v>4.5499669638400002</v>
      </c>
      <c r="I12" s="24">
        <f>H12*(1+$O$12)</f>
        <v>4.8229649816704008</v>
      </c>
      <c r="J12" s="24">
        <f>I12*(1+$O$12)</f>
        <v>5.1123428805706252</v>
      </c>
      <c r="K12" s="24">
        <f>J12*(1+$O$12)</f>
        <v>5.4190834534048626</v>
      </c>
      <c r="L12" s="24">
        <f>K12*(1+$O$12)</f>
        <v>5.7442284606091549</v>
      </c>
      <c r="M12" s="24">
        <f>L12*(1+$O$12)</f>
        <v>6.0888821682457044</v>
      </c>
      <c r="N12" s="24">
        <f>L12*O14</f>
        <v>172.32685381827466</v>
      </c>
      <c r="O12" s="21">
        <v>0.06</v>
      </c>
      <c r="P12" s="1" t="s">
        <v>2</v>
      </c>
    </row>
    <row r="13" spans="2:19" x14ac:dyDescent="0.15">
      <c r="B13">
        <f>B7</f>
        <v>0</v>
      </c>
      <c r="C13" s="8" t="str">
        <f>C7</f>
        <v>PV(10%)</v>
      </c>
      <c r="D13" s="24">
        <f>D12*(1+$O$13)^($D$11-D11-1)</f>
        <v>3.2763636363636364</v>
      </c>
      <c r="E13" s="24">
        <f t="shared" ref="E13:M13" si="3">E12*(1+$O$7)^($D$5-E11-1)</f>
        <v>3.1572231404958675</v>
      </c>
      <c r="F13" s="24">
        <f t="shared" si="3"/>
        <v>3.042415026296017</v>
      </c>
      <c r="G13" s="24">
        <f t="shared" si="3"/>
        <v>2.9317817526125256</v>
      </c>
      <c r="H13" s="24">
        <f t="shared" si="3"/>
        <v>2.8251715070629793</v>
      </c>
      <c r="I13" s="24">
        <f t="shared" si="3"/>
        <v>2.7224379977152346</v>
      </c>
      <c r="J13" s="24">
        <f t="shared" si="3"/>
        <v>2.6234402523437712</v>
      </c>
      <c r="K13" s="24">
        <f t="shared" si="3"/>
        <v>2.528042424985816</v>
      </c>
      <c r="L13" s="24">
        <f t="shared" si="3"/>
        <v>2.4361136095317866</v>
      </c>
      <c r="M13" s="24">
        <f t="shared" si="3"/>
        <v>2.3475276600942667</v>
      </c>
      <c r="N13" s="24">
        <f>N12*(1+$O$7)^($D$5-N11-1)</f>
        <v>66.439462078139627</v>
      </c>
      <c r="O13" s="21">
        <f>O7</f>
        <v>0.1</v>
      </c>
      <c r="P13" t="s">
        <v>3</v>
      </c>
    </row>
    <row r="14" spans="2:19" ht="14" thickBot="1" x14ac:dyDescent="0.2">
      <c r="C14" s="9" t="s">
        <v>4</v>
      </c>
      <c r="D14" s="25">
        <f>SUM(D13:N13)</f>
        <v>94.329979085641526</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3.4</v>
      </c>
      <c r="D18" s="24">
        <f>C18*(1+$O$17)</f>
        <v>3.4</v>
      </c>
      <c r="E18" s="24">
        <f>D18*(1+$O$17)</f>
        <v>3.4</v>
      </c>
      <c r="F18" s="24">
        <f>E18*(1+$O$17)</f>
        <v>3.4</v>
      </c>
      <c r="G18" s="24">
        <f>F18*(1+$O$17)</f>
        <v>3.4</v>
      </c>
      <c r="H18" s="24">
        <f>G18*(1+$O$17)</f>
        <v>3.4</v>
      </c>
      <c r="I18" s="24">
        <f>H18*(1+$O$18)</f>
        <v>3.4</v>
      </c>
      <c r="J18" s="24">
        <f>I18*(1+$O$18)</f>
        <v>3.4</v>
      </c>
      <c r="K18" s="24">
        <f>J18*(1+$O$18)</f>
        <v>3.4</v>
      </c>
      <c r="L18" s="24">
        <f>K18*(1+$O$18)</f>
        <v>3.4</v>
      </c>
      <c r="M18" s="24">
        <f>L18*(1+$O$18)</f>
        <v>3.4</v>
      </c>
      <c r="N18" s="24">
        <f>L18*O20</f>
        <v>51</v>
      </c>
      <c r="O18" s="21">
        <v>0</v>
      </c>
      <c r="P18" s="1" t="s">
        <v>2</v>
      </c>
    </row>
    <row r="19" spans="2:16" x14ac:dyDescent="0.15">
      <c r="B19">
        <f>B7</f>
        <v>0</v>
      </c>
      <c r="C19" s="8" t="str">
        <f>C13</f>
        <v>PV(10%)</v>
      </c>
      <c r="D19" s="24">
        <f>D18*(1+$O$19)^($D$17-D17-1)</f>
        <v>3.0909090909090908</v>
      </c>
      <c r="E19" s="24">
        <f t="shared" ref="E19:N19" si="5">E18*(1+$O$19)^($D$17-E17-1)</f>
        <v>2.8099173553719003</v>
      </c>
      <c r="F19" s="24">
        <f t="shared" si="5"/>
        <v>2.5544703230653636</v>
      </c>
      <c r="G19" s="24">
        <f t="shared" si="5"/>
        <v>2.3222457482412397</v>
      </c>
      <c r="H19" s="24">
        <f t="shared" si="5"/>
        <v>2.1111324984011266</v>
      </c>
      <c r="I19" s="24">
        <f t="shared" si="5"/>
        <v>1.9192113621828424</v>
      </c>
      <c r="J19" s="24">
        <f t="shared" si="5"/>
        <v>1.7447376019844019</v>
      </c>
      <c r="K19" s="24">
        <f t="shared" si="5"/>
        <v>1.5861250927130928</v>
      </c>
      <c r="L19" s="24">
        <f t="shared" si="5"/>
        <v>1.4419319024664479</v>
      </c>
      <c r="M19" s="24">
        <f t="shared" si="5"/>
        <v>1.310847184060407</v>
      </c>
      <c r="N19" s="24">
        <f t="shared" si="5"/>
        <v>19.662707760906105</v>
      </c>
      <c r="O19" s="21">
        <f>O13</f>
        <v>0.1</v>
      </c>
      <c r="P19" t="s">
        <v>3</v>
      </c>
    </row>
    <row r="20" spans="2:16" ht="14" thickBot="1" x14ac:dyDescent="0.2">
      <c r="C20" s="9" t="s">
        <v>4</v>
      </c>
      <c r="D20" s="25">
        <f>SUM(D19:N19)</f>
        <v>40.55423592030202</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77.398984959233204</v>
      </c>
      <c r="F23" s="29">
        <f>E23*D23</f>
        <v>46.439390975539922</v>
      </c>
    </row>
    <row r="24" spans="2:16" x14ac:dyDescent="0.15">
      <c r="C24" s="11" t="s">
        <v>16</v>
      </c>
      <c r="D24" s="27">
        <v>0.2</v>
      </c>
      <c r="E24" s="24">
        <f>D14</f>
        <v>94.329979085641526</v>
      </c>
      <c r="F24" s="29">
        <f>E24*D24</f>
        <v>18.865995817128304</v>
      </c>
    </row>
    <row r="25" spans="2:16" ht="14" thickBot="1" x14ac:dyDescent="0.2">
      <c r="C25" s="12" t="s">
        <v>33</v>
      </c>
      <c r="D25" s="28">
        <v>0.2</v>
      </c>
      <c r="E25" s="30">
        <f>D20</f>
        <v>40.55423592030202</v>
      </c>
      <c r="F25" s="31">
        <f>E25*D25</f>
        <v>8.1108471840604039</v>
      </c>
    </row>
    <row r="26" spans="2:16" ht="14" thickBot="1" x14ac:dyDescent="0.2">
      <c r="E26" s="19" t="s">
        <v>11</v>
      </c>
      <c r="F26" s="20">
        <f>SUM(F23:F25)</f>
        <v>73.416233976728634</v>
      </c>
    </row>
    <row r="28" spans="2:16" x14ac:dyDescent="0.15">
      <c r="B28" t="s">
        <v>27</v>
      </c>
    </row>
    <row r="30" spans="2:16" x14ac:dyDescent="0.15">
      <c r="B30" t="s">
        <v>26</v>
      </c>
      <c r="C30" s="32" t="s">
        <v>28</v>
      </c>
    </row>
  </sheetData>
  <conditionalFormatting sqref="D3">
    <cfRule type="containsText" dxfId="125" priority="1" operator="containsText" text="overvalued">
      <formula>NOT(ISERROR(SEARCH("overvalued",D3)))</formula>
    </cfRule>
    <cfRule type="containsText" dxfId="124" priority="2" operator="containsText" text="undervalued">
      <formula>NOT(ISERROR(SEARCH("undervalued",D3)))</formula>
    </cfRule>
  </conditionalFormatting>
  <hyperlinks>
    <hyperlink ref="C30" r:id="rId1" xr:uid="{A659D8B0-92C3-40AE-B08C-593FDFE2607B}"/>
    <hyperlink ref="B4" location="'COMPARATIVE TABLE'!A1" display="'COMPARATIVE TABLE'!A1" xr:uid="{75EAE453-105A-4959-BB3C-769204F6B775}"/>
  </hyperlinks>
  <pageMargins left="0.7" right="0.7" top="0.78740157499999996" bottom="0.78740157499999996" header="0.3" footer="0.3"/>
  <pageSetup paperSize="9" orientation="portrait" r:id="rId2"/>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4141-0BA6-41EC-9E40-7F1A15C1E228}">
  <sheetPr codeName="Sheet29"/>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347</v>
      </c>
      <c r="C2" s="47" t="s">
        <v>68</v>
      </c>
      <c r="D2" s="48"/>
      <c r="S2" s="3" t="s">
        <v>7</v>
      </c>
    </row>
    <row r="3" spans="2:19" x14ac:dyDescent="0.15">
      <c r="D3" s="13"/>
    </row>
    <row r="4" spans="2:19" ht="29" thickBot="1" x14ac:dyDescent="0.2">
      <c r="B4" s="85" t="s">
        <v>218</v>
      </c>
      <c r="N4" s="5" t="s">
        <v>5</v>
      </c>
      <c r="O4" s="4" t="s">
        <v>0</v>
      </c>
    </row>
    <row r="5" spans="2:19" x14ac:dyDescent="0.15">
      <c r="B5" t="s">
        <v>8</v>
      </c>
      <c r="C5" s="6" t="s">
        <v>411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0.2</v>
      </c>
      <c r="P5" t="s">
        <v>1</v>
      </c>
      <c r="R5" s="1"/>
    </row>
    <row r="6" spans="2:19" x14ac:dyDescent="0.15">
      <c r="B6" t="s">
        <v>22</v>
      </c>
      <c r="C6" s="7">
        <v>4.58</v>
      </c>
      <c r="D6" s="24">
        <f>C6*(1+$O$5)</f>
        <v>5.4959999999999996</v>
      </c>
      <c r="E6" s="24">
        <f>D6*(1+$O$5)</f>
        <v>6.5951999999999993</v>
      </c>
      <c r="F6" s="24">
        <f>E6*(1+$O$5)</f>
        <v>7.9142399999999986</v>
      </c>
      <c r="G6" s="24">
        <f>F6*(1+$O$5)</f>
        <v>9.497087999999998</v>
      </c>
      <c r="H6" s="24">
        <f>G6*(1+$O$5)</f>
        <v>11.396505599999998</v>
      </c>
      <c r="I6" s="24">
        <f>H6*(1+$O$6)</f>
        <v>12.536156159999999</v>
      </c>
      <c r="J6" s="24">
        <f>I6*(1+$O$6)</f>
        <v>13.789771776</v>
      </c>
      <c r="K6" s="24">
        <f>J6*(1+$O$6)</f>
        <v>15.168748953600002</v>
      </c>
      <c r="L6" s="24">
        <f>K6*(1+$O$6)</f>
        <v>16.685623848960002</v>
      </c>
      <c r="M6" s="24">
        <f>L6*(1+$O$6)</f>
        <v>18.354186233856005</v>
      </c>
      <c r="N6" s="24">
        <f>L6*O8</f>
        <v>417.14059622400003</v>
      </c>
      <c r="O6" s="21">
        <v>0.1</v>
      </c>
      <c r="P6" s="1" t="s">
        <v>2</v>
      </c>
    </row>
    <row r="7" spans="2:19" x14ac:dyDescent="0.15">
      <c r="C7" s="8" t="str">
        <f>CONCATENATE(R8,O7*100,S8)</f>
        <v>PV(10%)</v>
      </c>
      <c r="D7" s="24"/>
      <c r="E7" s="24"/>
      <c r="F7" s="24"/>
      <c r="G7" s="24"/>
      <c r="H7" s="24"/>
      <c r="I7" s="24"/>
      <c r="J7" s="24"/>
      <c r="K7" s="24"/>
      <c r="L7" s="24"/>
      <c r="M7" s="24"/>
      <c r="N7" s="24">
        <f t="shared" ref="N7" si="1">N6*(1+$O$7)^($D$5-N5-1)</f>
        <v>160.82575762279697</v>
      </c>
      <c r="O7" s="21">
        <v>0.1</v>
      </c>
      <c r="P7" t="s">
        <v>3</v>
      </c>
    </row>
    <row r="8" spans="2:19" ht="14" thickBot="1" x14ac:dyDescent="0.2">
      <c r="C8" s="9" t="s">
        <v>29</v>
      </c>
      <c r="D8" s="25">
        <f>SUM(D7:N7)</f>
        <v>160.82575762279697</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Earnings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0.25</v>
      </c>
      <c r="P11" t="s">
        <v>1</v>
      </c>
    </row>
    <row r="12" spans="2:19" x14ac:dyDescent="0.15">
      <c r="B12" t="s">
        <v>21</v>
      </c>
      <c r="C12" s="7">
        <f>C6</f>
        <v>4.58</v>
      </c>
      <c r="D12" s="24">
        <f>C12*(1+$O$11)</f>
        <v>5.7249999999999996</v>
      </c>
      <c r="E12" s="24">
        <f>D12*(1+$O$11)</f>
        <v>7.15625</v>
      </c>
      <c r="F12" s="24">
        <f>E12*(1+$O$11)</f>
        <v>8.9453125</v>
      </c>
      <c r="G12" s="24">
        <f>F12*(1+$O$11)</f>
        <v>11.181640625</v>
      </c>
      <c r="H12" s="24">
        <f>G12*(1+$O$11)</f>
        <v>13.97705078125</v>
      </c>
      <c r="I12" s="24">
        <f>H12*(1+$O$12)</f>
        <v>17.4713134765625</v>
      </c>
      <c r="J12" s="24">
        <f>I12*(1+$O$12)</f>
        <v>21.839141845703125</v>
      </c>
      <c r="K12" s="24">
        <f>J12*(1+$O$12)</f>
        <v>27.298927307128906</v>
      </c>
      <c r="L12" s="24">
        <f>K12*(1+$O$12)</f>
        <v>34.123659133911133</v>
      </c>
      <c r="M12" s="24">
        <f>L12*(1+$O$12)</f>
        <v>42.654573917388916</v>
      </c>
      <c r="N12" s="24">
        <f>L12*O14</f>
        <v>1023.709774017334</v>
      </c>
      <c r="O12" s="21">
        <v>0.25</v>
      </c>
      <c r="P12" s="1" t="s">
        <v>2</v>
      </c>
    </row>
    <row r="13" spans="2:19" x14ac:dyDescent="0.15">
      <c r="B13">
        <f>B7</f>
        <v>0</v>
      </c>
      <c r="C13" s="8" t="str">
        <f>C7</f>
        <v>PV(10%)</v>
      </c>
      <c r="D13" s="24"/>
      <c r="E13" s="24"/>
      <c r="F13" s="24"/>
      <c r="G13" s="24"/>
      <c r="H13" s="24"/>
      <c r="I13" s="24"/>
      <c r="J13" s="24"/>
      <c r="K13" s="24"/>
      <c r="L13" s="24"/>
      <c r="M13" s="24"/>
      <c r="N13" s="24">
        <f>N12*(1+$O$7)^($D$5-N11-1)</f>
        <v>394.68443369580524</v>
      </c>
      <c r="O13" s="21">
        <f>O7</f>
        <v>0.1</v>
      </c>
      <c r="P13" t="s">
        <v>3</v>
      </c>
    </row>
    <row r="14" spans="2:19" ht="14" thickBot="1" x14ac:dyDescent="0.2">
      <c r="C14" s="9" t="s">
        <v>4</v>
      </c>
      <c r="D14" s="25">
        <f>SUM(D13:N13)</f>
        <v>394.68443369580524</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Earnings</v>
      </c>
      <c r="D17" s="23">
        <v>2021</v>
      </c>
      <c r="E17" s="23">
        <f t="shared" ref="E17:M17" si="3">D17+1</f>
        <v>2022</v>
      </c>
      <c r="F17" s="23">
        <f t="shared" si="3"/>
        <v>2023</v>
      </c>
      <c r="G17" s="23">
        <f t="shared" si="3"/>
        <v>2024</v>
      </c>
      <c r="H17" s="23">
        <f t="shared" si="3"/>
        <v>2025</v>
      </c>
      <c r="I17" s="23">
        <f t="shared" si="3"/>
        <v>2026</v>
      </c>
      <c r="J17" s="23">
        <f t="shared" si="3"/>
        <v>2027</v>
      </c>
      <c r="K17" s="23">
        <f t="shared" si="3"/>
        <v>2028</v>
      </c>
      <c r="L17" s="23">
        <f t="shared" si="3"/>
        <v>2029</v>
      </c>
      <c r="M17" s="23">
        <f t="shared" si="3"/>
        <v>2030</v>
      </c>
      <c r="N17" s="23">
        <v>2030</v>
      </c>
      <c r="O17" s="21">
        <v>0.1</v>
      </c>
      <c r="P17" t="s">
        <v>1</v>
      </c>
    </row>
    <row r="18" spans="2:16" x14ac:dyDescent="0.15">
      <c r="B18" t="s">
        <v>20</v>
      </c>
      <c r="C18" s="7">
        <f>C12</f>
        <v>4.58</v>
      </c>
      <c r="D18" s="24">
        <f>C18*(1+$O$17)</f>
        <v>5.0380000000000003</v>
      </c>
      <c r="E18" s="24">
        <f>D18*(1+$O$17)</f>
        <v>5.5418000000000012</v>
      </c>
      <c r="F18" s="24">
        <f>E18*(1+$O$17)</f>
        <v>6.0959800000000017</v>
      </c>
      <c r="G18" s="24">
        <f>F18*(1+$O$17)</f>
        <v>6.7055780000000027</v>
      </c>
      <c r="H18" s="24">
        <f>G18*(1+$O$17)</f>
        <v>7.3761358000000037</v>
      </c>
      <c r="I18" s="24">
        <f>H18*(1+$O$18)</f>
        <v>8.1137493800000051</v>
      </c>
      <c r="J18" s="24">
        <f>I18*(1+$O$18)</f>
        <v>8.9251243180000071</v>
      </c>
      <c r="K18" s="24">
        <f>J18*(1+$O$18)</f>
        <v>9.817636749800009</v>
      </c>
      <c r="L18" s="24">
        <f>K18*(1+$O$18)</f>
        <v>10.799400424780011</v>
      </c>
      <c r="M18" s="24">
        <f>L18*(1+$O$18)</f>
        <v>11.879340467258013</v>
      </c>
      <c r="N18" s="24">
        <f>L18*O20</f>
        <v>215.98800849560021</v>
      </c>
      <c r="O18" s="21">
        <v>0.1</v>
      </c>
      <c r="P18" s="1" t="s">
        <v>2</v>
      </c>
    </row>
    <row r="19" spans="2:16" x14ac:dyDescent="0.15">
      <c r="B19">
        <f>B7</f>
        <v>0</v>
      </c>
      <c r="C19" s="8" t="str">
        <f>C13</f>
        <v>PV(10%)</v>
      </c>
      <c r="D19" s="24"/>
      <c r="E19" s="24"/>
      <c r="F19" s="24"/>
      <c r="G19" s="24"/>
      <c r="H19" s="24"/>
      <c r="I19" s="24"/>
      <c r="J19" s="24"/>
      <c r="K19" s="24"/>
      <c r="L19" s="24"/>
      <c r="M19" s="24"/>
      <c r="N19" s="24">
        <f t="shared" ref="N19" si="4">N18*(1+$O$19)^($D$17-N17-1)</f>
        <v>83.272727272727295</v>
      </c>
      <c r="O19" s="21">
        <f>O13</f>
        <v>0.1</v>
      </c>
      <c r="P19" t="s">
        <v>3</v>
      </c>
    </row>
    <row r="20" spans="2:16" ht="14" thickBot="1" x14ac:dyDescent="0.2">
      <c r="C20" s="9" t="s">
        <v>4</v>
      </c>
      <c r="D20" s="25">
        <f>SUM(D19:N19)</f>
        <v>83.272727272727295</v>
      </c>
      <c r="E20" s="26"/>
      <c r="F20" s="26"/>
      <c r="G20" s="26"/>
      <c r="H20" s="26"/>
      <c r="I20" s="26"/>
      <c r="J20" s="26"/>
      <c r="K20" s="26"/>
      <c r="L20" s="26"/>
      <c r="M20" s="26"/>
      <c r="N20" s="26"/>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160.82575762279697</v>
      </c>
      <c r="F23" s="29">
        <f>E23*D23</f>
        <v>96.495454573678174</v>
      </c>
    </row>
    <row r="24" spans="2:16" x14ac:dyDescent="0.15">
      <c r="C24" s="11" t="s">
        <v>16</v>
      </c>
      <c r="D24" s="27">
        <v>0.2</v>
      </c>
      <c r="E24" s="24">
        <f>D14</f>
        <v>394.68443369580524</v>
      </c>
      <c r="F24" s="29">
        <f>E24*D24</f>
        <v>78.936886739161054</v>
      </c>
    </row>
    <row r="25" spans="2:16" ht="14" thickBot="1" x14ac:dyDescent="0.2">
      <c r="C25" s="12" t="s">
        <v>33</v>
      </c>
      <c r="D25" s="28">
        <v>0.2</v>
      </c>
      <c r="E25" s="30">
        <f>D20</f>
        <v>83.272727272727295</v>
      </c>
      <c r="F25" s="31">
        <f>E25*D25</f>
        <v>16.65454545454546</v>
      </c>
    </row>
    <row r="26" spans="2:16" ht="14" thickBot="1" x14ac:dyDescent="0.2">
      <c r="E26" s="19" t="s">
        <v>11</v>
      </c>
      <c r="F26" s="20">
        <f>SUM(F23:F25)</f>
        <v>192.0868867673847</v>
      </c>
    </row>
    <row r="28" spans="2:16" x14ac:dyDescent="0.15">
      <c r="B28" t="s">
        <v>27</v>
      </c>
    </row>
    <row r="30" spans="2:16" x14ac:dyDescent="0.15">
      <c r="B30" t="s">
        <v>26</v>
      </c>
      <c r="C30" s="32" t="s">
        <v>28</v>
      </c>
    </row>
  </sheetData>
  <conditionalFormatting sqref="D3">
    <cfRule type="containsText" dxfId="123" priority="1" operator="containsText" text="overvalued">
      <formula>NOT(ISERROR(SEARCH("overvalued",D3)))</formula>
    </cfRule>
    <cfRule type="containsText" dxfId="122" priority="2" operator="containsText" text="undervalued">
      <formula>NOT(ISERROR(SEARCH("undervalued",D3)))</formula>
    </cfRule>
  </conditionalFormatting>
  <hyperlinks>
    <hyperlink ref="C30" r:id="rId1" xr:uid="{57447F4E-729A-4BD6-953C-C6D9AB53DD9D}"/>
    <hyperlink ref="B4" location="'COMPARATIVE TABLE'!A1" display="'COMPARATIVE TABLE'!A1" xr:uid="{C4D63E78-9478-4308-9D26-0393CFF27556}"/>
  </hyperlinks>
  <pageMargins left="0.7" right="0.7" top="0.78740157499999996" bottom="0.78740157499999996" header="0.3" footer="0.3"/>
  <pageSetup paperSize="9" orientation="portrait" r:id="rId2"/>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7002-C23D-4AAD-9E90-645A3C95F720}">
  <sheetPr codeName="Sheet30"/>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345</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v>
      </c>
      <c r="P5" t="s">
        <v>1</v>
      </c>
      <c r="R5" s="1"/>
    </row>
    <row r="6" spans="2:19" x14ac:dyDescent="0.15">
      <c r="B6" t="s">
        <v>22</v>
      </c>
      <c r="C6" s="7">
        <v>1.1000000000000001</v>
      </c>
      <c r="D6" s="24">
        <f>C6*(1+$O$5)</f>
        <v>1.2100000000000002</v>
      </c>
      <c r="E6" s="24">
        <f>D6*(1+$O$5)</f>
        <v>1.3310000000000004</v>
      </c>
      <c r="F6" s="24">
        <f>E6*(1+$O$5)</f>
        <v>1.4641000000000006</v>
      </c>
      <c r="G6" s="24">
        <f>F6*(1+$O$5)</f>
        <v>1.6105100000000008</v>
      </c>
      <c r="H6" s="24">
        <f>G6*(1+$O$5)</f>
        <v>1.7715610000000011</v>
      </c>
      <c r="I6" s="24">
        <f>H6*(1+$O$6)</f>
        <v>1.9487171000000014</v>
      </c>
      <c r="J6" s="24">
        <f>I6*(1+$O$6)</f>
        <v>2.1435888100000016</v>
      </c>
      <c r="K6" s="24">
        <f>J6*(1+$O$6)</f>
        <v>2.3579476910000019</v>
      </c>
      <c r="L6" s="24">
        <f>K6*(1+$O$6)</f>
        <v>2.5937424601000023</v>
      </c>
      <c r="M6" s="24">
        <f>L6*(1+$O$6)</f>
        <v>2.8531167061100029</v>
      </c>
      <c r="N6" s="24">
        <f>L6*O8</f>
        <v>77.812273803000068</v>
      </c>
      <c r="O6" s="21">
        <v>0.1</v>
      </c>
      <c r="P6" s="1" t="s">
        <v>2</v>
      </c>
    </row>
    <row r="7" spans="2:19" x14ac:dyDescent="0.15">
      <c r="C7" s="8" t="str">
        <f>CONCATENATE(R8,O7*100,S8)</f>
        <v>PV(10%)</v>
      </c>
      <c r="D7" s="24">
        <f>D6*(1+$O$7)^($D$5-D5-1)</f>
        <v>1.1000000000000001</v>
      </c>
      <c r="E7" s="24">
        <f t="shared" ref="E7:N7" si="1">E6*(1+$O$7)^($D$5-E5-1)</f>
        <v>1.1000000000000003</v>
      </c>
      <c r="F7" s="24">
        <f t="shared" si="1"/>
        <v>1.1000000000000001</v>
      </c>
      <c r="G7" s="24">
        <f t="shared" si="1"/>
        <v>1.1000000000000003</v>
      </c>
      <c r="H7" s="24">
        <f t="shared" si="1"/>
        <v>1.1000000000000003</v>
      </c>
      <c r="I7" s="24">
        <f t="shared" si="1"/>
        <v>1.1000000000000003</v>
      </c>
      <c r="J7" s="24">
        <f t="shared" si="1"/>
        <v>1.1000000000000001</v>
      </c>
      <c r="K7" s="24">
        <f t="shared" si="1"/>
        <v>1.1000000000000003</v>
      </c>
      <c r="L7" s="24">
        <f t="shared" si="1"/>
        <v>1.1000000000000003</v>
      </c>
      <c r="M7" s="24">
        <f t="shared" si="1"/>
        <v>1.1000000000000003</v>
      </c>
      <c r="N7" s="24">
        <f t="shared" si="1"/>
        <v>30.000000000000004</v>
      </c>
      <c r="O7" s="21">
        <v>0.1</v>
      </c>
      <c r="P7" t="s">
        <v>3</v>
      </c>
    </row>
    <row r="8" spans="2:19" ht="14" thickBot="1" x14ac:dyDescent="0.2">
      <c r="C8" s="9" t="s">
        <v>29</v>
      </c>
      <c r="D8" s="25">
        <f>SUM(D7:N7)</f>
        <v>41</v>
      </c>
      <c r="E8" s="26"/>
      <c r="F8" s="26"/>
      <c r="G8" s="26"/>
      <c r="H8" s="26"/>
      <c r="I8" s="26"/>
      <c r="J8" s="26"/>
      <c r="K8" s="26"/>
      <c r="L8" s="26"/>
      <c r="M8" s="26"/>
      <c r="N8" s="26"/>
      <c r="O8" s="22">
        <v>30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0.15</v>
      </c>
      <c r="P11" t="s">
        <v>1</v>
      </c>
    </row>
    <row r="12" spans="2:19" x14ac:dyDescent="0.15">
      <c r="B12" t="s">
        <v>21</v>
      </c>
      <c r="C12" s="7">
        <f>C6</f>
        <v>1.1000000000000001</v>
      </c>
      <c r="D12" s="24">
        <f>C12*(1+$O$11)</f>
        <v>1.2649999999999999</v>
      </c>
      <c r="E12" s="24">
        <f>D12*(1+$O$11)</f>
        <v>1.4547499999999998</v>
      </c>
      <c r="F12" s="24">
        <f>E12*(1+$O$11)</f>
        <v>1.6729624999999997</v>
      </c>
      <c r="G12" s="24">
        <f>F12*(1+$O$11)</f>
        <v>1.9239068749999995</v>
      </c>
      <c r="H12" s="24">
        <f>G12*(1+$O$11)</f>
        <v>2.2124929062499992</v>
      </c>
      <c r="I12" s="24">
        <f>H12*(1+$O$12)</f>
        <v>2.544366842187499</v>
      </c>
      <c r="J12" s="24">
        <f>I12*(1+$O$12)</f>
        <v>2.9260218685156234</v>
      </c>
      <c r="K12" s="24">
        <f>J12*(1+$O$12)</f>
        <v>3.3649251487929668</v>
      </c>
      <c r="L12" s="24">
        <f>K12*(1+$O$12)</f>
        <v>3.8696639211119117</v>
      </c>
      <c r="M12" s="24">
        <f>L12*(1+$O$12)</f>
        <v>4.4501135092786983</v>
      </c>
      <c r="N12" s="24">
        <f>L12*O14</f>
        <v>154.78655684447648</v>
      </c>
      <c r="O12" s="21">
        <v>0.15</v>
      </c>
      <c r="P12" s="1" t="s">
        <v>2</v>
      </c>
    </row>
    <row r="13" spans="2:19" x14ac:dyDescent="0.15">
      <c r="B13">
        <f>B7</f>
        <v>0</v>
      </c>
      <c r="C13" s="8" t="str">
        <f>C7</f>
        <v>PV(10%)</v>
      </c>
      <c r="D13" s="24">
        <f>D12*(1+$O$13)^($D$11-D11-1)</f>
        <v>1.1499999999999999</v>
      </c>
      <c r="E13" s="24">
        <f t="shared" ref="E13:M13" si="3">E12*(1+$O$7)^($D$5-E11-1)</f>
        <v>1.2022727272727269</v>
      </c>
      <c r="F13" s="24">
        <f t="shared" si="3"/>
        <v>1.2569214876033052</v>
      </c>
      <c r="G13" s="24">
        <f t="shared" si="3"/>
        <v>1.3140542824943644</v>
      </c>
      <c r="H13" s="24">
        <f t="shared" si="3"/>
        <v>1.3737840226077442</v>
      </c>
      <c r="I13" s="24">
        <f t="shared" si="3"/>
        <v>1.4362287509080962</v>
      </c>
      <c r="J13" s="24">
        <f t="shared" si="3"/>
        <v>1.5015118759493729</v>
      </c>
      <c r="K13" s="24">
        <f t="shared" si="3"/>
        <v>1.5697624157652534</v>
      </c>
      <c r="L13" s="24">
        <f t="shared" si="3"/>
        <v>1.6411152528454922</v>
      </c>
      <c r="M13" s="24">
        <f t="shared" si="3"/>
        <v>1.7157114007021053</v>
      </c>
      <c r="N13" s="24">
        <f>N12*(1+$O$7)^($D$5-N11-1)</f>
        <v>59.676918285290618</v>
      </c>
      <c r="O13" s="21">
        <f>O7</f>
        <v>0.1</v>
      </c>
      <c r="P13" t="s">
        <v>3</v>
      </c>
    </row>
    <row r="14" spans="2:19" ht="14" thickBot="1" x14ac:dyDescent="0.2">
      <c r="C14" s="9" t="s">
        <v>4</v>
      </c>
      <c r="D14" s="25">
        <f>SUM(D13:N13)</f>
        <v>73.838280501439073</v>
      </c>
      <c r="E14" s="26"/>
      <c r="F14" s="26"/>
      <c r="G14" s="26"/>
      <c r="H14" s="26"/>
      <c r="I14" s="26"/>
      <c r="J14" s="26"/>
      <c r="K14" s="26"/>
      <c r="L14" s="26"/>
      <c r="M14" s="26"/>
      <c r="N14" s="26"/>
      <c r="O14" s="22">
        <v>40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0.1</v>
      </c>
      <c r="P17" t="s">
        <v>1</v>
      </c>
    </row>
    <row r="18" spans="2:16" x14ac:dyDescent="0.15">
      <c r="B18" t="s">
        <v>20</v>
      </c>
      <c r="C18" s="7">
        <f>C12</f>
        <v>1.1000000000000001</v>
      </c>
      <c r="D18" s="24">
        <f>C18*(1+$O$17)</f>
        <v>1.2100000000000002</v>
      </c>
      <c r="E18" s="24">
        <f>D18*(1+$O$17)</f>
        <v>1.3310000000000004</v>
      </c>
      <c r="F18" s="24">
        <f>E18*(1+$O$17)</f>
        <v>1.4641000000000006</v>
      </c>
      <c r="G18" s="24">
        <f>F18*(1+$O$17)</f>
        <v>1.6105100000000008</v>
      </c>
      <c r="H18" s="24">
        <f>G18*(1+$O$17)</f>
        <v>1.7715610000000011</v>
      </c>
      <c r="I18" s="24">
        <f>H18*(1+$O$18)</f>
        <v>1.8601390500000012</v>
      </c>
      <c r="J18" s="24">
        <f>I18*(1+$O$18)</f>
        <v>1.9531460025000014</v>
      </c>
      <c r="K18" s="24">
        <f>J18*(1+$O$18)</f>
        <v>2.0508033026250017</v>
      </c>
      <c r="L18" s="24">
        <f>K18*(1+$O$18)</f>
        <v>2.153343467756252</v>
      </c>
      <c r="M18" s="24">
        <f>L18*(1+$O$18)</f>
        <v>2.2610106411440647</v>
      </c>
      <c r="N18" s="24">
        <f>L18*O20</f>
        <v>53.833586693906298</v>
      </c>
      <c r="O18" s="21">
        <v>0.05</v>
      </c>
      <c r="P18" s="1" t="s">
        <v>2</v>
      </c>
    </row>
    <row r="19" spans="2:16" x14ac:dyDescent="0.15">
      <c r="B19">
        <f>B7</f>
        <v>0</v>
      </c>
      <c r="C19" s="8" t="str">
        <f>C13</f>
        <v>PV(10%)</v>
      </c>
      <c r="D19" s="24">
        <f>D18*(1+$O$19)^($D$17-D17-1)</f>
        <v>1.1000000000000001</v>
      </c>
      <c r="E19" s="24">
        <f t="shared" ref="E19:N19" si="5">E18*(1+$O$19)^($D$17-E17-1)</f>
        <v>1.1000000000000003</v>
      </c>
      <c r="F19" s="24">
        <f t="shared" si="5"/>
        <v>1.1000000000000001</v>
      </c>
      <c r="G19" s="24">
        <f t="shared" si="5"/>
        <v>1.1000000000000003</v>
      </c>
      <c r="H19" s="24">
        <f t="shared" si="5"/>
        <v>1.1000000000000003</v>
      </c>
      <c r="I19" s="24">
        <f t="shared" si="5"/>
        <v>1.0500000000000003</v>
      </c>
      <c r="J19" s="24">
        <f t="shared" si="5"/>
        <v>1.0022727272727274</v>
      </c>
      <c r="K19" s="24">
        <f t="shared" si="5"/>
        <v>0.95671487603305805</v>
      </c>
      <c r="L19" s="24">
        <f t="shared" si="5"/>
        <v>0.91322783621337367</v>
      </c>
      <c r="M19" s="24">
        <f t="shared" si="5"/>
        <v>0.87171748002185667</v>
      </c>
      <c r="N19" s="24">
        <f t="shared" si="5"/>
        <v>20.755178095758492</v>
      </c>
      <c r="O19" s="21">
        <f>O13</f>
        <v>0.1</v>
      </c>
      <c r="P19" t="s">
        <v>3</v>
      </c>
    </row>
    <row r="20" spans="2:16" ht="14" thickBot="1" x14ac:dyDescent="0.2">
      <c r="C20" s="9" t="s">
        <v>4</v>
      </c>
      <c r="D20" s="25">
        <f>SUM(D19:N19)</f>
        <v>31.049111015299509</v>
      </c>
      <c r="E20" s="26"/>
      <c r="F20" s="26"/>
      <c r="G20" s="26"/>
      <c r="H20" s="26"/>
      <c r="I20" s="26"/>
      <c r="J20" s="26"/>
      <c r="K20" s="26"/>
      <c r="L20" s="26"/>
      <c r="M20" s="26"/>
      <c r="N20" s="26"/>
      <c r="O20" s="22">
        <v>25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41</v>
      </c>
      <c r="F23" s="29">
        <f>E23*D23</f>
        <v>24.599999999999998</v>
      </c>
    </row>
    <row r="24" spans="2:16" x14ac:dyDescent="0.15">
      <c r="C24" s="11" t="s">
        <v>16</v>
      </c>
      <c r="D24" s="27">
        <v>0.2</v>
      </c>
      <c r="E24" s="24">
        <f>D14</f>
        <v>73.838280501439073</v>
      </c>
      <c r="F24" s="29">
        <f>E24*D24</f>
        <v>14.767656100287816</v>
      </c>
    </row>
    <row r="25" spans="2:16" ht="14" thickBot="1" x14ac:dyDescent="0.2">
      <c r="C25" s="12" t="s">
        <v>33</v>
      </c>
      <c r="D25" s="28">
        <v>0.2</v>
      </c>
      <c r="E25" s="30">
        <f>D20</f>
        <v>31.049111015299509</v>
      </c>
      <c r="F25" s="31">
        <f>E25*D25</f>
        <v>6.2098222030599022</v>
      </c>
    </row>
    <row r="26" spans="2:16" ht="14" thickBot="1" x14ac:dyDescent="0.2">
      <c r="E26" s="19" t="s">
        <v>11</v>
      </c>
      <c r="F26" s="20">
        <f>SUM(F23:F25)</f>
        <v>45.577478303347718</v>
      </c>
    </row>
    <row r="28" spans="2:16" x14ac:dyDescent="0.15">
      <c r="B28" t="s">
        <v>27</v>
      </c>
    </row>
    <row r="30" spans="2:16" x14ac:dyDescent="0.15">
      <c r="B30" t="s">
        <v>26</v>
      </c>
      <c r="C30" s="32" t="s">
        <v>28</v>
      </c>
    </row>
  </sheetData>
  <conditionalFormatting sqref="D3">
    <cfRule type="containsText" dxfId="121" priority="1" operator="containsText" text="overvalued">
      <formula>NOT(ISERROR(SEARCH("overvalued",D3)))</formula>
    </cfRule>
    <cfRule type="containsText" dxfId="120" priority="2" operator="containsText" text="undervalued">
      <formula>NOT(ISERROR(SEARCH("undervalued",D3)))</formula>
    </cfRule>
  </conditionalFormatting>
  <hyperlinks>
    <hyperlink ref="C30" r:id="rId1" xr:uid="{CBBADBEE-5CCB-4DB3-9170-B01DB0F469AB}"/>
    <hyperlink ref="B4" location="'COMPARATIVE TABLE'!A1" display="'COMPARATIVE TABLE'!A1" xr:uid="{74E8BE1A-1DDE-499D-AE09-D68CAC850ADF}"/>
  </hyperlinks>
  <pageMargins left="0.7" right="0.7" top="0.78740157499999996" bottom="0.78740157499999996" header="0.3" footer="0.3"/>
  <pageSetup paperSize="9" orientation="portrait" r:id="rId2"/>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58ED1-0F02-42DF-9F73-77CF09C7523F}">
  <sheetPr codeName="Sheet31"/>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346</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3.16</v>
      </c>
      <c r="D6" s="24">
        <f>C6*(1+$O$5)</f>
        <v>3.3180000000000005</v>
      </c>
      <c r="E6" s="24">
        <f>D6*(1+$O$5)</f>
        <v>3.4839000000000007</v>
      </c>
      <c r="F6" s="24">
        <f>E6*(1+$O$5)</f>
        <v>3.6580950000000008</v>
      </c>
      <c r="G6" s="24">
        <f>F6*(1+$O$5)</f>
        <v>3.8409997500000008</v>
      </c>
      <c r="H6" s="24">
        <f>G6*(1+$O$5)</f>
        <v>4.0330497375000007</v>
      </c>
      <c r="I6" s="24">
        <f>H6*(1+$O$6)</f>
        <v>4.2347022243750008</v>
      </c>
      <c r="J6" s="24">
        <f>I6*(1+$O$6)</f>
        <v>4.4464373355937514</v>
      </c>
      <c r="K6" s="24">
        <f>J6*(1+$O$6)</f>
        <v>4.6687592023734394</v>
      </c>
      <c r="L6" s="24">
        <f>K6*(1+$O$6)</f>
        <v>4.9021971624921115</v>
      </c>
      <c r="M6" s="24">
        <f>L6*(1+$O$6)</f>
        <v>5.1473070206167169</v>
      </c>
      <c r="N6" s="24">
        <f>L6*O8</f>
        <v>122.55492906230279</v>
      </c>
      <c r="O6" s="21">
        <v>0.05</v>
      </c>
      <c r="P6" s="1" t="s">
        <v>2</v>
      </c>
    </row>
    <row r="7" spans="2:19" x14ac:dyDescent="0.15">
      <c r="C7" s="8" t="str">
        <f>CONCATENATE(R8,O7*100,S8)</f>
        <v>PV(10%)</v>
      </c>
      <c r="D7" s="24">
        <f>D6*(1+$O$7)^($D$5-D5-1)</f>
        <v>3.0163636363636366</v>
      </c>
      <c r="E7" s="24">
        <f t="shared" ref="E7:N7" si="1">E6*(1+$O$7)^($D$5-E5-1)</f>
        <v>2.8792561983471079</v>
      </c>
      <c r="F7" s="24">
        <f t="shared" si="1"/>
        <v>2.7483809166040567</v>
      </c>
      <c r="G7" s="24">
        <f t="shared" si="1"/>
        <v>2.6234545113038727</v>
      </c>
      <c r="H7" s="24">
        <f t="shared" si="1"/>
        <v>2.5042065789718779</v>
      </c>
      <c r="I7" s="24">
        <f t="shared" si="1"/>
        <v>2.390379007200429</v>
      </c>
      <c r="J7" s="24">
        <f t="shared" si="1"/>
        <v>2.2817254159640457</v>
      </c>
      <c r="K7" s="24">
        <f t="shared" si="1"/>
        <v>2.1780106243293167</v>
      </c>
      <c r="L7" s="24">
        <f t="shared" si="1"/>
        <v>2.0790101414052566</v>
      </c>
      <c r="M7" s="24">
        <f t="shared" si="1"/>
        <v>1.9845096804322901</v>
      </c>
      <c r="N7" s="24">
        <f t="shared" si="1"/>
        <v>47.250230486483105</v>
      </c>
      <c r="O7" s="21">
        <v>0.1</v>
      </c>
      <c r="P7" t="s">
        <v>3</v>
      </c>
    </row>
    <row r="8" spans="2:19" ht="14" thickBot="1" x14ac:dyDescent="0.2">
      <c r="C8" s="9" t="s">
        <v>29</v>
      </c>
      <c r="D8" s="25">
        <f>SUM(D7:N7)</f>
        <v>71.935527197404994</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7.0000000000000007E-2</v>
      </c>
      <c r="P11" t="s">
        <v>1</v>
      </c>
    </row>
    <row r="12" spans="2:19" x14ac:dyDescent="0.15">
      <c r="B12" t="s">
        <v>21</v>
      </c>
      <c r="C12" s="7">
        <f>C6</f>
        <v>3.16</v>
      </c>
      <c r="D12" s="24">
        <f>C12*(1+$O$11)</f>
        <v>3.3812000000000002</v>
      </c>
      <c r="E12" s="24">
        <f>D12*(1+$O$11)</f>
        <v>3.6178840000000005</v>
      </c>
      <c r="F12" s="24">
        <f>E12*(1+$O$11)</f>
        <v>3.8711358800000006</v>
      </c>
      <c r="G12" s="24">
        <f>F12*(1+$O$11)</f>
        <v>4.1421153916000009</v>
      </c>
      <c r="H12" s="24">
        <f>G12*(1+$O$11)</f>
        <v>4.4320634690120011</v>
      </c>
      <c r="I12" s="24">
        <f>H12*(1+$O$12)</f>
        <v>4.7423079118428415</v>
      </c>
      <c r="J12" s="24">
        <f>I12*(1+$O$12)</f>
        <v>5.0742694656718408</v>
      </c>
      <c r="K12" s="24">
        <f>J12*(1+$O$12)</f>
        <v>5.4294683282688698</v>
      </c>
      <c r="L12" s="24">
        <f>K12*(1+$O$12)</f>
        <v>5.8095311112476908</v>
      </c>
      <c r="M12" s="24">
        <f>L12*(1+$O$12)</f>
        <v>6.2161982890350291</v>
      </c>
      <c r="N12" s="24">
        <f>L12*O14</f>
        <v>174.28593333743072</v>
      </c>
      <c r="O12" s="21">
        <v>7.0000000000000007E-2</v>
      </c>
      <c r="P12" s="1" t="s">
        <v>2</v>
      </c>
    </row>
    <row r="13" spans="2:19" x14ac:dyDescent="0.15">
      <c r="B13">
        <f>B7</f>
        <v>0</v>
      </c>
      <c r="C13" s="8" t="str">
        <f>C7</f>
        <v>PV(10%)</v>
      </c>
      <c r="D13" s="24">
        <f>D12*(1+$O$13)^($D$11-D11-1)</f>
        <v>3.073818181818182</v>
      </c>
      <c r="E13" s="24">
        <f t="shared" ref="E13:M13" si="3">E12*(1+$O$7)^($D$5-E11-1)</f>
        <v>2.9899867768595043</v>
      </c>
      <c r="F13" s="24">
        <f t="shared" si="3"/>
        <v>2.9084416829451536</v>
      </c>
      <c r="G13" s="24">
        <f t="shared" si="3"/>
        <v>2.8291205461375588</v>
      </c>
      <c r="H13" s="24">
        <f t="shared" si="3"/>
        <v>2.7519627130610798</v>
      </c>
      <c r="I13" s="24">
        <f t="shared" si="3"/>
        <v>2.6769091845230504</v>
      </c>
      <c r="J13" s="24">
        <f t="shared" si="3"/>
        <v>2.6039025703996943</v>
      </c>
      <c r="K13" s="24">
        <f t="shared" si="3"/>
        <v>2.53288704575243</v>
      </c>
      <c r="L13" s="24">
        <f t="shared" si="3"/>
        <v>2.463808308141</v>
      </c>
      <c r="M13" s="24">
        <f t="shared" si="3"/>
        <v>2.3966135361007908</v>
      </c>
      <c r="N13" s="24">
        <f>N12*(1+$O$7)^($D$5-N11-1)</f>
        <v>67.194772040209088</v>
      </c>
      <c r="O13" s="21">
        <f>O7</f>
        <v>0.1</v>
      </c>
      <c r="P13" t="s">
        <v>3</v>
      </c>
    </row>
    <row r="14" spans="2:19" ht="14" thickBot="1" x14ac:dyDescent="0.2">
      <c r="C14" s="9" t="s">
        <v>4</v>
      </c>
      <c r="D14" s="25">
        <f>SUM(D13:N13)</f>
        <v>94.422222585947537</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3.16</v>
      </c>
      <c r="D18" s="24">
        <f>C18*(1+$O$17)</f>
        <v>3.2548000000000004</v>
      </c>
      <c r="E18" s="24">
        <f>D18*(1+$O$17)</f>
        <v>3.3524440000000006</v>
      </c>
      <c r="F18" s="24">
        <f>E18*(1+$O$17)</f>
        <v>3.4530173200000007</v>
      </c>
      <c r="G18" s="24">
        <f>F18*(1+$O$17)</f>
        <v>3.5566078396000007</v>
      </c>
      <c r="H18" s="24">
        <f>G18*(1+$O$17)</f>
        <v>3.6633060747880006</v>
      </c>
      <c r="I18" s="24">
        <f>H18*(1+$O$18)</f>
        <v>3.7732052570316408</v>
      </c>
      <c r="J18" s="24">
        <f>I18*(1+$O$18)</f>
        <v>3.8864014147425903</v>
      </c>
      <c r="K18" s="24">
        <f>J18*(1+$O$18)</f>
        <v>4.0029934571848678</v>
      </c>
      <c r="L18" s="24">
        <f>K18*(1+$O$18)</f>
        <v>4.1230832609004135</v>
      </c>
      <c r="M18" s="24">
        <f>L18*(1+$O$18)</f>
        <v>4.2467757587274262</v>
      </c>
      <c r="N18" s="24">
        <f>L18*O20</f>
        <v>82.461665218008278</v>
      </c>
      <c r="O18" s="21">
        <v>0.03</v>
      </c>
      <c r="P18" s="1" t="s">
        <v>2</v>
      </c>
    </row>
    <row r="19" spans="2:16" x14ac:dyDescent="0.15">
      <c r="B19">
        <f>B7</f>
        <v>0</v>
      </c>
      <c r="C19" s="8" t="str">
        <f>C13</f>
        <v>PV(10%)</v>
      </c>
      <c r="D19" s="24">
        <f>D18*(1+$O$19)^($D$17-D17-1)</f>
        <v>2.9589090909090912</v>
      </c>
      <c r="E19" s="24">
        <f t="shared" ref="E19:N19" si="5">E18*(1+$O$19)^($D$17-E17-1)</f>
        <v>2.7706148760330582</v>
      </c>
      <c r="F19" s="24">
        <f t="shared" si="5"/>
        <v>2.5943030202854995</v>
      </c>
      <c r="G19" s="24">
        <f t="shared" si="5"/>
        <v>2.4292110099036948</v>
      </c>
      <c r="H19" s="24">
        <f t="shared" si="5"/>
        <v>2.274624854728005</v>
      </c>
      <c r="I19" s="24">
        <f t="shared" si="5"/>
        <v>2.1298760003362229</v>
      </c>
      <c r="J19" s="24">
        <f t="shared" si="5"/>
        <v>1.9943384366784629</v>
      </c>
      <c r="K19" s="24">
        <f t="shared" si="5"/>
        <v>1.8674259907080153</v>
      </c>
      <c r="L19" s="24">
        <f t="shared" si="5"/>
        <v>1.7485897912993231</v>
      </c>
      <c r="M19" s="24">
        <f t="shared" si="5"/>
        <v>1.6373158954893663</v>
      </c>
      <c r="N19" s="24">
        <f t="shared" si="5"/>
        <v>31.792541659987695</v>
      </c>
      <c r="O19" s="21">
        <f>O13</f>
        <v>0.1</v>
      </c>
      <c r="P19" t="s">
        <v>3</v>
      </c>
    </row>
    <row r="20" spans="2:16" ht="14" thickBot="1" x14ac:dyDescent="0.2">
      <c r="C20" s="9" t="s">
        <v>4</v>
      </c>
      <c r="D20" s="25">
        <f>SUM(D19:N19)</f>
        <v>54.197750626358427</v>
      </c>
      <c r="E20" s="26"/>
      <c r="F20" s="26"/>
      <c r="G20" s="26"/>
      <c r="H20" s="26"/>
      <c r="I20" s="26"/>
      <c r="J20" s="26"/>
      <c r="K20" s="26"/>
      <c r="L20" s="26"/>
      <c r="M20" s="26"/>
      <c r="N20" s="26"/>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71.935527197404994</v>
      </c>
      <c r="F23" s="29">
        <f>E23*D23</f>
        <v>43.161316318442992</v>
      </c>
    </row>
    <row r="24" spans="2:16" x14ac:dyDescent="0.15">
      <c r="C24" s="11" t="s">
        <v>16</v>
      </c>
      <c r="D24" s="27">
        <v>0.2</v>
      </c>
      <c r="E24" s="24">
        <f>D14</f>
        <v>94.422222585947537</v>
      </c>
      <c r="F24" s="29">
        <f>E24*D24</f>
        <v>18.884444517189507</v>
      </c>
    </row>
    <row r="25" spans="2:16" ht="14" thickBot="1" x14ac:dyDescent="0.2">
      <c r="C25" s="12" t="s">
        <v>33</v>
      </c>
      <c r="D25" s="28">
        <v>0.2</v>
      </c>
      <c r="E25" s="30">
        <f>D20</f>
        <v>54.197750626358427</v>
      </c>
      <c r="F25" s="31">
        <f>E25*D25</f>
        <v>10.839550125271685</v>
      </c>
    </row>
    <row r="26" spans="2:16" ht="14" thickBot="1" x14ac:dyDescent="0.2">
      <c r="E26" s="19" t="s">
        <v>11</v>
      </c>
      <c r="F26" s="20">
        <f>SUM(F23:F25)</f>
        <v>72.885310960904178</v>
      </c>
    </row>
    <row r="28" spans="2:16" x14ac:dyDescent="0.15">
      <c r="B28" t="s">
        <v>27</v>
      </c>
    </row>
    <row r="30" spans="2:16" x14ac:dyDescent="0.15">
      <c r="B30" t="s">
        <v>26</v>
      </c>
      <c r="C30" s="32" t="s">
        <v>28</v>
      </c>
    </row>
  </sheetData>
  <conditionalFormatting sqref="D3">
    <cfRule type="containsText" dxfId="119" priority="1" operator="containsText" text="overvalued">
      <formula>NOT(ISERROR(SEARCH("overvalued",D3)))</formula>
    </cfRule>
    <cfRule type="containsText" dxfId="118" priority="2" operator="containsText" text="undervalued">
      <formula>NOT(ISERROR(SEARCH("undervalued",D3)))</formula>
    </cfRule>
  </conditionalFormatting>
  <hyperlinks>
    <hyperlink ref="C30" r:id="rId1" xr:uid="{BA8258BD-BE70-435F-804A-B62408E00BD7}"/>
    <hyperlink ref="B4" location="'COMPARATIVE TABLE'!A1" display="'COMPARATIVE TABLE'!A1" xr:uid="{BF14DADB-3D79-43D5-8B97-78BED58FBC61}"/>
  </hyperlinks>
  <pageMargins left="0.7" right="0.7" top="0.78740157499999996" bottom="0.78740157499999996" header="0.3" footer="0.3"/>
  <pageSetup paperSize="9" orientation="portrait" r:id="rId2"/>
  <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30DF-300E-4882-9D24-E5C7939427C3}">
  <sheetPr codeName="Sheet32"/>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343</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0.06</v>
      </c>
      <c r="P5" t="s">
        <v>1</v>
      </c>
      <c r="R5" s="1"/>
    </row>
    <row r="6" spans="2:19" x14ac:dyDescent="0.15">
      <c r="B6" t="s">
        <v>22</v>
      </c>
      <c r="C6" s="7">
        <v>5.04</v>
      </c>
      <c r="D6" s="24">
        <f>C6*(1+$O$5)</f>
        <v>5.3424000000000005</v>
      </c>
      <c r="E6" s="24">
        <f>D6*(1+$O$5)</f>
        <v>5.6629440000000004</v>
      </c>
      <c r="F6" s="24">
        <f>E6*(1+$O$5)</f>
        <v>6.0027206400000006</v>
      </c>
      <c r="G6" s="24">
        <f>F6*(1+$O$5)</f>
        <v>6.3628838784000008</v>
      </c>
      <c r="H6" s="24">
        <f>G6*(1+$O$5)</f>
        <v>6.7446569111040011</v>
      </c>
      <c r="I6" s="24">
        <f>H6*(1+$O$6)</f>
        <v>7.1493363257702418</v>
      </c>
      <c r="J6" s="24">
        <f>I6*(1+$O$6)</f>
        <v>7.578296505316457</v>
      </c>
      <c r="K6" s="24">
        <f>J6*(1+$O$6)</f>
        <v>8.0329942956354454</v>
      </c>
      <c r="L6" s="24">
        <f>K6*(1+$O$6)</f>
        <v>8.5149739533735733</v>
      </c>
      <c r="M6" s="24">
        <f>L6*(1+$O$6)</f>
        <v>9.025872390575989</v>
      </c>
      <c r="N6" s="24">
        <f>L6*O8</f>
        <v>170.29947906747145</v>
      </c>
      <c r="O6" s="21">
        <v>0.06</v>
      </c>
      <c r="P6" s="1" t="s">
        <v>2</v>
      </c>
    </row>
    <row r="7" spans="2:19" x14ac:dyDescent="0.15">
      <c r="C7" s="8" t="str">
        <f>CONCATENATE(R8,O7*100,S8)</f>
        <v>PV(10%)</v>
      </c>
      <c r="D7" s="24">
        <f>D6*(1+$O$7)^($D$5-D5-1)</f>
        <v>4.856727272727273</v>
      </c>
      <c r="E7" s="24">
        <f t="shared" ref="E7:N7" si="1">E6*(1+$O$7)^($D$5-E5-1)</f>
        <v>4.6801190082644624</v>
      </c>
      <c r="F7" s="24">
        <f t="shared" si="1"/>
        <v>4.5099328625093902</v>
      </c>
      <c r="G7" s="24">
        <f t="shared" si="1"/>
        <v>4.345935303872686</v>
      </c>
      <c r="H7" s="24">
        <f t="shared" si="1"/>
        <v>4.1879012928227697</v>
      </c>
      <c r="I7" s="24">
        <f t="shared" si="1"/>
        <v>4.0356139730837599</v>
      </c>
      <c r="J7" s="24">
        <f t="shared" si="1"/>
        <v>3.8888643740625319</v>
      </c>
      <c r="K7" s="24">
        <f t="shared" si="1"/>
        <v>3.7474511240966222</v>
      </c>
      <c r="L7" s="24">
        <f t="shared" si="1"/>
        <v>3.6111801741294727</v>
      </c>
      <c r="M7" s="24">
        <f t="shared" si="1"/>
        <v>3.4798645314338557</v>
      </c>
      <c r="N7" s="24">
        <f t="shared" si="1"/>
        <v>65.657821347808579</v>
      </c>
      <c r="O7" s="21">
        <v>0.1</v>
      </c>
      <c r="P7" t="s">
        <v>3</v>
      </c>
    </row>
    <row r="8" spans="2:19" ht="14" thickBot="1" x14ac:dyDescent="0.2">
      <c r="C8" s="9" t="s">
        <v>29</v>
      </c>
      <c r="D8" s="25">
        <f>SUM(D7:N7)</f>
        <v>107.0014112648114</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7.0000000000000007E-2</v>
      </c>
      <c r="P11" t="s">
        <v>1</v>
      </c>
    </row>
    <row r="12" spans="2:19" x14ac:dyDescent="0.15">
      <c r="B12" t="s">
        <v>21</v>
      </c>
      <c r="C12" s="7">
        <f>C6</f>
        <v>5.04</v>
      </c>
      <c r="D12" s="24">
        <f>C12*(1+$O$11)</f>
        <v>5.3928000000000003</v>
      </c>
      <c r="E12" s="24">
        <f>D12*(1+$O$11)</f>
        <v>5.770296000000001</v>
      </c>
      <c r="F12" s="24">
        <f>E12*(1+$O$11)</f>
        <v>6.1742167200000013</v>
      </c>
      <c r="G12" s="24">
        <f>F12*(1+$O$11)</f>
        <v>6.6064118904000022</v>
      </c>
      <c r="H12" s="24">
        <f>G12*(1+$O$11)</f>
        <v>7.0688607227280027</v>
      </c>
      <c r="I12" s="24">
        <f>H12*(1+$O$12)</f>
        <v>7.5636809733189629</v>
      </c>
      <c r="J12" s="24">
        <f>I12*(1+$O$12)</f>
        <v>8.09313864145129</v>
      </c>
      <c r="K12" s="24">
        <f>J12*(1+$O$12)</f>
        <v>8.6596583463528809</v>
      </c>
      <c r="L12" s="24">
        <f>K12*(1+$O$12)</f>
        <v>9.2658344305975824</v>
      </c>
      <c r="M12" s="24">
        <f>L12*(1+$O$12)</f>
        <v>9.9144428407394134</v>
      </c>
      <c r="N12" s="24">
        <f>L12*O14</f>
        <v>277.97503291792748</v>
      </c>
      <c r="O12" s="21">
        <v>7.0000000000000007E-2</v>
      </c>
      <c r="P12" s="1" t="s">
        <v>2</v>
      </c>
    </row>
    <row r="13" spans="2:19" x14ac:dyDescent="0.15">
      <c r="B13">
        <f>B7</f>
        <v>0</v>
      </c>
      <c r="C13" s="8" t="str">
        <f>C7</f>
        <v>PV(10%)</v>
      </c>
      <c r="D13" s="24">
        <f>D12*(1+$O$13)^($D$11-D11-1)</f>
        <v>4.9025454545454545</v>
      </c>
      <c r="E13" s="24">
        <f t="shared" ref="E13:M13" si="3">E12*(1+$O$7)^($D$5-E11-1)</f>
        <v>4.7688396694214878</v>
      </c>
      <c r="F13" s="24">
        <f t="shared" si="3"/>
        <v>4.6387804057099924</v>
      </c>
      <c r="G13" s="24">
        <f t="shared" si="3"/>
        <v>4.5122682128269931</v>
      </c>
      <c r="H13" s="24">
        <f t="shared" si="3"/>
        <v>4.3892063524771654</v>
      </c>
      <c r="I13" s="24">
        <f t="shared" si="3"/>
        <v>4.2695007246823335</v>
      </c>
      <c r="J13" s="24">
        <f t="shared" si="3"/>
        <v>4.1530597958273603</v>
      </c>
      <c r="K13" s="24">
        <f t="shared" si="3"/>
        <v>4.0397945286684322</v>
      </c>
      <c r="L13" s="24">
        <f t="shared" si="3"/>
        <v>3.9296183142502024</v>
      </c>
      <c r="M13" s="24">
        <f t="shared" si="3"/>
        <v>3.8224469056797421</v>
      </c>
      <c r="N13" s="24">
        <f>N12*(1+$O$7)^($D$5-N11-1)</f>
        <v>107.17140857046006</v>
      </c>
      <c r="O13" s="21">
        <f>O7</f>
        <v>0.1</v>
      </c>
      <c r="P13" t="s">
        <v>3</v>
      </c>
    </row>
    <row r="14" spans="2:19" ht="14" thickBot="1" x14ac:dyDescent="0.2">
      <c r="C14" s="9" t="s">
        <v>4</v>
      </c>
      <c r="D14" s="25">
        <f>SUM(D13:N13)</f>
        <v>150.59746893454923</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5.04</v>
      </c>
      <c r="D18" s="24">
        <f>C18*(1+$O$17)</f>
        <v>5.1912000000000003</v>
      </c>
      <c r="E18" s="24">
        <f>D18*(1+$O$17)</f>
        <v>5.3469360000000004</v>
      </c>
      <c r="F18" s="24">
        <f>E18*(1+$O$17)</f>
        <v>5.5073440800000002</v>
      </c>
      <c r="G18" s="24">
        <f>F18*(1+$O$17)</f>
        <v>5.6725644023999999</v>
      </c>
      <c r="H18" s="24">
        <f>G18*(1+$O$17)</f>
        <v>5.8427413344720005</v>
      </c>
      <c r="I18" s="24">
        <f>H18*(1+$O$18)</f>
        <v>6.0180235745061603</v>
      </c>
      <c r="J18" s="24">
        <f>I18*(1+$O$18)</f>
        <v>6.1985642817413451</v>
      </c>
      <c r="K18" s="24">
        <f>J18*(1+$O$18)</f>
        <v>6.3845212101935855</v>
      </c>
      <c r="L18" s="24">
        <f>K18*(1+$O$18)</f>
        <v>6.5760568464993936</v>
      </c>
      <c r="M18" s="24">
        <f>L18*(1+$O$18)</f>
        <v>6.7733385518943754</v>
      </c>
      <c r="N18" s="24">
        <f>L18*O20</f>
        <v>98.640852697490899</v>
      </c>
      <c r="O18" s="21">
        <v>0.03</v>
      </c>
      <c r="P18" s="1" t="s">
        <v>2</v>
      </c>
    </row>
    <row r="19" spans="2:16" x14ac:dyDescent="0.15">
      <c r="B19">
        <f>B7</f>
        <v>0</v>
      </c>
      <c r="C19" s="8" t="str">
        <f>C13</f>
        <v>PV(10%)</v>
      </c>
      <c r="D19" s="24">
        <f>D18*(1+$O$19)^($D$17-D17-1)</f>
        <v>4.7192727272727275</v>
      </c>
      <c r="E19" s="24">
        <f t="shared" ref="E19:N19" si="5">E18*(1+$O$19)^($D$17-E17-1)</f>
        <v>4.4189553719008261</v>
      </c>
      <c r="F19" s="24">
        <f t="shared" si="5"/>
        <v>4.1377491209616819</v>
      </c>
      <c r="G19" s="24">
        <f t="shared" si="5"/>
        <v>3.8744378132641204</v>
      </c>
      <c r="H19" s="24">
        <f t="shared" si="5"/>
        <v>3.627882679692767</v>
      </c>
      <c r="I19" s="24">
        <f t="shared" si="5"/>
        <v>3.3970174182577728</v>
      </c>
      <c r="J19" s="24">
        <f t="shared" si="5"/>
        <v>3.1808435825504593</v>
      </c>
      <c r="K19" s="24">
        <f t="shared" si="5"/>
        <v>2.9784262636608845</v>
      </c>
      <c r="L19" s="24">
        <f t="shared" si="5"/>
        <v>2.7888900468824649</v>
      </c>
      <c r="M19" s="24">
        <f t="shared" si="5"/>
        <v>2.611415225717217</v>
      </c>
      <c r="N19" s="24">
        <f t="shared" si="5"/>
        <v>38.030318821124517</v>
      </c>
      <c r="O19" s="21">
        <f>O13</f>
        <v>0.1</v>
      </c>
      <c r="P19" t="s">
        <v>3</v>
      </c>
    </row>
    <row r="20" spans="2:16" ht="14" thickBot="1" x14ac:dyDescent="0.2">
      <c r="C20" s="9" t="s">
        <v>4</v>
      </c>
      <c r="D20" s="25">
        <f>SUM(D19:N19)</f>
        <v>73.76520907128544</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107.0014112648114</v>
      </c>
      <c r="F23" s="29">
        <f>E23*D23</f>
        <v>64.20084675888684</v>
      </c>
    </row>
    <row r="24" spans="2:16" x14ac:dyDescent="0.15">
      <c r="C24" s="11" t="s">
        <v>16</v>
      </c>
      <c r="D24" s="27">
        <v>0.2</v>
      </c>
      <c r="E24" s="24">
        <f>D14</f>
        <v>150.59746893454923</v>
      </c>
      <c r="F24" s="29">
        <f>E24*D24</f>
        <v>30.119493786909846</v>
      </c>
    </row>
    <row r="25" spans="2:16" ht="14" thickBot="1" x14ac:dyDescent="0.2">
      <c r="C25" s="12" t="s">
        <v>33</v>
      </c>
      <c r="D25" s="28">
        <v>0.2</v>
      </c>
      <c r="E25" s="30">
        <f>D20</f>
        <v>73.76520907128544</v>
      </c>
      <c r="F25" s="31">
        <f>E25*D25</f>
        <v>14.753041814257088</v>
      </c>
    </row>
    <row r="26" spans="2:16" ht="14" thickBot="1" x14ac:dyDescent="0.2">
      <c r="E26" s="19" t="s">
        <v>11</v>
      </c>
      <c r="F26" s="20">
        <f>SUM(F23:F25)</f>
        <v>109.07338236005377</v>
      </c>
    </row>
    <row r="28" spans="2:16" x14ac:dyDescent="0.15">
      <c r="B28" t="s">
        <v>27</v>
      </c>
    </row>
    <row r="30" spans="2:16" x14ac:dyDescent="0.15">
      <c r="B30" t="s">
        <v>26</v>
      </c>
      <c r="C30" s="32" t="s">
        <v>28</v>
      </c>
    </row>
  </sheetData>
  <conditionalFormatting sqref="D3">
    <cfRule type="containsText" dxfId="117" priority="1" operator="containsText" text="overvalued">
      <formula>NOT(ISERROR(SEARCH("overvalued",D3)))</formula>
    </cfRule>
    <cfRule type="containsText" dxfId="116" priority="2" operator="containsText" text="undervalued">
      <formula>NOT(ISERROR(SEARCH("undervalued",D3)))</formula>
    </cfRule>
  </conditionalFormatting>
  <hyperlinks>
    <hyperlink ref="C30" r:id="rId1" xr:uid="{A256473C-02A0-4C21-8EEE-9CC7676C8740}"/>
    <hyperlink ref="B4" location="'COMPARATIVE TABLE'!A1" display="'COMPARATIVE TABLE'!A1" xr:uid="{A173741E-6C16-4E55-94B3-B64C2B96031B}"/>
  </hyperlinks>
  <pageMargins left="0.7" right="0.7" top="0.78740157499999996" bottom="0.78740157499999996" header="0.3" footer="0.3"/>
  <pageSetup paperSize="9" orientation="portrait" r:id="rId2"/>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F03DB-EFE5-4F78-9F6D-1ACE7D75D476}">
  <sheetPr codeName="Sheet33"/>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397</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v>
      </c>
      <c r="P5" t="s">
        <v>1</v>
      </c>
      <c r="R5" s="1"/>
    </row>
    <row r="6" spans="2:19" x14ac:dyDescent="0.15">
      <c r="B6" t="s">
        <v>22</v>
      </c>
      <c r="C6" s="7">
        <v>3.6</v>
      </c>
      <c r="D6" s="24">
        <f>C6*(1+$O$5)</f>
        <v>3.9600000000000004</v>
      </c>
      <c r="E6" s="24">
        <f>D6*(1+$O$5)</f>
        <v>4.3560000000000008</v>
      </c>
      <c r="F6" s="24">
        <f>E6*(1+$O$5)</f>
        <v>4.7916000000000016</v>
      </c>
      <c r="G6" s="24">
        <f>F6*(1+$O$5)</f>
        <v>5.2707600000000019</v>
      </c>
      <c r="H6" s="24">
        <f>G6*(1+$O$5)</f>
        <v>5.7978360000000029</v>
      </c>
      <c r="I6" s="24">
        <f>H6*(1+$O$6)</f>
        <v>6.3776196000000036</v>
      </c>
      <c r="J6" s="24">
        <f>I6*(1+$O$6)</f>
        <v>7.0153815600000042</v>
      </c>
      <c r="K6" s="24">
        <f>J6*(1+$O$6)</f>
        <v>7.7169197160000049</v>
      </c>
      <c r="L6" s="24">
        <f>K6*(1+$O$6)</f>
        <v>8.488611687600006</v>
      </c>
      <c r="M6" s="24">
        <f>L6*(1+$O$6)</f>
        <v>9.3374728563600069</v>
      </c>
      <c r="N6" s="24">
        <f>L6*O8</f>
        <v>212.21529219000016</v>
      </c>
      <c r="O6" s="21">
        <v>0.1</v>
      </c>
      <c r="P6" s="1" t="s">
        <v>2</v>
      </c>
    </row>
    <row r="7" spans="2:19" x14ac:dyDescent="0.15">
      <c r="C7" s="8" t="str">
        <f>CONCATENATE(R8,O7*100,S8)</f>
        <v>PV(10%)</v>
      </c>
      <c r="D7" s="24">
        <f>D6*(1+$O$7)^($D$5-D5-1)</f>
        <v>3.6</v>
      </c>
      <c r="E7" s="24">
        <f t="shared" ref="E7:N7" si="1">E6*(1+$O$7)^($D$5-E5-1)</f>
        <v>3.6</v>
      </c>
      <c r="F7" s="24">
        <f t="shared" si="1"/>
        <v>3.6</v>
      </c>
      <c r="G7" s="24">
        <f t="shared" si="1"/>
        <v>3.6000000000000005</v>
      </c>
      <c r="H7" s="24">
        <f t="shared" si="1"/>
        <v>3.6000000000000005</v>
      </c>
      <c r="I7" s="24">
        <f t="shared" si="1"/>
        <v>3.6000000000000005</v>
      </c>
      <c r="J7" s="24">
        <f t="shared" si="1"/>
        <v>3.6</v>
      </c>
      <c r="K7" s="24">
        <f t="shared" si="1"/>
        <v>3.6</v>
      </c>
      <c r="L7" s="24">
        <f t="shared" si="1"/>
        <v>3.6000000000000005</v>
      </c>
      <c r="M7" s="24">
        <f t="shared" si="1"/>
        <v>3.6</v>
      </c>
      <c r="N7" s="24">
        <f t="shared" si="1"/>
        <v>81.818181818181827</v>
      </c>
      <c r="O7" s="21">
        <v>0.1</v>
      </c>
      <c r="P7" t="s">
        <v>3</v>
      </c>
    </row>
    <row r="8" spans="2:19" ht="14" thickBot="1" x14ac:dyDescent="0.2">
      <c r="C8" s="9" t="s">
        <v>29</v>
      </c>
      <c r="D8" s="25">
        <f>SUM(D7:N7)</f>
        <v>117.81818181818184</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0.15</v>
      </c>
      <c r="P11" t="s">
        <v>1</v>
      </c>
    </row>
    <row r="12" spans="2:19" x14ac:dyDescent="0.15">
      <c r="B12" t="s">
        <v>21</v>
      </c>
      <c r="C12" s="7">
        <f>C6</f>
        <v>3.6</v>
      </c>
      <c r="D12" s="24">
        <f>C12*(1+$O$11)</f>
        <v>4.1399999999999997</v>
      </c>
      <c r="E12" s="24">
        <f>D12*(1+$O$11)</f>
        <v>4.7609999999999992</v>
      </c>
      <c r="F12" s="24">
        <f>E12*(1+$O$11)</f>
        <v>5.4751499999999984</v>
      </c>
      <c r="G12" s="24">
        <f>F12*(1+$O$11)</f>
        <v>6.2964224999999976</v>
      </c>
      <c r="H12" s="24">
        <f>G12*(1+$O$11)</f>
        <v>7.2408858749999965</v>
      </c>
      <c r="I12" s="24">
        <f>H12*(1+$O$12)</f>
        <v>7.9649744624999972</v>
      </c>
      <c r="J12" s="24">
        <f>I12*(1+$O$12)</f>
        <v>8.7614719087499981</v>
      </c>
      <c r="K12" s="24">
        <f>J12*(1+$O$12)</f>
        <v>9.6376190996249989</v>
      </c>
      <c r="L12" s="24">
        <f>K12*(1+$O$12)</f>
        <v>10.601381009587499</v>
      </c>
      <c r="M12" s="24">
        <f>L12*(1+$O$12)</f>
        <v>11.66151911054625</v>
      </c>
      <c r="N12" s="24">
        <f>L12*O14</f>
        <v>318.04143028762496</v>
      </c>
      <c r="O12" s="21">
        <v>0.1</v>
      </c>
      <c r="P12" s="1" t="s">
        <v>2</v>
      </c>
    </row>
    <row r="13" spans="2:19" x14ac:dyDescent="0.15">
      <c r="B13">
        <f>B7</f>
        <v>0</v>
      </c>
      <c r="C13" s="8" t="str">
        <f>C7</f>
        <v>PV(10%)</v>
      </c>
      <c r="D13" s="24">
        <f>D12*(1+$O$13)^($D$11-D11-1)</f>
        <v>3.7636363636363632</v>
      </c>
      <c r="E13" s="24">
        <f t="shared" ref="E13:M13" si="3">E12*(1+$O$7)^($D$5-E11-1)</f>
        <v>3.9347107438016518</v>
      </c>
      <c r="F13" s="24">
        <f t="shared" si="3"/>
        <v>4.1135612321562709</v>
      </c>
      <c r="G13" s="24">
        <f t="shared" si="3"/>
        <v>4.300541288163374</v>
      </c>
      <c r="H13" s="24">
        <f t="shared" si="3"/>
        <v>4.4960204376253445</v>
      </c>
      <c r="I13" s="24">
        <f t="shared" si="3"/>
        <v>4.4960204376253454</v>
      </c>
      <c r="J13" s="24">
        <f t="shared" si="3"/>
        <v>4.4960204376253445</v>
      </c>
      <c r="K13" s="24">
        <f t="shared" si="3"/>
        <v>4.4960204376253454</v>
      </c>
      <c r="L13" s="24">
        <f t="shared" si="3"/>
        <v>4.4960204376253454</v>
      </c>
      <c r="M13" s="24">
        <f t="shared" si="3"/>
        <v>4.4960204376253454</v>
      </c>
      <c r="N13" s="24">
        <f>N12*(1+$O$7)^($D$5-N11-1)</f>
        <v>122.61873920796396</v>
      </c>
      <c r="O13" s="21">
        <f>O7</f>
        <v>0.1</v>
      </c>
      <c r="P13" t="s">
        <v>3</v>
      </c>
    </row>
    <row r="14" spans="2:19" ht="14" thickBot="1" x14ac:dyDescent="0.2">
      <c r="C14" s="9" t="s">
        <v>4</v>
      </c>
      <c r="D14" s="25">
        <f>SUM(D13:N13)</f>
        <v>165.70731146147369</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3.6</v>
      </c>
      <c r="D18" s="24">
        <f>C18*(1+$O$17)</f>
        <v>3.7800000000000002</v>
      </c>
      <c r="E18" s="24">
        <f>D18*(1+$O$17)</f>
        <v>3.9690000000000003</v>
      </c>
      <c r="F18" s="24">
        <f>E18*(1+$O$17)</f>
        <v>4.1674500000000005</v>
      </c>
      <c r="G18" s="24">
        <f>F18*(1+$O$17)</f>
        <v>4.3758225000000008</v>
      </c>
      <c r="H18" s="24">
        <f>G18*(1+$O$17)</f>
        <v>4.5946136250000009</v>
      </c>
      <c r="I18" s="24">
        <f>H18*(1+$O$18)</f>
        <v>4.5946136250000009</v>
      </c>
      <c r="J18" s="24">
        <f>I18*(1+$O$18)</f>
        <v>4.5946136250000009</v>
      </c>
      <c r="K18" s="24">
        <f>J18*(1+$O$18)</f>
        <v>4.5946136250000009</v>
      </c>
      <c r="L18" s="24">
        <f>K18*(1+$O$18)</f>
        <v>4.5946136250000009</v>
      </c>
      <c r="M18" s="24">
        <f>L18*(1+$O$18)</f>
        <v>4.5946136250000009</v>
      </c>
      <c r="N18" s="24">
        <f>L18*O20</f>
        <v>68.919204375000021</v>
      </c>
      <c r="O18" s="21">
        <v>0</v>
      </c>
      <c r="P18" s="1" t="s">
        <v>2</v>
      </c>
    </row>
    <row r="19" spans="2:16" x14ac:dyDescent="0.15">
      <c r="B19">
        <f>B7</f>
        <v>0</v>
      </c>
      <c r="C19" s="8" t="str">
        <f>C13</f>
        <v>PV(10%)</v>
      </c>
      <c r="D19" s="24">
        <f>D18*(1+$O$19)^($D$17-D17-1)</f>
        <v>3.4363636363636365</v>
      </c>
      <c r="E19" s="24">
        <f t="shared" ref="E19:N19" si="5">E18*(1+$O$19)^($D$17-E17-1)</f>
        <v>3.2801652892561983</v>
      </c>
      <c r="F19" s="24">
        <f t="shared" si="5"/>
        <v>3.1310668670172799</v>
      </c>
      <c r="G19" s="24">
        <f t="shared" si="5"/>
        <v>2.9887456457892219</v>
      </c>
      <c r="H19" s="24">
        <f t="shared" si="5"/>
        <v>2.8528935709806205</v>
      </c>
      <c r="I19" s="24">
        <f t="shared" si="5"/>
        <v>2.5935396099823822</v>
      </c>
      <c r="J19" s="24">
        <f t="shared" si="5"/>
        <v>2.3577632818021654</v>
      </c>
      <c r="K19" s="24">
        <f t="shared" si="5"/>
        <v>2.1434211652746957</v>
      </c>
      <c r="L19" s="24">
        <f t="shared" si="5"/>
        <v>1.9485646957042688</v>
      </c>
      <c r="M19" s="24">
        <f t="shared" si="5"/>
        <v>1.7714224506402441</v>
      </c>
      <c r="N19" s="24">
        <f t="shared" si="5"/>
        <v>26.571336759603664</v>
      </c>
      <c r="O19" s="21">
        <f>O13</f>
        <v>0.1</v>
      </c>
      <c r="P19" t="s">
        <v>3</v>
      </c>
    </row>
    <row r="20" spans="2:16" ht="14" thickBot="1" x14ac:dyDescent="0.2">
      <c r="C20" s="9" t="s">
        <v>4</v>
      </c>
      <c r="D20" s="25">
        <f>SUM(D19:N19)</f>
        <v>53.075282972414378</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117.81818181818184</v>
      </c>
      <c r="F23" s="29">
        <f>E23*D23</f>
        <v>70.690909090909102</v>
      </c>
    </row>
    <row r="24" spans="2:16" x14ac:dyDescent="0.15">
      <c r="C24" s="11" t="s">
        <v>16</v>
      </c>
      <c r="D24" s="27">
        <v>0.2</v>
      </c>
      <c r="E24" s="24">
        <f>D14</f>
        <v>165.70731146147369</v>
      </c>
      <c r="F24" s="29">
        <f>E24*D24</f>
        <v>33.14146229229474</v>
      </c>
    </row>
    <row r="25" spans="2:16" ht="14" thickBot="1" x14ac:dyDescent="0.2">
      <c r="C25" s="12" t="s">
        <v>33</v>
      </c>
      <c r="D25" s="28">
        <v>0.2</v>
      </c>
      <c r="E25" s="30">
        <f>D20</f>
        <v>53.075282972414378</v>
      </c>
      <c r="F25" s="31">
        <f>E25*D25</f>
        <v>10.615056594482876</v>
      </c>
    </row>
    <row r="26" spans="2:16" ht="14" thickBot="1" x14ac:dyDescent="0.2">
      <c r="E26" s="19" t="s">
        <v>11</v>
      </c>
      <c r="F26" s="20">
        <f>SUM(F23:F25)</f>
        <v>114.44742797768673</v>
      </c>
    </row>
    <row r="28" spans="2:16" x14ac:dyDescent="0.15">
      <c r="B28" t="s">
        <v>27</v>
      </c>
    </row>
    <row r="30" spans="2:16" x14ac:dyDescent="0.15">
      <c r="B30" t="s">
        <v>26</v>
      </c>
      <c r="C30" s="32" t="s">
        <v>28</v>
      </c>
    </row>
  </sheetData>
  <conditionalFormatting sqref="D3">
    <cfRule type="containsText" dxfId="115" priority="1" operator="containsText" text="overvalued">
      <formula>NOT(ISERROR(SEARCH("overvalued",D3)))</formula>
    </cfRule>
    <cfRule type="containsText" dxfId="114" priority="2" operator="containsText" text="undervalued">
      <formula>NOT(ISERROR(SEARCH("undervalued",D3)))</formula>
    </cfRule>
  </conditionalFormatting>
  <hyperlinks>
    <hyperlink ref="C30" r:id="rId1" xr:uid="{94A4D124-9C5D-4585-8BAD-D4D8B1DC0934}"/>
    <hyperlink ref="B4" location="'COMPARATIVE TABLE'!A1" display="'COMPARATIVE TABLE'!A1" xr:uid="{3410D240-211F-483C-9E0D-140C697B75BC}"/>
  </hyperlinks>
  <pageMargins left="0.7" right="0.7" top="0.78740157499999996" bottom="0.78740157499999996" header="0.3" footer="0.3"/>
  <pageSetup paperSize="9" orientation="portrait" r:id="rId2"/>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28BF-5ABA-4715-BB87-9F84B1DFD69D}">
  <sheetPr codeName="Sheet34"/>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341</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0.06</v>
      </c>
      <c r="P5" t="s">
        <v>1</v>
      </c>
      <c r="R5" s="1"/>
    </row>
    <row r="6" spans="2:19" x14ac:dyDescent="0.15">
      <c r="B6" t="s">
        <v>22</v>
      </c>
      <c r="C6" s="7">
        <v>3.98</v>
      </c>
      <c r="D6" s="24">
        <f>C6*(1+$O$5)</f>
        <v>4.2187999999999999</v>
      </c>
      <c r="E6" s="24">
        <f>D6*(1+$O$5)</f>
        <v>4.4719280000000001</v>
      </c>
      <c r="F6" s="24">
        <f>E6*(1+$O$5)</f>
        <v>4.7402436800000007</v>
      </c>
      <c r="G6" s="24">
        <f>F6*(1+$O$5)</f>
        <v>5.0246583008000014</v>
      </c>
      <c r="H6" s="24">
        <f>G6*(1+$O$5)</f>
        <v>5.3261377988480021</v>
      </c>
      <c r="I6" s="24">
        <f>H6*(1+$O$6)</f>
        <v>5.6457060667788825</v>
      </c>
      <c r="J6" s="24">
        <f>I6*(1+$O$6)</f>
        <v>5.9844484307856156</v>
      </c>
      <c r="K6" s="24">
        <f>J6*(1+$O$6)</f>
        <v>6.3435153366327528</v>
      </c>
      <c r="L6" s="24">
        <f>K6*(1+$O$6)</f>
        <v>6.7241262568307185</v>
      </c>
      <c r="M6" s="24">
        <f>L6*(1+$O$6)</f>
        <v>7.1275738322405617</v>
      </c>
      <c r="N6" s="24">
        <f>L6*O8</f>
        <v>168.10315642076796</v>
      </c>
      <c r="O6" s="21">
        <v>0.06</v>
      </c>
      <c r="P6" s="1" t="s">
        <v>2</v>
      </c>
    </row>
    <row r="7" spans="2:19" x14ac:dyDescent="0.15">
      <c r="C7" s="8" t="str">
        <f>CONCATENATE(R8,O7*100,S8)</f>
        <v>PV(10%)</v>
      </c>
      <c r="D7" s="24">
        <f>D6*(1+$O$7)^($D$5-D5-1)</f>
        <v>3.8352727272727272</v>
      </c>
      <c r="E7" s="24">
        <f t="shared" ref="E7:N7" si="1">E6*(1+$O$7)^($D$5-E5-1)</f>
        <v>3.6958082644628094</v>
      </c>
      <c r="F7" s="24">
        <f t="shared" si="1"/>
        <v>3.5614152366641618</v>
      </c>
      <c r="G7" s="24">
        <f t="shared" si="1"/>
        <v>3.4319092280581929</v>
      </c>
      <c r="H7" s="24">
        <f t="shared" si="1"/>
        <v>3.3071125288560768</v>
      </c>
      <c r="I7" s="24">
        <f t="shared" si="1"/>
        <v>3.1868538914431288</v>
      </c>
      <c r="J7" s="24">
        <f t="shared" si="1"/>
        <v>3.0709682953906507</v>
      </c>
      <c r="K7" s="24">
        <f t="shared" si="1"/>
        <v>2.9592967210128092</v>
      </c>
      <c r="L7" s="24">
        <f t="shared" si="1"/>
        <v>2.8516859311577978</v>
      </c>
      <c r="M7" s="24">
        <f t="shared" si="1"/>
        <v>2.7479882609338779</v>
      </c>
      <c r="N7" s="24">
        <f t="shared" si="1"/>
        <v>64.811043889949943</v>
      </c>
      <c r="O7" s="21">
        <v>0.1</v>
      </c>
      <c r="P7" t="s">
        <v>3</v>
      </c>
    </row>
    <row r="8" spans="2:19" ht="14" thickBot="1" x14ac:dyDescent="0.2">
      <c r="C8" s="9" t="s">
        <v>29</v>
      </c>
      <c r="D8" s="25">
        <f>SUM(D7:N7)</f>
        <v>97.459354975202174</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7.0000000000000007E-2</v>
      </c>
      <c r="P11" t="s">
        <v>1</v>
      </c>
    </row>
    <row r="12" spans="2:19" x14ac:dyDescent="0.15">
      <c r="B12" t="s">
        <v>21</v>
      </c>
      <c r="C12" s="7">
        <f>C6</f>
        <v>3.98</v>
      </c>
      <c r="D12" s="24">
        <f>C12*(1+$O$11)</f>
        <v>4.2586000000000004</v>
      </c>
      <c r="E12" s="24">
        <f>D12*(1+$O$11)</f>
        <v>4.5567020000000005</v>
      </c>
      <c r="F12" s="24">
        <f>E12*(1+$O$11)</f>
        <v>4.8756711400000006</v>
      </c>
      <c r="G12" s="24">
        <f>F12*(1+$O$11)</f>
        <v>5.2169681198000006</v>
      </c>
      <c r="H12" s="24">
        <f>G12*(1+$O$11)</f>
        <v>5.5821558881860014</v>
      </c>
      <c r="I12" s="24">
        <f>H12*(1+$O$12)</f>
        <v>5.9729068003590218</v>
      </c>
      <c r="J12" s="24">
        <f>I12*(1+$O$12)</f>
        <v>6.3910102763841534</v>
      </c>
      <c r="K12" s="24">
        <f>J12*(1+$O$12)</f>
        <v>6.8383809957310442</v>
      </c>
      <c r="L12" s="24">
        <f>K12*(1+$O$12)</f>
        <v>7.3170676654322175</v>
      </c>
      <c r="M12" s="24">
        <f>L12*(1+$O$12)</f>
        <v>7.829262402012473</v>
      </c>
      <c r="N12" s="24">
        <f>L12*O14</f>
        <v>219.51202996296652</v>
      </c>
      <c r="O12" s="21">
        <v>7.0000000000000007E-2</v>
      </c>
      <c r="P12" s="1" t="s">
        <v>2</v>
      </c>
    </row>
    <row r="13" spans="2:19" x14ac:dyDescent="0.15">
      <c r="B13">
        <f>B7</f>
        <v>0</v>
      </c>
      <c r="C13" s="8" t="str">
        <f>C7</f>
        <v>PV(10%)</v>
      </c>
      <c r="D13" s="24">
        <f>D12*(1+$O$13)^($D$11-D11-1)</f>
        <v>3.8714545454545455</v>
      </c>
      <c r="E13" s="24">
        <f t="shared" ref="E13:M13" si="3">E12*(1+$O$7)^($D$5-E11-1)</f>
        <v>3.7658694214876034</v>
      </c>
      <c r="F13" s="24">
        <f t="shared" si="3"/>
        <v>3.6631638918106679</v>
      </c>
      <c r="G13" s="24">
        <f t="shared" si="3"/>
        <v>3.5632594220340135</v>
      </c>
      <c r="H13" s="24">
        <f t="shared" si="3"/>
        <v>3.466079619614904</v>
      </c>
      <c r="I13" s="24">
        <f t="shared" si="3"/>
        <v>3.3715501754435886</v>
      </c>
      <c r="J13" s="24">
        <f t="shared" si="3"/>
        <v>3.2795988070223991</v>
      </c>
      <c r="K13" s="24">
        <f t="shared" si="3"/>
        <v>3.1901552031945157</v>
      </c>
      <c r="L13" s="24">
        <f t="shared" si="3"/>
        <v>3.1031509703801197</v>
      </c>
      <c r="M13" s="24">
        <f t="shared" si="3"/>
        <v>3.0185195802788436</v>
      </c>
      <c r="N13" s="24">
        <f>N12*(1+$O$7)^($D$5-N11-1)</f>
        <v>84.631390101275983</v>
      </c>
      <c r="O13" s="21">
        <f>O7</f>
        <v>0.1</v>
      </c>
      <c r="P13" t="s">
        <v>3</v>
      </c>
    </row>
    <row r="14" spans="2:19" ht="14" thickBot="1" x14ac:dyDescent="0.2">
      <c r="C14" s="9" t="s">
        <v>4</v>
      </c>
      <c r="D14" s="25">
        <f>SUM(D13:N13)</f>
        <v>118.92419173799718</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3.98</v>
      </c>
      <c r="D18" s="24">
        <f>C18*(1+$O$17)</f>
        <v>4.0994000000000002</v>
      </c>
      <c r="E18" s="24">
        <f>D18*(1+$O$17)</f>
        <v>4.2223820000000005</v>
      </c>
      <c r="F18" s="24">
        <f>E18*(1+$O$17)</f>
        <v>4.3490534600000004</v>
      </c>
      <c r="G18" s="24">
        <f>F18*(1+$O$17)</f>
        <v>4.4795250638000006</v>
      </c>
      <c r="H18" s="24">
        <f>G18*(1+$O$17)</f>
        <v>4.613910815714001</v>
      </c>
      <c r="I18" s="24">
        <f>H18*(1+$O$18)</f>
        <v>4.7523281401854209</v>
      </c>
      <c r="J18" s="24">
        <f>I18*(1+$O$18)</f>
        <v>4.8948979843909841</v>
      </c>
      <c r="K18" s="24">
        <f>J18*(1+$O$18)</f>
        <v>5.0417449239227139</v>
      </c>
      <c r="L18" s="24">
        <f>K18*(1+$O$18)</f>
        <v>5.1929972716403956</v>
      </c>
      <c r="M18" s="24">
        <f>L18*(1+$O$18)</f>
        <v>5.3487871897896078</v>
      </c>
      <c r="N18" s="24">
        <f>L18*O20</f>
        <v>77.894959074605936</v>
      </c>
      <c r="O18" s="21">
        <v>0.03</v>
      </c>
      <c r="P18" s="1" t="s">
        <v>2</v>
      </c>
    </row>
    <row r="19" spans="2:16" x14ac:dyDescent="0.15">
      <c r="B19">
        <f>B7</f>
        <v>0</v>
      </c>
      <c r="C19" s="8" t="str">
        <f>C13</f>
        <v>PV(10%)</v>
      </c>
      <c r="D19" s="24">
        <f>D18*(1+$O$19)^($D$17-D17-1)</f>
        <v>3.7267272727272727</v>
      </c>
      <c r="E19" s="24">
        <f t="shared" ref="E19:N19" si="5">E18*(1+$O$19)^($D$17-E17-1)</f>
        <v>3.4895719008264465</v>
      </c>
      <c r="F19" s="24">
        <f t="shared" si="5"/>
        <v>3.2675082344102173</v>
      </c>
      <c r="G19" s="24">
        <f t="shared" si="5"/>
        <v>3.0595758922204763</v>
      </c>
      <c r="H19" s="24">
        <f t="shared" si="5"/>
        <v>2.8648756081700824</v>
      </c>
      <c r="I19" s="24">
        <f t="shared" si="5"/>
        <v>2.6825653421956224</v>
      </c>
      <c r="J19" s="24">
        <f t="shared" si="5"/>
        <v>2.5118566386013552</v>
      </c>
      <c r="K19" s="24">
        <f t="shared" si="5"/>
        <v>2.3520112161449056</v>
      </c>
      <c r="L19" s="24">
        <f t="shared" si="5"/>
        <v>2.2023377751175026</v>
      </c>
      <c r="M19" s="24">
        <f t="shared" si="5"/>
        <v>2.0621890076100251</v>
      </c>
      <c r="N19" s="24">
        <f t="shared" si="5"/>
        <v>30.031878751602306</v>
      </c>
      <c r="O19" s="21">
        <f>O13</f>
        <v>0.1</v>
      </c>
      <c r="P19" t="s">
        <v>3</v>
      </c>
    </row>
    <row r="20" spans="2:16" ht="14" thickBot="1" x14ac:dyDescent="0.2">
      <c r="C20" s="9" t="s">
        <v>4</v>
      </c>
      <c r="D20" s="25">
        <f>SUM(D19:N19)</f>
        <v>58.251097639626209</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97.459354975202174</v>
      </c>
      <c r="F23" s="29">
        <f>E23*D23</f>
        <v>58.475612985121302</v>
      </c>
    </row>
    <row r="24" spans="2:16" x14ac:dyDescent="0.15">
      <c r="C24" s="11" t="s">
        <v>16</v>
      </c>
      <c r="D24" s="27">
        <v>0.2</v>
      </c>
      <c r="E24" s="24">
        <f>D14</f>
        <v>118.92419173799718</v>
      </c>
      <c r="F24" s="29">
        <f>E24*D24</f>
        <v>23.784838347599436</v>
      </c>
    </row>
    <row r="25" spans="2:16" ht="14" thickBot="1" x14ac:dyDescent="0.2">
      <c r="C25" s="12" t="s">
        <v>33</v>
      </c>
      <c r="D25" s="28">
        <v>0.2</v>
      </c>
      <c r="E25" s="30">
        <f>D20</f>
        <v>58.251097639626209</v>
      </c>
      <c r="F25" s="31">
        <f>E25*D25</f>
        <v>11.650219527925243</v>
      </c>
    </row>
    <row r="26" spans="2:16" ht="14" thickBot="1" x14ac:dyDescent="0.2">
      <c r="E26" s="19" t="s">
        <v>11</v>
      </c>
      <c r="F26" s="20">
        <f>SUM(F23:F25)</f>
        <v>93.910670860645979</v>
      </c>
    </row>
    <row r="28" spans="2:16" x14ac:dyDescent="0.15">
      <c r="B28" t="s">
        <v>27</v>
      </c>
    </row>
    <row r="30" spans="2:16" x14ac:dyDescent="0.15">
      <c r="B30" t="s">
        <v>26</v>
      </c>
      <c r="C30" s="32" t="s">
        <v>28</v>
      </c>
    </row>
  </sheetData>
  <conditionalFormatting sqref="D3">
    <cfRule type="containsText" dxfId="113" priority="1" operator="containsText" text="overvalued">
      <formula>NOT(ISERROR(SEARCH("overvalued",D3)))</formula>
    </cfRule>
    <cfRule type="containsText" dxfId="112" priority="2" operator="containsText" text="undervalued">
      <formula>NOT(ISERROR(SEARCH("undervalued",D3)))</formula>
    </cfRule>
  </conditionalFormatting>
  <hyperlinks>
    <hyperlink ref="C30" r:id="rId1" xr:uid="{2685E14D-51EC-4EA3-A686-F85DC9F41152}"/>
    <hyperlink ref="B4" location="'COMPARATIVE TABLE'!A1" display="'COMPARATIVE TABLE'!A1" xr:uid="{37803EA4-9EC5-4D5A-84B5-E68E77B8BE89}"/>
  </hyperlinks>
  <pageMargins left="0.7" right="0.7" top="0.78740157499999996" bottom="0.78740157499999996" header="0.3" footer="0.3"/>
  <pageSetup paperSize="9" orientation="portrait" r:id="rId2"/>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C0B0-A817-4EC0-9B89-FD0B098FFD35}">
  <sheetPr codeName="Sheet35"/>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340</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6.52</v>
      </c>
      <c r="D6" s="24">
        <f>C6*(1+$O$5)</f>
        <v>6.8460000000000001</v>
      </c>
      <c r="E6" s="24">
        <f>D6*(1+$O$5)</f>
        <v>7.1883000000000008</v>
      </c>
      <c r="F6" s="24">
        <f>E6*(1+$O$5)</f>
        <v>7.5477150000000011</v>
      </c>
      <c r="G6" s="24">
        <f>F6*(1+$O$5)</f>
        <v>7.9251007500000012</v>
      </c>
      <c r="H6" s="24">
        <f>G6*(1+$O$5)</f>
        <v>8.3213557875000017</v>
      </c>
      <c r="I6" s="24">
        <f>H6*(1+$O$6)</f>
        <v>8.7374235768750026</v>
      </c>
      <c r="J6" s="24">
        <f>I6*(1+$O$6)</f>
        <v>9.1742947557187531</v>
      </c>
      <c r="K6" s="24">
        <f>J6*(1+$O$6)</f>
        <v>9.6330094935046908</v>
      </c>
      <c r="L6" s="24">
        <f>K6*(1+$O$6)</f>
        <v>10.114659968179925</v>
      </c>
      <c r="M6" s="24">
        <f>L6*(1+$O$6)</f>
        <v>10.620392966588922</v>
      </c>
      <c r="N6" s="24">
        <f>L6*O8</f>
        <v>202.29319936359849</v>
      </c>
      <c r="O6" s="21">
        <v>0.05</v>
      </c>
      <c r="P6" s="1" t="s">
        <v>2</v>
      </c>
    </row>
    <row r="7" spans="2:19" x14ac:dyDescent="0.15">
      <c r="C7" s="8" t="str">
        <f>CONCATENATE(R8,O7*100,S8)</f>
        <v>PV(10%)</v>
      </c>
      <c r="D7" s="24">
        <f>D6*(1+$O$7)^($D$5-D5-1)</f>
        <v>6.2236363636363636</v>
      </c>
      <c r="E7" s="24">
        <f t="shared" ref="E7:N7" si="1">E6*(1+$O$7)^($D$5-E5-1)</f>
        <v>5.9407438016528928</v>
      </c>
      <c r="F7" s="24">
        <f t="shared" si="1"/>
        <v>5.6707099924868514</v>
      </c>
      <c r="G7" s="24">
        <f t="shared" si="1"/>
        <v>5.412950447373813</v>
      </c>
      <c r="H7" s="24">
        <f t="shared" si="1"/>
        <v>5.1669072452204574</v>
      </c>
      <c r="I7" s="24">
        <f t="shared" si="1"/>
        <v>4.9320478249831643</v>
      </c>
      <c r="J7" s="24">
        <f t="shared" si="1"/>
        <v>4.7078638329384743</v>
      </c>
      <c r="K7" s="24">
        <f t="shared" si="1"/>
        <v>4.4938700223503618</v>
      </c>
      <c r="L7" s="24">
        <f t="shared" si="1"/>
        <v>4.2896032031526179</v>
      </c>
      <c r="M7" s="24">
        <f t="shared" si="1"/>
        <v>4.0946212393729526</v>
      </c>
      <c r="N7" s="24">
        <f t="shared" si="1"/>
        <v>77.992785511865762</v>
      </c>
      <c r="O7" s="21">
        <v>0.1</v>
      </c>
      <c r="P7" t="s">
        <v>3</v>
      </c>
    </row>
    <row r="8" spans="2:19" ht="14" thickBot="1" x14ac:dyDescent="0.2">
      <c r="C8" s="9" t="s">
        <v>29</v>
      </c>
      <c r="D8" s="25">
        <f>SUM(D7:N7)</f>
        <v>128.92573948503372</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7.0000000000000007E-2</v>
      </c>
      <c r="P11" t="s">
        <v>1</v>
      </c>
    </row>
    <row r="12" spans="2:19" x14ac:dyDescent="0.15">
      <c r="B12" t="s">
        <v>21</v>
      </c>
      <c r="C12" s="7">
        <f>C6</f>
        <v>6.52</v>
      </c>
      <c r="D12" s="24">
        <f>C12*(1+$O$11)</f>
        <v>6.9763999999999999</v>
      </c>
      <c r="E12" s="24">
        <f>D12*(1+$O$11)</f>
        <v>7.4647480000000002</v>
      </c>
      <c r="F12" s="24">
        <f>E12*(1+$O$11)</f>
        <v>7.9872803600000006</v>
      </c>
      <c r="G12" s="24">
        <f>F12*(1+$O$11)</f>
        <v>8.5463899852000011</v>
      </c>
      <c r="H12" s="24">
        <f>G12*(1+$O$11)</f>
        <v>9.144637284164002</v>
      </c>
      <c r="I12" s="24">
        <f>H12*(1+$O$12)</f>
        <v>9.7847618940554835</v>
      </c>
      <c r="J12" s="24">
        <f>I12*(1+$O$12)</f>
        <v>10.469695226639368</v>
      </c>
      <c r="K12" s="24">
        <f>J12*(1+$O$12)</f>
        <v>11.202573892504125</v>
      </c>
      <c r="L12" s="24">
        <f>K12*(1+$O$12)</f>
        <v>11.986754064979415</v>
      </c>
      <c r="M12" s="24">
        <f>L12*(1+$O$12)</f>
        <v>12.825826849527974</v>
      </c>
      <c r="N12" s="24">
        <f>L12*O14</f>
        <v>359.60262194938247</v>
      </c>
      <c r="O12" s="21">
        <v>7.0000000000000007E-2</v>
      </c>
      <c r="P12" s="1" t="s">
        <v>2</v>
      </c>
    </row>
    <row r="13" spans="2:19" x14ac:dyDescent="0.15">
      <c r="B13">
        <f>B7</f>
        <v>0</v>
      </c>
      <c r="C13" s="8" t="str">
        <f>C7</f>
        <v>PV(10%)</v>
      </c>
      <c r="D13" s="24">
        <f>D12*(1+$O$13)^($D$11-D11-1)</f>
        <v>6.3421818181818175</v>
      </c>
      <c r="E13" s="24">
        <f t="shared" ref="E13:M13" si="3">E12*(1+$O$7)^($D$5-E11-1)</f>
        <v>6.1692132231404955</v>
      </c>
      <c r="F13" s="24">
        <f t="shared" si="3"/>
        <v>6.0009619534184813</v>
      </c>
      <c r="G13" s="24">
        <f t="shared" si="3"/>
        <v>5.8372993546888869</v>
      </c>
      <c r="H13" s="24">
        <f t="shared" si="3"/>
        <v>5.6781002813791899</v>
      </c>
      <c r="I13" s="24">
        <f t="shared" si="3"/>
        <v>5.5232430009779394</v>
      </c>
      <c r="J13" s="24">
        <f t="shared" si="3"/>
        <v>5.3726091009512675</v>
      </c>
      <c r="K13" s="24">
        <f t="shared" si="3"/>
        <v>5.2260833981980523</v>
      </c>
      <c r="L13" s="24">
        <f t="shared" si="3"/>
        <v>5.0835538509744689</v>
      </c>
      <c r="M13" s="24">
        <f t="shared" si="3"/>
        <v>4.9449114732206194</v>
      </c>
      <c r="N13" s="24">
        <f>N12*(1+$O$7)^($D$5-N11-1)</f>
        <v>138.64237775384916</v>
      </c>
      <c r="O13" s="21">
        <f>O7</f>
        <v>0.1</v>
      </c>
      <c r="P13" t="s">
        <v>3</v>
      </c>
    </row>
    <row r="14" spans="2:19" ht="14" thickBot="1" x14ac:dyDescent="0.2">
      <c r="C14" s="9" t="s">
        <v>4</v>
      </c>
      <c r="D14" s="25">
        <f>SUM(D13:N13)</f>
        <v>194.82053520898037</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6.52</v>
      </c>
      <c r="D18" s="24">
        <f>C18*(1+$O$17)</f>
        <v>6.52</v>
      </c>
      <c r="E18" s="24">
        <f>D18*(1+$O$17)</f>
        <v>6.52</v>
      </c>
      <c r="F18" s="24">
        <f>E18*(1+$O$17)</f>
        <v>6.52</v>
      </c>
      <c r="G18" s="24">
        <f>F18*(1+$O$17)</f>
        <v>6.52</v>
      </c>
      <c r="H18" s="24">
        <f>G18*(1+$O$17)</f>
        <v>6.52</v>
      </c>
      <c r="I18" s="24">
        <f>H18*(1+$O$18)</f>
        <v>6.52</v>
      </c>
      <c r="J18" s="24">
        <f>I18*(1+$O$18)</f>
        <v>6.52</v>
      </c>
      <c r="K18" s="24">
        <f>J18*(1+$O$18)</f>
        <v>6.52</v>
      </c>
      <c r="L18" s="24">
        <f>K18*(1+$O$18)</f>
        <v>6.52</v>
      </c>
      <c r="M18" s="24">
        <f>L18*(1+$O$18)</f>
        <v>6.52</v>
      </c>
      <c r="N18" s="24">
        <f>L18*O20</f>
        <v>97.8</v>
      </c>
      <c r="O18" s="21">
        <v>0</v>
      </c>
      <c r="P18" s="1" t="s">
        <v>2</v>
      </c>
    </row>
    <row r="19" spans="2:16" x14ac:dyDescent="0.15">
      <c r="B19">
        <f>B7</f>
        <v>0</v>
      </c>
      <c r="C19" s="8" t="str">
        <f>C13</f>
        <v>PV(10%)</v>
      </c>
      <c r="D19" s="24">
        <f>D18*(1+$O$19)^($D$17-D17-1)</f>
        <v>5.9272727272727268</v>
      </c>
      <c r="E19" s="24">
        <f t="shared" ref="E19:N19" si="5">E18*(1+$O$19)^($D$17-E17-1)</f>
        <v>5.3884297520661146</v>
      </c>
      <c r="F19" s="24">
        <f t="shared" si="5"/>
        <v>4.8985725018782853</v>
      </c>
      <c r="G19" s="24">
        <f t="shared" si="5"/>
        <v>4.4532477289802594</v>
      </c>
      <c r="H19" s="24">
        <f t="shared" si="5"/>
        <v>4.0484070263456902</v>
      </c>
      <c r="I19" s="24">
        <f t="shared" si="5"/>
        <v>3.6803700239506272</v>
      </c>
      <c r="J19" s="24">
        <f t="shared" si="5"/>
        <v>3.3457909308642058</v>
      </c>
      <c r="K19" s="24">
        <f t="shared" si="5"/>
        <v>3.0416281189674601</v>
      </c>
      <c r="L19" s="24">
        <f t="shared" si="5"/>
        <v>2.7651164717885997</v>
      </c>
      <c r="M19" s="24">
        <f t="shared" si="5"/>
        <v>2.5137422470805451</v>
      </c>
      <c r="N19" s="24">
        <f t="shared" si="5"/>
        <v>37.706133706208178</v>
      </c>
      <c r="O19" s="21">
        <f>O13</f>
        <v>0.1</v>
      </c>
      <c r="P19" t="s">
        <v>3</v>
      </c>
    </row>
    <row r="20" spans="2:16" ht="14" thickBot="1" x14ac:dyDescent="0.2">
      <c r="C20" s="9" t="s">
        <v>4</v>
      </c>
      <c r="D20" s="25">
        <f>SUM(D19:N19)</f>
        <v>77.768711235402691</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128.92573948503372</v>
      </c>
      <c r="F23" s="29">
        <f>E23*D23</f>
        <v>77.355443691020227</v>
      </c>
    </row>
    <row r="24" spans="2:16" x14ac:dyDescent="0.15">
      <c r="C24" s="11" t="s">
        <v>16</v>
      </c>
      <c r="D24" s="27">
        <v>0.2</v>
      </c>
      <c r="E24" s="24">
        <f>D14</f>
        <v>194.82053520898037</v>
      </c>
      <c r="F24" s="29">
        <f>E24*D24</f>
        <v>38.964107041796076</v>
      </c>
    </row>
    <row r="25" spans="2:16" ht="14" thickBot="1" x14ac:dyDescent="0.2">
      <c r="C25" s="12" t="s">
        <v>33</v>
      </c>
      <c r="D25" s="28">
        <v>0.2</v>
      </c>
      <c r="E25" s="30">
        <f>D20</f>
        <v>77.768711235402691</v>
      </c>
      <c r="F25" s="31">
        <f>E25*D25</f>
        <v>15.553742247080539</v>
      </c>
    </row>
    <row r="26" spans="2:16" ht="14" thickBot="1" x14ac:dyDescent="0.2">
      <c r="E26" s="19" t="s">
        <v>11</v>
      </c>
      <c r="F26" s="20">
        <f>SUM(F23:F25)</f>
        <v>131.87329297989686</v>
      </c>
    </row>
    <row r="28" spans="2:16" x14ac:dyDescent="0.15">
      <c r="B28" t="s">
        <v>27</v>
      </c>
    </row>
    <row r="30" spans="2:16" x14ac:dyDescent="0.15">
      <c r="B30" t="s">
        <v>26</v>
      </c>
      <c r="C30" s="32" t="s">
        <v>28</v>
      </c>
    </row>
  </sheetData>
  <conditionalFormatting sqref="D3">
    <cfRule type="containsText" dxfId="111" priority="1" operator="containsText" text="overvalued">
      <formula>NOT(ISERROR(SEARCH("overvalued",D3)))</formula>
    </cfRule>
    <cfRule type="containsText" dxfId="110" priority="2" operator="containsText" text="undervalued">
      <formula>NOT(ISERROR(SEARCH("undervalued",D3)))</formula>
    </cfRule>
  </conditionalFormatting>
  <hyperlinks>
    <hyperlink ref="C30" r:id="rId1" xr:uid="{12C07813-D0B7-44EC-B3DD-23D157E4DBF2}"/>
    <hyperlink ref="B4" location="'COMPARATIVE TABLE'!A1" display="'COMPARATIVE TABLE'!A1" xr:uid="{DAA9C377-BDCD-41BC-9476-8E936E4E4C7B}"/>
  </hyperlinks>
  <pageMargins left="0.7" right="0.7" top="0.78740157499999996" bottom="0.78740157499999996"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ED855-665F-4A41-9676-DEF6FC859696}">
  <dimension ref="B1:S30"/>
  <sheetViews>
    <sheetView showGridLines="0" zoomScale="125" zoomScaleNormal="125"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868</v>
      </c>
      <c r="C2" s="47" t="s">
        <v>68</v>
      </c>
      <c r="D2" s="48"/>
      <c r="S2" s="3" t="s">
        <v>7</v>
      </c>
    </row>
    <row r="3" spans="2:19" x14ac:dyDescent="0.15">
      <c r="B3" s="149" t="s">
        <v>869</v>
      </c>
      <c r="C3" s="104" t="e">
        <f>'COMPARATIVE TABLE'!#REF!</f>
        <v>#REF!</v>
      </c>
      <c r="D3" s="13"/>
    </row>
    <row r="4" spans="2:19" ht="29" thickBot="1" x14ac:dyDescent="0.2">
      <c r="B4" s="85" t="s">
        <v>218</v>
      </c>
      <c r="N4" s="5" t="s">
        <v>5</v>
      </c>
      <c r="O4" s="4" t="s">
        <v>0</v>
      </c>
    </row>
    <row r="5" spans="2:19" x14ac:dyDescent="0.15">
      <c r="B5" t="s">
        <v>8</v>
      </c>
      <c r="C5" s="6" t="s">
        <v>870</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0.05</v>
      </c>
      <c r="P5" t="s">
        <v>1</v>
      </c>
      <c r="R5" s="1"/>
    </row>
    <row r="6" spans="2:19" x14ac:dyDescent="0.15">
      <c r="B6" t="s">
        <v>22</v>
      </c>
      <c r="C6" s="7">
        <v>2.5</v>
      </c>
      <c r="D6" s="24">
        <f>C6*(1+$O$5)</f>
        <v>2.625</v>
      </c>
      <c r="E6" s="24">
        <f>D6*(1+$O$5)</f>
        <v>2.7562500000000001</v>
      </c>
      <c r="F6" s="24">
        <f>E6*(1+$O$5)</f>
        <v>2.8940625000000004</v>
      </c>
      <c r="G6" s="24">
        <f>F6*(1+$O$5)</f>
        <v>3.0387656250000004</v>
      </c>
      <c r="H6" s="24">
        <f>G6*(1+$O$5)</f>
        <v>3.1907039062500004</v>
      </c>
      <c r="I6" s="24">
        <f>H6*(1+$O$6)</f>
        <v>3.3502391015625008</v>
      </c>
      <c r="J6" s="24">
        <f>I6*(1+$O$6)</f>
        <v>3.517751056640626</v>
      </c>
      <c r="K6" s="24">
        <f>J6*(1+$O$6)</f>
        <v>3.6936386094726577</v>
      </c>
      <c r="L6" s="24">
        <f>K6*(1+$O$6)</f>
        <v>3.8783205399462908</v>
      </c>
      <c r="M6" s="24">
        <f>L6*(1+$O$6)</f>
        <v>4.0722365669436051</v>
      </c>
      <c r="N6" s="24">
        <f>L6*O8</f>
        <v>58.174808099194365</v>
      </c>
      <c r="O6" s="21">
        <v>0.05</v>
      </c>
      <c r="P6" s="1" t="s">
        <v>2</v>
      </c>
    </row>
    <row r="7" spans="2:19" x14ac:dyDescent="0.15">
      <c r="C7" s="8" t="str">
        <f>CONCATENATE(R8,O7*100,S8)</f>
        <v>PV(10%)</v>
      </c>
      <c r="D7" s="24">
        <f>D6*(1+$O$7)^($D$5-D5-1)</f>
        <v>2.3863636363636362</v>
      </c>
      <c r="E7" s="24">
        <f t="shared" ref="E7:N7" si="1">E6*(1+$O$7)^($D$5-E5-1)</f>
        <v>2.2778925619834709</v>
      </c>
      <c r="F7" s="24">
        <f t="shared" si="1"/>
        <v>2.1743519909842219</v>
      </c>
      <c r="G7" s="24">
        <f t="shared" si="1"/>
        <v>2.0755178095758482</v>
      </c>
      <c r="H7" s="24">
        <f t="shared" si="1"/>
        <v>1.9811760909587641</v>
      </c>
      <c r="I7" s="24">
        <f t="shared" si="1"/>
        <v>1.8911226322788206</v>
      </c>
      <c r="J7" s="24">
        <f t="shared" si="1"/>
        <v>1.805162512629783</v>
      </c>
      <c r="K7" s="24">
        <f t="shared" si="1"/>
        <v>1.7231096711466112</v>
      </c>
      <c r="L7" s="24">
        <f t="shared" si="1"/>
        <v>1.6447865042763108</v>
      </c>
      <c r="M7" s="24">
        <f t="shared" si="1"/>
        <v>1.5700234813546601</v>
      </c>
      <c r="N7" s="24">
        <f t="shared" si="1"/>
        <v>22.428906876495144</v>
      </c>
      <c r="O7" s="21">
        <v>0.1</v>
      </c>
      <c r="P7" t="s">
        <v>3</v>
      </c>
    </row>
    <row r="8" spans="2:19" ht="14" thickBot="1" x14ac:dyDescent="0.2">
      <c r="C8" s="9" t="s">
        <v>29</v>
      </c>
      <c r="D8" s="25">
        <f>SUM(D7:N7)</f>
        <v>41.958413768047272</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Value in Billions</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7.0000000000000007E-2</v>
      </c>
      <c r="P11" t="s">
        <v>1</v>
      </c>
    </row>
    <row r="12" spans="2:19" x14ac:dyDescent="0.15">
      <c r="B12" t="s">
        <v>21</v>
      </c>
      <c r="C12" s="7">
        <f>C6</f>
        <v>2.5</v>
      </c>
      <c r="D12" s="24">
        <f>C12*(1+$O$11)</f>
        <v>2.6750000000000003</v>
      </c>
      <c r="E12" s="24">
        <f>D12*(1+$O$11)</f>
        <v>2.8622500000000004</v>
      </c>
      <c r="F12" s="24">
        <f>E12*(1+$O$11)</f>
        <v>3.0626075000000008</v>
      </c>
      <c r="G12" s="24">
        <f>F12*(1+$O$11)</f>
        <v>3.2769900250000012</v>
      </c>
      <c r="H12" s="24">
        <f>G12*(1+$O$11)</f>
        <v>3.5063793267500016</v>
      </c>
      <c r="I12" s="24">
        <f>H12*(1+$O$12)</f>
        <v>3.7518258796225021</v>
      </c>
      <c r="J12" s="24">
        <f>I12*(1+$O$12)</f>
        <v>4.0144536911960778</v>
      </c>
      <c r="K12" s="24">
        <f>J12*(1+$O$12)</f>
        <v>4.2954654495798037</v>
      </c>
      <c r="L12" s="24">
        <f>K12*(1+$O$12)</f>
        <v>4.5961480310503902</v>
      </c>
      <c r="M12" s="24">
        <f>L12*(1+$O$12)</f>
        <v>4.9178783932239174</v>
      </c>
      <c r="N12" s="24">
        <f>L12*O14</f>
        <v>91.922960621007803</v>
      </c>
      <c r="O12" s="21">
        <v>7.0000000000000007E-2</v>
      </c>
      <c r="P12" s="1" t="s">
        <v>2</v>
      </c>
    </row>
    <row r="13" spans="2:19" x14ac:dyDescent="0.15">
      <c r="B13">
        <f>B7</f>
        <v>0</v>
      </c>
      <c r="C13" s="8" t="str">
        <f>C7</f>
        <v>PV(10%)</v>
      </c>
      <c r="D13" s="24">
        <f>D12*(1+$O$13)^($D$11-D11-1)</f>
        <v>2.4318181818181821</v>
      </c>
      <c r="E13" s="24">
        <f t="shared" ref="E13:M13" si="3">E12*(1+$O$13)^($D$11-E11-1)</f>
        <v>2.3654958677685953</v>
      </c>
      <c r="F13" s="24">
        <f t="shared" si="3"/>
        <v>2.3009823441021786</v>
      </c>
      <c r="G13" s="24">
        <f t="shared" si="3"/>
        <v>2.2382282801721196</v>
      </c>
      <c r="H13" s="24">
        <f t="shared" si="3"/>
        <v>2.1771856907128799</v>
      </c>
      <c r="I13" s="24">
        <f t="shared" si="3"/>
        <v>2.1178078991479836</v>
      </c>
      <c r="J13" s="24">
        <f t="shared" si="3"/>
        <v>2.0600495018984928</v>
      </c>
      <c r="K13" s="24">
        <f t="shared" si="3"/>
        <v>2.0038663336648979</v>
      </c>
      <c r="L13" s="24">
        <f t="shared" si="3"/>
        <v>1.9492154336558551</v>
      </c>
      <c r="M13" s="24">
        <f t="shared" si="3"/>
        <v>1.8960550127379681</v>
      </c>
      <c r="N13" s="24">
        <f>N12*(1+$O$7)^($D$5-N11-1)</f>
        <v>35.440280611924635</v>
      </c>
      <c r="O13" s="21">
        <f>O7</f>
        <v>0.1</v>
      </c>
      <c r="P13" t="s">
        <v>3</v>
      </c>
    </row>
    <row r="14" spans="2:19" ht="14" thickBot="1" x14ac:dyDescent="0.2">
      <c r="C14" s="9" t="s">
        <v>4</v>
      </c>
      <c r="D14" s="25">
        <f>SUM(D13:N13)</f>
        <v>56.98098515760379</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Value in Billions</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0.03</v>
      </c>
      <c r="P17" t="s">
        <v>1</v>
      </c>
    </row>
    <row r="18" spans="2:16" x14ac:dyDescent="0.15">
      <c r="B18" t="s">
        <v>20</v>
      </c>
      <c r="C18" s="7">
        <f>C12</f>
        <v>2.5</v>
      </c>
      <c r="D18" s="24">
        <f>C18*(1+$O$17)</f>
        <v>2.5750000000000002</v>
      </c>
      <c r="E18" s="24">
        <f>D18*(1+$O$17)</f>
        <v>2.6522500000000004</v>
      </c>
      <c r="F18" s="24">
        <f>E18*(1+$O$17)</f>
        <v>2.7318175000000005</v>
      </c>
      <c r="G18" s="24">
        <f>F18*(1+$O$17)</f>
        <v>2.8137720250000005</v>
      </c>
      <c r="H18" s="24">
        <f>G18*(1+$O$17)</f>
        <v>2.8981851857500005</v>
      </c>
      <c r="I18" s="24">
        <f>H18*(1+$O$18)</f>
        <v>2.9851307413225006</v>
      </c>
      <c r="J18" s="24">
        <f>I18*(1+$O$18)</f>
        <v>3.0746846635621758</v>
      </c>
      <c r="K18" s="24">
        <f>J18*(1+$O$18)</f>
        <v>3.1669252034690412</v>
      </c>
      <c r="L18" s="24">
        <f>K18*(1+$O$18)</f>
        <v>3.2619329595731124</v>
      </c>
      <c r="M18" s="24">
        <f>L18*(1+$O$18)</f>
        <v>3.3597909483603057</v>
      </c>
      <c r="N18" s="24">
        <f>L18*O20</f>
        <v>39.143195514877348</v>
      </c>
      <c r="O18" s="21">
        <v>0.03</v>
      </c>
      <c r="P18" s="1" t="s">
        <v>2</v>
      </c>
    </row>
    <row r="19" spans="2:16" x14ac:dyDescent="0.15">
      <c r="B19" t="s">
        <v>700</v>
      </c>
      <c r="C19" s="8" t="str">
        <f>C13</f>
        <v>PV(10%)</v>
      </c>
      <c r="D19" s="24">
        <f>D18*(1+$O$19)^($D$17-D17-1)</f>
        <v>2.3409090909090908</v>
      </c>
      <c r="E19" s="24">
        <f t="shared" ref="E19:N19" si="5">E18*(1+$O$19)^($D$17-E17-1)</f>
        <v>2.1919421487603308</v>
      </c>
      <c r="F19" s="24">
        <f t="shared" si="5"/>
        <v>2.0524549211119458</v>
      </c>
      <c r="G19" s="24">
        <f t="shared" si="5"/>
        <v>1.9218441534048218</v>
      </c>
      <c r="H19" s="24">
        <f t="shared" si="5"/>
        <v>1.799544980006333</v>
      </c>
      <c r="I19" s="24">
        <f t="shared" si="5"/>
        <v>1.6850284812786573</v>
      </c>
      <c r="J19" s="24">
        <f t="shared" si="5"/>
        <v>1.577799396106379</v>
      </c>
      <c r="K19" s="24">
        <f t="shared" si="5"/>
        <v>1.4773939799905185</v>
      </c>
      <c r="L19" s="24">
        <f t="shared" si="5"/>
        <v>1.3833779994456672</v>
      </c>
      <c r="M19" s="24">
        <f t="shared" si="5"/>
        <v>1.2953448540263974</v>
      </c>
      <c r="N19" s="24">
        <f t="shared" si="5"/>
        <v>15.091396357589096</v>
      </c>
      <c r="O19" s="21">
        <f>O13</f>
        <v>0.1</v>
      </c>
      <c r="P19" t="s">
        <v>3</v>
      </c>
    </row>
    <row r="20" spans="2:16" ht="14" thickBot="1" x14ac:dyDescent="0.2">
      <c r="B20" t="s">
        <v>701</v>
      </c>
      <c r="C20" s="9" t="s">
        <v>4</v>
      </c>
      <c r="D20" s="25">
        <f>SUM(D19:N19)</f>
        <v>32.817036362629239</v>
      </c>
      <c r="E20" s="26"/>
      <c r="F20" s="26"/>
      <c r="G20" s="26"/>
      <c r="H20" s="26"/>
      <c r="I20" s="26"/>
      <c r="J20" s="26"/>
      <c r="K20" s="26"/>
      <c r="L20" s="26"/>
      <c r="M20" s="26"/>
      <c r="N20" s="26"/>
      <c r="O20" s="22">
        <v>12</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41.958413768047272</v>
      </c>
      <c r="F23" s="29">
        <f>E23*D23</f>
        <v>25.175048260828362</v>
      </c>
    </row>
    <row r="24" spans="2:16" x14ac:dyDescent="0.15">
      <c r="C24" s="11" t="s">
        <v>16</v>
      </c>
      <c r="D24" s="27">
        <v>0.2</v>
      </c>
      <c r="E24" s="24">
        <f>D14</f>
        <v>56.98098515760379</v>
      </c>
      <c r="F24" s="29">
        <f>E24*D24</f>
        <v>11.396197031520758</v>
      </c>
    </row>
    <row r="25" spans="2:16" ht="14" thickBot="1" x14ac:dyDescent="0.2">
      <c r="C25" s="12" t="s">
        <v>33</v>
      </c>
      <c r="D25" s="28">
        <v>0.2</v>
      </c>
      <c r="E25" s="30">
        <f>D20</f>
        <v>32.817036362629239</v>
      </c>
      <c r="F25" s="31">
        <f>E25*D25</f>
        <v>6.5634072725258479</v>
      </c>
    </row>
    <row r="26" spans="2:16" ht="14" thickBot="1" x14ac:dyDescent="0.2">
      <c r="C26" s="149" t="s">
        <v>869</v>
      </c>
      <c r="D26" s="149" t="e">
        <f>C3</f>
        <v>#REF!</v>
      </c>
      <c r="E26" s="19" t="s">
        <v>11</v>
      </c>
      <c r="F26" s="20">
        <f>SUM(F23:F25)</f>
        <v>43.134652564874969</v>
      </c>
    </row>
    <row r="28" spans="2:16" x14ac:dyDescent="0.15">
      <c r="B28" t="s">
        <v>27</v>
      </c>
    </row>
    <row r="30" spans="2:16" x14ac:dyDescent="0.15">
      <c r="B30" t="s">
        <v>26</v>
      </c>
      <c r="C30" s="32" t="s">
        <v>28</v>
      </c>
    </row>
  </sheetData>
  <conditionalFormatting sqref="D3">
    <cfRule type="containsText" dxfId="199" priority="1" operator="containsText" text="overvalued">
      <formula>NOT(ISERROR(SEARCH("overvalued",D3)))</formula>
    </cfRule>
    <cfRule type="containsText" dxfId="198" priority="2" operator="containsText" text="undervalued">
      <formula>NOT(ISERROR(SEARCH("undervalued",D3)))</formula>
    </cfRule>
  </conditionalFormatting>
  <hyperlinks>
    <hyperlink ref="C30" r:id="rId1" xr:uid="{C81E97CC-D442-448B-B24A-6710BEFC53B0}"/>
    <hyperlink ref="B4" location="'COMPARATIVE TABLE'!A1" display="'COMPARATIVE TABLE'!A1" xr:uid="{55053BC5-B3BD-42D6-9BA4-B85DAE656DE7}"/>
  </hyperlinks>
  <pageMargins left="0.7" right="0.7" top="0.78740157499999996" bottom="0.78740157499999996" header="0.3" footer="0.3"/>
  <pageSetup paperSize="9" orientation="portrait" r:id="rId2"/>
  <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4F1EC-6864-4B28-893D-D8E0CC2480E6}">
  <sheetPr codeName="Sheet36"/>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338</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0.08</v>
      </c>
      <c r="P5" t="s">
        <v>1</v>
      </c>
      <c r="R5" s="1"/>
    </row>
    <row r="6" spans="2:19" x14ac:dyDescent="0.15">
      <c r="B6" t="s">
        <v>22</v>
      </c>
      <c r="C6" s="7">
        <v>3.63</v>
      </c>
      <c r="D6" s="24">
        <f>C6*(1+$O$5)</f>
        <v>3.9204000000000003</v>
      </c>
      <c r="E6" s="24">
        <f>D6*(1+$O$5)</f>
        <v>4.2340320000000009</v>
      </c>
      <c r="F6" s="24">
        <f>E6*(1+$O$5)</f>
        <v>4.5727545600000017</v>
      </c>
      <c r="G6" s="24">
        <f>F6*(1+$O$5)</f>
        <v>4.9385749248000019</v>
      </c>
      <c r="H6" s="24">
        <f>G6*(1+$O$5)</f>
        <v>5.3336609187840027</v>
      </c>
      <c r="I6" s="24">
        <f>H6*(1+$O$6)</f>
        <v>5.6003439647232032</v>
      </c>
      <c r="J6" s="24">
        <f>I6*(1+$O$6)</f>
        <v>5.880361162959364</v>
      </c>
      <c r="K6" s="24">
        <f>J6*(1+$O$6)</f>
        <v>6.1743792211073325</v>
      </c>
      <c r="L6" s="24">
        <f>K6*(1+$O$6)</f>
        <v>6.4830981821626992</v>
      </c>
      <c r="M6" s="24">
        <f>L6*(1+$O$6)</f>
        <v>6.8072530912708347</v>
      </c>
      <c r="N6" s="24">
        <f>L6*O8</f>
        <v>162.07745455406749</v>
      </c>
      <c r="O6" s="21">
        <v>0.05</v>
      </c>
      <c r="P6" s="1" t="s">
        <v>2</v>
      </c>
    </row>
    <row r="7" spans="2:19" x14ac:dyDescent="0.15">
      <c r="C7" s="8" t="str">
        <f>CONCATENATE(R8,O7*100,S8)</f>
        <v>PV(10%)</v>
      </c>
      <c r="D7" s="24">
        <f>D6*(1+$O$7)^($D$5-D5-1)</f>
        <v>3.5640000000000001</v>
      </c>
      <c r="E7" s="24">
        <f t="shared" ref="E7:N7" si="1">E6*(1+$O$7)^($D$5-E5-1)</f>
        <v>3.4992000000000005</v>
      </c>
      <c r="F7" s="24">
        <f t="shared" si="1"/>
        <v>3.4355781818181819</v>
      </c>
      <c r="G7" s="24">
        <f t="shared" si="1"/>
        <v>3.3731131239669425</v>
      </c>
      <c r="H7" s="24">
        <f t="shared" si="1"/>
        <v>3.311783794440271</v>
      </c>
      <c r="I7" s="24">
        <f t="shared" si="1"/>
        <v>3.1612481674202586</v>
      </c>
      <c r="J7" s="24">
        <f t="shared" si="1"/>
        <v>3.0175550689011557</v>
      </c>
      <c r="K7" s="24">
        <f t="shared" si="1"/>
        <v>2.8803934748601945</v>
      </c>
      <c r="L7" s="24">
        <f t="shared" si="1"/>
        <v>2.7494664987301856</v>
      </c>
      <c r="M7" s="24">
        <f t="shared" si="1"/>
        <v>2.6244907487879043</v>
      </c>
      <c r="N7" s="24">
        <f t="shared" si="1"/>
        <v>62.487874971140577</v>
      </c>
      <c r="O7" s="21">
        <v>0.1</v>
      </c>
      <c r="P7" t="s">
        <v>3</v>
      </c>
    </row>
    <row r="8" spans="2:19" ht="14" thickBot="1" x14ac:dyDescent="0.2">
      <c r="C8" s="9" t="s">
        <v>29</v>
      </c>
      <c r="D8" s="25">
        <f>SUM(D7:N7)</f>
        <v>94.104704030065676</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3.63</v>
      </c>
      <c r="D12" s="24">
        <f>C12*(1+$O$11)</f>
        <v>3.9930000000000003</v>
      </c>
      <c r="E12" s="24">
        <f>D12*(1+$O$11)</f>
        <v>4.3923000000000005</v>
      </c>
      <c r="F12" s="24">
        <f>E12*(1+$O$11)</f>
        <v>4.8315300000000008</v>
      </c>
      <c r="G12" s="24">
        <f>F12*(1+$O$11)</f>
        <v>5.3146830000000014</v>
      </c>
      <c r="H12" s="24">
        <f>G12*(1+$O$11)</f>
        <v>5.8461513000000016</v>
      </c>
      <c r="I12" s="24">
        <f>H12*(1+$O$12)</f>
        <v>6.430766430000002</v>
      </c>
      <c r="J12" s="24">
        <f>I12*(1+$O$12)</f>
        <v>7.0738430730000026</v>
      </c>
      <c r="K12" s="24">
        <f>J12*(1+$O$12)</f>
        <v>7.7812273803000034</v>
      </c>
      <c r="L12" s="24">
        <f>K12*(1+$O$12)</f>
        <v>8.5593501183300038</v>
      </c>
      <c r="M12" s="24">
        <f>L12*(1+$O$12)</f>
        <v>9.4152851301630047</v>
      </c>
      <c r="N12" s="24">
        <f>L12*O14</f>
        <v>256.78050354990012</v>
      </c>
      <c r="O12" s="21">
        <v>0.1</v>
      </c>
      <c r="P12" s="1" t="s">
        <v>2</v>
      </c>
    </row>
    <row r="13" spans="2:19" x14ac:dyDescent="0.15">
      <c r="B13">
        <f>B7</f>
        <v>0</v>
      </c>
      <c r="C13" s="8" t="str">
        <f>C7</f>
        <v>PV(10%)</v>
      </c>
      <c r="D13" s="24">
        <f>D12*(1+$O$13)^($D$11-D11-1)</f>
        <v>3.6300000000000003</v>
      </c>
      <c r="E13" s="24">
        <f t="shared" ref="E13:M13" si="3">E12*(1+$O$7)^($D$5-E11-1)</f>
        <v>3.63</v>
      </c>
      <c r="F13" s="24">
        <f t="shared" si="3"/>
        <v>3.6299999999999994</v>
      </c>
      <c r="G13" s="24">
        <f t="shared" si="3"/>
        <v>3.63</v>
      </c>
      <c r="H13" s="24">
        <f t="shared" si="3"/>
        <v>3.6299999999999994</v>
      </c>
      <c r="I13" s="24">
        <f t="shared" si="3"/>
        <v>3.63</v>
      </c>
      <c r="J13" s="24">
        <f t="shared" si="3"/>
        <v>3.629999999999999</v>
      </c>
      <c r="K13" s="24">
        <f t="shared" si="3"/>
        <v>3.6299999999999994</v>
      </c>
      <c r="L13" s="24">
        <f t="shared" si="3"/>
        <v>3.6299999999999994</v>
      </c>
      <c r="M13" s="24">
        <f t="shared" si="3"/>
        <v>3.6299999999999994</v>
      </c>
      <c r="N13" s="24">
        <f>N12*(1+$O$7)^($D$5-N11-1)</f>
        <v>98.999999999999972</v>
      </c>
      <c r="O13" s="21">
        <f>O7</f>
        <v>0.1</v>
      </c>
      <c r="P13" t="s">
        <v>3</v>
      </c>
    </row>
    <row r="14" spans="2:19" ht="14" thickBot="1" x14ac:dyDescent="0.2">
      <c r="C14" s="9" t="s">
        <v>4</v>
      </c>
      <c r="D14" s="25">
        <f>SUM(D13:N13)</f>
        <v>135.29999999999995</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3.63</v>
      </c>
      <c r="D18" s="24">
        <f>C18*(1+$O$17)</f>
        <v>3.8115000000000001</v>
      </c>
      <c r="E18" s="24">
        <f>D18*(1+$O$17)</f>
        <v>4.0020750000000005</v>
      </c>
      <c r="F18" s="24">
        <f>E18*(1+$O$17)</f>
        <v>4.2021787500000007</v>
      </c>
      <c r="G18" s="24">
        <f>F18*(1+$O$17)</f>
        <v>4.412287687500001</v>
      </c>
      <c r="H18" s="24">
        <f>G18*(1+$O$17)</f>
        <v>4.6329020718750016</v>
      </c>
      <c r="I18" s="24">
        <f>H18*(1+$O$18)</f>
        <v>4.8645471754687515</v>
      </c>
      <c r="J18" s="24">
        <f>I18*(1+$O$18)</f>
        <v>5.1077745342421892</v>
      </c>
      <c r="K18" s="24">
        <f>J18*(1+$O$18)</f>
        <v>5.3631632609542992</v>
      </c>
      <c r="L18" s="24">
        <f>K18*(1+$O$18)</f>
        <v>5.6313214240020146</v>
      </c>
      <c r="M18" s="24">
        <f>L18*(1+$O$18)</f>
        <v>5.9128874952021153</v>
      </c>
      <c r="N18" s="24">
        <f>L18*O20</f>
        <v>112.62642848004029</v>
      </c>
      <c r="O18" s="21">
        <v>0.05</v>
      </c>
      <c r="P18" s="1" t="s">
        <v>2</v>
      </c>
    </row>
    <row r="19" spans="2:16" x14ac:dyDescent="0.15">
      <c r="B19">
        <f>B7</f>
        <v>0</v>
      </c>
      <c r="C19" s="8" t="str">
        <f>C13</f>
        <v>PV(10%)</v>
      </c>
      <c r="D19" s="24">
        <f>D18*(1+$O$19)^($D$17-D17-1)</f>
        <v>3.4649999999999999</v>
      </c>
      <c r="E19" s="24">
        <f t="shared" ref="E19:N19" si="5">E18*(1+$O$19)^($D$17-E17-1)</f>
        <v>3.3075000000000001</v>
      </c>
      <c r="F19" s="24">
        <f t="shared" si="5"/>
        <v>3.1571590909090905</v>
      </c>
      <c r="G19" s="24">
        <f t="shared" si="5"/>
        <v>3.0136518595041322</v>
      </c>
      <c r="H19" s="24">
        <f t="shared" si="5"/>
        <v>2.8766676840721259</v>
      </c>
      <c r="I19" s="24">
        <f t="shared" si="5"/>
        <v>2.7459100620688477</v>
      </c>
      <c r="J19" s="24">
        <f t="shared" si="5"/>
        <v>2.6210959683384449</v>
      </c>
      <c r="K19" s="24">
        <f t="shared" si="5"/>
        <v>2.5019552425048794</v>
      </c>
      <c r="L19" s="24">
        <f t="shared" si="5"/>
        <v>2.3882300042092033</v>
      </c>
      <c r="M19" s="24">
        <f t="shared" si="5"/>
        <v>2.2796740949269667</v>
      </c>
      <c r="N19" s="24">
        <f t="shared" si="5"/>
        <v>43.422363712894601</v>
      </c>
      <c r="O19" s="21">
        <f>O13</f>
        <v>0.1</v>
      </c>
      <c r="P19" t="s">
        <v>3</v>
      </c>
    </row>
    <row r="20" spans="2:16" ht="14" thickBot="1" x14ac:dyDescent="0.2">
      <c r="C20" s="9" t="s">
        <v>4</v>
      </c>
      <c r="D20" s="25">
        <f>SUM(D19:N19)</f>
        <v>71.779207719428285</v>
      </c>
      <c r="E20" s="26"/>
      <c r="F20" s="26"/>
      <c r="G20" s="26"/>
      <c r="H20" s="26"/>
      <c r="I20" s="26"/>
      <c r="J20" s="26"/>
      <c r="K20" s="26"/>
      <c r="L20" s="26"/>
      <c r="M20" s="26"/>
      <c r="N20" s="26"/>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94.104704030065676</v>
      </c>
      <c r="F23" s="29">
        <f>E23*D23</f>
        <v>56.462822418039401</v>
      </c>
    </row>
    <row r="24" spans="2:16" x14ac:dyDescent="0.15">
      <c r="C24" s="11" t="s">
        <v>16</v>
      </c>
      <c r="D24" s="27">
        <v>0.2</v>
      </c>
      <c r="E24" s="24">
        <f>D14</f>
        <v>135.29999999999995</v>
      </c>
      <c r="F24" s="29">
        <f>E24*D24</f>
        <v>27.059999999999992</v>
      </c>
    </row>
    <row r="25" spans="2:16" ht="14" thickBot="1" x14ac:dyDescent="0.2">
      <c r="C25" s="12" t="s">
        <v>33</v>
      </c>
      <c r="D25" s="28">
        <v>0.2</v>
      </c>
      <c r="E25" s="30">
        <f>D20</f>
        <v>71.779207719428285</v>
      </c>
      <c r="F25" s="31">
        <f>E25*D25</f>
        <v>14.355841543885658</v>
      </c>
    </row>
    <row r="26" spans="2:16" ht="14" thickBot="1" x14ac:dyDescent="0.2">
      <c r="E26" s="19" t="s">
        <v>11</v>
      </c>
      <c r="F26" s="20">
        <f>SUM(F23:F25)</f>
        <v>97.878663961925056</v>
      </c>
    </row>
    <row r="28" spans="2:16" x14ac:dyDescent="0.15">
      <c r="B28" t="s">
        <v>27</v>
      </c>
    </row>
    <row r="30" spans="2:16" x14ac:dyDescent="0.15">
      <c r="B30" t="s">
        <v>26</v>
      </c>
      <c r="C30" s="32" t="s">
        <v>28</v>
      </c>
    </row>
  </sheetData>
  <conditionalFormatting sqref="D3">
    <cfRule type="containsText" dxfId="109" priority="1" operator="containsText" text="overvalued">
      <formula>NOT(ISERROR(SEARCH("overvalued",D3)))</formula>
    </cfRule>
    <cfRule type="containsText" dxfId="108" priority="2" operator="containsText" text="undervalued">
      <formula>NOT(ISERROR(SEARCH("undervalued",D3)))</formula>
    </cfRule>
  </conditionalFormatting>
  <hyperlinks>
    <hyperlink ref="C30" r:id="rId1" xr:uid="{98375C2E-68BF-40D1-AB67-B728DAE71048}"/>
    <hyperlink ref="B4" location="'COMPARATIVE TABLE'!A1" display="'COMPARATIVE TABLE'!A1" xr:uid="{61C17C69-CA5A-4C8A-AC87-A25B647C3ECA}"/>
  </hyperlinks>
  <pageMargins left="0.7" right="0.7" top="0.78740157499999996" bottom="0.78740157499999996" header="0.3" footer="0.3"/>
  <pageSetup paperSize="9" orientation="portrait" r:id="rId2"/>
  <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C405C-4178-4A83-95C3-ABB6BDCA10DA}">
  <sheetPr codeName="Sheet37"/>
  <dimension ref="B1:S30"/>
  <sheetViews>
    <sheetView showGridLines="0" zoomScaleNormal="100" workbookViewId="0">
      <selection activeCell="O12" sqref="O12"/>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386</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v>
      </c>
      <c r="P5" t="s">
        <v>1</v>
      </c>
      <c r="R5" s="1"/>
    </row>
    <row r="6" spans="2:19" x14ac:dyDescent="0.15">
      <c r="B6" t="s">
        <v>22</v>
      </c>
      <c r="C6" s="7">
        <v>6.6</v>
      </c>
      <c r="D6" s="24">
        <f>C6*(1+$O$5)</f>
        <v>7.26</v>
      </c>
      <c r="E6" s="24">
        <f>D6*(1+$O$5)</f>
        <v>7.9860000000000007</v>
      </c>
      <c r="F6" s="24">
        <f>E6*(1+$O$5)</f>
        <v>8.7846000000000011</v>
      </c>
      <c r="G6" s="24">
        <f>F6*(1+$O$5)</f>
        <v>9.6630600000000015</v>
      </c>
      <c r="H6" s="24">
        <f>G6*(1+$O$5)</f>
        <v>10.629366000000003</v>
      </c>
      <c r="I6" s="24">
        <f>H6*(1+$O$6)</f>
        <v>11.160834300000003</v>
      </c>
      <c r="J6" s="24">
        <f>I6*(1+$O$6)</f>
        <v>11.718876015000003</v>
      </c>
      <c r="K6" s="24">
        <f>J6*(1+$O$6)</f>
        <v>12.304819815750003</v>
      </c>
      <c r="L6" s="24">
        <f>K6*(1+$O$6)</f>
        <v>12.920060806537503</v>
      </c>
      <c r="M6" s="24">
        <f>L6*(1+$O$6)</f>
        <v>13.566063846864379</v>
      </c>
      <c r="N6" s="24">
        <f>L6*O8</f>
        <v>323.00152016343759</v>
      </c>
      <c r="O6" s="21">
        <v>0.05</v>
      </c>
      <c r="P6" s="1" t="s">
        <v>2</v>
      </c>
    </row>
    <row r="7" spans="2:19" x14ac:dyDescent="0.15">
      <c r="C7" s="8" t="str">
        <f>CONCATENATE(R8,O7*100,S8)</f>
        <v>PV(10%)</v>
      </c>
      <c r="D7" s="24">
        <f>D6*(1+$O$7)^($D$5-D5-1)</f>
        <v>6.6</v>
      </c>
      <c r="E7" s="24">
        <f t="shared" ref="E7:N7" si="1">E6*(1+$O$7)^($D$5-E5-1)</f>
        <v>6.6</v>
      </c>
      <c r="F7" s="24">
        <f t="shared" si="1"/>
        <v>6.5999999999999988</v>
      </c>
      <c r="G7" s="24">
        <f t="shared" si="1"/>
        <v>6.6</v>
      </c>
      <c r="H7" s="24">
        <f t="shared" si="1"/>
        <v>6.5999999999999988</v>
      </c>
      <c r="I7" s="24">
        <f t="shared" si="1"/>
        <v>6.2999999999999989</v>
      </c>
      <c r="J7" s="24">
        <f t="shared" si="1"/>
        <v>6.0136363636363619</v>
      </c>
      <c r="K7" s="24">
        <f t="shared" si="1"/>
        <v>5.740289256198345</v>
      </c>
      <c r="L7" s="24">
        <f t="shared" si="1"/>
        <v>5.4793670172802384</v>
      </c>
      <c r="M7" s="24">
        <f t="shared" si="1"/>
        <v>5.2303048801311363</v>
      </c>
      <c r="N7" s="24">
        <f t="shared" si="1"/>
        <v>124.53106857455087</v>
      </c>
      <c r="O7" s="21">
        <v>0.1</v>
      </c>
      <c r="P7" t="s">
        <v>3</v>
      </c>
    </row>
    <row r="8" spans="2:19" ht="14" thickBot="1" x14ac:dyDescent="0.2">
      <c r="C8" s="9" t="s">
        <v>29</v>
      </c>
      <c r="D8" s="25">
        <f>SUM(D7:N7)</f>
        <v>186.29466609179696</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0.12</v>
      </c>
      <c r="P11" t="s">
        <v>1</v>
      </c>
    </row>
    <row r="12" spans="2:19" x14ac:dyDescent="0.15">
      <c r="B12" t="s">
        <v>21</v>
      </c>
      <c r="C12" s="7">
        <f>C6</f>
        <v>6.6</v>
      </c>
      <c r="D12" s="24">
        <f>C12*(1+$O$11)</f>
        <v>7.3920000000000003</v>
      </c>
      <c r="E12" s="24">
        <f>D12*(1+$O$11)</f>
        <v>8.279040000000002</v>
      </c>
      <c r="F12" s="24">
        <f>E12*(1+$O$11)</f>
        <v>9.2725248000000029</v>
      </c>
      <c r="G12" s="24">
        <f>F12*(1+$O$11)</f>
        <v>10.385227776000004</v>
      </c>
      <c r="H12" s="24">
        <f>G12*(1+$O$11)</f>
        <v>11.631455109120006</v>
      </c>
      <c r="I12" s="24">
        <f>H12*(1+$O$12)</f>
        <v>12.794600620032007</v>
      </c>
      <c r="J12" s="24">
        <f>I12*(1+$O$12)</f>
        <v>14.074060682035208</v>
      </c>
      <c r="K12" s="24">
        <f>J12*(1+$O$12)</f>
        <v>15.481466750238731</v>
      </c>
      <c r="L12" s="24">
        <f>K12*(1+$O$12)</f>
        <v>17.029613425262607</v>
      </c>
      <c r="M12" s="24">
        <f>L12*(1+$O$12)</f>
        <v>18.732574767788869</v>
      </c>
      <c r="N12" s="24">
        <f>L12*O14</f>
        <v>510.88840275787823</v>
      </c>
      <c r="O12" s="21">
        <v>0.1</v>
      </c>
      <c r="P12" s="1" t="s">
        <v>2</v>
      </c>
    </row>
    <row r="13" spans="2:19" x14ac:dyDescent="0.15">
      <c r="B13">
        <f>B7</f>
        <v>0</v>
      </c>
      <c r="C13" s="8" t="str">
        <f>C7</f>
        <v>PV(10%)</v>
      </c>
      <c r="D13" s="24">
        <f>D12*(1+$O$13)^($D$11-D11-1)</f>
        <v>6.72</v>
      </c>
      <c r="E13" s="24">
        <f t="shared" ref="E13:M13" si="3">E12*(1+$O$7)^($D$5-E11-1)</f>
        <v>6.8421818181818193</v>
      </c>
      <c r="F13" s="24">
        <f t="shared" si="3"/>
        <v>6.9665851239669419</v>
      </c>
      <c r="G13" s="24">
        <f t="shared" si="3"/>
        <v>7.0932503080390692</v>
      </c>
      <c r="H13" s="24">
        <f t="shared" si="3"/>
        <v>7.2222184954579616</v>
      </c>
      <c r="I13" s="24">
        <f t="shared" si="3"/>
        <v>7.2222184954579616</v>
      </c>
      <c r="J13" s="24">
        <f t="shared" si="3"/>
        <v>7.2222184954579607</v>
      </c>
      <c r="K13" s="24">
        <f t="shared" si="3"/>
        <v>7.2222184954579616</v>
      </c>
      <c r="L13" s="24">
        <f t="shared" si="3"/>
        <v>7.2222184954579625</v>
      </c>
      <c r="M13" s="24">
        <f t="shared" si="3"/>
        <v>7.2222184954579625</v>
      </c>
      <c r="N13" s="24">
        <f>N12*(1+$O$7)^($D$5-N11-1)</f>
        <v>196.96959533067169</v>
      </c>
      <c r="O13" s="21">
        <f>O7</f>
        <v>0.1</v>
      </c>
      <c r="P13" t="s">
        <v>3</v>
      </c>
    </row>
    <row r="14" spans="2:19" ht="14" thickBot="1" x14ac:dyDescent="0.2">
      <c r="C14" s="9" t="s">
        <v>4</v>
      </c>
      <c r="D14" s="25">
        <f>SUM(D13:N13)</f>
        <v>267.9249235536073</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6.6</v>
      </c>
      <c r="D18" s="24">
        <f>C18*(1+$O$17)</f>
        <v>6.93</v>
      </c>
      <c r="E18" s="24">
        <f>D18*(1+$O$17)</f>
        <v>7.2765000000000004</v>
      </c>
      <c r="F18" s="24">
        <f>E18*(1+$O$17)</f>
        <v>7.6403250000000007</v>
      </c>
      <c r="G18" s="24">
        <f>F18*(1+$O$17)</f>
        <v>8.0223412500000002</v>
      </c>
      <c r="H18" s="24">
        <f>G18*(1+$O$17)</f>
        <v>8.4234583125000011</v>
      </c>
      <c r="I18" s="24">
        <f>H18*(1+$O$18)</f>
        <v>8.8446312281250012</v>
      </c>
      <c r="J18" s="24">
        <f>I18*(1+$O$18)</f>
        <v>9.2868627895312521</v>
      </c>
      <c r="K18" s="24">
        <f>J18*(1+$O$18)</f>
        <v>9.7512059290078152</v>
      </c>
      <c r="L18" s="24">
        <f>K18*(1+$O$18)</f>
        <v>10.238766225458207</v>
      </c>
      <c r="M18" s="24">
        <f>L18*(1+$O$18)</f>
        <v>10.750704536731117</v>
      </c>
      <c r="N18" s="24">
        <f>L18*O20</f>
        <v>153.58149338187309</v>
      </c>
      <c r="O18" s="21">
        <v>0.05</v>
      </c>
      <c r="P18" s="1" t="s">
        <v>2</v>
      </c>
    </row>
    <row r="19" spans="2:16" x14ac:dyDescent="0.15">
      <c r="B19">
        <f>B7</f>
        <v>0</v>
      </c>
      <c r="C19" s="8" t="str">
        <f>C13</f>
        <v>PV(10%)</v>
      </c>
      <c r="D19" s="24">
        <f>D18*(1+$O$19)^($D$17-D17-1)</f>
        <v>6.3</v>
      </c>
      <c r="E19" s="24">
        <f t="shared" ref="E19:N19" si="5">E18*(1+$O$19)^($D$17-E17-1)</f>
        <v>6.0136363636363637</v>
      </c>
      <c r="F19" s="24">
        <f t="shared" si="5"/>
        <v>5.7402892561983458</v>
      </c>
      <c r="G19" s="24">
        <f t="shared" si="5"/>
        <v>5.4793670172802393</v>
      </c>
      <c r="H19" s="24">
        <f t="shared" si="5"/>
        <v>5.2303048801311371</v>
      </c>
      <c r="I19" s="24">
        <f t="shared" si="5"/>
        <v>4.9925637492160853</v>
      </c>
      <c r="J19" s="24">
        <f t="shared" si="5"/>
        <v>4.765629033342627</v>
      </c>
      <c r="K19" s="24">
        <f t="shared" si="5"/>
        <v>4.5490095318270534</v>
      </c>
      <c r="L19" s="24">
        <f t="shared" si="5"/>
        <v>4.3422363712894603</v>
      </c>
      <c r="M19" s="24">
        <f t="shared" si="5"/>
        <v>4.1448619907763025</v>
      </c>
      <c r="N19" s="24">
        <f t="shared" si="5"/>
        <v>59.212314153947169</v>
      </c>
      <c r="O19" s="21">
        <f>O13</f>
        <v>0.1</v>
      </c>
      <c r="P19" t="s">
        <v>3</v>
      </c>
    </row>
    <row r="20" spans="2:16" ht="14" thickBot="1" x14ac:dyDescent="0.2">
      <c r="C20" s="9" t="s">
        <v>4</v>
      </c>
      <c r="D20" s="25">
        <f>SUM(D19:N19)</f>
        <v>110.77021234764479</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186.29466609179696</v>
      </c>
      <c r="F23" s="29">
        <f>E23*D23</f>
        <v>111.77679965507816</v>
      </c>
    </row>
    <row r="24" spans="2:16" x14ac:dyDescent="0.15">
      <c r="C24" s="11" t="s">
        <v>16</v>
      </c>
      <c r="D24" s="27">
        <v>0.2</v>
      </c>
      <c r="E24" s="24">
        <f>D14</f>
        <v>267.9249235536073</v>
      </c>
      <c r="F24" s="29">
        <f>E24*D24</f>
        <v>53.584984710721464</v>
      </c>
    </row>
    <row r="25" spans="2:16" ht="14" thickBot="1" x14ac:dyDescent="0.2">
      <c r="C25" s="12" t="s">
        <v>33</v>
      </c>
      <c r="D25" s="28">
        <v>0.2</v>
      </c>
      <c r="E25" s="30">
        <f>D20</f>
        <v>110.77021234764479</v>
      </c>
      <c r="F25" s="31">
        <f>E25*D25</f>
        <v>22.15404246952896</v>
      </c>
    </row>
    <row r="26" spans="2:16" ht="14" thickBot="1" x14ac:dyDescent="0.2">
      <c r="E26" s="19" t="s">
        <v>11</v>
      </c>
      <c r="F26" s="20">
        <f>SUM(F23:F25)</f>
        <v>187.5158268353286</v>
      </c>
    </row>
    <row r="28" spans="2:16" x14ac:dyDescent="0.15">
      <c r="B28" t="s">
        <v>27</v>
      </c>
    </row>
    <row r="30" spans="2:16" x14ac:dyDescent="0.15">
      <c r="B30" t="s">
        <v>26</v>
      </c>
      <c r="C30" s="32" t="s">
        <v>28</v>
      </c>
    </row>
  </sheetData>
  <conditionalFormatting sqref="D3">
    <cfRule type="containsText" dxfId="107" priority="1" operator="containsText" text="overvalued">
      <formula>NOT(ISERROR(SEARCH("overvalued",D3)))</formula>
    </cfRule>
    <cfRule type="containsText" dxfId="106" priority="2" operator="containsText" text="undervalued">
      <formula>NOT(ISERROR(SEARCH("undervalued",D3)))</formula>
    </cfRule>
  </conditionalFormatting>
  <hyperlinks>
    <hyperlink ref="C30" r:id="rId1" xr:uid="{B345FCCE-9C6C-46D8-9BD8-28936FFFFB8A}"/>
    <hyperlink ref="B4" location="'COMPARATIVE TABLE'!A1" display="'COMPARATIVE TABLE'!A1" xr:uid="{E211A200-7C7D-437B-A744-E95375652615}"/>
  </hyperlinks>
  <pageMargins left="0.7" right="0.7" top="0.78740157499999996" bottom="0.78740157499999996" header="0.3" footer="0.3"/>
  <pageSetup paperSize="9" orientation="portrait" r:id="rId2"/>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AD7D-BC50-4489-9539-802E618759F4}">
  <sheetPr codeName="Sheet38"/>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336</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v>
      </c>
      <c r="P5" t="s">
        <v>1</v>
      </c>
      <c r="R5" s="1"/>
    </row>
    <row r="6" spans="2:19" x14ac:dyDescent="0.15">
      <c r="B6" t="s">
        <v>22</v>
      </c>
      <c r="C6" s="7">
        <v>5</v>
      </c>
      <c r="D6" s="24">
        <f>C6*(1+$O$5)</f>
        <v>5.5</v>
      </c>
      <c r="E6" s="24">
        <f>D6*(1+$O$5)</f>
        <v>6.0500000000000007</v>
      </c>
      <c r="F6" s="24">
        <f>E6*(1+$O$5)</f>
        <v>6.6550000000000011</v>
      </c>
      <c r="G6" s="24">
        <f>F6*(1+$O$5)</f>
        <v>7.3205000000000018</v>
      </c>
      <c r="H6" s="24">
        <f>G6*(1+$O$5)</f>
        <v>8.0525500000000019</v>
      </c>
      <c r="I6" s="24">
        <f>H6*(1+$O$6)</f>
        <v>8.8578050000000026</v>
      </c>
      <c r="J6" s="24">
        <f>I6*(1+$O$6)</f>
        <v>9.7435855000000036</v>
      </c>
      <c r="K6" s="24">
        <f>J6*(1+$O$6)</f>
        <v>10.717944050000005</v>
      </c>
      <c r="L6" s="24">
        <f>K6*(1+$O$6)</f>
        <v>11.789738455000007</v>
      </c>
      <c r="M6" s="24">
        <f>L6*(1+$O$6)</f>
        <v>12.968712300500009</v>
      </c>
      <c r="N6" s="24">
        <f>L6*O8</f>
        <v>294.74346137500021</v>
      </c>
      <c r="O6" s="21">
        <v>0.1</v>
      </c>
      <c r="P6" s="1" t="s">
        <v>2</v>
      </c>
    </row>
    <row r="7" spans="2:19" x14ac:dyDescent="0.15">
      <c r="C7" s="8" t="str">
        <f>CONCATENATE(R8,O7*100,S8)</f>
        <v>PV(10%)</v>
      </c>
      <c r="D7" s="24">
        <f>D6*(1+$O$7)^($D$5-D5-1)</f>
        <v>5</v>
      </c>
      <c r="E7" s="24">
        <f t="shared" ref="E7:N7" si="1">E6*(1+$O$7)^($D$5-E5-1)</f>
        <v>5</v>
      </c>
      <c r="F7" s="24">
        <f t="shared" si="1"/>
        <v>4.9999999999999991</v>
      </c>
      <c r="G7" s="24">
        <f t="shared" si="1"/>
        <v>5</v>
      </c>
      <c r="H7" s="24">
        <f t="shared" si="1"/>
        <v>4.9999999999999991</v>
      </c>
      <c r="I7" s="24">
        <f t="shared" si="1"/>
        <v>5</v>
      </c>
      <c r="J7" s="24">
        <f t="shared" si="1"/>
        <v>4.9999999999999991</v>
      </c>
      <c r="K7" s="24">
        <f t="shared" si="1"/>
        <v>4.9999999999999991</v>
      </c>
      <c r="L7" s="24">
        <f t="shared" si="1"/>
        <v>5</v>
      </c>
      <c r="M7" s="24">
        <f t="shared" si="1"/>
        <v>5</v>
      </c>
      <c r="N7" s="24">
        <f t="shared" si="1"/>
        <v>113.63636363636364</v>
      </c>
      <c r="O7" s="21">
        <v>0.1</v>
      </c>
      <c r="P7" t="s">
        <v>3</v>
      </c>
    </row>
    <row r="8" spans="2:19" ht="14" thickBot="1" x14ac:dyDescent="0.2">
      <c r="C8" s="9" t="s">
        <v>29</v>
      </c>
      <c r="D8" s="25">
        <f>SUM(D7:N7)</f>
        <v>163.63636363636363</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5</v>
      </c>
      <c r="D12" s="24">
        <f>C12*(1+$O$11)</f>
        <v>5.5</v>
      </c>
      <c r="E12" s="24">
        <f>D12*(1+$O$11)</f>
        <v>6.0500000000000007</v>
      </c>
      <c r="F12" s="24">
        <f>E12*(1+$O$11)</f>
        <v>6.6550000000000011</v>
      </c>
      <c r="G12" s="24">
        <f>F12*(1+$O$11)</f>
        <v>7.3205000000000018</v>
      </c>
      <c r="H12" s="24">
        <f>G12*(1+$O$11)</f>
        <v>8.0525500000000019</v>
      </c>
      <c r="I12" s="24">
        <f>H12*(1+$O$12)</f>
        <v>8.8578050000000026</v>
      </c>
      <c r="J12" s="24">
        <f>I12*(1+$O$12)</f>
        <v>9.7435855000000036</v>
      </c>
      <c r="K12" s="24">
        <f>J12*(1+$O$12)</f>
        <v>10.717944050000005</v>
      </c>
      <c r="L12" s="24">
        <f>K12*(1+$O$12)</f>
        <v>11.789738455000007</v>
      </c>
      <c r="M12" s="24">
        <f>L12*(1+$O$12)</f>
        <v>12.968712300500009</v>
      </c>
      <c r="N12" s="24">
        <f>L12*O14</f>
        <v>353.69215365000019</v>
      </c>
      <c r="O12" s="21">
        <v>0.1</v>
      </c>
      <c r="P12" s="1" t="s">
        <v>2</v>
      </c>
    </row>
    <row r="13" spans="2:19" x14ac:dyDescent="0.15">
      <c r="B13">
        <f>B7</f>
        <v>0</v>
      </c>
      <c r="C13" s="8" t="str">
        <f>C7</f>
        <v>PV(10%)</v>
      </c>
      <c r="D13" s="24">
        <f>D12*(1+$O$13)^($D$11-D11-1)</f>
        <v>5</v>
      </c>
      <c r="E13" s="24">
        <f t="shared" ref="E13:M13" si="3">E12*(1+$O$7)^($D$5-E11-1)</f>
        <v>5</v>
      </c>
      <c r="F13" s="24">
        <f t="shared" si="3"/>
        <v>4.9999999999999991</v>
      </c>
      <c r="G13" s="24">
        <f t="shared" si="3"/>
        <v>5</v>
      </c>
      <c r="H13" s="24">
        <f t="shared" si="3"/>
        <v>4.9999999999999991</v>
      </c>
      <c r="I13" s="24">
        <f t="shared" si="3"/>
        <v>5</v>
      </c>
      <c r="J13" s="24">
        <f t="shared" si="3"/>
        <v>4.9999999999999991</v>
      </c>
      <c r="K13" s="24">
        <f t="shared" si="3"/>
        <v>4.9999999999999991</v>
      </c>
      <c r="L13" s="24">
        <f t="shared" si="3"/>
        <v>5</v>
      </c>
      <c r="M13" s="24">
        <f t="shared" si="3"/>
        <v>5</v>
      </c>
      <c r="N13" s="24">
        <f>N12*(1+$O$7)^($D$5-N11-1)</f>
        <v>136.36363636363635</v>
      </c>
      <c r="O13" s="21">
        <f>O7</f>
        <v>0.1</v>
      </c>
      <c r="P13" t="s">
        <v>3</v>
      </c>
    </row>
    <row r="14" spans="2:19" ht="14" thickBot="1" x14ac:dyDescent="0.2">
      <c r="C14" s="9" t="s">
        <v>4</v>
      </c>
      <c r="D14" s="25">
        <f>SUM(D13:N13)</f>
        <v>186.36363636363635</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5</v>
      </c>
      <c r="D18" s="24">
        <f>C18*(1+$O$17)</f>
        <v>5.25</v>
      </c>
      <c r="E18" s="24">
        <f>D18*(1+$O$17)</f>
        <v>5.5125000000000002</v>
      </c>
      <c r="F18" s="24">
        <f>E18*(1+$O$17)</f>
        <v>5.7881250000000009</v>
      </c>
      <c r="G18" s="24">
        <f>F18*(1+$O$17)</f>
        <v>6.0775312500000007</v>
      </c>
      <c r="H18" s="24">
        <f>G18*(1+$O$17)</f>
        <v>6.3814078125000009</v>
      </c>
      <c r="I18" s="24">
        <f>H18*(1+$O$18)</f>
        <v>6.7004782031250016</v>
      </c>
      <c r="J18" s="24">
        <f>I18*(1+$O$18)</f>
        <v>7.0355021132812521</v>
      </c>
      <c r="K18" s="24">
        <f>J18*(1+$O$18)</f>
        <v>7.3872772189453153</v>
      </c>
      <c r="L18" s="24">
        <f>K18*(1+$O$18)</f>
        <v>7.7566410798925816</v>
      </c>
      <c r="M18" s="24">
        <f>L18*(1+$O$18)</f>
        <v>8.1444731338872103</v>
      </c>
      <c r="N18" s="24">
        <f>L18*O20</f>
        <v>116.34961619838873</v>
      </c>
      <c r="O18" s="21">
        <v>0.05</v>
      </c>
      <c r="P18" s="1" t="s">
        <v>2</v>
      </c>
    </row>
    <row r="19" spans="2:16" x14ac:dyDescent="0.15">
      <c r="B19">
        <f>B7</f>
        <v>0</v>
      </c>
      <c r="C19" s="8" t="str">
        <f>C13</f>
        <v>PV(10%)</v>
      </c>
      <c r="D19" s="24">
        <f>D18*(1+$O$19)^($D$17-D17-1)</f>
        <v>4.7727272727272725</v>
      </c>
      <c r="E19" s="24">
        <f t="shared" ref="E19:N19" si="5">E18*(1+$O$19)^($D$17-E17-1)</f>
        <v>4.5557851239669418</v>
      </c>
      <c r="F19" s="24">
        <f t="shared" si="5"/>
        <v>4.3487039819684439</v>
      </c>
      <c r="G19" s="24">
        <f t="shared" si="5"/>
        <v>4.1510356191516964</v>
      </c>
      <c r="H19" s="24">
        <f t="shared" si="5"/>
        <v>3.9623521819175282</v>
      </c>
      <c r="I19" s="24">
        <f t="shared" si="5"/>
        <v>3.7822452645576412</v>
      </c>
      <c r="J19" s="24">
        <f t="shared" si="5"/>
        <v>3.610325025259566</v>
      </c>
      <c r="K19" s="24">
        <f t="shared" si="5"/>
        <v>3.4462193422932224</v>
      </c>
      <c r="L19" s="24">
        <f t="shared" si="5"/>
        <v>3.2895730085526216</v>
      </c>
      <c r="M19" s="24">
        <f t="shared" si="5"/>
        <v>3.1400469627093202</v>
      </c>
      <c r="N19" s="24">
        <f t="shared" si="5"/>
        <v>44.857813752990289</v>
      </c>
      <c r="O19" s="21">
        <f>O13</f>
        <v>0.1</v>
      </c>
      <c r="P19" t="s">
        <v>3</v>
      </c>
    </row>
    <row r="20" spans="2:16" ht="14" thickBot="1" x14ac:dyDescent="0.2">
      <c r="C20" s="9" t="s">
        <v>4</v>
      </c>
      <c r="D20" s="25">
        <f>SUM(D19:N19)</f>
        <v>83.916827536094544</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163.63636363636363</v>
      </c>
      <c r="F23" s="29">
        <f>E23*D23</f>
        <v>98.181818181818173</v>
      </c>
    </row>
    <row r="24" spans="2:16" x14ac:dyDescent="0.15">
      <c r="C24" s="11" t="s">
        <v>16</v>
      </c>
      <c r="D24" s="27">
        <v>0.2</v>
      </c>
      <c r="E24" s="24">
        <f>D14</f>
        <v>186.36363636363635</v>
      </c>
      <c r="F24" s="29">
        <f>E24*D24</f>
        <v>37.272727272727273</v>
      </c>
    </row>
    <row r="25" spans="2:16" ht="14" thickBot="1" x14ac:dyDescent="0.2">
      <c r="C25" s="12" t="s">
        <v>33</v>
      </c>
      <c r="D25" s="28">
        <v>0.2</v>
      </c>
      <c r="E25" s="30">
        <f>D20</f>
        <v>83.916827536094544</v>
      </c>
      <c r="F25" s="31">
        <f>E25*D25</f>
        <v>16.78336550721891</v>
      </c>
    </row>
    <row r="26" spans="2:16" ht="14" thickBot="1" x14ac:dyDescent="0.2">
      <c r="E26" s="19" t="s">
        <v>11</v>
      </c>
      <c r="F26" s="20">
        <f>SUM(F23:F25)</f>
        <v>152.23791096176436</v>
      </c>
    </row>
    <row r="28" spans="2:16" x14ac:dyDescent="0.15">
      <c r="B28" t="s">
        <v>27</v>
      </c>
    </row>
    <row r="30" spans="2:16" x14ac:dyDescent="0.15">
      <c r="B30" t="s">
        <v>26</v>
      </c>
      <c r="C30" s="32" t="s">
        <v>28</v>
      </c>
    </row>
  </sheetData>
  <conditionalFormatting sqref="D3">
    <cfRule type="containsText" dxfId="105" priority="1" operator="containsText" text="overvalued">
      <formula>NOT(ISERROR(SEARCH("overvalued",D3)))</formula>
    </cfRule>
    <cfRule type="containsText" dxfId="104" priority="2" operator="containsText" text="undervalued">
      <formula>NOT(ISERROR(SEARCH("undervalued",D3)))</formula>
    </cfRule>
  </conditionalFormatting>
  <hyperlinks>
    <hyperlink ref="C30" r:id="rId1" xr:uid="{0F13CBA6-D09F-43E2-9EF3-D6A0D7729A44}"/>
    <hyperlink ref="B4" location="'COMPARATIVE TABLE'!A1" display="'COMPARATIVE TABLE'!A1" xr:uid="{276BFBEB-4C5C-40A5-944B-A65CAD648B10}"/>
  </hyperlinks>
  <pageMargins left="0.7" right="0.7" top="0.78740157499999996" bottom="0.78740157499999996" header="0.3" footer="0.3"/>
  <pageSetup paperSize="9" orientation="portrait" r:id="rId2"/>
  <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539A5-2798-41C1-A9FA-4C08B681610F}">
  <sheetPr codeName="Sheet39"/>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53</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2.8</v>
      </c>
      <c r="D6" s="24">
        <f>C6*(1+$O$5)</f>
        <v>2.94</v>
      </c>
      <c r="E6" s="24">
        <f>D6*(1+$O$5)</f>
        <v>3.0870000000000002</v>
      </c>
      <c r="F6" s="24">
        <f>E6*(1+$O$5)</f>
        <v>3.2413500000000002</v>
      </c>
      <c r="G6" s="24">
        <f>F6*(1+$O$5)</f>
        <v>3.4034175000000002</v>
      </c>
      <c r="H6" s="24">
        <f>G6*(1+$O$5)</f>
        <v>3.5735883750000004</v>
      </c>
      <c r="I6" s="24">
        <f>H6*(1+$O$6)</f>
        <v>3.7522677937500006</v>
      </c>
      <c r="J6" s="24">
        <f>I6*(1+$O$6)</f>
        <v>3.9398811834375009</v>
      </c>
      <c r="K6" s="24">
        <f>J6*(1+$O$6)</f>
        <v>4.136875242609376</v>
      </c>
      <c r="L6" s="24">
        <f>K6*(1+$O$6)</f>
        <v>4.3437190047398451</v>
      </c>
      <c r="M6" s="24">
        <f>L6*(1+$O$6)</f>
        <v>4.5609049549768379</v>
      </c>
      <c r="N6" s="24">
        <f>L6*O8</f>
        <v>86.874380094796905</v>
      </c>
      <c r="O6" s="21">
        <v>0.05</v>
      </c>
      <c r="P6" s="1" t="s">
        <v>2</v>
      </c>
    </row>
    <row r="7" spans="2:19" x14ac:dyDescent="0.15">
      <c r="C7" s="8" t="str">
        <f>CONCATENATE(R8,O7*100,S8)</f>
        <v>PV(10%)</v>
      </c>
      <c r="D7" s="24">
        <f>D6*(1+$O$7)^($D$5-D5-1)</f>
        <v>2.6727272727272724</v>
      </c>
      <c r="E7" s="24">
        <f t="shared" ref="E7:N7" si="1">E6*(1+$O$7)^($D$5-E5-1)</f>
        <v>2.5512396694214874</v>
      </c>
      <c r="F7" s="24">
        <f t="shared" si="1"/>
        <v>2.4352742299023284</v>
      </c>
      <c r="G7" s="24">
        <f t="shared" si="1"/>
        <v>2.3245799467249499</v>
      </c>
      <c r="H7" s="24">
        <f t="shared" si="1"/>
        <v>2.2189172218738156</v>
      </c>
      <c r="I7" s="24">
        <f t="shared" si="1"/>
        <v>2.1180573481522789</v>
      </c>
      <c r="J7" s="24">
        <f t="shared" si="1"/>
        <v>2.0217820141453569</v>
      </c>
      <c r="K7" s="24">
        <f t="shared" si="1"/>
        <v>1.9298828316842043</v>
      </c>
      <c r="L7" s="24">
        <f t="shared" si="1"/>
        <v>1.8421608847894677</v>
      </c>
      <c r="M7" s="24">
        <f t="shared" si="1"/>
        <v>1.7584262991172193</v>
      </c>
      <c r="N7" s="24">
        <f t="shared" si="1"/>
        <v>33.493834268899413</v>
      </c>
      <c r="O7" s="21">
        <v>0.1</v>
      </c>
      <c r="P7" t="s">
        <v>3</v>
      </c>
    </row>
    <row r="8" spans="2:19" ht="14" thickBot="1" x14ac:dyDescent="0.2">
      <c r="C8" s="9" t="s">
        <v>29</v>
      </c>
      <c r="D8" s="25">
        <f>SUM(D7:N7)</f>
        <v>55.366881987437793</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7.0000000000000007E-2</v>
      </c>
      <c r="P11" t="s">
        <v>1</v>
      </c>
    </row>
    <row r="12" spans="2:19" x14ac:dyDescent="0.15">
      <c r="B12" t="s">
        <v>21</v>
      </c>
      <c r="C12" s="7">
        <f>C6</f>
        <v>2.8</v>
      </c>
      <c r="D12" s="24">
        <f>C12*(1+$O$11)</f>
        <v>2.996</v>
      </c>
      <c r="E12" s="24">
        <f>D12*(1+$O$11)</f>
        <v>3.2057200000000003</v>
      </c>
      <c r="F12" s="24">
        <f>E12*(1+$O$11)</f>
        <v>3.4301204000000007</v>
      </c>
      <c r="G12" s="24">
        <f>F12*(1+$O$11)</f>
        <v>3.6702288280000008</v>
      </c>
      <c r="H12" s="24">
        <f>G12*(1+$O$11)</f>
        <v>3.9271448459600009</v>
      </c>
      <c r="I12" s="24">
        <f>H12*(1+$O$12)</f>
        <v>4.202044985177201</v>
      </c>
      <c r="J12" s="24">
        <f>I12*(1+$O$12)</f>
        <v>4.4961881341396053</v>
      </c>
      <c r="K12" s="24">
        <f>J12*(1+$O$12)</f>
        <v>4.8109213035293781</v>
      </c>
      <c r="L12" s="24">
        <f>K12*(1+$O$12)</f>
        <v>5.147685794776435</v>
      </c>
      <c r="M12" s="24">
        <f>L12*(1+$O$12)</f>
        <v>5.5080238004107853</v>
      </c>
      <c r="N12" s="24">
        <f>L12*O14</f>
        <v>128.69214486941087</v>
      </c>
      <c r="O12" s="21">
        <v>7.0000000000000007E-2</v>
      </c>
      <c r="P12" s="1" t="s">
        <v>2</v>
      </c>
    </row>
    <row r="13" spans="2:19" x14ac:dyDescent="0.15">
      <c r="B13">
        <f>B7</f>
        <v>0</v>
      </c>
      <c r="C13" s="8" t="str">
        <f>C7</f>
        <v>PV(10%)</v>
      </c>
      <c r="D13" s="24">
        <f>D12*(1+$O$13)^($D$11-D11-1)</f>
        <v>2.7236363636363636</v>
      </c>
      <c r="E13" s="24">
        <f t="shared" ref="E13:M13" si="3">E12*(1+$O$7)^($D$5-E11-1)</f>
        <v>2.6493553719008265</v>
      </c>
      <c r="F13" s="24">
        <f t="shared" si="3"/>
        <v>2.5771002253944402</v>
      </c>
      <c r="G13" s="24">
        <f t="shared" si="3"/>
        <v>2.5068156737927736</v>
      </c>
      <c r="H13" s="24">
        <f t="shared" si="3"/>
        <v>2.438447973598425</v>
      </c>
      <c r="I13" s="24">
        <f t="shared" si="3"/>
        <v>2.3719448470457407</v>
      </c>
      <c r="J13" s="24">
        <f t="shared" si="3"/>
        <v>2.3072554421263112</v>
      </c>
      <c r="K13" s="24">
        <f t="shared" si="3"/>
        <v>2.2443302937046847</v>
      </c>
      <c r="L13" s="24">
        <f t="shared" si="3"/>
        <v>2.1831212856945568</v>
      </c>
      <c r="M13" s="24">
        <f t="shared" si="3"/>
        <v>2.1235816142665231</v>
      </c>
      <c r="N13" s="24">
        <f>N12*(1+$O$7)^($D$5-N11-1)</f>
        <v>49.616392856694468</v>
      </c>
      <c r="O13" s="21">
        <f>O7</f>
        <v>0.1</v>
      </c>
      <c r="P13" t="s">
        <v>3</v>
      </c>
    </row>
    <row r="14" spans="2:19" ht="14" thickBot="1" x14ac:dyDescent="0.2">
      <c r="C14" s="9" t="s">
        <v>4</v>
      </c>
      <c r="D14" s="25">
        <f>SUM(D13:N13)</f>
        <v>73.741981947855123</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2.8</v>
      </c>
      <c r="D18" s="24">
        <f>C18*(1+$O$17)</f>
        <v>2.8</v>
      </c>
      <c r="E18" s="24">
        <f>D18*(1+$O$17)</f>
        <v>2.8</v>
      </c>
      <c r="F18" s="24">
        <f>E18*(1+$O$17)</f>
        <v>2.8</v>
      </c>
      <c r="G18" s="24">
        <f>F18*(1+$O$17)</f>
        <v>2.8</v>
      </c>
      <c r="H18" s="24">
        <f>G18*(1+$O$17)</f>
        <v>2.8</v>
      </c>
      <c r="I18" s="24">
        <f>H18*(1+$O$18)</f>
        <v>2.8</v>
      </c>
      <c r="J18" s="24">
        <f>I18*(1+$O$18)</f>
        <v>2.8</v>
      </c>
      <c r="K18" s="24">
        <f>J18*(1+$O$18)</f>
        <v>2.8</v>
      </c>
      <c r="L18" s="24">
        <f>K18*(1+$O$18)</f>
        <v>2.8</v>
      </c>
      <c r="M18" s="24">
        <f>L18*(1+$O$18)</f>
        <v>2.8</v>
      </c>
      <c r="N18" s="24">
        <f>L18*O20</f>
        <v>42</v>
      </c>
      <c r="O18" s="21">
        <v>0</v>
      </c>
      <c r="P18" s="1" t="s">
        <v>2</v>
      </c>
    </row>
    <row r="19" spans="2:16" x14ac:dyDescent="0.15">
      <c r="B19">
        <f>B7</f>
        <v>0</v>
      </c>
      <c r="C19" s="8" t="str">
        <f>C13</f>
        <v>PV(10%)</v>
      </c>
      <c r="D19" s="24">
        <f>D18*(1+$O$19)^($D$17-D17-1)</f>
        <v>2.5454545454545454</v>
      </c>
      <c r="E19" s="24">
        <f t="shared" ref="E19:N19" si="5">E18*(1+$O$19)^($D$17-E17-1)</f>
        <v>2.3140495867768589</v>
      </c>
      <c r="F19" s="24">
        <f t="shared" si="5"/>
        <v>2.103681442524417</v>
      </c>
      <c r="G19" s="24">
        <f t="shared" si="5"/>
        <v>1.9124376750221974</v>
      </c>
      <c r="H19" s="24">
        <f t="shared" si="5"/>
        <v>1.7385797045656337</v>
      </c>
      <c r="I19" s="24">
        <f t="shared" si="5"/>
        <v>1.5805270041505761</v>
      </c>
      <c r="J19" s="24">
        <f t="shared" si="5"/>
        <v>1.4368427310459779</v>
      </c>
      <c r="K19" s="24">
        <f t="shared" si="5"/>
        <v>1.3062206645872527</v>
      </c>
      <c r="L19" s="24">
        <f t="shared" si="5"/>
        <v>1.1874733314429571</v>
      </c>
      <c r="M19" s="24">
        <f t="shared" si="5"/>
        <v>1.0795212104026881</v>
      </c>
      <c r="N19" s="24">
        <f t="shared" si="5"/>
        <v>16.192818156040321</v>
      </c>
      <c r="O19" s="21">
        <f>O13</f>
        <v>0.1</v>
      </c>
      <c r="P19" t="s">
        <v>3</v>
      </c>
    </row>
    <row r="20" spans="2:16" ht="14" thickBot="1" x14ac:dyDescent="0.2">
      <c r="C20" s="9" t="s">
        <v>4</v>
      </c>
      <c r="D20" s="25">
        <f>SUM(D19:N19)</f>
        <v>33.39760605201343</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55.366881987437793</v>
      </c>
      <c r="F23" s="29">
        <f>E23*D23</f>
        <v>33.220129192462672</v>
      </c>
    </row>
    <row r="24" spans="2:16" x14ac:dyDescent="0.15">
      <c r="C24" s="11" t="s">
        <v>16</v>
      </c>
      <c r="D24" s="27">
        <v>0.2</v>
      </c>
      <c r="E24" s="24">
        <f>D14</f>
        <v>73.741981947855123</v>
      </c>
      <c r="F24" s="29">
        <f>E24*D24</f>
        <v>14.748396389571026</v>
      </c>
    </row>
    <row r="25" spans="2:16" ht="14" thickBot="1" x14ac:dyDescent="0.2">
      <c r="C25" s="12" t="s">
        <v>33</v>
      </c>
      <c r="D25" s="28">
        <v>0.2</v>
      </c>
      <c r="E25" s="30">
        <f>D20</f>
        <v>33.39760605201343</v>
      </c>
      <c r="F25" s="31">
        <f>E25*D25</f>
        <v>6.6795212104026866</v>
      </c>
    </row>
    <row r="26" spans="2:16" ht="14" thickBot="1" x14ac:dyDescent="0.2">
      <c r="E26" s="19" t="s">
        <v>11</v>
      </c>
      <c r="F26" s="20">
        <f>SUM(F23:F25)</f>
        <v>54.648046792436389</v>
      </c>
    </row>
    <row r="28" spans="2:16" x14ac:dyDescent="0.15">
      <c r="B28" t="s">
        <v>27</v>
      </c>
    </row>
    <row r="30" spans="2:16" x14ac:dyDescent="0.15">
      <c r="B30" t="s">
        <v>26</v>
      </c>
      <c r="C30" s="32" t="s">
        <v>28</v>
      </c>
    </row>
  </sheetData>
  <conditionalFormatting sqref="D3">
    <cfRule type="containsText" dxfId="103" priority="1" operator="containsText" text="overvalued">
      <formula>NOT(ISERROR(SEARCH("overvalued",D3)))</formula>
    </cfRule>
    <cfRule type="containsText" dxfId="102" priority="2" operator="containsText" text="undervalued">
      <formula>NOT(ISERROR(SEARCH("undervalued",D3)))</formula>
    </cfRule>
  </conditionalFormatting>
  <hyperlinks>
    <hyperlink ref="C30" r:id="rId1" xr:uid="{8D98D9C9-944B-4B96-956D-14A2A8E63D92}"/>
    <hyperlink ref="B4" location="'COMPARATIVE TABLE'!A1" display="'COMPARATIVE TABLE'!A1" xr:uid="{FA52D06D-EB4B-47EE-833E-23F356B26A3D}"/>
  </hyperlinks>
  <pageMargins left="0.7" right="0.7" top="0.78740157499999996" bottom="0.78740157499999996" header="0.3" footer="0.3"/>
  <pageSetup paperSize="9" orientation="portrait" r:id="rId2"/>
  <drawing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6D108-6877-499B-B81F-E7BAD10B0D61}">
  <sheetPr codeName="Sheet40"/>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334</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1.68</v>
      </c>
      <c r="D6" s="24">
        <f>C6*(1+$O$5)</f>
        <v>1.764</v>
      </c>
      <c r="E6" s="24">
        <f>D6*(1+$O$5)</f>
        <v>1.8522000000000001</v>
      </c>
      <c r="F6" s="24">
        <f>E6*(1+$O$5)</f>
        <v>1.9448100000000001</v>
      </c>
      <c r="G6" s="24">
        <f>F6*(1+$O$5)</f>
        <v>2.0420505000000002</v>
      </c>
      <c r="H6" s="24">
        <f>G6*(1+$O$5)</f>
        <v>2.1441530250000005</v>
      </c>
      <c r="I6" s="24">
        <f>H6*(1+$O$6)</f>
        <v>2.2513606762500005</v>
      </c>
      <c r="J6" s="24">
        <f>I6*(1+$O$6)</f>
        <v>2.3639287100625004</v>
      </c>
      <c r="K6" s="24">
        <f>J6*(1+$O$6)</f>
        <v>2.4821251455656257</v>
      </c>
      <c r="L6" s="24">
        <f>K6*(1+$O$6)</f>
        <v>2.6062314028439069</v>
      </c>
      <c r="M6" s="24">
        <f>L6*(1+$O$6)</f>
        <v>2.7365429729861024</v>
      </c>
      <c r="N6" s="24">
        <f>L6*O8</f>
        <v>52.124628056878137</v>
      </c>
      <c r="O6" s="21">
        <v>0.05</v>
      </c>
      <c r="P6" s="1" t="s">
        <v>2</v>
      </c>
    </row>
    <row r="7" spans="2:19" x14ac:dyDescent="0.15">
      <c r="C7" s="8" t="str">
        <f>CONCATENATE(R8,O7*100,S8)</f>
        <v>PV(10%)</v>
      </c>
      <c r="D7" s="24">
        <f>D6*(1+$O$7)^($D$5-D5-1)</f>
        <v>1.6036363636363635</v>
      </c>
      <c r="E7" s="24">
        <f t="shared" ref="E7:N7" si="1">E6*(1+$O$7)^($D$5-E5-1)</f>
        <v>1.5307438016528925</v>
      </c>
      <c r="F7" s="24">
        <f t="shared" si="1"/>
        <v>1.4611645379413971</v>
      </c>
      <c r="G7" s="24">
        <f t="shared" si="1"/>
        <v>1.3947479680349701</v>
      </c>
      <c r="H7" s="24">
        <f t="shared" si="1"/>
        <v>1.3313503331242895</v>
      </c>
      <c r="I7" s="24">
        <f t="shared" si="1"/>
        <v>1.2708344088913675</v>
      </c>
      <c r="J7" s="24">
        <f t="shared" si="1"/>
        <v>1.2130692084872139</v>
      </c>
      <c r="K7" s="24">
        <f t="shared" si="1"/>
        <v>1.1579296990105226</v>
      </c>
      <c r="L7" s="24">
        <f t="shared" si="1"/>
        <v>1.1052965308736806</v>
      </c>
      <c r="M7" s="24">
        <f t="shared" si="1"/>
        <v>1.0550557794703315</v>
      </c>
      <c r="N7" s="24">
        <f t="shared" si="1"/>
        <v>20.096300561339646</v>
      </c>
      <c r="O7" s="21">
        <v>0.1</v>
      </c>
      <c r="P7" t="s">
        <v>3</v>
      </c>
    </row>
    <row r="8" spans="2:19" ht="14" thickBot="1" x14ac:dyDescent="0.2">
      <c r="C8" s="9" t="s">
        <v>29</v>
      </c>
      <c r="D8" s="25">
        <f>SUM(D7:N7)</f>
        <v>33.220129192462672</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7.0000000000000007E-2</v>
      </c>
      <c r="P11" t="s">
        <v>1</v>
      </c>
    </row>
    <row r="12" spans="2:19" x14ac:dyDescent="0.15">
      <c r="B12" t="s">
        <v>21</v>
      </c>
      <c r="C12" s="7">
        <f>C6</f>
        <v>1.68</v>
      </c>
      <c r="D12" s="24">
        <f>C12*(1+$O$11)</f>
        <v>1.7976000000000001</v>
      </c>
      <c r="E12" s="24">
        <f>D12*(1+$O$11)</f>
        <v>1.9234320000000003</v>
      </c>
      <c r="F12" s="24">
        <f>E12*(1+$O$11)</f>
        <v>2.0580722400000004</v>
      </c>
      <c r="G12" s="24">
        <f>F12*(1+$O$11)</f>
        <v>2.2021372968000006</v>
      </c>
      <c r="H12" s="24">
        <f>G12*(1+$O$11)</f>
        <v>2.3562869075760009</v>
      </c>
      <c r="I12" s="24">
        <f>H12*(1+$O$12)</f>
        <v>2.521226991106321</v>
      </c>
      <c r="J12" s="24">
        <f>I12*(1+$O$12)</f>
        <v>2.6977128804837638</v>
      </c>
      <c r="K12" s="24">
        <f>J12*(1+$O$12)</f>
        <v>2.8865527821176276</v>
      </c>
      <c r="L12" s="24">
        <f>K12*(1+$O$12)</f>
        <v>3.0886114768658617</v>
      </c>
      <c r="M12" s="24">
        <f>L12*(1+$O$12)</f>
        <v>3.3048142802464722</v>
      </c>
      <c r="N12" s="24">
        <f>L12*O14</f>
        <v>77.215286921646538</v>
      </c>
      <c r="O12" s="21">
        <v>7.0000000000000007E-2</v>
      </c>
      <c r="P12" s="1" t="s">
        <v>2</v>
      </c>
    </row>
    <row r="13" spans="2:19" x14ac:dyDescent="0.15">
      <c r="B13">
        <f>B7</f>
        <v>0</v>
      </c>
      <c r="C13" s="8" t="str">
        <f>C7</f>
        <v>PV(10%)</v>
      </c>
      <c r="D13" s="24">
        <f>D12*(1+$O$13)^($D$11-D11-1)</f>
        <v>1.6341818181818182</v>
      </c>
      <c r="E13" s="24">
        <f t="shared" ref="E13:M13" si="3">E12*(1+$O$7)^($D$5-E11-1)</f>
        <v>1.5896132231404958</v>
      </c>
      <c r="F13" s="24">
        <f t="shared" si="3"/>
        <v>1.5462601352366641</v>
      </c>
      <c r="G13" s="24">
        <f t="shared" si="3"/>
        <v>1.5040894042756643</v>
      </c>
      <c r="H13" s="24">
        <f t="shared" si="3"/>
        <v>1.4630687841590553</v>
      </c>
      <c r="I13" s="24">
        <f t="shared" si="3"/>
        <v>1.4231669082274445</v>
      </c>
      <c r="J13" s="24">
        <f t="shared" si="3"/>
        <v>1.3843532652757868</v>
      </c>
      <c r="K13" s="24">
        <f t="shared" si="3"/>
        <v>1.346598176222811</v>
      </c>
      <c r="L13" s="24">
        <f t="shared" si="3"/>
        <v>1.3098727714167344</v>
      </c>
      <c r="M13" s="24">
        <f t="shared" si="3"/>
        <v>1.2741489685599143</v>
      </c>
      <c r="N13" s="24">
        <f>N12*(1+$O$7)^($D$5-N11-1)</f>
        <v>29.769835714016686</v>
      </c>
      <c r="O13" s="21">
        <f>O7</f>
        <v>0.1</v>
      </c>
      <c r="P13" t="s">
        <v>3</v>
      </c>
    </row>
    <row r="14" spans="2:19" ht="14" thickBot="1" x14ac:dyDescent="0.2">
      <c r="C14" s="9" t="s">
        <v>4</v>
      </c>
      <c r="D14" s="25">
        <f>SUM(D13:N13)</f>
        <v>44.245189168713075</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1.68</v>
      </c>
      <c r="D18" s="24">
        <f>C18*(1+$O$17)</f>
        <v>1.7303999999999999</v>
      </c>
      <c r="E18" s="24">
        <f>D18*(1+$O$17)</f>
        <v>1.7823119999999999</v>
      </c>
      <c r="F18" s="24">
        <f>E18*(1+$O$17)</f>
        <v>1.8357813599999999</v>
      </c>
      <c r="G18" s="24">
        <f>F18*(1+$O$17)</f>
        <v>1.8908548007999999</v>
      </c>
      <c r="H18" s="24">
        <f>G18*(1+$O$17)</f>
        <v>1.9475804448239999</v>
      </c>
      <c r="I18" s="24">
        <f>H18*(1+$O$18)</f>
        <v>2.00600785816872</v>
      </c>
      <c r="J18" s="24">
        <f>I18*(1+$O$18)</f>
        <v>2.0661880939137816</v>
      </c>
      <c r="K18" s="24">
        <f>J18*(1+$O$18)</f>
        <v>2.128173736731195</v>
      </c>
      <c r="L18" s="24">
        <f>K18*(1+$O$18)</f>
        <v>2.1920189488331308</v>
      </c>
      <c r="M18" s="24">
        <f>L18*(1+$O$18)</f>
        <v>2.2577795172981245</v>
      </c>
      <c r="N18" s="24">
        <f>L18*O20</f>
        <v>32.880284232496962</v>
      </c>
      <c r="O18" s="21">
        <v>0.03</v>
      </c>
      <c r="P18" s="1" t="s">
        <v>2</v>
      </c>
    </row>
    <row r="19" spans="2:16" x14ac:dyDescent="0.15">
      <c r="B19">
        <f>B7</f>
        <v>0</v>
      </c>
      <c r="C19" s="8" t="str">
        <f>C13</f>
        <v>PV(10%)</v>
      </c>
      <c r="D19" s="24">
        <f>D18*(1+$O$19)^($D$17-D17-1)</f>
        <v>1.5730909090909089</v>
      </c>
      <c r="E19" s="24">
        <f t="shared" ref="E19:N19" si="5">E18*(1+$O$19)^($D$17-E17-1)</f>
        <v>1.4729851239669418</v>
      </c>
      <c r="F19" s="24">
        <f t="shared" si="5"/>
        <v>1.3792497069872272</v>
      </c>
      <c r="G19" s="24">
        <f t="shared" si="5"/>
        <v>1.2914792710880401</v>
      </c>
      <c r="H19" s="24">
        <f t="shared" si="5"/>
        <v>1.2092942265642554</v>
      </c>
      <c r="I19" s="24">
        <f t="shared" si="5"/>
        <v>1.1323391394192575</v>
      </c>
      <c r="J19" s="24">
        <f t="shared" si="5"/>
        <v>1.0602811941834862</v>
      </c>
      <c r="K19" s="24">
        <f t="shared" si="5"/>
        <v>0.99280875455362816</v>
      </c>
      <c r="L19" s="24">
        <f t="shared" si="5"/>
        <v>0.92963001562748804</v>
      </c>
      <c r="M19" s="24">
        <f t="shared" si="5"/>
        <v>0.87047174190573873</v>
      </c>
      <c r="N19" s="24">
        <f t="shared" si="5"/>
        <v>12.676772940374835</v>
      </c>
      <c r="O19" s="21">
        <f>O13</f>
        <v>0.1</v>
      </c>
      <c r="P19" t="s">
        <v>3</v>
      </c>
    </row>
    <row r="20" spans="2:16" ht="14" thickBot="1" x14ac:dyDescent="0.2">
      <c r="C20" s="9" t="s">
        <v>4</v>
      </c>
      <c r="D20" s="25">
        <f>SUM(D19:N19)</f>
        <v>24.588403023761806</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33.220129192462672</v>
      </c>
      <c r="F23" s="29">
        <f>E23*D23</f>
        <v>19.932077515477602</v>
      </c>
    </row>
    <row r="24" spans="2:16" x14ac:dyDescent="0.15">
      <c r="C24" s="11" t="s">
        <v>16</v>
      </c>
      <c r="D24" s="27">
        <v>0.2</v>
      </c>
      <c r="E24" s="24">
        <f>D14</f>
        <v>44.245189168713075</v>
      </c>
      <c r="F24" s="29">
        <f>E24*D24</f>
        <v>8.8490378337426154</v>
      </c>
    </row>
    <row r="25" spans="2:16" ht="14" thickBot="1" x14ac:dyDescent="0.2">
      <c r="C25" s="12" t="s">
        <v>33</v>
      </c>
      <c r="D25" s="28">
        <v>0.2</v>
      </c>
      <c r="E25" s="30">
        <f>D20</f>
        <v>24.588403023761806</v>
      </c>
      <c r="F25" s="31">
        <f>E25*D25</f>
        <v>4.9176806047523618</v>
      </c>
    </row>
    <row r="26" spans="2:16" ht="14" thickBot="1" x14ac:dyDescent="0.2">
      <c r="E26" s="19" t="s">
        <v>11</v>
      </c>
      <c r="F26" s="20">
        <f>SUM(F23:F25)</f>
        <v>33.698795953972578</v>
      </c>
    </row>
    <row r="28" spans="2:16" x14ac:dyDescent="0.15">
      <c r="B28" t="s">
        <v>27</v>
      </c>
    </row>
    <row r="30" spans="2:16" x14ac:dyDescent="0.15">
      <c r="B30" t="s">
        <v>26</v>
      </c>
      <c r="C30" s="32" t="s">
        <v>28</v>
      </c>
    </row>
  </sheetData>
  <conditionalFormatting sqref="D3">
    <cfRule type="containsText" dxfId="101" priority="1" operator="containsText" text="overvalued">
      <formula>NOT(ISERROR(SEARCH("overvalued",D3)))</formula>
    </cfRule>
    <cfRule type="containsText" dxfId="100" priority="2" operator="containsText" text="undervalued">
      <formula>NOT(ISERROR(SEARCH("undervalued",D3)))</formula>
    </cfRule>
  </conditionalFormatting>
  <hyperlinks>
    <hyperlink ref="C30" r:id="rId1" xr:uid="{B688F2C2-BF10-47B9-B6E2-730424C4B2B6}"/>
    <hyperlink ref="B4" location="'COMPARATIVE TABLE'!A1" display="'COMPARATIVE TABLE'!A1" xr:uid="{696FCEAD-2D21-4C70-83E8-B3761624DA04}"/>
  </hyperlinks>
  <pageMargins left="0.7" right="0.7" top="0.78740157499999996" bottom="0.78740157499999996" header="0.3" footer="0.3"/>
  <pageSetup paperSize="9" orientation="portrait" r:id="rId2"/>
  <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3BE60-78D1-433A-AA17-3E33E58BF610}">
  <sheetPr codeName="Sheet41"/>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333</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0.06</v>
      </c>
      <c r="P5" t="s">
        <v>1</v>
      </c>
      <c r="R5" s="1"/>
    </row>
    <row r="6" spans="2:19" x14ac:dyDescent="0.15">
      <c r="B6" t="s">
        <v>22</v>
      </c>
      <c r="C6" s="7">
        <v>1.45</v>
      </c>
      <c r="D6" s="24">
        <f>C6*(1+$O$5)</f>
        <v>1.5369999999999999</v>
      </c>
      <c r="E6" s="24">
        <f>D6*(1+$O$5)</f>
        <v>1.6292199999999999</v>
      </c>
      <c r="F6" s="24">
        <f>E6*(1+$O$5)</f>
        <v>1.7269732</v>
      </c>
      <c r="G6" s="24">
        <f>F6*(1+$O$5)</f>
        <v>1.830591592</v>
      </c>
      <c r="H6" s="24">
        <f>G6*(1+$O$5)</f>
        <v>1.94042708752</v>
      </c>
      <c r="I6" s="24">
        <f>H6*(1+$O$6)</f>
        <v>2.0568527127712</v>
      </c>
      <c r="J6" s="24">
        <f>I6*(1+$O$6)</f>
        <v>2.1802638755374719</v>
      </c>
      <c r="K6" s="24">
        <f>J6*(1+$O$6)</f>
        <v>2.3110797080697205</v>
      </c>
      <c r="L6" s="24">
        <f>K6*(1+$O$6)</f>
        <v>2.4497444905539041</v>
      </c>
      <c r="M6" s="24">
        <f>L6*(1+$O$6)</f>
        <v>2.5967291599871385</v>
      </c>
      <c r="N6" s="24">
        <f>L6*O8</f>
        <v>61.243612263847602</v>
      </c>
      <c r="O6" s="21">
        <v>0.06</v>
      </c>
      <c r="P6" s="1" t="s">
        <v>2</v>
      </c>
    </row>
    <row r="7" spans="2:19" x14ac:dyDescent="0.15">
      <c r="C7" s="8" t="str">
        <f>CONCATENATE(R8,O7*100,S8)</f>
        <v>PV(10%)</v>
      </c>
      <c r="D7" s="24">
        <f>D6*(1+$O$7)^($D$5-D5-1)</f>
        <v>1.3972727272727272</v>
      </c>
      <c r="E7" s="24">
        <f t="shared" ref="E7:N7" si="1">E6*(1+$O$7)^($D$5-E5-1)</f>
        <v>1.3464628099173552</v>
      </c>
      <c r="F7" s="24">
        <f t="shared" si="1"/>
        <v>1.2975005259203602</v>
      </c>
      <c r="G7" s="24">
        <f t="shared" si="1"/>
        <v>1.2503186886141653</v>
      </c>
      <c r="H7" s="24">
        <f t="shared" si="1"/>
        <v>1.2048525544827411</v>
      </c>
      <c r="I7" s="24">
        <f t="shared" si="1"/>
        <v>1.1610397343197323</v>
      </c>
      <c r="J7" s="24">
        <f t="shared" si="1"/>
        <v>1.1188201076171962</v>
      </c>
      <c r="K7" s="24">
        <f t="shared" si="1"/>
        <v>1.0781357400674803</v>
      </c>
      <c r="L7" s="24">
        <f t="shared" si="1"/>
        <v>1.0389308040650265</v>
      </c>
      <c r="M7" s="24">
        <f t="shared" si="1"/>
        <v>1.0011515020990256</v>
      </c>
      <c r="N7" s="24">
        <f t="shared" si="1"/>
        <v>23.612063728750599</v>
      </c>
      <c r="O7" s="21">
        <v>0.1</v>
      </c>
      <c r="P7" t="s">
        <v>3</v>
      </c>
    </row>
    <row r="8" spans="2:19" ht="14" thickBot="1" x14ac:dyDescent="0.2">
      <c r="C8" s="9" t="s">
        <v>29</v>
      </c>
      <c r="D8" s="25">
        <f>SUM(D7:N7)</f>
        <v>35.50654892312641</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0.08</v>
      </c>
      <c r="P11" t="s">
        <v>1</v>
      </c>
    </row>
    <row r="12" spans="2:19" x14ac:dyDescent="0.15">
      <c r="B12" t="s">
        <v>21</v>
      </c>
      <c r="C12" s="7">
        <f>C6</f>
        <v>1.45</v>
      </c>
      <c r="D12" s="24">
        <f>C12*(1+$O$11)</f>
        <v>1.5660000000000001</v>
      </c>
      <c r="E12" s="24">
        <f>D12*(1+$O$11)</f>
        <v>1.6912800000000001</v>
      </c>
      <c r="F12" s="24">
        <f>E12*(1+$O$11)</f>
        <v>1.8265824000000002</v>
      </c>
      <c r="G12" s="24">
        <f>F12*(1+$O$11)</f>
        <v>1.9727089920000003</v>
      </c>
      <c r="H12" s="24">
        <f>G12*(1+$O$11)</f>
        <v>2.1305257113600002</v>
      </c>
      <c r="I12" s="24">
        <f>H12*(1+$O$12)</f>
        <v>2.3009677682688006</v>
      </c>
      <c r="J12" s="24">
        <f>I12*(1+$O$12)</f>
        <v>2.4850451897303047</v>
      </c>
      <c r="K12" s="24">
        <f>J12*(1+$O$12)</f>
        <v>2.6838488049087292</v>
      </c>
      <c r="L12" s="24">
        <f>K12*(1+$O$12)</f>
        <v>2.8985567093014279</v>
      </c>
      <c r="M12" s="24">
        <f>L12*(1+$O$12)</f>
        <v>3.1304412460455424</v>
      </c>
      <c r="N12" s="24">
        <f>L12*O14</f>
        <v>86.956701279042832</v>
      </c>
      <c r="O12" s="21">
        <v>0.08</v>
      </c>
      <c r="P12" s="1" t="s">
        <v>2</v>
      </c>
    </row>
    <row r="13" spans="2:19" x14ac:dyDescent="0.15">
      <c r="B13">
        <f>B7</f>
        <v>0</v>
      </c>
      <c r="C13" s="8" t="str">
        <f>C7</f>
        <v>PV(10%)</v>
      </c>
      <c r="D13" s="24">
        <f>D12*(1+$O$13)^($D$11-D11-1)</f>
        <v>1.4236363636363636</v>
      </c>
      <c r="E13" s="24">
        <f t="shared" ref="E13:M13" si="3">E12*(1+$O$7)^($D$5-E11-1)</f>
        <v>1.3977520661157024</v>
      </c>
      <c r="F13" s="24">
        <f t="shared" si="3"/>
        <v>1.3723383921863257</v>
      </c>
      <c r="G13" s="24">
        <f t="shared" si="3"/>
        <v>1.3473867850556653</v>
      </c>
      <c r="H13" s="24">
        <f t="shared" si="3"/>
        <v>1.3228888435091986</v>
      </c>
      <c r="I13" s="24">
        <f t="shared" si="3"/>
        <v>1.2988363190817589</v>
      </c>
      <c r="J13" s="24">
        <f t="shared" si="3"/>
        <v>1.275221113280272</v>
      </c>
      <c r="K13" s="24">
        <f t="shared" si="3"/>
        <v>1.2520352748569945</v>
      </c>
      <c r="L13" s="24">
        <f t="shared" si="3"/>
        <v>1.2292709971323219</v>
      </c>
      <c r="M13" s="24">
        <f t="shared" si="3"/>
        <v>1.2069206153662797</v>
      </c>
      <c r="N13" s="24">
        <f>N12*(1+$O$7)^($D$5-N11-1)</f>
        <v>33.525572649063321</v>
      </c>
      <c r="O13" s="21">
        <f>O7</f>
        <v>0.1</v>
      </c>
      <c r="P13" t="s">
        <v>3</v>
      </c>
    </row>
    <row r="14" spans="2:19" ht="14" thickBot="1" x14ac:dyDescent="0.2">
      <c r="C14" s="9" t="s">
        <v>4</v>
      </c>
      <c r="D14" s="25">
        <f>SUM(D13:N13)</f>
        <v>46.6518594192842</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1.45</v>
      </c>
      <c r="D18" s="24">
        <f>C18*(1+$O$17)</f>
        <v>1.4935</v>
      </c>
      <c r="E18" s="24">
        <f>D18*(1+$O$17)</f>
        <v>1.538305</v>
      </c>
      <c r="F18" s="24">
        <f>E18*(1+$O$17)</f>
        <v>1.58445415</v>
      </c>
      <c r="G18" s="24">
        <f>F18*(1+$O$17)</f>
        <v>1.6319877745</v>
      </c>
      <c r="H18" s="24">
        <f>G18*(1+$O$17)</f>
        <v>1.680947407735</v>
      </c>
      <c r="I18" s="24">
        <f>H18*(1+$O$18)</f>
        <v>1.7313758299670501</v>
      </c>
      <c r="J18" s="24">
        <f>I18*(1+$O$18)</f>
        <v>1.7833171048660617</v>
      </c>
      <c r="K18" s="24">
        <f>J18*(1+$O$18)</f>
        <v>1.8368166180120435</v>
      </c>
      <c r="L18" s="24">
        <f>K18*(1+$O$18)</f>
        <v>1.8919211165524048</v>
      </c>
      <c r="M18" s="24">
        <f>L18*(1+$O$18)</f>
        <v>1.9486787500489771</v>
      </c>
      <c r="N18" s="24">
        <f>L18*O20</f>
        <v>28.378816748286074</v>
      </c>
      <c r="O18" s="21">
        <v>0.03</v>
      </c>
      <c r="P18" s="1" t="s">
        <v>2</v>
      </c>
    </row>
    <row r="19" spans="2:16" x14ac:dyDescent="0.15">
      <c r="B19">
        <f>B7</f>
        <v>0</v>
      </c>
      <c r="C19" s="8" t="str">
        <f>C13</f>
        <v>PV(10%)</v>
      </c>
      <c r="D19" s="24">
        <f>D18*(1+$O$19)^($D$17-D17-1)</f>
        <v>1.3577272727272727</v>
      </c>
      <c r="E19" s="24">
        <f t="shared" ref="E19:N19" si="5">E18*(1+$O$19)^($D$17-E17-1)</f>
        <v>1.2713264462809917</v>
      </c>
      <c r="F19" s="24">
        <f t="shared" si="5"/>
        <v>1.1904238542449284</v>
      </c>
      <c r="G19" s="24">
        <f t="shared" si="5"/>
        <v>1.1146696089747965</v>
      </c>
      <c r="H19" s="24">
        <f t="shared" si="5"/>
        <v>1.0437360884036728</v>
      </c>
      <c r="I19" s="24">
        <f t="shared" si="5"/>
        <v>0.9773165191416211</v>
      </c>
      <c r="J19" s="24">
        <f t="shared" si="5"/>
        <v>0.91512364974169957</v>
      </c>
      <c r="K19" s="24">
        <f t="shared" si="5"/>
        <v>0.85688850839450059</v>
      </c>
      <c r="L19" s="24">
        <f t="shared" si="5"/>
        <v>0.80235923967848688</v>
      </c>
      <c r="M19" s="24">
        <f t="shared" si="5"/>
        <v>0.75130001533531043</v>
      </c>
      <c r="N19" s="24">
        <f t="shared" si="5"/>
        <v>10.941262359252093</v>
      </c>
      <c r="O19" s="21">
        <f>O13</f>
        <v>0.1</v>
      </c>
      <c r="P19" t="s">
        <v>3</v>
      </c>
    </row>
    <row r="20" spans="2:16" ht="14" thickBot="1" x14ac:dyDescent="0.2">
      <c r="C20" s="9" t="s">
        <v>4</v>
      </c>
      <c r="D20" s="25">
        <f>SUM(D19:N19)</f>
        <v>21.222133562175372</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35.50654892312641</v>
      </c>
      <c r="F23" s="29">
        <f>E23*D23</f>
        <v>21.303929353875844</v>
      </c>
    </row>
    <row r="24" spans="2:16" x14ac:dyDescent="0.15">
      <c r="C24" s="11" t="s">
        <v>16</v>
      </c>
      <c r="D24" s="27">
        <v>0.2</v>
      </c>
      <c r="E24" s="24">
        <f>D14</f>
        <v>46.6518594192842</v>
      </c>
      <c r="F24" s="29">
        <f>E24*D24</f>
        <v>9.3303718838568397</v>
      </c>
    </row>
    <row r="25" spans="2:16" ht="14" thickBot="1" x14ac:dyDescent="0.2">
      <c r="C25" s="12" t="s">
        <v>33</v>
      </c>
      <c r="D25" s="28">
        <v>0.2</v>
      </c>
      <c r="E25" s="30">
        <f>D20</f>
        <v>21.222133562175372</v>
      </c>
      <c r="F25" s="31">
        <f>E25*D25</f>
        <v>4.2444267124350743</v>
      </c>
    </row>
    <row r="26" spans="2:16" ht="14" thickBot="1" x14ac:dyDescent="0.2">
      <c r="E26" s="19" t="s">
        <v>11</v>
      </c>
      <c r="F26" s="20">
        <f>SUM(F23:F25)</f>
        <v>34.878727950167757</v>
      </c>
    </row>
    <row r="28" spans="2:16" x14ac:dyDescent="0.15">
      <c r="B28" t="s">
        <v>27</v>
      </c>
    </row>
    <row r="30" spans="2:16" x14ac:dyDescent="0.15">
      <c r="B30" t="s">
        <v>26</v>
      </c>
      <c r="C30" s="32" t="s">
        <v>28</v>
      </c>
    </row>
  </sheetData>
  <conditionalFormatting sqref="D3">
    <cfRule type="containsText" dxfId="99" priority="1" operator="containsText" text="overvalued">
      <formula>NOT(ISERROR(SEARCH("overvalued",D3)))</formula>
    </cfRule>
    <cfRule type="containsText" dxfId="98" priority="2" operator="containsText" text="undervalued">
      <formula>NOT(ISERROR(SEARCH("undervalued",D3)))</formula>
    </cfRule>
  </conditionalFormatting>
  <hyperlinks>
    <hyperlink ref="C30" r:id="rId1" xr:uid="{04740BEB-F453-4C08-9C11-B7405075A50E}"/>
    <hyperlink ref="B4" location="'COMPARATIVE TABLE'!A1" display="'COMPARATIVE TABLE'!A1" xr:uid="{36B18531-A371-4167-9C2C-2FDB04958F10}"/>
  </hyperlinks>
  <pageMargins left="0.7" right="0.7" top="0.78740157499999996" bottom="0.78740157499999996" header="0.3" footer="0.3"/>
  <pageSetup paperSize="9" orientation="portrait" r:id="rId2"/>
  <drawing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97E8-1FC4-4A8C-85D0-1C61CEE20323}">
  <sheetPr codeName="Sheet42"/>
  <dimension ref="B1:S30"/>
  <sheetViews>
    <sheetView showGridLines="0" topLeftCell="B1"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332</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4</v>
      </c>
      <c r="D6" s="24">
        <f>C6*(1+$O$5)</f>
        <v>4.2</v>
      </c>
      <c r="E6" s="24">
        <f>D6*(1+$O$5)</f>
        <v>4.41</v>
      </c>
      <c r="F6" s="24">
        <f>E6*(1+$O$5)</f>
        <v>4.6305000000000005</v>
      </c>
      <c r="G6" s="24">
        <f>F6*(1+$O$5)</f>
        <v>4.8620250000000009</v>
      </c>
      <c r="H6" s="24">
        <f>G6*(1+$O$5)</f>
        <v>5.1051262500000014</v>
      </c>
      <c r="I6" s="24">
        <f>H6*(1+$O$6)</f>
        <v>5.3603825625000017</v>
      </c>
      <c r="J6" s="24">
        <f>I6*(1+$O$6)</f>
        <v>5.6284016906250018</v>
      </c>
      <c r="K6" s="24">
        <f>J6*(1+$O$6)</f>
        <v>5.9098217751562521</v>
      </c>
      <c r="L6" s="24">
        <f>K6*(1+$O$6)</f>
        <v>6.2053128639140649</v>
      </c>
      <c r="M6" s="24">
        <f>L6*(1+$O$6)</f>
        <v>6.515578507109768</v>
      </c>
      <c r="N6" s="24">
        <f>L6*O8</f>
        <v>155.13282159785163</v>
      </c>
      <c r="O6" s="21">
        <v>0.05</v>
      </c>
      <c r="P6" s="1" t="s">
        <v>2</v>
      </c>
    </row>
    <row r="7" spans="2:19" x14ac:dyDescent="0.15">
      <c r="C7" s="8" t="str">
        <f>CONCATENATE(R8,O7*100,S8)</f>
        <v>PV(10%)</v>
      </c>
      <c r="D7" s="24">
        <f>D6*(1+$O$7)^($D$5-D5-1)</f>
        <v>3.8181818181818183</v>
      </c>
      <c r="E7" s="24">
        <f t="shared" ref="E7:N7" si="1">E6*(1+$O$7)^($D$5-E5-1)</f>
        <v>3.6446280991735533</v>
      </c>
      <c r="F7" s="24">
        <f t="shared" si="1"/>
        <v>3.4789631855747554</v>
      </c>
      <c r="G7" s="24">
        <f t="shared" si="1"/>
        <v>3.3208284953213578</v>
      </c>
      <c r="H7" s="24">
        <f t="shared" si="1"/>
        <v>3.1698817455340231</v>
      </c>
      <c r="I7" s="24">
        <f t="shared" si="1"/>
        <v>3.0257962116461132</v>
      </c>
      <c r="J7" s="24">
        <f t="shared" si="1"/>
        <v>2.8882600202076527</v>
      </c>
      <c r="K7" s="24">
        <f t="shared" si="1"/>
        <v>2.756975473834578</v>
      </c>
      <c r="L7" s="24">
        <f t="shared" si="1"/>
        <v>2.6316584068420967</v>
      </c>
      <c r="M7" s="24">
        <f t="shared" si="1"/>
        <v>2.5120375701674558</v>
      </c>
      <c r="N7" s="24">
        <f t="shared" si="1"/>
        <v>59.810418337320385</v>
      </c>
      <c r="O7" s="21">
        <v>0.1</v>
      </c>
      <c r="P7" t="s">
        <v>3</v>
      </c>
    </row>
    <row r="8" spans="2:19" ht="14" thickBot="1" x14ac:dyDescent="0.2">
      <c r="C8" s="9" t="s">
        <v>29</v>
      </c>
      <c r="D8" s="25">
        <f>SUM(D7:N7)</f>
        <v>91.057629363803784</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v>4</v>
      </c>
      <c r="D12" s="24">
        <f>C12*(1+$O$11)</f>
        <v>4.4000000000000004</v>
      </c>
      <c r="E12" s="24">
        <f>D12*(1+$O$11)</f>
        <v>4.8400000000000007</v>
      </c>
      <c r="F12" s="24">
        <f>E12*(1+$O$11)</f>
        <v>5.3240000000000016</v>
      </c>
      <c r="G12" s="24">
        <f>F12*(1+$O$11)</f>
        <v>5.8564000000000025</v>
      </c>
      <c r="H12" s="24">
        <f>G12*(1+$O$11)</f>
        <v>6.4420400000000031</v>
      </c>
      <c r="I12" s="24">
        <f>H12*(1+$O$12)</f>
        <v>6.7641420000000032</v>
      </c>
      <c r="J12" s="24">
        <f>I12*(1+$O$12)</f>
        <v>7.1023491000000041</v>
      </c>
      <c r="K12" s="24">
        <f>J12*(1+$O$12)</f>
        <v>7.4574665550000043</v>
      </c>
      <c r="L12" s="24">
        <f>K12*(1+$O$12)</f>
        <v>7.830339882750005</v>
      </c>
      <c r="M12" s="24">
        <f>L12*(1+$O$12)</f>
        <v>8.2218568768875055</v>
      </c>
      <c r="N12" s="24">
        <f>L12*O14</f>
        <v>234.91019648250014</v>
      </c>
      <c r="O12" s="21">
        <v>0.05</v>
      </c>
      <c r="P12" s="1" t="s">
        <v>2</v>
      </c>
    </row>
    <row r="13" spans="2:19" x14ac:dyDescent="0.15">
      <c r="B13">
        <f>B7</f>
        <v>0</v>
      </c>
      <c r="C13" s="8" t="str">
        <f>C7</f>
        <v>PV(10%)</v>
      </c>
      <c r="D13" s="24">
        <f>D12*(1+$O$13)^($D$11-D11-1)</f>
        <v>4</v>
      </c>
      <c r="E13" s="24">
        <f t="shared" ref="E13:M13" si="3">E12*(1+$O$7)^($D$5-E11-1)</f>
        <v>4</v>
      </c>
      <c r="F13" s="24">
        <f t="shared" si="3"/>
        <v>4</v>
      </c>
      <c r="G13" s="24">
        <f t="shared" si="3"/>
        <v>4.0000000000000009</v>
      </c>
      <c r="H13" s="24">
        <f t="shared" si="3"/>
        <v>4</v>
      </c>
      <c r="I13" s="24">
        <f t="shared" si="3"/>
        <v>3.8181818181818183</v>
      </c>
      <c r="J13" s="24">
        <f t="shared" si="3"/>
        <v>3.6446280991735538</v>
      </c>
      <c r="K13" s="24">
        <f t="shared" si="3"/>
        <v>3.4789631855747558</v>
      </c>
      <c r="L13" s="24">
        <f t="shared" si="3"/>
        <v>3.3208284953213578</v>
      </c>
      <c r="M13" s="24">
        <f t="shared" si="3"/>
        <v>3.1698817455340231</v>
      </c>
      <c r="N13" s="24">
        <f>N12*(1+$O$7)^($D$5-N11-1)</f>
        <v>90.568049872400664</v>
      </c>
      <c r="O13" s="21">
        <f>O7</f>
        <v>0.1</v>
      </c>
      <c r="P13" t="s">
        <v>3</v>
      </c>
    </row>
    <row r="14" spans="2:19" ht="14" thickBot="1" x14ac:dyDescent="0.2">
      <c r="C14" s="9" t="s">
        <v>4</v>
      </c>
      <c r="D14" s="25">
        <f>SUM(D13:N13)</f>
        <v>128.00053321618617</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4</v>
      </c>
      <c r="D18" s="24">
        <f>C18*(1+$O$17)</f>
        <v>4.12</v>
      </c>
      <c r="E18" s="24">
        <f>D18*(1+$O$17)</f>
        <v>4.2435999999999998</v>
      </c>
      <c r="F18" s="24">
        <f>E18*(1+$O$17)</f>
        <v>4.370908</v>
      </c>
      <c r="G18" s="24">
        <f>F18*(1+$O$17)</f>
        <v>4.5020352400000005</v>
      </c>
      <c r="H18" s="24">
        <f>G18*(1+$O$17)</f>
        <v>4.6370962972000003</v>
      </c>
      <c r="I18" s="24">
        <f>H18*(1+$O$18)</f>
        <v>4.7762091861160005</v>
      </c>
      <c r="J18" s="24">
        <f>I18*(1+$O$18)</f>
        <v>4.9194954616994808</v>
      </c>
      <c r="K18" s="24">
        <f>J18*(1+$O$18)</f>
        <v>5.0670803255504655</v>
      </c>
      <c r="L18" s="24">
        <f>K18*(1+$O$18)</f>
        <v>5.2190927353169796</v>
      </c>
      <c r="M18" s="24">
        <f>L18*(1+$O$18)</f>
        <v>5.3756655173764889</v>
      </c>
      <c r="N18" s="24">
        <f>L18*O20</f>
        <v>78.286391029754697</v>
      </c>
      <c r="O18" s="21">
        <v>0.03</v>
      </c>
      <c r="P18" s="1" t="s">
        <v>2</v>
      </c>
    </row>
    <row r="19" spans="2:16" x14ac:dyDescent="0.15">
      <c r="B19">
        <f>B7</f>
        <v>0</v>
      </c>
      <c r="C19" s="8" t="str">
        <f>C13</f>
        <v>PV(10%)</v>
      </c>
      <c r="D19" s="24">
        <f>D18*(1+$O$19)^($D$17-D17-1)</f>
        <v>3.7454545454545456</v>
      </c>
      <c r="E19" s="24">
        <f t="shared" ref="E19:N19" si="5">E18*(1+$O$19)^($D$17-E17-1)</f>
        <v>3.5071074380165284</v>
      </c>
      <c r="F19" s="24">
        <f t="shared" si="5"/>
        <v>3.2839278737791124</v>
      </c>
      <c r="G19" s="24">
        <f t="shared" si="5"/>
        <v>3.0749506454477151</v>
      </c>
      <c r="H19" s="24">
        <f t="shared" si="5"/>
        <v>2.8792719680101326</v>
      </c>
      <c r="I19" s="24">
        <f t="shared" si="5"/>
        <v>2.6960455700458517</v>
      </c>
      <c r="J19" s="24">
        <f t="shared" si="5"/>
        <v>2.5244790337702061</v>
      </c>
      <c r="K19" s="24">
        <f t="shared" si="5"/>
        <v>2.3638303679848294</v>
      </c>
      <c r="L19" s="24">
        <f t="shared" si="5"/>
        <v>2.2134047991130674</v>
      </c>
      <c r="M19" s="24">
        <f t="shared" si="5"/>
        <v>2.0725517664422357</v>
      </c>
      <c r="N19" s="24">
        <f t="shared" si="5"/>
        <v>30.182792715178191</v>
      </c>
      <c r="O19" s="21">
        <f>O13</f>
        <v>0.1</v>
      </c>
      <c r="P19" t="s">
        <v>3</v>
      </c>
    </row>
    <row r="20" spans="2:16" ht="14" thickBot="1" x14ac:dyDescent="0.2">
      <c r="C20" s="9" t="s">
        <v>4</v>
      </c>
      <c r="D20" s="25">
        <f>SUM(D19:N19)</f>
        <v>58.543816723242415</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91.057629363803784</v>
      </c>
      <c r="F23" s="29">
        <f>E23*D23</f>
        <v>54.634577618282272</v>
      </c>
    </row>
    <row r="24" spans="2:16" x14ac:dyDescent="0.15">
      <c r="C24" s="11" t="s">
        <v>16</v>
      </c>
      <c r="D24" s="27">
        <v>0.2</v>
      </c>
      <c r="E24" s="24">
        <f>D14</f>
        <v>128.00053321618617</v>
      </c>
      <c r="F24" s="29">
        <f>E24*D24</f>
        <v>25.600106643237236</v>
      </c>
    </row>
    <row r="25" spans="2:16" ht="14" thickBot="1" x14ac:dyDescent="0.2">
      <c r="C25" s="12" t="s">
        <v>33</v>
      </c>
      <c r="D25" s="28">
        <v>0.2</v>
      </c>
      <c r="E25" s="30">
        <f>D20</f>
        <v>58.543816723242415</v>
      </c>
      <c r="F25" s="31">
        <f>E25*D25</f>
        <v>11.708763344648483</v>
      </c>
    </row>
    <row r="26" spans="2:16" ht="14" thickBot="1" x14ac:dyDescent="0.2">
      <c r="E26" s="19" t="s">
        <v>11</v>
      </c>
      <c r="F26" s="20">
        <f>SUM(F23:F25)</f>
        <v>91.943447606167993</v>
      </c>
    </row>
    <row r="28" spans="2:16" x14ac:dyDescent="0.15">
      <c r="B28" t="s">
        <v>27</v>
      </c>
    </row>
    <row r="30" spans="2:16" x14ac:dyDescent="0.15">
      <c r="B30" t="s">
        <v>26</v>
      </c>
      <c r="C30" s="32" t="s">
        <v>28</v>
      </c>
    </row>
  </sheetData>
  <conditionalFormatting sqref="D3">
    <cfRule type="containsText" dxfId="97" priority="1" operator="containsText" text="overvalued">
      <formula>NOT(ISERROR(SEARCH("overvalued",D3)))</formula>
    </cfRule>
    <cfRule type="containsText" dxfId="96" priority="2" operator="containsText" text="undervalued">
      <formula>NOT(ISERROR(SEARCH("undervalued",D3)))</formula>
    </cfRule>
  </conditionalFormatting>
  <hyperlinks>
    <hyperlink ref="C30" r:id="rId1" xr:uid="{3E931709-431E-44DD-90BB-9C347DFE4228}"/>
    <hyperlink ref="B4" location="'COMPARATIVE TABLE'!A1" display="'COMPARATIVE TABLE'!A1" xr:uid="{E6DEEDDF-73F3-44B2-BE5D-2E316A760654}"/>
  </hyperlinks>
  <pageMargins left="0.7" right="0.7" top="0.78740157499999996" bottom="0.78740157499999996" header="0.3" footer="0.3"/>
  <pageSetup paperSize="9" orientation="portrait" r:id="rId2"/>
  <drawing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6DC0A-A3E6-42C0-A7A6-AD2ADCC086B1}">
  <sheetPr codeName="Sheet43"/>
  <dimension ref="B1:S30"/>
  <sheetViews>
    <sheetView showGridLines="0" topLeftCell="B1"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331</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8</v>
      </c>
      <c r="D6" s="24"/>
      <c r="E6" s="24"/>
      <c r="F6" s="24"/>
      <c r="G6" s="24">
        <v>8</v>
      </c>
      <c r="H6" s="24">
        <f>G6*(1+$O$5)</f>
        <v>8.4</v>
      </c>
      <c r="I6" s="24">
        <f>H6*(1+$O$6)</f>
        <v>8.82</v>
      </c>
      <c r="J6" s="24">
        <f>I6*(1+$O$6)</f>
        <v>9.261000000000001</v>
      </c>
      <c r="K6" s="24">
        <f>J6*(1+$O$6)</f>
        <v>9.7240500000000019</v>
      </c>
      <c r="L6" s="24">
        <f>K6*(1+$O$6)</f>
        <v>10.210252500000003</v>
      </c>
      <c r="M6" s="24">
        <f>L6*(1+$O$6)</f>
        <v>10.720765125000003</v>
      </c>
      <c r="N6" s="24">
        <f>L6*O8</f>
        <v>255.25631250000006</v>
      </c>
      <c r="O6" s="21">
        <v>0.05</v>
      </c>
      <c r="P6" s="1" t="s">
        <v>2</v>
      </c>
    </row>
    <row r="7" spans="2:19" x14ac:dyDescent="0.15">
      <c r="C7" s="8" t="str">
        <f>CONCATENATE(R8,O7*100,S8)</f>
        <v>PV(10%)</v>
      </c>
      <c r="D7" s="24">
        <f>D6*(1+$O$7)^($D$5-D5-1)</f>
        <v>0</v>
      </c>
      <c r="E7" s="24">
        <f t="shared" ref="E7:N7" si="1">E6*(1+$O$7)^($D$5-E5-1)</f>
        <v>0</v>
      </c>
      <c r="F7" s="24">
        <f t="shared" si="1"/>
        <v>0</v>
      </c>
      <c r="G7" s="24">
        <f t="shared" si="1"/>
        <v>5.4641076429205642</v>
      </c>
      <c r="H7" s="24">
        <f t="shared" si="1"/>
        <v>5.2157391136969018</v>
      </c>
      <c r="I7" s="24">
        <f t="shared" si="1"/>
        <v>4.9786600630743152</v>
      </c>
      <c r="J7" s="24">
        <f t="shared" si="1"/>
        <v>4.7523573329345732</v>
      </c>
      <c r="K7" s="24">
        <f t="shared" si="1"/>
        <v>4.5363410905284569</v>
      </c>
      <c r="L7" s="24">
        <f t="shared" si="1"/>
        <v>4.330143768231709</v>
      </c>
      <c r="M7" s="24">
        <f t="shared" si="1"/>
        <v>4.1333190514939036</v>
      </c>
      <c r="N7" s="24">
        <f t="shared" si="1"/>
        <v>98.41235836890246</v>
      </c>
      <c r="O7" s="21">
        <v>0.1</v>
      </c>
      <c r="P7" t="s">
        <v>3</v>
      </c>
    </row>
    <row r="8" spans="2:19" ht="14" thickBot="1" x14ac:dyDescent="0.2">
      <c r="C8" s="9" t="s">
        <v>29</v>
      </c>
      <c r="D8" s="25">
        <f>SUM(D7:N7)</f>
        <v>131.82302643178289</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0.05</v>
      </c>
      <c r="P11" t="s">
        <v>1</v>
      </c>
    </row>
    <row r="12" spans="2:19" x14ac:dyDescent="0.15">
      <c r="B12" t="s">
        <v>21</v>
      </c>
      <c r="C12" s="7">
        <f>C6</f>
        <v>8</v>
      </c>
      <c r="D12" s="24"/>
      <c r="E12" s="24">
        <f>D12*(1+$O$11)</f>
        <v>0</v>
      </c>
      <c r="F12" s="24">
        <v>8</v>
      </c>
      <c r="G12" s="24">
        <f>F12*(1+$O$11)</f>
        <v>8.4</v>
      </c>
      <c r="H12" s="24">
        <f>G12*(1+$O$11)</f>
        <v>8.82</v>
      </c>
      <c r="I12" s="24">
        <f>H12*(1+$O$12)</f>
        <v>9.261000000000001</v>
      </c>
      <c r="J12" s="24">
        <f>I12*(1+$O$12)</f>
        <v>9.7240500000000019</v>
      </c>
      <c r="K12" s="24">
        <f>J12*(1+$O$12)</f>
        <v>10.210252500000003</v>
      </c>
      <c r="L12" s="24">
        <f>K12*(1+$O$12)</f>
        <v>10.720765125000003</v>
      </c>
      <c r="M12" s="24">
        <f>L12*(1+$O$12)</f>
        <v>11.256803381250004</v>
      </c>
      <c r="N12" s="24">
        <f>L12*O14</f>
        <v>321.62295375000008</v>
      </c>
      <c r="O12" s="21">
        <v>0.05</v>
      </c>
      <c r="P12" s="1" t="s">
        <v>2</v>
      </c>
    </row>
    <row r="13" spans="2:19" x14ac:dyDescent="0.15">
      <c r="B13">
        <f>B7</f>
        <v>0</v>
      </c>
      <c r="C13" s="8" t="str">
        <f>C7</f>
        <v>PV(10%)</v>
      </c>
      <c r="D13" s="24">
        <f>D12*(1+$O$13)^($D$11-D11-1)</f>
        <v>0</v>
      </c>
      <c r="E13" s="24">
        <f t="shared" ref="E13:M13" si="3">E12*(1+$O$7)^($D$5-E11-1)</f>
        <v>0</v>
      </c>
      <c r="F13" s="24">
        <f t="shared" si="3"/>
        <v>6.0105184072126203</v>
      </c>
      <c r="G13" s="24">
        <f t="shared" si="3"/>
        <v>5.7373130250665927</v>
      </c>
      <c r="H13" s="24">
        <f t="shared" si="3"/>
        <v>5.4765260693817464</v>
      </c>
      <c r="I13" s="24">
        <f t="shared" si="3"/>
        <v>5.2275930662280317</v>
      </c>
      <c r="J13" s="24">
        <f t="shared" si="3"/>
        <v>4.989975199581302</v>
      </c>
      <c r="K13" s="24">
        <f t="shared" si="3"/>
        <v>4.7631581450548799</v>
      </c>
      <c r="L13" s="24">
        <f t="shared" si="3"/>
        <v>4.546650956643294</v>
      </c>
      <c r="M13" s="24">
        <f t="shared" si="3"/>
        <v>4.3399850040685983</v>
      </c>
      <c r="N13" s="24">
        <f>N12*(1+$O$7)^($D$5-N11-1)</f>
        <v>123.9995715448171</v>
      </c>
      <c r="O13" s="21">
        <f>O7</f>
        <v>0.1</v>
      </c>
      <c r="P13" t="s">
        <v>3</v>
      </c>
    </row>
    <row r="14" spans="2:19" ht="14" thickBot="1" x14ac:dyDescent="0.2">
      <c r="C14" s="9" t="s">
        <v>4</v>
      </c>
      <c r="D14" s="25">
        <f>SUM(D13:N13)</f>
        <v>165.09129141805417</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8</v>
      </c>
      <c r="D18" s="24"/>
      <c r="E18" s="24"/>
      <c r="F18" s="24"/>
      <c r="G18" s="24"/>
      <c r="H18" s="24">
        <v>8</v>
      </c>
      <c r="I18" s="24">
        <f>H18*(1+$O$18)</f>
        <v>8</v>
      </c>
      <c r="J18" s="24">
        <f>I18*(1+$O$18)</f>
        <v>8</v>
      </c>
      <c r="K18" s="24">
        <f>J18*(1+$O$18)</f>
        <v>8</v>
      </c>
      <c r="L18" s="24">
        <f>K18*(1+$O$18)</f>
        <v>8</v>
      </c>
      <c r="M18" s="24">
        <f>L18*(1+$O$18)</f>
        <v>8</v>
      </c>
      <c r="N18" s="24">
        <f>L18*O20</f>
        <v>120</v>
      </c>
      <c r="O18" s="21">
        <v>0</v>
      </c>
      <c r="P18" s="1" t="s">
        <v>2</v>
      </c>
    </row>
    <row r="19" spans="2:16" x14ac:dyDescent="0.15">
      <c r="B19">
        <f>B7</f>
        <v>0</v>
      </c>
      <c r="C19" s="8" t="str">
        <f>C13</f>
        <v>PV(10%)</v>
      </c>
      <c r="D19" s="24">
        <f>D18*(1+$O$19)^($D$17-D17-1)</f>
        <v>0</v>
      </c>
      <c r="E19" s="24">
        <f t="shared" ref="E19:N19" si="5">E18*(1+$O$19)^($D$17-E17-1)</f>
        <v>0</v>
      </c>
      <c r="F19" s="24">
        <f t="shared" si="5"/>
        <v>0</v>
      </c>
      <c r="G19" s="24">
        <f t="shared" si="5"/>
        <v>0</v>
      </c>
      <c r="H19" s="24">
        <f t="shared" si="5"/>
        <v>4.9673705844732394</v>
      </c>
      <c r="I19" s="24">
        <f t="shared" si="5"/>
        <v>4.5157914404302177</v>
      </c>
      <c r="J19" s="24">
        <f t="shared" si="5"/>
        <v>4.1052649458456516</v>
      </c>
      <c r="K19" s="24">
        <f t="shared" si="5"/>
        <v>3.7320590416778652</v>
      </c>
      <c r="L19" s="24">
        <f t="shared" si="5"/>
        <v>3.3927809469798773</v>
      </c>
      <c r="M19" s="24">
        <f t="shared" si="5"/>
        <v>3.0843463154362518</v>
      </c>
      <c r="N19" s="24">
        <f t="shared" si="5"/>
        <v>46.265194731543779</v>
      </c>
      <c r="O19" s="21">
        <f>O13</f>
        <v>0.1</v>
      </c>
      <c r="P19" t="s">
        <v>3</v>
      </c>
    </row>
    <row r="20" spans="2:16" ht="14" thickBot="1" x14ac:dyDescent="0.2">
      <c r="C20" s="9" t="s">
        <v>4</v>
      </c>
      <c r="D20" s="25">
        <f>SUM(D19:N19)</f>
        <v>70.062808006386888</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131.82302643178289</v>
      </c>
      <c r="F23" s="29">
        <f>E23*D23</f>
        <v>79.093815859069736</v>
      </c>
    </row>
    <row r="24" spans="2:16" x14ac:dyDescent="0.15">
      <c r="C24" s="11" t="s">
        <v>16</v>
      </c>
      <c r="D24" s="27">
        <v>0.2</v>
      </c>
      <c r="E24" s="24">
        <f>D14</f>
        <v>165.09129141805417</v>
      </c>
      <c r="F24" s="29">
        <f>E24*D24</f>
        <v>33.018258283610834</v>
      </c>
    </row>
    <row r="25" spans="2:16" ht="14" thickBot="1" x14ac:dyDescent="0.2">
      <c r="C25" s="12" t="s">
        <v>33</v>
      </c>
      <c r="D25" s="28">
        <v>0.2</v>
      </c>
      <c r="E25" s="30">
        <f>D20</f>
        <v>70.062808006386888</v>
      </c>
      <c r="F25" s="31">
        <f>E25*D25</f>
        <v>14.012561601277378</v>
      </c>
    </row>
    <row r="26" spans="2:16" ht="14" thickBot="1" x14ac:dyDescent="0.2">
      <c r="E26" s="19" t="s">
        <v>11</v>
      </c>
      <c r="F26" s="20">
        <f>SUM(F23:F25)</f>
        <v>126.12463574395795</v>
      </c>
    </row>
    <row r="28" spans="2:16" x14ac:dyDescent="0.15">
      <c r="B28" t="s">
        <v>27</v>
      </c>
    </row>
    <row r="30" spans="2:16" x14ac:dyDescent="0.15">
      <c r="B30" t="s">
        <v>26</v>
      </c>
      <c r="C30" s="32" t="s">
        <v>28</v>
      </c>
    </row>
  </sheetData>
  <conditionalFormatting sqref="D3">
    <cfRule type="containsText" dxfId="95" priority="1" operator="containsText" text="overvalued">
      <formula>NOT(ISERROR(SEARCH("overvalued",D3)))</formula>
    </cfRule>
    <cfRule type="containsText" dxfId="94" priority="2" operator="containsText" text="undervalued">
      <formula>NOT(ISERROR(SEARCH("undervalued",D3)))</formula>
    </cfRule>
  </conditionalFormatting>
  <hyperlinks>
    <hyperlink ref="C30" r:id="rId1" xr:uid="{1D5BCE73-792F-4650-885A-5A37D6F0BE5D}"/>
    <hyperlink ref="B4" location="'COMPARATIVE TABLE'!A1" display="'COMPARATIVE TABLE'!A1" xr:uid="{3D219509-C23C-42B5-8843-DAEC14F16348}"/>
  </hyperlinks>
  <pageMargins left="0.7" right="0.7" top="0.78740157499999996" bottom="0.78740157499999996" header="0.3" footer="0.3"/>
  <pageSetup paperSize="9" orientation="portrait" r:id="rId2"/>
  <drawing r:id="rId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EE638-B874-4AF1-B2D3-67081D68ABA8}">
  <sheetPr codeName="Sheet44"/>
  <dimension ref="B1:S30"/>
  <sheetViews>
    <sheetView showGridLines="0" topLeftCell="B1" zoomScaleNormal="100" workbookViewId="0">
      <selection activeCell="C4" sqref="C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330</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7.04</v>
      </c>
      <c r="D6" s="24">
        <f>C6*(1+$O$5)</f>
        <v>7.3920000000000003</v>
      </c>
      <c r="E6" s="24">
        <f>D6*(1+$O$5)</f>
        <v>7.7616000000000005</v>
      </c>
      <c r="F6" s="24">
        <f>E6*(1+$O$5)</f>
        <v>8.14968</v>
      </c>
      <c r="G6" s="24">
        <f>F6*(1+$O$5)</f>
        <v>8.5571640000000002</v>
      </c>
      <c r="H6" s="24">
        <f>G6*(1+$O$5)</f>
        <v>8.9850222000000013</v>
      </c>
      <c r="I6" s="24">
        <f>H6*(1+$O$6)</f>
        <v>9.4342733100000018</v>
      </c>
      <c r="J6" s="24">
        <f>I6*(1+$O$6)</f>
        <v>9.905986975500003</v>
      </c>
      <c r="K6" s="24">
        <f>J6*(1+$O$6)</f>
        <v>10.401286324275004</v>
      </c>
      <c r="L6" s="24">
        <f>K6*(1+$O$6)</f>
        <v>10.921350640488754</v>
      </c>
      <c r="M6" s="24">
        <f>L6*(1+$O$6)</f>
        <v>11.467418172513192</v>
      </c>
      <c r="N6" s="24">
        <f>L6*O8</f>
        <v>218.42701280977508</v>
      </c>
      <c r="O6" s="21">
        <v>0.05</v>
      </c>
      <c r="P6" s="1" t="s">
        <v>2</v>
      </c>
    </row>
    <row r="7" spans="2:19" x14ac:dyDescent="0.15">
      <c r="C7" s="8" t="str">
        <f>CONCATENATE(R8,O7*100,S8)</f>
        <v>PV(10%)</v>
      </c>
      <c r="D7" s="24">
        <f>D6*(1+$O$7)^($D$5-D5-1)</f>
        <v>6.72</v>
      </c>
      <c r="E7" s="24">
        <f t="shared" ref="E7:N7" si="1">E6*(1+$O$7)^($D$5-E5-1)</f>
        <v>6.4145454545454541</v>
      </c>
      <c r="F7" s="24">
        <f t="shared" si="1"/>
        <v>6.1229752066115681</v>
      </c>
      <c r="G7" s="24">
        <f t="shared" si="1"/>
        <v>5.8446581517655884</v>
      </c>
      <c r="H7" s="24">
        <f t="shared" si="1"/>
        <v>5.5789918721398797</v>
      </c>
      <c r="I7" s="24">
        <f t="shared" si="1"/>
        <v>5.3254013324971581</v>
      </c>
      <c r="J7" s="24">
        <f t="shared" si="1"/>
        <v>5.0833376355654689</v>
      </c>
      <c r="K7" s="24">
        <f t="shared" si="1"/>
        <v>4.8522768339488573</v>
      </c>
      <c r="L7" s="24">
        <f t="shared" si="1"/>
        <v>4.6317187960420902</v>
      </c>
      <c r="M7" s="24">
        <f t="shared" si="1"/>
        <v>4.4211861234947225</v>
      </c>
      <c r="N7" s="24">
        <f t="shared" si="1"/>
        <v>84.213069018947095</v>
      </c>
      <c r="O7" s="21">
        <v>0.1</v>
      </c>
      <c r="P7" t="s">
        <v>3</v>
      </c>
    </row>
    <row r="8" spans="2:19" ht="14" thickBot="1" x14ac:dyDescent="0.2">
      <c r="C8" s="9" t="s">
        <v>29</v>
      </c>
      <c r="D8" s="25">
        <f>SUM(D7:N7)</f>
        <v>139.20816042555788</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0.05</v>
      </c>
      <c r="P11" t="s">
        <v>1</v>
      </c>
    </row>
    <row r="12" spans="2:19" x14ac:dyDescent="0.15">
      <c r="B12" t="s">
        <v>21</v>
      </c>
      <c r="C12" s="7">
        <f>C6</f>
        <v>7.04</v>
      </c>
      <c r="D12" s="24">
        <f>C12*(1+$O$11)</f>
        <v>7.3920000000000003</v>
      </c>
      <c r="E12" s="24">
        <f>D12*(1+$O$11)</f>
        <v>7.7616000000000005</v>
      </c>
      <c r="F12" s="24">
        <f>E12*(1+$O$11)</f>
        <v>8.14968</v>
      </c>
      <c r="G12" s="24">
        <f>F12*(1+$O$11)</f>
        <v>8.5571640000000002</v>
      </c>
      <c r="H12" s="24">
        <f>G12*(1+$O$11)</f>
        <v>8.9850222000000013</v>
      </c>
      <c r="I12" s="24">
        <f>H12*(1+$O$12)</f>
        <v>9.4342733100000018</v>
      </c>
      <c r="J12" s="24">
        <f>I12*(1+$O$12)</f>
        <v>9.905986975500003</v>
      </c>
      <c r="K12" s="24">
        <f>J12*(1+$O$12)</f>
        <v>10.401286324275004</v>
      </c>
      <c r="L12" s="24">
        <f>K12*(1+$O$12)</f>
        <v>10.921350640488754</v>
      </c>
      <c r="M12" s="24">
        <f>L12*(1+$O$12)</f>
        <v>11.467418172513192</v>
      </c>
      <c r="N12" s="24">
        <f>L12*O14</f>
        <v>327.64051921466262</v>
      </c>
      <c r="O12" s="21">
        <v>0.05</v>
      </c>
      <c r="P12" s="1" t="s">
        <v>2</v>
      </c>
    </row>
    <row r="13" spans="2:19" x14ac:dyDescent="0.15">
      <c r="B13">
        <f>B7</f>
        <v>0</v>
      </c>
      <c r="C13" s="8" t="str">
        <f>C7</f>
        <v>PV(10%)</v>
      </c>
      <c r="D13" s="24">
        <f>D12*(1+$O$13)^($D$11-D11-1)</f>
        <v>6.72</v>
      </c>
      <c r="E13" s="24">
        <f t="shared" ref="E13:M13" si="3">E12*(1+$O$7)^($D$5-E11-1)</f>
        <v>6.4145454545454541</v>
      </c>
      <c r="F13" s="24">
        <f t="shared" si="3"/>
        <v>6.1229752066115681</v>
      </c>
      <c r="G13" s="24">
        <f t="shared" si="3"/>
        <v>5.8446581517655884</v>
      </c>
      <c r="H13" s="24">
        <f t="shared" si="3"/>
        <v>5.5789918721398797</v>
      </c>
      <c r="I13" s="24">
        <f t="shared" si="3"/>
        <v>5.3254013324971581</v>
      </c>
      <c r="J13" s="24">
        <f t="shared" si="3"/>
        <v>5.0833376355654689</v>
      </c>
      <c r="K13" s="24">
        <f t="shared" si="3"/>
        <v>4.8522768339488573</v>
      </c>
      <c r="L13" s="24">
        <f t="shared" si="3"/>
        <v>4.6317187960420902</v>
      </c>
      <c r="M13" s="24">
        <f t="shared" si="3"/>
        <v>4.4211861234947225</v>
      </c>
      <c r="N13" s="24">
        <f>N12*(1+$O$7)^($D$5-N11-1)</f>
        <v>126.31960352842064</v>
      </c>
      <c r="O13" s="21">
        <f>O7</f>
        <v>0.1</v>
      </c>
      <c r="P13" t="s">
        <v>3</v>
      </c>
    </row>
    <row r="14" spans="2:19" ht="14" thickBot="1" x14ac:dyDescent="0.2">
      <c r="C14" s="9" t="s">
        <v>4</v>
      </c>
      <c r="D14" s="25">
        <f>SUM(D13:N13)</f>
        <v>181.31469493503141</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7.04</v>
      </c>
      <c r="D18" s="24">
        <f>C18*(1+$O$17)</f>
        <v>7.04</v>
      </c>
      <c r="E18" s="24">
        <f>D18*(1+$O$17)</f>
        <v>7.04</v>
      </c>
      <c r="F18" s="24">
        <f>E18*(1+$O$17)</f>
        <v>7.04</v>
      </c>
      <c r="G18" s="24">
        <f>F18*(1+$O$17)</f>
        <v>7.04</v>
      </c>
      <c r="H18" s="24">
        <f>G18*(1+$O$17)</f>
        <v>7.04</v>
      </c>
      <c r="I18" s="24">
        <f>H18*(1+$O$18)</f>
        <v>7.04</v>
      </c>
      <c r="J18" s="24">
        <f>I18*(1+$O$18)</f>
        <v>7.04</v>
      </c>
      <c r="K18" s="24">
        <f>J18*(1+$O$18)</f>
        <v>7.04</v>
      </c>
      <c r="L18" s="24">
        <f>K18*(1+$O$18)</f>
        <v>7.04</v>
      </c>
      <c r="M18" s="24">
        <f>L18*(1+$O$18)</f>
        <v>7.04</v>
      </c>
      <c r="N18" s="24">
        <f>L18*O20</f>
        <v>84.48</v>
      </c>
      <c r="O18" s="21">
        <v>0</v>
      </c>
      <c r="P18" s="1" t="s">
        <v>2</v>
      </c>
    </row>
    <row r="19" spans="2:16" x14ac:dyDescent="0.15">
      <c r="B19">
        <f>B7</f>
        <v>0</v>
      </c>
      <c r="C19" s="8" t="str">
        <f>C13</f>
        <v>PV(10%)</v>
      </c>
      <c r="D19" s="24">
        <f>D18*(1+$O$19)^($D$17-D17-1)</f>
        <v>6.3999999999999995</v>
      </c>
      <c r="E19" s="24">
        <f t="shared" ref="E19:N19" si="5">E18*(1+$O$19)^($D$17-E17-1)</f>
        <v>5.8181818181818175</v>
      </c>
      <c r="F19" s="24">
        <f t="shared" si="5"/>
        <v>5.2892561983471058</v>
      </c>
      <c r="G19" s="24">
        <f t="shared" si="5"/>
        <v>4.8084147257700964</v>
      </c>
      <c r="H19" s="24">
        <f t="shared" si="5"/>
        <v>4.371286114336451</v>
      </c>
      <c r="I19" s="24">
        <f t="shared" si="5"/>
        <v>3.9738964675785917</v>
      </c>
      <c r="J19" s="24">
        <f t="shared" si="5"/>
        <v>3.6126331523441735</v>
      </c>
      <c r="K19" s="24">
        <f t="shared" si="5"/>
        <v>3.2842119566765215</v>
      </c>
      <c r="L19" s="24">
        <f t="shared" si="5"/>
        <v>2.9856472333422919</v>
      </c>
      <c r="M19" s="24">
        <f t="shared" si="5"/>
        <v>2.7142247575839016</v>
      </c>
      <c r="N19" s="24">
        <f t="shared" si="5"/>
        <v>32.570697091006821</v>
      </c>
      <c r="O19" s="21">
        <f>O13</f>
        <v>0.1</v>
      </c>
      <c r="P19" t="s">
        <v>3</v>
      </c>
    </row>
    <row r="20" spans="2:16" ht="14" thickBot="1" x14ac:dyDescent="0.2">
      <c r="C20" s="9" t="s">
        <v>4</v>
      </c>
      <c r="D20" s="25">
        <f>SUM(D19:N19)</f>
        <v>75.828449515167762</v>
      </c>
      <c r="E20" s="26"/>
      <c r="F20" s="26"/>
      <c r="G20" s="26"/>
      <c r="H20" s="26"/>
      <c r="I20" s="26"/>
      <c r="J20" s="26"/>
      <c r="K20" s="26"/>
      <c r="L20" s="26"/>
      <c r="M20" s="26"/>
      <c r="N20" s="26"/>
      <c r="O20" s="22">
        <v>12</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139.20816042555788</v>
      </c>
      <c r="F23" s="29">
        <f>E23*D23</f>
        <v>83.524896255334724</v>
      </c>
    </row>
    <row r="24" spans="2:16" x14ac:dyDescent="0.15">
      <c r="C24" s="11" t="s">
        <v>16</v>
      </c>
      <c r="D24" s="27">
        <v>0.2</v>
      </c>
      <c r="E24" s="24">
        <f>D14</f>
        <v>181.31469493503141</v>
      </c>
      <c r="F24" s="29">
        <f>E24*D24</f>
        <v>36.262938987006287</v>
      </c>
    </row>
    <row r="25" spans="2:16" ht="14" thickBot="1" x14ac:dyDescent="0.2">
      <c r="C25" s="12" t="s">
        <v>33</v>
      </c>
      <c r="D25" s="28">
        <v>0.2</v>
      </c>
      <c r="E25" s="30">
        <f>D20</f>
        <v>75.828449515167762</v>
      </c>
      <c r="F25" s="31">
        <f>E25*D25</f>
        <v>15.165689903033552</v>
      </c>
    </row>
    <row r="26" spans="2:16" ht="14" thickBot="1" x14ac:dyDescent="0.2">
      <c r="E26" s="19" t="s">
        <v>11</v>
      </c>
      <c r="F26" s="20">
        <f>SUM(F23:F25)</f>
        <v>134.95352514537456</v>
      </c>
    </row>
    <row r="28" spans="2:16" x14ac:dyDescent="0.15">
      <c r="B28" t="s">
        <v>27</v>
      </c>
    </row>
    <row r="30" spans="2:16" x14ac:dyDescent="0.15">
      <c r="B30" t="s">
        <v>26</v>
      </c>
      <c r="C30" s="32" t="s">
        <v>28</v>
      </c>
    </row>
  </sheetData>
  <conditionalFormatting sqref="D3">
    <cfRule type="containsText" dxfId="93" priority="1" operator="containsText" text="overvalued">
      <formula>NOT(ISERROR(SEARCH("overvalued",D3)))</formula>
    </cfRule>
    <cfRule type="containsText" dxfId="92" priority="2" operator="containsText" text="undervalued">
      <formula>NOT(ISERROR(SEARCH("undervalued",D3)))</formula>
    </cfRule>
  </conditionalFormatting>
  <hyperlinks>
    <hyperlink ref="C30" r:id="rId1" xr:uid="{2894C571-5457-44EB-8BAF-FFCF95985BDB}"/>
    <hyperlink ref="B4" location="'COMPARATIVE TABLE'!A1" display="'COMPARATIVE TABLE'!A1" xr:uid="{32B4C4DF-F137-49E7-AD63-B8DB12B909FD}"/>
  </hyperlinks>
  <pageMargins left="0.7" right="0.7" top="0.78740157499999996" bottom="0.78740157499999996" header="0.3" footer="0.3"/>
  <pageSetup paperSize="9" orientation="portrait" r:id="rId2"/>
  <drawing r:id="rId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269F2-5F92-4F07-9377-10842CA57AA4}">
  <sheetPr codeName="Sheet45"/>
  <dimension ref="B1:S30"/>
  <sheetViews>
    <sheetView showGridLines="0" topLeftCell="B1" zoomScaleNormal="100" workbookViewId="0">
      <selection activeCell="D13" sqref="D13"/>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358</v>
      </c>
      <c r="C2" s="47" t="s">
        <v>68</v>
      </c>
      <c r="D2" s="48"/>
      <c r="S2" s="3" t="s">
        <v>7</v>
      </c>
    </row>
    <row r="3" spans="2:19" x14ac:dyDescent="0.15">
      <c r="D3" s="13"/>
    </row>
    <row r="4" spans="2:19" ht="29" thickBot="1" x14ac:dyDescent="0.2">
      <c r="B4" s="85" t="s">
        <v>218</v>
      </c>
      <c r="N4" s="5" t="s">
        <v>5</v>
      </c>
      <c r="O4" s="4" t="s">
        <v>0</v>
      </c>
    </row>
    <row r="5" spans="2:19" x14ac:dyDescent="0.15">
      <c r="B5" t="s">
        <v>8</v>
      </c>
      <c r="C5" s="6" t="s">
        <v>355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1.8</v>
      </c>
      <c r="D6" s="24">
        <f>C6*(1+$O$5)</f>
        <v>1.8900000000000001</v>
      </c>
      <c r="E6" s="24">
        <f>D6*(1+$O$5)</f>
        <v>1.9845000000000002</v>
      </c>
      <c r="F6" s="24">
        <f>E6*(1+$O$5)</f>
        <v>2.0837250000000003</v>
      </c>
      <c r="G6" s="24">
        <f>F6*(1+$O$5)</f>
        <v>2.1879112500000004</v>
      </c>
      <c r="H6" s="24">
        <f>G6*(1+$O$5)</f>
        <v>2.2973068125000005</v>
      </c>
      <c r="I6" s="24">
        <f>H6*(1+$O$6)</f>
        <v>2.4121721531250007</v>
      </c>
      <c r="J6" s="24">
        <f>I6*(1+$O$6)</f>
        <v>2.5327807607812507</v>
      </c>
      <c r="K6" s="24">
        <f>J6*(1+$O$6)</f>
        <v>2.6594197988203132</v>
      </c>
      <c r="L6" s="24">
        <f>K6*(1+$O$6)</f>
        <v>2.7923907887613288</v>
      </c>
      <c r="M6" s="24">
        <f>L6*(1+$O$6)</f>
        <v>2.9320103281993952</v>
      </c>
      <c r="N6" s="24">
        <f>L6*O8</f>
        <v>83.771723662839861</v>
      </c>
      <c r="O6" s="21">
        <v>0.05</v>
      </c>
      <c r="P6" s="1" t="s">
        <v>2</v>
      </c>
    </row>
    <row r="7" spans="2:19" x14ac:dyDescent="0.15">
      <c r="C7" s="8" t="str">
        <f>CONCATENATE(R8,O7*100,S8)</f>
        <v>PV(10%)</v>
      </c>
      <c r="D7" s="24">
        <f>D6*(1+$O$7)^($D$5-D5-1)</f>
        <v>1.7181818181818183</v>
      </c>
      <c r="E7" s="24">
        <f t="shared" ref="E7:N7" si="1">E6*(1+$O$7)^($D$5-E5-1)</f>
        <v>1.6400826446280992</v>
      </c>
      <c r="F7" s="24">
        <f t="shared" si="1"/>
        <v>1.5655334335086399</v>
      </c>
      <c r="G7" s="24">
        <f t="shared" si="1"/>
        <v>1.4943728228946109</v>
      </c>
      <c r="H7" s="24">
        <f t="shared" si="1"/>
        <v>1.4264467854903102</v>
      </c>
      <c r="I7" s="24">
        <f t="shared" si="1"/>
        <v>1.3616082952407509</v>
      </c>
      <c r="J7" s="24">
        <f t="shared" si="1"/>
        <v>1.2997170090934436</v>
      </c>
      <c r="K7" s="24">
        <f t="shared" si="1"/>
        <v>1.2406389632255599</v>
      </c>
      <c r="L7" s="24">
        <f t="shared" si="1"/>
        <v>1.1842462830789435</v>
      </c>
      <c r="M7" s="24">
        <f t="shared" si="1"/>
        <v>1.1304169065753551</v>
      </c>
      <c r="N7" s="24">
        <f t="shared" si="1"/>
        <v>32.297625902153001</v>
      </c>
      <c r="O7" s="21">
        <v>0.1</v>
      </c>
      <c r="P7" t="s">
        <v>3</v>
      </c>
    </row>
    <row r="8" spans="2:19" ht="14" thickBot="1" x14ac:dyDescent="0.2">
      <c r="C8" s="9" t="s">
        <v>29</v>
      </c>
      <c r="D8" s="25">
        <f>SUM(D7:N7)</f>
        <v>46.358870864070532</v>
      </c>
      <c r="E8" s="26"/>
      <c r="F8" s="26"/>
      <c r="G8" s="26"/>
      <c r="H8" s="26"/>
      <c r="I8" s="26"/>
      <c r="J8" s="26"/>
      <c r="K8" s="26"/>
      <c r="L8" s="26"/>
      <c r="M8" s="26"/>
      <c r="N8" s="26"/>
      <c r="O8" s="22">
        <v>30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1.8</v>
      </c>
      <c r="D12" s="24">
        <f>C12*(1+$O$11)</f>
        <v>1.9800000000000002</v>
      </c>
      <c r="E12" s="24">
        <f>D12*(1+$O$11)</f>
        <v>2.1780000000000004</v>
      </c>
      <c r="F12" s="24">
        <f>E12*(1+$O$11)</f>
        <v>2.3958000000000008</v>
      </c>
      <c r="G12" s="24">
        <f>F12*(1+$O$11)</f>
        <v>2.6353800000000009</v>
      </c>
      <c r="H12" s="24">
        <f>G12*(1+$O$11)</f>
        <v>2.8989180000000014</v>
      </c>
      <c r="I12" s="24">
        <f>H12*(1+$O$12)</f>
        <v>3.1888098000000018</v>
      </c>
      <c r="J12" s="24">
        <f>I12*(1+$O$12)</f>
        <v>3.5076907800000021</v>
      </c>
      <c r="K12" s="24">
        <f>J12*(1+$O$12)</f>
        <v>3.8584598580000025</v>
      </c>
      <c r="L12" s="24">
        <f>K12*(1+$O$12)</f>
        <v>4.244305843800003</v>
      </c>
      <c r="M12" s="24">
        <f>L12*(1+$O$12)</f>
        <v>4.6687364281800035</v>
      </c>
      <c r="N12" s="24">
        <f>L12*O14</f>
        <v>127.32917531400008</v>
      </c>
      <c r="O12" s="21">
        <v>0.1</v>
      </c>
      <c r="P12" s="1" t="s">
        <v>2</v>
      </c>
    </row>
    <row r="13" spans="2:19" x14ac:dyDescent="0.15">
      <c r="B13">
        <f>B7</f>
        <v>0</v>
      </c>
      <c r="C13" s="8" t="str">
        <f>C7</f>
        <v>PV(10%)</v>
      </c>
      <c r="D13" s="24">
        <f>D12*(1+$O$13)^($D$11-D11-1)</f>
        <v>1.8</v>
      </c>
      <c r="E13" s="24">
        <f t="shared" ref="E13:M13" si="3">E12*(1+$O$7)^($D$5-E11-1)</f>
        <v>1.8</v>
      </c>
      <c r="F13" s="24">
        <f t="shared" si="3"/>
        <v>1.8</v>
      </c>
      <c r="G13" s="24">
        <f t="shared" si="3"/>
        <v>1.8000000000000003</v>
      </c>
      <c r="H13" s="24">
        <f t="shared" si="3"/>
        <v>1.8000000000000003</v>
      </c>
      <c r="I13" s="24">
        <f t="shared" si="3"/>
        <v>1.8000000000000003</v>
      </c>
      <c r="J13" s="24">
        <f t="shared" si="3"/>
        <v>1.8</v>
      </c>
      <c r="K13" s="24">
        <f t="shared" si="3"/>
        <v>1.8</v>
      </c>
      <c r="L13" s="24">
        <f t="shared" si="3"/>
        <v>1.8000000000000003</v>
      </c>
      <c r="M13" s="24">
        <f t="shared" si="3"/>
        <v>1.8</v>
      </c>
      <c r="N13" s="24">
        <f>N12*(1+$O$7)^($D$5-N11-1)</f>
        <v>49.090909090909086</v>
      </c>
      <c r="O13" s="21">
        <f>O7</f>
        <v>0.1</v>
      </c>
      <c r="P13" t="s">
        <v>3</v>
      </c>
    </row>
    <row r="14" spans="2:19" ht="14" thickBot="1" x14ac:dyDescent="0.2">
      <c r="C14" s="9" t="s">
        <v>4</v>
      </c>
      <c r="D14" s="25">
        <f>SUM(D13:N13)</f>
        <v>67.090909090909093</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1.8</v>
      </c>
      <c r="D18" s="24">
        <f>C18*(1+$O$17)</f>
        <v>1.8900000000000001</v>
      </c>
      <c r="E18" s="24">
        <f>D18*(1+$O$17)</f>
        <v>1.9845000000000002</v>
      </c>
      <c r="F18" s="24">
        <f>E18*(1+$O$17)</f>
        <v>2.0837250000000003</v>
      </c>
      <c r="G18" s="24">
        <f>F18*(1+$O$17)</f>
        <v>2.1879112500000004</v>
      </c>
      <c r="H18" s="24">
        <f>G18*(1+$O$17)</f>
        <v>2.2973068125000005</v>
      </c>
      <c r="I18" s="24">
        <f>H18*(1+$O$18)</f>
        <v>2.2973068125000005</v>
      </c>
      <c r="J18" s="24">
        <f>I18*(1+$O$18)</f>
        <v>2.2973068125000005</v>
      </c>
      <c r="K18" s="24">
        <f>J18*(1+$O$18)</f>
        <v>2.2973068125000005</v>
      </c>
      <c r="L18" s="24">
        <f>K18*(1+$O$18)</f>
        <v>2.2973068125000005</v>
      </c>
      <c r="M18" s="24">
        <f>L18*(1+$O$18)</f>
        <v>2.2973068125000005</v>
      </c>
      <c r="N18" s="24">
        <f>L18*O20</f>
        <v>45.946136250000009</v>
      </c>
      <c r="O18" s="21">
        <v>0</v>
      </c>
      <c r="P18" s="1" t="s">
        <v>2</v>
      </c>
    </row>
    <row r="19" spans="2:16" x14ac:dyDescent="0.15">
      <c r="B19">
        <f>B7</f>
        <v>0</v>
      </c>
      <c r="C19" s="8" t="str">
        <f>C13</f>
        <v>PV(10%)</v>
      </c>
      <c r="D19" s="24">
        <f>D18*(1+$O$19)^($D$17-D17-1)</f>
        <v>1.7181818181818183</v>
      </c>
      <c r="E19" s="24">
        <f t="shared" ref="E19:N19" si="5">E18*(1+$O$19)^($D$17-E17-1)</f>
        <v>1.6400826446280992</v>
      </c>
      <c r="F19" s="24">
        <f t="shared" si="5"/>
        <v>1.5655334335086399</v>
      </c>
      <c r="G19" s="24">
        <f t="shared" si="5"/>
        <v>1.4943728228946109</v>
      </c>
      <c r="H19" s="24">
        <f t="shared" si="5"/>
        <v>1.4264467854903102</v>
      </c>
      <c r="I19" s="24">
        <f t="shared" si="5"/>
        <v>1.2967698049911911</v>
      </c>
      <c r="J19" s="24">
        <f t="shared" si="5"/>
        <v>1.1788816409010827</v>
      </c>
      <c r="K19" s="24">
        <f t="shared" si="5"/>
        <v>1.0717105826373479</v>
      </c>
      <c r="L19" s="24">
        <f t="shared" si="5"/>
        <v>0.97428234785213441</v>
      </c>
      <c r="M19" s="24">
        <f t="shared" si="5"/>
        <v>0.88571122532012203</v>
      </c>
      <c r="N19" s="24">
        <f t="shared" si="5"/>
        <v>17.714224506402442</v>
      </c>
      <c r="O19" s="21">
        <f>O13</f>
        <v>0.1</v>
      </c>
      <c r="P19" t="s">
        <v>3</v>
      </c>
    </row>
    <row r="20" spans="2:16" ht="14" thickBot="1" x14ac:dyDescent="0.2">
      <c r="C20" s="9" t="s">
        <v>4</v>
      </c>
      <c r="D20" s="25">
        <f>SUM(D19:N19)</f>
        <v>30.966197612807797</v>
      </c>
      <c r="E20" s="26"/>
      <c r="F20" s="26"/>
      <c r="G20" s="26"/>
      <c r="H20" s="26"/>
      <c r="I20" s="26"/>
      <c r="J20" s="26"/>
      <c r="K20" s="26"/>
      <c r="L20" s="26"/>
      <c r="M20" s="26"/>
      <c r="N20" s="26"/>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46.358870864070532</v>
      </c>
      <c r="F23" s="29">
        <f>E23*D23</f>
        <v>27.815322518442319</v>
      </c>
    </row>
    <row r="24" spans="2:16" x14ac:dyDescent="0.15">
      <c r="C24" s="11" t="s">
        <v>16</v>
      </c>
      <c r="D24" s="27">
        <v>0.2</v>
      </c>
      <c r="E24" s="24">
        <f>D14</f>
        <v>67.090909090909093</v>
      </c>
      <c r="F24" s="29">
        <f>E24*D24</f>
        <v>13.41818181818182</v>
      </c>
    </row>
    <row r="25" spans="2:16" ht="14" thickBot="1" x14ac:dyDescent="0.2">
      <c r="C25" s="12" t="s">
        <v>33</v>
      </c>
      <c r="D25" s="28">
        <v>0.2</v>
      </c>
      <c r="E25" s="30">
        <f>D20</f>
        <v>30.966197612807797</v>
      </c>
      <c r="F25" s="31">
        <f>E25*D25</f>
        <v>6.1932395225615595</v>
      </c>
    </row>
    <row r="26" spans="2:16" ht="14" thickBot="1" x14ac:dyDescent="0.2">
      <c r="E26" s="19" t="s">
        <v>11</v>
      </c>
      <c r="F26" s="20">
        <f>SUM(F23:F25)</f>
        <v>47.426743859185699</v>
      </c>
    </row>
    <row r="28" spans="2:16" x14ac:dyDescent="0.15">
      <c r="B28" t="s">
        <v>27</v>
      </c>
    </row>
    <row r="30" spans="2:16" x14ac:dyDescent="0.15">
      <c r="B30" t="s">
        <v>26</v>
      </c>
      <c r="C30" s="32" t="s">
        <v>28</v>
      </c>
    </row>
  </sheetData>
  <conditionalFormatting sqref="D3">
    <cfRule type="containsText" dxfId="91" priority="1" operator="containsText" text="overvalued">
      <formula>NOT(ISERROR(SEARCH("overvalued",D3)))</formula>
    </cfRule>
    <cfRule type="containsText" dxfId="90" priority="2" operator="containsText" text="undervalued">
      <formula>NOT(ISERROR(SEARCH("undervalued",D3)))</formula>
    </cfRule>
  </conditionalFormatting>
  <hyperlinks>
    <hyperlink ref="C30" r:id="rId1" xr:uid="{E6A25D24-6A0B-41F1-9FC5-751E261FB6CD}"/>
    <hyperlink ref="B4" location="'COMPARATIVE TABLE'!A1" display="'COMPARATIVE TABLE'!A1" xr:uid="{91E492A3-AD08-499C-9C6A-03390A0EF91C}"/>
  </hyperlinks>
  <pageMargins left="0.7" right="0.7" top="0.78740157499999996" bottom="0.78740157499999996"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F4DAE-AD68-41A6-A2FE-FE5E237F8782}">
  <dimension ref="B1:S30"/>
  <sheetViews>
    <sheetView showGridLines="0" zoomScale="125" zoomScaleNormal="125"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861</v>
      </c>
      <c r="C2" s="47" t="s">
        <v>68</v>
      </c>
      <c r="D2" s="48"/>
      <c r="S2" s="3" t="s">
        <v>7</v>
      </c>
    </row>
    <row r="3" spans="2:19" x14ac:dyDescent="0.15">
      <c r="B3" s="149" t="s">
        <v>863</v>
      </c>
      <c r="C3" s="104">
        <f>'COMPARATIVE TABLE'!C4</f>
        <v>37.464457805000002</v>
      </c>
      <c r="D3" s="13"/>
    </row>
    <row r="4" spans="2:19" ht="29" thickBot="1" x14ac:dyDescent="0.2">
      <c r="B4" s="85" t="s">
        <v>218</v>
      </c>
      <c r="N4" s="5" t="s">
        <v>5</v>
      </c>
      <c r="O4" s="4" t="s">
        <v>0</v>
      </c>
    </row>
    <row r="5" spans="2:19" x14ac:dyDescent="0.15">
      <c r="B5" t="s">
        <v>8</v>
      </c>
      <c r="C5" s="6" t="s">
        <v>864</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v>
      </c>
      <c r="P5" t="s">
        <v>1</v>
      </c>
      <c r="R5" s="1"/>
    </row>
    <row r="6" spans="2:19" x14ac:dyDescent="0.15">
      <c r="B6" t="s">
        <v>22</v>
      </c>
      <c r="C6" s="7">
        <v>2</v>
      </c>
      <c r="D6" s="24">
        <f>C6*(1+$O$5)</f>
        <v>2</v>
      </c>
      <c r="E6" s="24">
        <f>D6*(1+$O$5)</f>
        <v>2</v>
      </c>
      <c r="F6" s="24">
        <f>E6*(1+$O$5)</f>
        <v>2</v>
      </c>
      <c r="G6" s="24">
        <f>F6*(1+$O$5)</f>
        <v>2</v>
      </c>
      <c r="H6" s="24">
        <f>G6*(1+$O$5)</f>
        <v>2</v>
      </c>
      <c r="I6" s="24">
        <f>H6*(1+$O$6)</f>
        <v>2</v>
      </c>
      <c r="J6" s="24">
        <f>I6*(1+$O$6)</f>
        <v>2</v>
      </c>
      <c r="K6" s="24">
        <f>J6*(1+$O$6)</f>
        <v>2</v>
      </c>
      <c r="L6" s="24">
        <f>K6*(1+$O$6)</f>
        <v>2</v>
      </c>
      <c r="M6" s="24">
        <f>L6*(1+$O$6)</f>
        <v>2</v>
      </c>
      <c r="N6" s="24">
        <f>L6*O8</f>
        <v>20</v>
      </c>
      <c r="O6" s="21">
        <v>0</v>
      </c>
      <c r="P6" s="1" t="s">
        <v>2</v>
      </c>
    </row>
    <row r="7" spans="2:19" x14ac:dyDescent="0.15">
      <c r="C7" s="8" t="str">
        <f>CONCATENATE(R8,O7*100,S8)</f>
        <v>PV(10%)</v>
      </c>
      <c r="D7" s="24">
        <f>D6*(1+$O$7)^($D$5-D5-1)</f>
        <v>1.8181818181818181</v>
      </c>
      <c r="E7" s="24">
        <f t="shared" ref="E7:N7" si="1">E6*(1+$O$7)^($D$5-E5-1)</f>
        <v>1.6528925619834709</v>
      </c>
      <c r="F7" s="24">
        <f t="shared" si="1"/>
        <v>1.5026296018031551</v>
      </c>
      <c r="G7" s="24">
        <f t="shared" si="1"/>
        <v>1.366026910730141</v>
      </c>
      <c r="H7" s="24">
        <f t="shared" si="1"/>
        <v>1.2418426461183099</v>
      </c>
      <c r="I7" s="24">
        <f t="shared" si="1"/>
        <v>1.1289478601075544</v>
      </c>
      <c r="J7" s="24">
        <f t="shared" si="1"/>
        <v>1.0263162364614129</v>
      </c>
      <c r="K7" s="24">
        <f t="shared" si="1"/>
        <v>0.93301476041946629</v>
      </c>
      <c r="L7" s="24">
        <f t="shared" si="1"/>
        <v>0.84819523674496933</v>
      </c>
      <c r="M7" s="24">
        <f t="shared" si="1"/>
        <v>0.77108657885906295</v>
      </c>
      <c r="N7" s="24">
        <f t="shared" si="1"/>
        <v>7.7108657885906293</v>
      </c>
      <c r="O7" s="21">
        <v>0.1</v>
      </c>
      <c r="P7" t="s">
        <v>3</v>
      </c>
    </row>
    <row r="8" spans="2:19" ht="14" thickBot="1" x14ac:dyDescent="0.2">
      <c r="C8" s="9" t="s">
        <v>29</v>
      </c>
      <c r="D8" s="25">
        <f>SUM(D7:N7)</f>
        <v>19.999999999999993</v>
      </c>
      <c r="E8" s="26"/>
      <c r="F8" s="26"/>
      <c r="G8" s="26"/>
      <c r="H8" s="26"/>
      <c r="I8" s="26"/>
      <c r="J8" s="26"/>
      <c r="K8" s="26"/>
      <c r="L8" s="26"/>
      <c r="M8" s="26"/>
      <c r="N8" s="26"/>
      <c r="O8" s="22">
        <v>10</v>
      </c>
      <c r="P8" t="s">
        <v>23</v>
      </c>
      <c r="R8" s="18" t="s">
        <v>24</v>
      </c>
      <c r="S8" s="18" t="s">
        <v>25</v>
      </c>
    </row>
    <row r="10" spans="2:19" ht="29" thickBot="1" x14ac:dyDescent="0.2">
      <c r="N10" s="5" t="s">
        <v>5</v>
      </c>
      <c r="O10" s="4" t="s">
        <v>0</v>
      </c>
    </row>
    <row r="11" spans="2:19" x14ac:dyDescent="0.15">
      <c r="B11" t="s">
        <v>9</v>
      </c>
      <c r="C11" s="6" t="str">
        <f>C5</f>
        <v>CASH FLOWs billions</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v>
      </c>
      <c r="P11" t="s">
        <v>1</v>
      </c>
    </row>
    <row r="12" spans="2:19" x14ac:dyDescent="0.15">
      <c r="B12" t="s">
        <v>21</v>
      </c>
      <c r="C12" s="7">
        <v>3</v>
      </c>
      <c r="D12" s="24">
        <f>C12*(1+$O$11)</f>
        <v>3</v>
      </c>
      <c r="E12" s="24">
        <f>D12*(1+$O$11)</f>
        <v>3</v>
      </c>
      <c r="F12" s="24">
        <f>E12*(1+$O$11)</f>
        <v>3</v>
      </c>
      <c r="G12" s="24">
        <f>F12*(1+$O$11)</f>
        <v>3</v>
      </c>
      <c r="H12" s="24">
        <f>G12*(1+$O$11)</f>
        <v>3</v>
      </c>
      <c r="I12" s="24">
        <f>H12*(1+$O$12)</f>
        <v>3</v>
      </c>
      <c r="J12" s="24">
        <f>I12*(1+$O$12)</f>
        <v>3</v>
      </c>
      <c r="K12" s="24">
        <f>J12*(1+$O$12)</f>
        <v>3</v>
      </c>
      <c r="L12" s="24">
        <f>K12*(1+$O$12)</f>
        <v>3</v>
      </c>
      <c r="M12" s="24">
        <f>L12*(1+$O$12)</f>
        <v>3</v>
      </c>
      <c r="N12" s="24">
        <f>L12*O14</f>
        <v>60</v>
      </c>
      <c r="O12" s="21">
        <v>0</v>
      </c>
      <c r="P12" s="1" t="s">
        <v>2</v>
      </c>
    </row>
    <row r="13" spans="2:19" x14ac:dyDescent="0.15">
      <c r="B13">
        <f>B7</f>
        <v>0</v>
      </c>
      <c r="C13" s="8" t="str">
        <f>C7</f>
        <v>PV(10%)</v>
      </c>
      <c r="D13" s="24">
        <f>D12*(1+$O$13)^($D$11-D11-1)</f>
        <v>2.7272727272727271</v>
      </c>
      <c r="E13" s="24">
        <f t="shared" ref="E13:M13" si="3">E12*(1+$O$13)^($D$11-E11-1)</f>
        <v>2.4793388429752063</v>
      </c>
      <c r="F13" s="24">
        <f t="shared" si="3"/>
        <v>2.2539444027047324</v>
      </c>
      <c r="G13" s="24">
        <f t="shared" si="3"/>
        <v>2.0490403660952117</v>
      </c>
      <c r="H13" s="24">
        <f t="shared" si="3"/>
        <v>1.8627639691774647</v>
      </c>
      <c r="I13" s="24">
        <f t="shared" si="3"/>
        <v>1.6934217901613318</v>
      </c>
      <c r="J13" s="24">
        <f t="shared" si="3"/>
        <v>1.5394743546921195</v>
      </c>
      <c r="K13" s="24">
        <f t="shared" si="3"/>
        <v>1.3995221406291996</v>
      </c>
      <c r="L13" s="24">
        <f t="shared" si="3"/>
        <v>1.2722928551174539</v>
      </c>
      <c r="M13" s="24">
        <f t="shared" si="3"/>
        <v>1.1566298682885945</v>
      </c>
      <c r="N13" s="24">
        <f>N12*(1+$O$7)^($D$5-N11-1)</f>
        <v>23.13259736577189</v>
      </c>
      <c r="O13" s="21">
        <f>O7</f>
        <v>0.1</v>
      </c>
      <c r="P13" t="s">
        <v>3</v>
      </c>
    </row>
    <row r="14" spans="2:19" ht="14" thickBot="1" x14ac:dyDescent="0.2">
      <c r="C14" s="9" t="s">
        <v>4</v>
      </c>
      <c r="D14" s="25">
        <f>SUM(D13:N13)</f>
        <v>41.566298682885929</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CASH FLOWs billions</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v>
      </c>
      <c r="P17" t="s">
        <v>1</v>
      </c>
    </row>
    <row r="18" spans="2:16" x14ac:dyDescent="0.15">
      <c r="B18" t="s">
        <v>20</v>
      </c>
      <c r="C18" s="7">
        <v>1.5</v>
      </c>
      <c r="D18" s="24">
        <f>C18*(1+$O$17)</f>
        <v>1.5</v>
      </c>
      <c r="E18" s="24">
        <f>D18*(1+$O$17)</f>
        <v>1.5</v>
      </c>
      <c r="F18" s="24">
        <f>E18*(1+$O$17)</f>
        <v>1.5</v>
      </c>
      <c r="G18" s="24">
        <f>F18*(1+$O$17)</f>
        <v>1.5</v>
      </c>
      <c r="H18" s="24">
        <f>G18*(1+$O$17)</f>
        <v>1.5</v>
      </c>
      <c r="I18" s="24">
        <f>H18*(1+$O$18)</f>
        <v>1.5</v>
      </c>
      <c r="J18" s="24">
        <f>I18*(1+$O$18)</f>
        <v>1.5</v>
      </c>
      <c r="K18" s="24">
        <f>J18*(1+$O$18)</f>
        <v>1.5</v>
      </c>
      <c r="L18" s="24">
        <f>K18*(1+$O$18)</f>
        <v>1.5</v>
      </c>
      <c r="M18" s="24">
        <f>L18*(1+$O$18)</f>
        <v>1.5</v>
      </c>
      <c r="N18" s="24">
        <f>L18*O20</f>
        <v>12</v>
      </c>
      <c r="O18" s="21">
        <v>0</v>
      </c>
      <c r="P18" s="1" t="s">
        <v>2</v>
      </c>
    </row>
    <row r="19" spans="2:16" x14ac:dyDescent="0.15">
      <c r="B19" t="s">
        <v>700</v>
      </c>
      <c r="C19" s="8" t="str">
        <f>C13</f>
        <v>PV(10%)</v>
      </c>
      <c r="D19" s="24">
        <f>D18*(1+$O$19)^($D$17-D17-1)</f>
        <v>1.3636363636363635</v>
      </c>
      <c r="E19" s="24">
        <f t="shared" ref="E19:N19" si="5">E18*(1+$O$19)^($D$17-E17-1)</f>
        <v>1.2396694214876032</v>
      </c>
      <c r="F19" s="24">
        <f t="shared" si="5"/>
        <v>1.1269722013523662</v>
      </c>
      <c r="G19" s="24">
        <f t="shared" si="5"/>
        <v>1.0245201830476058</v>
      </c>
      <c r="H19" s="24">
        <f t="shared" si="5"/>
        <v>0.93138198458873234</v>
      </c>
      <c r="I19" s="24">
        <f t="shared" si="5"/>
        <v>0.84671089508066588</v>
      </c>
      <c r="J19" s="24">
        <f t="shared" si="5"/>
        <v>0.76973717734605973</v>
      </c>
      <c r="K19" s="24">
        <f t="shared" si="5"/>
        <v>0.69976107031459978</v>
      </c>
      <c r="L19" s="24">
        <f t="shared" si="5"/>
        <v>0.63614642755872697</v>
      </c>
      <c r="M19" s="24">
        <f t="shared" si="5"/>
        <v>0.57831493414429724</v>
      </c>
      <c r="N19" s="24">
        <f t="shared" si="5"/>
        <v>4.6265194731543779</v>
      </c>
      <c r="O19" s="21">
        <f>O13</f>
        <v>0.1</v>
      </c>
      <c r="P19" t="s">
        <v>3</v>
      </c>
    </row>
    <row r="20" spans="2:16" ht="14" thickBot="1" x14ac:dyDescent="0.2">
      <c r="B20" t="s">
        <v>701</v>
      </c>
      <c r="C20" s="9" t="s">
        <v>4</v>
      </c>
      <c r="D20" s="25">
        <f>SUM(D19:N19)</f>
        <v>13.843370131711398</v>
      </c>
      <c r="E20" s="26"/>
      <c r="F20" s="26"/>
      <c r="G20" s="26"/>
      <c r="H20" s="26"/>
      <c r="I20" s="26"/>
      <c r="J20" s="26"/>
      <c r="K20" s="26"/>
      <c r="L20" s="26"/>
      <c r="M20" s="26"/>
      <c r="N20" s="26"/>
      <c r="O20" s="22">
        <v>8</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19.999999999999993</v>
      </c>
      <c r="F23" s="29">
        <f>E23*D23</f>
        <v>11.999999999999995</v>
      </c>
    </row>
    <row r="24" spans="2:16" x14ac:dyDescent="0.15">
      <c r="C24" s="11" t="s">
        <v>16</v>
      </c>
      <c r="D24" s="27">
        <v>0.2</v>
      </c>
      <c r="E24" s="24">
        <f>D14</f>
        <v>41.566298682885929</v>
      </c>
      <c r="F24" s="29">
        <f>E24*D24</f>
        <v>8.3132597365771854</v>
      </c>
    </row>
    <row r="25" spans="2:16" ht="14" thickBot="1" x14ac:dyDescent="0.2">
      <c r="C25" s="12" t="s">
        <v>33</v>
      </c>
      <c r="D25" s="28">
        <v>0.2</v>
      </c>
      <c r="E25" s="30">
        <f>D20</f>
        <v>13.843370131711398</v>
      </c>
      <c r="F25" s="31">
        <f>E25*D25</f>
        <v>2.7686740263422798</v>
      </c>
    </row>
    <row r="26" spans="2:16" ht="14" thickBot="1" x14ac:dyDescent="0.2">
      <c r="C26" s="149" t="s">
        <v>863</v>
      </c>
      <c r="D26" s="149">
        <f>C3</f>
        <v>37.464457805000002</v>
      </c>
      <c r="E26" s="19" t="s">
        <v>11</v>
      </c>
      <c r="F26" s="20">
        <f>SUM(F23:F25)</f>
        <v>23.081933762919459</v>
      </c>
    </row>
    <row r="28" spans="2:16" x14ac:dyDescent="0.15">
      <c r="B28" t="s">
        <v>27</v>
      </c>
    </row>
    <row r="30" spans="2:16" x14ac:dyDescent="0.15">
      <c r="B30" t="s">
        <v>26</v>
      </c>
      <c r="C30" s="32" t="s">
        <v>28</v>
      </c>
    </row>
  </sheetData>
  <conditionalFormatting sqref="D3">
    <cfRule type="containsText" dxfId="197" priority="1" operator="containsText" text="overvalued">
      <formula>NOT(ISERROR(SEARCH("overvalued",D3)))</formula>
    </cfRule>
    <cfRule type="containsText" dxfId="196" priority="2" operator="containsText" text="undervalued">
      <formula>NOT(ISERROR(SEARCH("undervalued",D3)))</formula>
    </cfRule>
  </conditionalFormatting>
  <hyperlinks>
    <hyperlink ref="C30" r:id="rId1" xr:uid="{6A9C63F2-BFEB-4F6B-817A-7EA6EC419675}"/>
    <hyperlink ref="B4" location="'COMPARATIVE TABLE'!A1" display="'COMPARATIVE TABLE'!A1" xr:uid="{D3759D88-AE80-47C1-9A69-1ED8B9DFC9D1}"/>
  </hyperlinks>
  <pageMargins left="0.7" right="0.7" top="0.78740157499999996" bottom="0.78740157499999996" header="0.3" footer="0.3"/>
  <pageSetup paperSize="9" orientation="portrait" r:id="rId2"/>
  <drawing r:id="rId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1C0E-186D-49E0-84B1-EAB49402FEE5}">
  <sheetPr codeName="Sheet46"/>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354</v>
      </c>
      <c r="C2" s="47" t="s">
        <v>68</v>
      </c>
      <c r="D2" s="48"/>
      <c r="S2" s="3" t="s">
        <v>7</v>
      </c>
    </row>
    <row r="3" spans="2:19" x14ac:dyDescent="0.15">
      <c r="B3" s="149" t="s">
        <v>771</v>
      </c>
      <c r="C3" s="149">
        <f>'MKT CAP - Price'!C79</f>
        <v>119.92</v>
      </c>
      <c r="D3" s="13"/>
    </row>
    <row r="4" spans="2:19" ht="29" thickBot="1" x14ac:dyDescent="0.2">
      <c r="B4" s="85" t="s">
        <v>218</v>
      </c>
      <c r="N4" s="5" t="s">
        <v>5</v>
      </c>
      <c r="O4" s="4" t="s">
        <v>0</v>
      </c>
    </row>
    <row r="5" spans="2:19" x14ac:dyDescent="0.15">
      <c r="B5" t="s">
        <v>8</v>
      </c>
      <c r="C5" s="6" t="s">
        <v>355</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0.05</v>
      </c>
      <c r="P5" t="s">
        <v>1</v>
      </c>
      <c r="R5" s="1"/>
    </row>
    <row r="6" spans="2:19" x14ac:dyDescent="0.15">
      <c r="B6" t="s">
        <v>22</v>
      </c>
      <c r="C6" s="7">
        <v>6</v>
      </c>
      <c r="D6" s="24">
        <f>C6*(1+$O$5)</f>
        <v>6.3000000000000007</v>
      </c>
      <c r="E6" s="24">
        <f>D6*(1+$O$5)</f>
        <v>6.6150000000000011</v>
      </c>
      <c r="F6" s="24">
        <f>E6*(1+$O$5)</f>
        <v>6.9457500000000012</v>
      </c>
      <c r="G6" s="24">
        <f>F6*(1+$O$5)</f>
        <v>7.2930375000000014</v>
      </c>
      <c r="H6" s="24">
        <f>G6*(1+$O$5)</f>
        <v>7.6576893750000021</v>
      </c>
      <c r="I6" s="24">
        <f>H6*(1+$O$6)</f>
        <v>8.0405738437500034</v>
      </c>
      <c r="J6" s="24">
        <f>I6*(1+$O$6)</f>
        <v>8.4426025359375032</v>
      </c>
      <c r="K6" s="24">
        <f>J6*(1+$O$6)</f>
        <v>8.8647326627343794</v>
      </c>
      <c r="L6" s="24">
        <f>K6*(1+$O$6)</f>
        <v>9.3079692958710982</v>
      </c>
      <c r="M6" s="24">
        <f>L6*(1+$O$6)</f>
        <v>9.7733677606646534</v>
      </c>
      <c r="N6" s="24">
        <f>L6*O8</f>
        <v>279.23907887613296</v>
      </c>
      <c r="O6" s="21">
        <v>0.05</v>
      </c>
      <c r="P6" s="1" t="s">
        <v>2</v>
      </c>
    </row>
    <row r="7" spans="2:19" x14ac:dyDescent="0.15">
      <c r="C7" s="8" t="str">
        <f>CONCATENATE(R8,O7*100,S8)</f>
        <v>PV(10%)</v>
      </c>
      <c r="D7" s="24">
        <f>D6*(1+$O$7)^($D$5-D5-1)</f>
        <v>5.7272727272727275</v>
      </c>
      <c r="E7" s="24">
        <f t="shared" ref="E7:N7" si="1">E6*(1+$O$7)^($D$5-E5-1)</f>
        <v>5.4669421487603307</v>
      </c>
      <c r="F7" s="24">
        <f t="shared" si="1"/>
        <v>5.2184447783621328</v>
      </c>
      <c r="G7" s="24">
        <f t="shared" si="1"/>
        <v>4.9812427429820367</v>
      </c>
      <c r="H7" s="24">
        <f t="shared" si="1"/>
        <v>4.7548226183010343</v>
      </c>
      <c r="I7" s="24">
        <f t="shared" si="1"/>
        <v>4.5386943174691696</v>
      </c>
      <c r="J7" s="24">
        <f t="shared" si="1"/>
        <v>4.3323900303114797</v>
      </c>
      <c r="K7" s="24">
        <f t="shared" si="1"/>
        <v>4.1354632107518672</v>
      </c>
      <c r="L7" s="24">
        <f t="shared" si="1"/>
        <v>3.947487610263146</v>
      </c>
      <c r="M7" s="24">
        <f t="shared" si="1"/>
        <v>3.7680563552511845</v>
      </c>
      <c r="N7" s="24">
        <f t="shared" si="1"/>
        <v>107.6587530071767</v>
      </c>
      <c r="O7" s="21">
        <v>0.1</v>
      </c>
      <c r="P7" t="s">
        <v>3</v>
      </c>
    </row>
    <row r="8" spans="2:19" ht="14" thickBot="1" x14ac:dyDescent="0.2">
      <c r="C8" s="9" t="s">
        <v>29</v>
      </c>
      <c r="D8" s="25">
        <f>SUM(D7:N7)</f>
        <v>154.5295695469018</v>
      </c>
      <c r="E8" s="26"/>
      <c r="F8" s="26"/>
      <c r="G8" s="26"/>
      <c r="H8" s="26"/>
      <c r="I8" s="26"/>
      <c r="J8" s="26"/>
      <c r="K8" s="26"/>
      <c r="L8" s="26"/>
      <c r="M8" s="26"/>
      <c r="N8" s="26"/>
      <c r="O8" s="22">
        <v>30</v>
      </c>
      <c r="P8" t="s">
        <v>23</v>
      </c>
      <c r="R8" s="18" t="s">
        <v>24</v>
      </c>
      <c r="S8" s="18" t="s">
        <v>25</v>
      </c>
    </row>
    <row r="10" spans="2:19" ht="29" thickBot="1" x14ac:dyDescent="0.2">
      <c r="N10" s="5" t="s">
        <v>5</v>
      </c>
      <c r="O10" s="4" t="s">
        <v>0</v>
      </c>
    </row>
    <row r="11" spans="2:19" x14ac:dyDescent="0.15">
      <c r="B11" t="s">
        <v>9</v>
      </c>
      <c r="C11" s="6" t="str">
        <f>C5</f>
        <v>Dividends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7.0000000000000007E-2</v>
      </c>
      <c r="P11" t="s">
        <v>1</v>
      </c>
    </row>
    <row r="12" spans="2:19" x14ac:dyDescent="0.15">
      <c r="B12" t="s">
        <v>21</v>
      </c>
      <c r="C12" s="7">
        <v>6</v>
      </c>
      <c r="D12" s="24">
        <f>C12*(1+$O$11)</f>
        <v>6.42</v>
      </c>
      <c r="E12" s="24">
        <f>D12*(1+$O$11)</f>
        <v>6.8694000000000006</v>
      </c>
      <c r="F12" s="24">
        <f>E12*(1+$O$11)</f>
        <v>7.3502580000000011</v>
      </c>
      <c r="G12" s="24">
        <f>F12*(1+$O$11)</f>
        <v>7.8647760600000014</v>
      </c>
      <c r="H12" s="24">
        <f>G12*(1+$O$11)</f>
        <v>8.4153103842000014</v>
      </c>
      <c r="I12" s="24">
        <f>H12*(1+$O$12)</f>
        <v>9.0885352149360017</v>
      </c>
      <c r="J12" s="24">
        <f>I12*(1+$O$12)</f>
        <v>9.8156180321308817</v>
      </c>
      <c r="K12" s="24">
        <f>J12*(1+$O$12)</f>
        <v>10.600867474701353</v>
      </c>
      <c r="L12" s="24">
        <f>K12*(1+$O$12)</f>
        <v>11.448936872677463</v>
      </c>
      <c r="M12" s="24">
        <f>L12*(1+$O$12)</f>
        <v>12.36485182249166</v>
      </c>
      <c r="N12" s="24">
        <f>L12*O14</f>
        <v>343.4681061803239</v>
      </c>
      <c r="O12" s="21">
        <v>0.08</v>
      </c>
      <c r="P12" s="1" t="s">
        <v>2</v>
      </c>
    </row>
    <row r="13" spans="2:19" x14ac:dyDescent="0.15">
      <c r="B13">
        <f>B7</f>
        <v>0</v>
      </c>
      <c r="C13" s="8" t="str">
        <f>C7</f>
        <v>PV(10%)</v>
      </c>
      <c r="D13" s="24">
        <f>D12*(1+$O$13)^($D$11-D11-1)</f>
        <v>5.836363636363636</v>
      </c>
      <c r="E13" s="24">
        <f t="shared" ref="E13:M13" si="3">E12*(1+$O$13)^($D$11-E11-1)</f>
        <v>5.6771900826446284</v>
      </c>
      <c r="F13" s="24">
        <f t="shared" si="3"/>
        <v>5.5223576258452285</v>
      </c>
      <c r="G13" s="24">
        <f t="shared" si="3"/>
        <v>5.3717478724130858</v>
      </c>
      <c r="H13" s="24">
        <f t="shared" si="3"/>
        <v>5.2252456577109099</v>
      </c>
      <c r="I13" s="24">
        <f t="shared" si="3"/>
        <v>5.1302411912070758</v>
      </c>
      <c r="J13" s="24">
        <f t="shared" si="3"/>
        <v>5.0369640786396728</v>
      </c>
      <c r="K13" s="24">
        <f t="shared" si="3"/>
        <v>4.9453829135734981</v>
      </c>
      <c r="L13" s="24">
        <f t="shared" si="3"/>
        <v>4.8554668605994342</v>
      </c>
      <c r="M13" s="24">
        <f t="shared" si="3"/>
        <v>4.7671856449521721</v>
      </c>
      <c r="N13" s="24">
        <f>N12*(1+$O$7)^($D$5-N11-1)</f>
        <v>145.66400581798305</v>
      </c>
      <c r="O13" s="21">
        <f>O7</f>
        <v>0.1</v>
      </c>
      <c r="P13" t="s">
        <v>3</v>
      </c>
    </row>
    <row r="14" spans="2:19" ht="14" thickBot="1" x14ac:dyDescent="0.2">
      <c r="C14" s="9" t="s">
        <v>4</v>
      </c>
      <c r="D14" s="25">
        <f>SUM(D13:N13)</f>
        <v>198.03215138193238</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0.03</v>
      </c>
      <c r="P17" t="s">
        <v>1</v>
      </c>
    </row>
    <row r="18" spans="2:16" x14ac:dyDescent="0.15">
      <c r="B18" t="s">
        <v>20</v>
      </c>
      <c r="C18" s="7">
        <f>C12</f>
        <v>6</v>
      </c>
      <c r="D18" s="24">
        <f>C18*(1+$O$17)</f>
        <v>6.18</v>
      </c>
      <c r="E18" s="24">
        <f>D18*(1+$O$17)</f>
        <v>6.3654000000000002</v>
      </c>
      <c r="F18" s="24">
        <f>E18*(1+$O$17)</f>
        <v>6.556362</v>
      </c>
      <c r="G18" s="24">
        <f>F18*(1+$O$17)</f>
        <v>6.7530528600000004</v>
      </c>
      <c r="H18" s="24">
        <f>G18*(1+$O$17)</f>
        <v>6.9556444458000009</v>
      </c>
      <c r="I18" s="24">
        <f>H18*(1+$O$18)</f>
        <v>7.1643137791740008</v>
      </c>
      <c r="J18" s="24">
        <f>I18*(1+$O$18)</f>
        <v>7.3792431925492208</v>
      </c>
      <c r="K18" s="24">
        <f>J18*(1+$O$18)</f>
        <v>7.6006204883256974</v>
      </c>
      <c r="L18" s="24">
        <f>K18*(1+$O$18)</f>
        <v>7.8286391029754681</v>
      </c>
      <c r="M18" s="24">
        <f>L18*(1+$O$18)</f>
        <v>8.0634982760647329</v>
      </c>
      <c r="N18" s="24">
        <f>L18*O20</f>
        <v>156.57278205950936</v>
      </c>
      <c r="O18" s="21">
        <v>0.03</v>
      </c>
      <c r="P18" s="1" t="s">
        <v>2</v>
      </c>
    </row>
    <row r="19" spans="2:16" x14ac:dyDescent="0.15">
      <c r="B19">
        <f>B7</f>
        <v>0</v>
      </c>
      <c r="C19" s="8" t="str">
        <f>C13</f>
        <v>PV(10%)</v>
      </c>
      <c r="D19" s="24">
        <f>D18*(1+$O$19)^($D$17-D17-1)</f>
        <v>5.6181818181818182</v>
      </c>
      <c r="E19" s="24">
        <f t="shared" ref="E19:N19" si="5">E18*(1+$O$19)^($D$17-E17-1)</f>
        <v>5.260661157024793</v>
      </c>
      <c r="F19" s="24">
        <f t="shared" si="5"/>
        <v>4.9258918106686691</v>
      </c>
      <c r="G19" s="24">
        <f t="shared" si="5"/>
        <v>4.6124259681715722</v>
      </c>
      <c r="H19" s="24">
        <f t="shared" si="5"/>
        <v>4.3189079520151994</v>
      </c>
      <c r="I19" s="24">
        <f t="shared" si="5"/>
        <v>4.0440683550687773</v>
      </c>
      <c r="J19" s="24">
        <f t="shared" si="5"/>
        <v>3.7867185506553089</v>
      </c>
      <c r="K19" s="24">
        <f t="shared" si="5"/>
        <v>3.5457455519772436</v>
      </c>
      <c r="L19" s="24">
        <f t="shared" si="5"/>
        <v>3.3201071986696009</v>
      </c>
      <c r="M19" s="24">
        <f t="shared" si="5"/>
        <v>3.1088276496633536</v>
      </c>
      <c r="N19" s="24">
        <f t="shared" si="5"/>
        <v>60.365585430356376</v>
      </c>
      <c r="O19" s="21">
        <f>O13</f>
        <v>0.1</v>
      </c>
      <c r="P19" t="s">
        <v>3</v>
      </c>
    </row>
    <row r="20" spans="2:16" ht="14" thickBot="1" x14ac:dyDescent="0.2">
      <c r="C20" s="9" t="s">
        <v>4</v>
      </c>
      <c r="D20" s="25">
        <f>SUM(D19:N19)</f>
        <v>102.90712144245271</v>
      </c>
      <c r="E20" s="26"/>
      <c r="F20" s="26"/>
      <c r="G20" s="26"/>
      <c r="H20" s="26"/>
      <c r="I20" s="26"/>
      <c r="J20" s="26"/>
      <c r="K20" s="26"/>
      <c r="L20" s="26"/>
      <c r="M20" s="26"/>
      <c r="N20" s="26"/>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154.5295695469018</v>
      </c>
      <c r="F23" s="29">
        <f>E23*D23</f>
        <v>92.717741728141078</v>
      </c>
    </row>
    <row r="24" spans="2:16" x14ac:dyDescent="0.15">
      <c r="C24" s="11" t="s">
        <v>16</v>
      </c>
      <c r="D24" s="27">
        <v>0.2</v>
      </c>
      <c r="E24" s="24">
        <f>D14</f>
        <v>198.03215138193238</v>
      </c>
      <c r="F24" s="29">
        <f>E24*D24</f>
        <v>39.606430276386476</v>
      </c>
    </row>
    <row r="25" spans="2:16" ht="14" thickBot="1" x14ac:dyDescent="0.2">
      <c r="C25" s="12" t="s">
        <v>33</v>
      </c>
      <c r="D25" s="28">
        <v>0.2</v>
      </c>
      <c r="E25" s="30">
        <f>D20</f>
        <v>102.90712144245271</v>
      </c>
      <c r="F25" s="31">
        <f>E25*D25</f>
        <v>20.581424288490542</v>
      </c>
    </row>
    <row r="26" spans="2:16" ht="14" thickBot="1" x14ac:dyDescent="0.2">
      <c r="C26" s="149" t="s">
        <v>772</v>
      </c>
      <c r="D26" s="149">
        <f>C3</f>
        <v>119.92</v>
      </c>
      <c r="E26" s="19" t="s">
        <v>11</v>
      </c>
      <c r="F26" s="20">
        <f>SUM(F23:F25)</f>
        <v>152.90559629301811</v>
      </c>
    </row>
    <row r="28" spans="2:16" x14ac:dyDescent="0.15">
      <c r="B28" t="s">
        <v>27</v>
      </c>
    </row>
    <row r="30" spans="2:16" x14ac:dyDescent="0.15">
      <c r="B30" t="s">
        <v>26</v>
      </c>
      <c r="C30" s="32" t="s">
        <v>28</v>
      </c>
    </row>
  </sheetData>
  <conditionalFormatting sqref="D3">
    <cfRule type="containsText" dxfId="89" priority="1" operator="containsText" text="overvalued">
      <formula>NOT(ISERROR(SEARCH("overvalued",D3)))</formula>
    </cfRule>
    <cfRule type="containsText" dxfId="88" priority="2" operator="containsText" text="undervalued">
      <formula>NOT(ISERROR(SEARCH("undervalued",D3)))</formula>
    </cfRule>
  </conditionalFormatting>
  <hyperlinks>
    <hyperlink ref="C30" r:id="rId1" xr:uid="{4714C3B7-2055-45EB-8385-B00DE45567AD}"/>
    <hyperlink ref="B4" location="'COMPARATIVE TABLE'!A1" display="'COMPARATIVE TABLE'!A1" xr:uid="{6F96B9BC-4D39-4676-A3F7-52E0CE965AD8}"/>
  </hyperlinks>
  <pageMargins left="0.7" right="0.7" top="0.78740157499999996" bottom="0.78740157499999996" header="0.3" footer="0.3"/>
  <pageSetup paperSize="9" orientation="portrait" r:id="rId2"/>
  <drawing r:id="rId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7756A-4D35-49E8-ABDE-49A5DA8E568A}">
  <sheetPr codeName="Sheet47"/>
  <dimension ref="B1:S30"/>
  <sheetViews>
    <sheetView showGridLines="0" zoomScaleNormal="100" workbookViewId="0">
      <selection activeCell="E12" sqref="E12"/>
    </sheetView>
  </sheetViews>
  <sheetFormatPr baseColWidth="10" defaultColWidth="11.5" defaultRowHeight="13" x14ac:dyDescent="0.15"/>
  <cols>
    <col min="1" max="1" width="4.33203125" style="49" customWidth="1"/>
    <col min="2" max="2" width="11.5" style="49" customWidth="1"/>
    <col min="3" max="3" width="23" style="49" customWidth="1"/>
    <col min="4" max="4" width="10.6640625" style="49" bestFit="1" customWidth="1"/>
    <col min="5" max="5" width="7.5" style="49" customWidth="1"/>
    <col min="6" max="6" width="9.6640625" style="49" customWidth="1"/>
    <col min="7" max="13" width="7" style="49" customWidth="1"/>
    <col min="14" max="14" width="10.6640625" style="49" bestFit="1" customWidth="1"/>
    <col min="15" max="15" width="11.5" style="49"/>
    <col min="16" max="16" width="20" style="49" customWidth="1"/>
    <col min="17" max="16384" width="11.5" style="49"/>
  </cols>
  <sheetData>
    <row r="1" spans="2:19" x14ac:dyDescent="0.15">
      <c r="S1" s="50" t="s">
        <v>6</v>
      </c>
    </row>
    <row r="2" spans="2:19" ht="16" x14ac:dyDescent="0.2">
      <c r="B2" s="51" t="s">
        <v>310</v>
      </c>
      <c r="C2" s="52"/>
      <c r="D2" s="51"/>
      <c r="S2" s="53" t="s">
        <v>7</v>
      </c>
    </row>
    <row r="3" spans="2:19" x14ac:dyDescent="0.15">
      <c r="D3" s="54"/>
    </row>
    <row r="4" spans="2:19" ht="29" thickBot="1" x14ac:dyDescent="0.2">
      <c r="B4" s="55" t="s">
        <v>93</v>
      </c>
      <c r="N4" s="56" t="s">
        <v>5</v>
      </c>
      <c r="O4" s="57" t="s">
        <v>0</v>
      </c>
      <c r="Q4" s="49" t="s">
        <v>94</v>
      </c>
    </row>
    <row r="5" spans="2:19" x14ac:dyDescent="0.15">
      <c r="B5" s="49" t="s">
        <v>8</v>
      </c>
      <c r="C5" s="58" t="s">
        <v>311</v>
      </c>
      <c r="D5" s="59">
        <v>2021</v>
      </c>
      <c r="E5" s="59">
        <f t="shared" ref="E5:M5" si="0">D5+1</f>
        <v>2022</v>
      </c>
      <c r="F5" s="59">
        <f t="shared" si="0"/>
        <v>2023</v>
      </c>
      <c r="G5" s="59">
        <f t="shared" si="0"/>
        <v>2024</v>
      </c>
      <c r="H5" s="59">
        <f t="shared" si="0"/>
        <v>2025</v>
      </c>
      <c r="I5" s="59">
        <f t="shared" si="0"/>
        <v>2026</v>
      </c>
      <c r="J5" s="59">
        <f t="shared" si="0"/>
        <v>2027</v>
      </c>
      <c r="K5" s="59">
        <f t="shared" si="0"/>
        <v>2028</v>
      </c>
      <c r="L5" s="59">
        <f t="shared" si="0"/>
        <v>2029</v>
      </c>
      <c r="M5" s="59">
        <f t="shared" si="0"/>
        <v>2030</v>
      </c>
      <c r="N5" s="59">
        <v>2030</v>
      </c>
      <c r="O5" s="60">
        <v>7.0000000000000007E-2</v>
      </c>
      <c r="P5" s="49" t="s">
        <v>1</v>
      </c>
      <c r="R5" s="61"/>
    </row>
    <row r="6" spans="2:19" x14ac:dyDescent="0.15">
      <c r="B6" s="49" t="s">
        <v>22</v>
      </c>
      <c r="C6" s="62">
        <v>2.5</v>
      </c>
      <c r="D6" s="63">
        <f>C6*(1+$O$5)</f>
        <v>2.6750000000000003</v>
      </c>
      <c r="E6" s="63">
        <f t="shared" ref="E6:H6" si="1">D6*(1+$O$5)</f>
        <v>2.8622500000000004</v>
      </c>
      <c r="F6" s="63">
        <f t="shared" si="1"/>
        <v>3.0626075000000008</v>
      </c>
      <c r="G6" s="63">
        <f t="shared" si="1"/>
        <v>3.2769900250000012</v>
      </c>
      <c r="H6" s="63">
        <f t="shared" si="1"/>
        <v>3.5063793267500016</v>
      </c>
      <c r="I6" s="63">
        <f>H6*(1+$O$6)</f>
        <v>3.7518258796225021</v>
      </c>
      <c r="J6" s="63">
        <f t="shared" ref="J6:M6" si="2">I6*(1+$O$6)</f>
        <v>4.0144536911960778</v>
      </c>
      <c r="K6" s="63">
        <f t="shared" si="2"/>
        <v>4.2954654495798037</v>
      </c>
      <c r="L6" s="63">
        <f t="shared" si="2"/>
        <v>4.5961480310503902</v>
      </c>
      <c r="M6" s="63">
        <f t="shared" si="2"/>
        <v>4.9178783932239174</v>
      </c>
      <c r="N6" s="63">
        <f>L6*O8</f>
        <v>91.922960621007803</v>
      </c>
      <c r="O6" s="60">
        <v>7.0000000000000007E-2</v>
      </c>
      <c r="P6" s="61" t="s">
        <v>2</v>
      </c>
    </row>
    <row r="7" spans="2:19" x14ac:dyDescent="0.15">
      <c r="C7" s="64" t="str">
        <f>CONCATENATE(R8,O7*100,S8)</f>
        <v>10%)</v>
      </c>
      <c r="D7" s="63"/>
      <c r="E7" s="63"/>
      <c r="F7" s="63"/>
      <c r="G7" s="63"/>
      <c r="H7" s="63"/>
      <c r="I7" s="63"/>
      <c r="J7" s="63"/>
      <c r="K7" s="63"/>
      <c r="L7" s="63"/>
      <c r="M7" s="63"/>
      <c r="N7" s="63">
        <f t="shared" ref="N7" si="3">N6*(1+$O$7)^($D$5-N5-1)</f>
        <v>35.440280611924635</v>
      </c>
      <c r="O7" s="60">
        <v>0.1</v>
      </c>
      <c r="P7" s="49" t="s">
        <v>3</v>
      </c>
    </row>
    <row r="8" spans="2:19" ht="14" thickBot="1" x14ac:dyDescent="0.2">
      <c r="C8" s="65" t="s">
        <v>29</v>
      </c>
      <c r="D8" s="66">
        <f>SUM(D7:N7)</f>
        <v>35.440280611924635</v>
      </c>
      <c r="E8" s="67"/>
      <c r="F8" s="67"/>
      <c r="G8" s="67"/>
      <c r="H8" s="67"/>
      <c r="I8" s="67"/>
      <c r="J8" s="67"/>
      <c r="K8" s="67"/>
      <c r="L8" s="67"/>
      <c r="M8" s="67"/>
      <c r="N8" s="67"/>
      <c r="O8" s="68">
        <v>20</v>
      </c>
      <c r="P8" s="49" t="s">
        <v>23</v>
      </c>
      <c r="R8" s="69"/>
      <c r="S8" s="69" t="s">
        <v>25</v>
      </c>
    </row>
    <row r="10" spans="2:19" ht="29" thickBot="1" x14ac:dyDescent="0.2">
      <c r="N10" s="56" t="s">
        <v>5</v>
      </c>
      <c r="O10" s="57" t="s">
        <v>0</v>
      </c>
    </row>
    <row r="11" spans="2:19" x14ac:dyDescent="0.15">
      <c r="B11" s="49" t="s">
        <v>9</v>
      </c>
      <c r="C11" s="58" t="str">
        <f>C5</f>
        <v>Measure</v>
      </c>
      <c r="D11" s="59">
        <v>2021</v>
      </c>
      <c r="E11" s="59">
        <f t="shared" ref="E11:M11" si="4">D11+1</f>
        <v>2022</v>
      </c>
      <c r="F11" s="59">
        <f t="shared" si="4"/>
        <v>2023</v>
      </c>
      <c r="G11" s="59">
        <f t="shared" si="4"/>
        <v>2024</v>
      </c>
      <c r="H11" s="59">
        <f t="shared" si="4"/>
        <v>2025</v>
      </c>
      <c r="I11" s="59">
        <f t="shared" si="4"/>
        <v>2026</v>
      </c>
      <c r="J11" s="59">
        <f t="shared" si="4"/>
        <v>2027</v>
      </c>
      <c r="K11" s="59">
        <f t="shared" si="4"/>
        <v>2028</v>
      </c>
      <c r="L11" s="59">
        <f t="shared" si="4"/>
        <v>2029</v>
      </c>
      <c r="M11" s="59">
        <f t="shared" si="4"/>
        <v>2030</v>
      </c>
      <c r="N11" s="59">
        <v>2030</v>
      </c>
      <c r="O11" s="60">
        <v>0.12</v>
      </c>
      <c r="P11" s="49" t="s">
        <v>1</v>
      </c>
    </row>
    <row r="12" spans="2:19" x14ac:dyDescent="0.15">
      <c r="B12" s="49" t="s">
        <v>21</v>
      </c>
      <c r="C12" s="62">
        <v>2.5</v>
      </c>
      <c r="D12" s="63">
        <f>C12*(1+$O$11)</f>
        <v>2.8000000000000003</v>
      </c>
      <c r="E12" s="63">
        <f t="shared" ref="E12:H12" si="5">D12*(1+$O$11)</f>
        <v>3.1360000000000006</v>
      </c>
      <c r="F12" s="63">
        <f t="shared" si="5"/>
        <v>3.5123200000000008</v>
      </c>
      <c r="G12" s="63">
        <f t="shared" si="5"/>
        <v>3.933798400000001</v>
      </c>
      <c r="H12" s="63">
        <f t="shared" si="5"/>
        <v>4.4058542080000018</v>
      </c>
      <c r="I12" s="63">
        <f>H12*(1+$O$12)</f>
        <v>4.8023810867200023</v>
      </c>
      <c r="J12" s="63">
        <f t="shared" ref="J12:M12" si="6">I12*(1+$O$12)</f>
        <v>5.2345953845248028</v>
      </c>
      <c r="K12" s="63">
        <f t="shared" si="6"/>
        <v>5.7057089691320355</v>
      </c>
      <c r="L12" s="63">
        <f t="shared" si="6"/>
        <v>6.2192227763539192</v>
      </c>
      <c r="M12" s="63">
        <f t="shared" si="6"/>
        <v>6.7789528262257726</v>
      </c>
      <c r="N12" s="63">
        <f>L12*O14</f>
        <v>155.48056940884797</v>
      </c>
      <c r="O12" s="60">
        <v>0.09</v>
      </c>
      <c r="P12" s="61" t="s">
        <v>2</v>
      </c>
    </row>
    <row r="13" spans="2:19" x14ac:dyDescent="0.15">
      <c r="B13" s="49">
        <f>B7</f>
        <v>0</v>
      </c>
      <c r="C13" s="64" t="str">
        <f>C7</f>
        <v>10%)</v>
      </c>
      <c r="D13" s="63"/>
      <c r="E13" s="63"/>
      <c r="F13" s="63"/>
      <c r="G13" s="63"/>
      <c r="H13" s="63"/>
      <c r="I13" s="63"/>
      <c r="J13" s="63"/>
      <c r="K13" s="63"/>
      <c r="L13" s="63"/>
      <c r="M13" s="63"/>
      <c r="N13" s="63">
        <f>N12*(1+$O$7)^($D$5-N11-1)</f>
        <v>59.944490172263833</v>
      </c>
      <c r="O13" s="60">
        <f>O7</f>
        <v>0.1</v>
      </c>
      <c r="P13" s="49" t="s">
        <v>3</v>
      </c>
    </row>
    <row r="14" spans="2:19" ht="14" thickBot="1" x14ac:dyDescent="0.2">
      <c r="C14" s="65" t="s">
        <v>4</v>
      </c>
      <c r="D14" s="66">
        <f>SUM(D13:N13)</f>
        <v>59.944490172263833</v>
      </c>
      <c r="E14" s="67"/>
      <c r="F14" s="67"/>
      <c r="G14" s="67"/>
      <c r="H14" s="67"/>
      <c r="I14" s="67"/>
      <c r="J14" s="67"/>
      <c r="K14" s="67"/>
      <c r="L14" s="67"/>
      <c r="M14" s="67"/>
      <c r="N14" s="67"/>
      <c r="O14" s="68">
        <v>25</v>
      </c>
      <c r="P14" s="49" t="s">
        <v>23</v>
      </c>
    </row>
    <row r="16" spans="2:19" ht="29" thickBot="1" x14ac:dyDescent="0.2">
      <c r="N16" s="56" t="s">
        <v>5</v>
      </c>
      <c r="O16" s="57" t="s">
        <v>0</v>
      </c>
    </row>
    <row r="17" spans="2:16" x14ac:dyDescent="0.15">
      <c r="B17" s="49" t="s">
        <v>10</v>
      </c>
      <c r="C17" s="58" t="str">
        <f>C11</f>
        <v>Measure</v>
      </c>
      <c r="D17" s="59">
        <v>2021</v>
      </c>
      <c r="E17" s="59">
        <f t="shared" ref="E17:M17" si="7">D17+1</f>
        <v>2022</v>
      </c>
      <c r="F17" s="59">
        <f t="shared" si="7"/>
        <v>2023</v>
      </c>
      <c r="G17" s="59">
        <f t="shared" si="7"/>
        <v>2024</v>
      </c>
      <c r="H17" s="59">
        <f t="shared" si="7"/>
        <v>2025</v>
      </c>
      <c r="I17" s="59">
        <f t="shared" si="7"/>
        <v>2026</v>
      </c>
      <c r="J17" s="59">
        <f t="shared" si="7"/>
        <v>2027</v>
      </c>
      <c r="K17" s="59">
        <f t="shared" si="7"/>
        <v>2028</v>
      </c>
      <c r="L17" s="59">
        <f t="shared" si="7"/>
        <v>2029</v>
      </c>
      <c r="M17" s="59">
        <f t="shared" si="7"/>
        <v>2030</v>
      </c>
      <c r="N17" s="59">
        <v>2030</v>
      </c>
      <c r="O17" s="60">
        <v>0</v>
      </c>
      <c r="P17" s="49" t="s">
        <v>1</v>
      </c>
    </row>
    <row r="18" spans="2:16" x14ac:dyDescent="0.15">
      <c r="B18" s="49" t="s">
        <v>20</v>
      </c>
      <c r="C18" s="62">
        <v>2.5</v>
      </c>
      <c r="D18" s="63">
        <f>C18*(1+$O$17)</f>
        <v>2.5</v>
      </c>
      <c r="E18" s="63">
        <f t="shared" ref="E18:H18" si="8">D18*(1+$O$17)</f>
        <v>2.5</v>
      </c>
      <c r="F18" s="63">
        <f t="shared" si="8"/>
        <v>2.5</v>
      </c>
      <c r="G18" s="63">
        <f t="shared" si="8"/>
        <v>2.5</v>
      </c>
      <c r="H18" s="63">
        <f t="shared" si="8"/>
        <v>2.5</v>
      </c>
      <c r="I18" s="63">
        <f>H18*(1+$O$18)</f>
        <v>2.5</v>
      </c>
      <c r="J18" s="63">
        <f>I18*(1+$O$18)</f>
        <v>2.5</v>
      </c>
      <c r="K18" s="63">
        <f>J18*(1+$O$18)</f>
        <v>2.5</v>
      </c>
      <c r="L18" s="63">
        <f>K18*(1+$O$18)</f>
        <v>2.5</v>
      </c>
      <c r="M18" s="63">
        <f>L18*(1+$O$18)</f>
        <v>2.5</v>
      </c>
      <c r="N18" s="63">
        <f>L18*O20</f>
        <v>37.5</v>
      </c>
      <c r="O18" s="60">
        <v>0</v>
      </c>
      <c r="P18" s="61" t="s">
        <v>2</v>
      </c>
    </row>
    <row r="19" spans="2:16" x14ac:dyDescent="0.15">
      <c r="B19" s="49">
        <f>B7</f>
        <v>0</v>
      </c>
      <c r="C19" s="64" t="str">
        <f>C13</f>
        <v>10%)</v>
      </c>
      <c r="D19" s="63"/>
      <c r="E19" s="63"/>
      <c r="F19" s="63"/>
      <c r="G19" s="63"/>
      <c r="H19" s="63"/>
      <c r="I19" s="63"/>
      <c r="J19" s="63"/>
      <c r="K19" s="63"/>
      <c r="L19" s="63"/>
      <c r="M19" s="63"/>
      <c r="N19" s="63">
        <f t="shared" ref="N19" si="9">N18*(1+$O$19)^($D$17-N17-1)</f>
        <v>14.457873353607431</v>
      </c>
      <c r="O19" s="60">
        <f>O13</f>
        <v>0.1</v>
      </c>
      <c r="P19" s="49" t="s">
        <v>3</v>
      </c>
    </row>
    <row r="20" spans="2:16" ht="14" thickBot="1" x14ac:dyDescent="0.2">
      <c r="C20" s="65" t="s">
        <v>4</v>
      </c>
      <c r="D20" s="66">
        <f>SUM(D19:N19)</f>
        <v>14.457873353607431</v>
      </c>
      <c r="E20" s="67"/>
      <c r="F20" s="67"/>
      <c r="G20" s="67"/>
      <c r="H20" s="67"/>
      <c r="I20" s="67"/>
      <c r="J20" s="67"/>
      <c r="K20" s="67"/>
      <c r="L20" s="67"/>
      <c r="M20" s="67"/>
      <c r="N20" s="67"/>
      <c r="O20" s="68">
        <v>15</v>
      </c>
      <c r="P20" s="49" t="s">
        <v>23</v>
      </c>
    </row>
    <row r="21" spans="2:16" ht="14" thickBot="1" x14ac:dyDescent="0.2"/>
    <row r="22" spans="2:16" ht="14" thickBot="1" x14ac:dyDescent="0.2">
      <c r="C22" s="70" t="s">
        <v>12</v>
      </c>
      <c r="D22" s="71" t="s">
        <v>18</v>
      </c>
      <c r="E22" s="71" t="s">
        <v>13</v>
      </c>
      <c r="F22" s="72" t="s">
        <v>14</v>
      </c>
    </row>
    <row r="23" spans="2:16" x14ac:dyDescent="0.15">
      <c r="C23" s="73" t="s">
        <v>32</v>
      </c>
      <c r="D23" s="74">
        <v>0.5</v>
      </c>
      <c r="E23" s="63">
        <f>D8</f>
        <v>35.440280611924635</v>
      </c>
      <c r="F23" s="75">
        <f>E23*D23</f>
        <v>17.720140305962317</v>
      </c>
    </row>
    <row r="24" spans="2:16" x14ac:dyDescent="0.15">
      <c r="C24" s="73" t="s">
        <v>16</v>
      </c>
      <c r="D24" s="74">
        <v>0.4</v>
      </c>
      <c r="E24" s="63">
        <f>D14</f>
        <v>59.944490172263833</v>
      </c>
      <c r="F24" s="75">
        <f t="shared" ref="F24:F25" si="10">E24*D24</f>
        <v>23.977796068905533</v>
      </c>
    </row>
    <row r="25" spans="2:16" ht="14" thickBot="1" x14ac:dyDescent="0.2">
      <c r="C25" s="76" t="s">
        <v>33</v>
      </c>
      <c r="D25" s="77">
        <v>0.1</v>
      </c>
      <c r="E25" s="78">
        <f>D20</f>
        <v>14.457873353607431</v>
      </c>
      <c r="F25" s="79">
        <f t="shared" si="10"/>
        <v>1.4457873353607431</v>
      </c>
    </row>
    <row r="26" spans="2:16" ht="14" thickBot="1" x14ac:dyDescent="0.2">
      <c r="E26" s="80" t="s">
        <v>11</v>
      </c>
      <c r="F26" s="81">
        <f>SUM(F23:F25)</f>
        <v>43.143723710228592</v>
      </c>
    </row>
    <row r="27" spans="2:16" x14ac:dyDescent="0.15">
      <c r="C27" s="49" t="s">
        <v>312</v>
      </c>
      <c r="F27" s="98">
        <f>F26+30</f>
        <v>73.143723710228585</v>
      </c>
    </row>
    <row r="28" spans="2:16" x14ac:dyDescent="0.15">
      <c r="B28" s="49" t="s">
        <v>27</v>
      </c>
    </row>
    <row r="30" spans="2:16" x14ac:dyDescent="0.15">
      <c r="B30" s="49" t="s">
        <v>26</v>
      </c>
      <c r="C30" s="82" t="s">
        <v>28</v>
      </c>
    </row>
  </sheetData>
  <conditionalFormatting sqref="D3">
    <cfRule type="containsText" dxfId="87" priority="1" operator="containsText" text="overvalued">
      <formula>NOT(ISERROR(SEARCH("overvalued",D3)))</formula>
    </cfRule>
    <cfRule type="containsText" dxfId="86" priority="2" operator="containsText" text="undervalued">
      <formula>NOT(ISERROR(SEARCH("undervalued",D3)))</formula>
    </cfRule>
  </conditionalFormatting>
  <hyperlinks>
    <hyperlink ref="C30" r:id="rId1" xr:uid="{8C8CA5AE-633F-4F8C-9DEA-E3F9ADB25F89}"/>
    <hyperlink ref="B4" location="'STOCK VALUE LIST'!A1" display="'STOCK VALUE LIST'!A1" xr:uid="{70EE536D-66E8-424A-814A-BB1ABDCC44A3}"/>
  </hyperlinks>
  <pageMargins left="0.7" right="0.7" top="0.78740157499999996" bottom="0.78740157499999996" header="0.3" footer="0.3"/>
  <pageSetup paperSize="9" orientation="portrait" r:id="rId2"/>
  <drawing r:id="rId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6D6B3-EB7E-438C-9C0B-AD942AAEDBCF}">
  <sheetPr codeName="Sheet48"/>
  <dimension ref="B1:S30"/>
  <sheetViews>
    <sheetView showGridLines="0" topLeftCell="B1" zoomScaleNormal="100" workbookViewId="0">
      <selection activeCell="D24" sqref="D2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279</v>
      </c>
      <c r="C2" s="47" t="s">
        <v>68</v>
      </c>
      <c r="D2" s="48"/>
      <c r="S2" s="3" t="s">
        <v>7</v>
      </c>
    </row>
    <row r="3" spans="2:19" x14ac:dyDescent="0.15">
      <c r="D3" s="13"/>
    </row>
    <row r="4" spans="2:19" ht="29" thickBot="1" x14ac:dyDescent="0.2">
      <c r="B4" s="85" t="s">
        <v>218</v>
      </c>
      <c r="N4" s="5" t="s">
        <v>5</v>
      </c>
      <c r="O4" s="4" t="s">
        <v>0</v>
      </c>
    </row>
    <row r="5" spans="2:19" ht="16" x14ac:dyDescent="0.15">
      <c r="B5" t="s">
        <v>8</v>
      </c>
      <c r="C5" s="6" t="s">
        <v>285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v>
      </c>
      <c r="P5" t="s">
        <v>1</v>
      </c>
      <c r="R5" s="96" t="s">
        <v>282</v>
      </c>
    </row>
    <row r="6" spans="2:19" x14ac:dyDescent="0.15">
      <c r="B6" t="s">
        <v>22</v>
      </c>
      <c r="C6" s="7">
        <v>1</v>
      </c>
      <c r="D6" s="24">
        <f>C6*(1+$O$5)</f>
        <v>1</v>
      </c>
      <c r="E6" s="24">
        <f>D6*(1+$O$5)</f>
        <v>1</v>
      </c>
      <c r="F6" s="24">
        <f>E6*(1+$O$5)</f>
        <v>1</v>
      </c>
      <c r="G6" s="24">
        <f>F6*(1+$O$5)</f>
        <v>1</v>
      </c>
      <c r="H6" s="24">
        <f>G6*(1+$O$5)</f>
        <v>1</v>
      </c>
      <c r="I6" s="24">
        <f>H6*(1+$O$6)</f>
        <v>1</v>
      </c>
      <c r="J6" s="24">
        <f>I6*(1+$O$6)</f>
        <v>1</v>
      </c>
      <c r="K6" s="24">
        <f>J6*(1+$O$6)</f>
        <v>1</v>
      </c>
      <c r="L6" s="24">
        <f>K6*(1+$O$6)</f>
        <v>1</v>
      </c>
      <c r="M6" s="24">
        <f>L6*(1+$O$6)</f>
        <v>1</v>
      </c>
      <c r="N6" s="24">
        <f>L6*O8</f>
        <v>8</v>
      </c>
      <c r="O6" s="21">
        <v>0</v>
      </c>
      <c r="P6" s="1" t="s">
        <v>2</v>
      </c>
    </row>
    <row r="7" spans="2:19" x14ac:dyDescent="0.15">
      <c r="C7" s="8" t="str">
        <f>CONCATENATE(R8,O7*100,S8)</f>
        <v>PV(10%)</v>
      </c>
      <c r="D7" s="24">
        <f>D6*(1+$O$7)^($D$5-D5-1)</f>
        <v>0.90909090909090906</v>
      </c>
      <c r="E7" s="24">
        <f t="shared" ref="E7:N7" si="1">E6*(1+$O$7)^($D$5-E5-1)</f>
        <v>0.82644628099173545</v>
      </c>
      <c r="F7" s="24">
        <f t="shared" si="1"/>
        <v>0.75131480090157754</v>
      </c>
      <c r="G7" s="24">
        <f t="shared" si="1"/>
        <v>0.68301345536507052</v>
      </c>
      <c r="H7" s="24">
        <f t="shared" si="1"/>
        <v>0.62092132305915493</v>
      </c>
      <c r="I7" s="24">
        <f t="shared" si="1"/>
        <v>0.56447393005377722</v>
      </c>
      <c r="J7" s="24">
        <f t="shared" si="1"/>
        <v>0.51315811823070645</v>
      </c>
      <c r="K7" s="24">
        <f t="shared" si="1"/>
        <v>0.46650738020973315</v>
      </c>
      <c r="L7" s="24">
        <f t="shared" si="1"/>
        <v>0.42409761837248466</v>
      </c>
      <c r="M7" s="24">
        <f t="shared" si="1"/>
        <v>0.38554328942953148</v>
      </c>
      <c r="N7" s="24">
        <f t="shared" si="1"/>
        <v>3.0843463154362518</v>
      </c>
      <c r="O7" s="21">
        <v>0.1</v>
      </c>
      <c r="P7" t="s">
        <v>3</v>
      </c>
    </row>
    <row r="8" spans="2:19" ht="14" thickBot="1" x14ac:dyDescent="0.2">
      <c r="C8" s="9" t="s">
        <v>29</v>
      </c>
      <c r="D8" s="25">
        <f>SUM(D7:N7)</f>
        <v>9.2289134211409323</v>
      </c>
      <c r="E8" s="26"/>
      <c r="F8" s="26"/>
      <c r="G8" s="26"/>
      <c r="H8" s="26"/>
      <c r="I8" s="26"/>
      <c r="J8" s="26"/>
      <c r="K8" s="26"/>
      <c r="L8" s="26"/>
      <c r="M8" s="26"/>
      <c r="N8" s="26"/>
      <c r="O8" s="22">
        <v>8</v>
      </c>
      <c r="P8" t="s">
        <v>23</v>
      </c>
      <c r="R8" s="18" t="s">
        <v>24</v>
      </c>
      <c r="S8" s="18" t="s">
        <v>25</v>
      </c>
    </row>
    <row r="10" spans="2:19" ht="29" thickBot="1" x14ac:dyDescent="0.2">
      <c r="N10" s="5" t="s">
        <v>5</v>
      </c>
      <c r="O10" s="4" t="s">
        <v>0</v>
      </c>
    </row>
    <row r="11" spans="2:19" x14ac:dyDescent="0.15">
      <c r="B11" t="s">
        <v>9</v>
      </c>
      <c r="C11" s="6" t="s">
        <v>283</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v>
      </c>
      <c r="P11" t="s">
        <v>1</v>
      </c>
    </row>
    <row r="12" spans="2:19" x14ac:dyDescent="0.15">
      <c r="B12" t="s">
        <v>21</v>
      </c>
      <c r="C12" s="7">
        <v>1.8</v>
      </c>
      <c r="D12" s="24">
        <f>C12*(1+$O$11)</f>
        <v>1.8</v>
      </c>
      <c r="E12" s="24">
        <f>D12*(1+$O$11)</f>
        <v>1.8</v>
      </c>
      <c r="F12" s="24">
        <f>E12*(1+$O$11)</f>
        <v>1.8</v>
      </c>
      <c r="G12" s="24">
        <f>F12*(1+$O$11)</f>
        <v>1.8</v>
      </c>
      <c r="H12" s="24">
        <f>G12*(1+$O$11)</f>
        <v>1.8</v>
      </c>
      <c r="I12" s="24">
        <f>H12*(1+$O$12)</f>
        <v>1.8</v>
      </c>
      <c r="J12" s="24">
        <f>I12*(1+$O$12)</f>
        <v>1.8</v>
      </c>
      <c r="K12" s="24">
        <f>J12*(1+$O$12)</f>
        <v>1.8</v>
      </c>
      <c r="L12" s="24">
        <f>K12*(1+$O$12)</f>
        <v>1.8</v>
      </c>
      <c r="M12" s="24">
        <f>L12*(1+$O$12)</f>
        <v>1.8</v>
      </c>
      <c r="N12" s="24">
        <f>L12*O14</f>
        <v>21.6</v>
      </c>
      <c r="O12" s="21">
        <v>0</v>
      </c>
      <c r="P12" s="1" t="s">
        <v>2</v>
      </c>
    </row>
    <row r="13" spans="2:19" x14ac:dyDescent="0.15">
      <c r="B13">
        <f>B7</f>
        <v>0</v>
      </c>
      <c r="C13" s="8" t="str">
        <f>C7</f>
        <v>PV(10%)</v>
      </c>
      <c r="D13" s="24">
        <f>D12*(1+$O$13)^($D$11-D11-1)</f>
        <v>1.6363636363636362</v>
      </c>
      <c r="E13" s="24">
        <f t="shared" ref="E13:M13" si="3">E12*(1+$O$7)^($D$5-E11-1)</f>
        <v>1.4876033057851239</v>
      </c>
      <c r="F13" s="24">
        <f t="shared" si="3"/>
        <v>1.3523666416228397</v>
      </c>
      <c r="G13" s="24">
        <f t="shared" si="3"/>
        <v>1.229424219657127</v>
      </c>
      <c r="H13" s="24">
        <f t="shared" si="3"/>
        <v>1.1176583815064789</v>
      </c>
      <c r="I13" s="24">
        <f t="shared" si="3"/>
        <v>1.016053074096799</v>
      </c>
      <c r="J13" s="24">
        <f t="shared" si="3"/>
        <v>0.92368461281527159</v>
      </c>
      <c r="K13" s="24">
        <f t="shared" si="3"/>
        <v>0.83971328437751969</v>
      </c>
      <c r="L13" s="24">
        <f t="shared" si="3"/>
        <v>0.76337571307047236</v>
      </c>
      <c r="M13" s="24">
        <f t="shared" si="3"/>
        <v>0.69397792097315669</v>
      </c>
      <c r="N13" s="24">
        <f>N12*(1+$O$7)^($D$5-N11-1)</f>
        <v>8.3277350516778803</v>
      </c>
      <c r="O13" s="21">
        <f>O7</f>
        <v>0.1</v>
      </c>
      <c r="P13" t="s">
        <v>3</v>
      </c>
    </row>
    <row r="14" spans="2:19" ht="14" thickBot="1" x14ac:dyDescent="0.2">
      <c r="C14" s="9" t="s">
        <v>4</v>
      </c>
      <c r="D14" s="25">
        <f>SUM(D13:N13)</f>
        <v>19.387955841946308</v>
      </c>
      <c r="E14" s="26"/>
      <c r="F14" s="26"/>
      <c r="G14" s="26"/>
      <c r="H14" s="26"/>
      <c r="I14" s="26"/>
      <c r="J14" s="26"/>
      <c r="K14" s="26"/>
      <c r="L14" s="26"/>
      <c r="M14" s="26"/>
      <c r="N14" s="26"/>
      <c r="O14" s="22">
        <v>12</v>
      </c>
      <c r="P14" t="s">
        <v>23</v>
      </c>
    </row>
    <row r="16" spans="2:19" ht="29" thickBot="1" x14ac:dyDescent="0.2">
      <c r="N16" s="5" t="s">
        <v>5</v>
      </c>
      <c r="O16" s="4" t="s">
        <v>0</v>
      </c>
    </row>
    <row r="17" spans="2:16" x14ac:dyDescent="0.15">
      <c r="B17" t="s">
        <v>10</v>
      </c>
      <c r="C17" s="6" t="s">
        <v>284</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v>0.3</v>
      </c>
      <c r="D18" s="24">
        <f>C18*(1+$O$17)</f>
        <v>0.3</v>
      </c>
      <c r="E18" s="24">
        <f>D18*(1+$O$17)</f>
        <v>0.3</v>
      </c>
      <c r="F18" s="24">
        <f>E18*(1+$O$17)</f>
        <v>0.3</v>
      </c>
      <c r="G18" s="24">
        <f>F18*(1+$O$17)</f>
        <v>0.3</v>
      </c>
      <c r="H18" s="24">
        <f>G18*(1+$O$17)</f>
        <v>0.3</v>
      </c>
      <c r="I18" s="24">
        <f>H18*(1+$O$18)</f>
        <v>0.3</v>
      </c>
      <c r="J18" s="24">
        <f>I18*(1+$O$18)</f>
        <v>0.3</v>
      </c>
      <c r="K18" s="24">
        <f>J18*(1+$O$18)</f>
        <v>0.3</v>
      </c>
      <c r="L18" s="24">
        <f>K18*(1+$O$18)</f>
        <v>0.3</v>
      </c>
      <c r="M18" s="24">
        <f>L18*(1+$O$18)</f>
        <v>0.3</v>
      </c>
      <c r="N18" s="24">
        <f>L18*O20</f>
        <v>2.6999999999999997</v>
      </c>
      <c r="O18" s="21">
        <v>0</v>
      </c>
      <c r="P18" s="1" t="s">
        <v>2</v>
      </c>
    </row>
    <row r="19" spans="2:16" x14ac:dyDescent="0.15">
      <c r="B19">
        <f>B7</f>
        <v>0</v>
      </c>
      <c r="C19" s="8" t="str">
        <f>C13</f>
        <v>PV(10%)</v>
      </c>
      <c r="D19" s="24">
        <f>D18*(1+$O$19)^($D$17-D17-1)</f>
        <v>0.27272727272727271</v>
      </c>
      <c r="E19" s="24">
        <f t="shared" ref="E19:N19" si="5">E18*(1+$O$19)^($D$17-E17-1)</f>
        <v>0.24793388429752061</v>
      </c>
      <c r="F19" s="24">
        <f t="shared" si="5"/>
        <v>0.22539444027047326</v>
      </c>
      <c r="G19" s="24">
        <f t="shared" si="5"/>
        <v>0.20490403660952114</v>
      </c>
      <c r="H19" s="24">
        <f t="shared" si="5"/>
        <v>0.18627639691774647</v>
      </c>
      <c r="I19" s="24">
        <f t="shared" si="5"/>
        <v>0.16934217901613316</v>
      </c>
      <c r="J19" s="24">
        <f t="shared" si="5"/>
        <v>0.15394743546921194</v>
      </c>
      <c r="K19" s="24">
        <f t="shared" si="5"/>
        <v>0.13995221406291994</v>
      </c>
      <c r="L19" s="24">
        <f t="shared" si="5"/>
        <v>0.12722928551174539</v>
      </c>
      <c r="M19" s="24">
        <f t="shared" si="5"/>
        <v>0.11566298682885943</v>
      </c>
      <c r="N19" s="24">
        <f t="shared" si="5"/>
        <v>1.0409668814597348</v>
      </c>
      <c r="O19" s="21">
        <f>O13</f>
        <v>0.1</v>
      </c>
      <c r="P19" t="s">
        <v>3</v>
      </c>
    </row>
    <row r="20" spans="2:16" ht="14" thickBot="1" x14ac:dyDescent="0.2">
      <c r="C20" s="9" t="s">
        <v>4</v>
      </c>
      <c r="D20" s="25">
        <f>SUM(D19:N19)</f>
        <v>2.8843370131711388</v>
      </c>
      <c r="E20" s="26"/>
      <c r="F20" s="26"/>
      <c r="G20" s="26"/>
      <c r="H20" s="26"/>
      <c r="I20" s="26"/>
      <c r="J20" s="26"/>
      <c r="K20" s="26"/>
      <c r="L20" s="26"/>
      <c r="M20" s="26"/>
      <c r="N20" s="26"/>
      <c r="O20" s="22">
        <v>9</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0.33</v>
      </c>
      <c r="E23" s="24">
        <f>D8</f>
        <v>9.2289134211409323</v>
      </c>
      <c r="F23" s="29">
        <f>E23*D23</f>
        <v>3.0455414289765077</v>
      </c>
    </row>
    <row r="24" spans="2:16" x14ac:dyDescent="0.15">
      <c r="C24" s="11" t="s">
        <v>16</v>
      </c>
      <c r="D24" s="27">
        <v>0.33</v>
      </c>
      <c r="E24" s="24">
        <f>D14</f>
        <v>19.387955841946308</v>
      </c>
      <c r="F24" s="29">
        <f>E24*D24</f>
        <v>6.3980254278422821</v>
      </c>
    </row>
    <row r="25" spans="2:16" ht="14" thickBot="1" x14ac:dyDescent="0.2">
      <c r="C25" s="12" t="s">
        <v>33</v>
      </c>
      <c r="D25" s="28">
        <v>0.34</v>
      </c>
      <c r="E25" s="30">
        <f>D20</f>
        <v>2.8843370131711388</v>
      </c>
      <c r="F25" s="31">
        <f>E25*D25</f>
        <v>0.98067458447818723</v>
      </c>
    </row>
    <row r="26" spans="2:16" ht="14" thickBot="1" x14ac:dyDescent="0.2">
      <c r="E26" s="19" t="s">
        <v>11</v>
      </c>
      <c r="F26" s="20">
        <f>SUM(F23:F25)</f>
        <v>10.424241441296978</v>
      </c>
    </row>
    <row r="28" spans="2:16" x14ac:dyDescent="0.15">
      <c r="B28" t="s">
        <v>27</v>
      </c>
    </row>
    <row r="30" spans="2:16" x14ac:dyDescent="0.15">
      <c r="B30" t="s">
        <v>26</v>
      </c>
      <c r="C30" s="32" t="s">
        <v>28</v>
      </c>
    </row>
  </sheetData>
  <conditionalFormatting sqref="D3">
    <cfRule type="containsText" dxfId="85" priority="1" operator="containsText" text="overvalued">
      <formula>NOT(ISERROR(SEARCH("overvalued",D3)))</formula>
    </cfRule>
    <cfRule type="containsText" dxfId="84" priority="2" operator="containsText" text="undervalued">
      <formula>NOT(ISERROR(SEARCH("undervalued",D3)))</formula>
    </cfRule>
  </conditionalFormatting>
  <hyperlinks>
    <hyperlink ref="C30" r:id="rId1" xr:uid="{F62EBF1D-700C-42C9-8D6C-7449A9E94827}"/>
    <hyperlink ref="B4" location="'COMPARATIVE TABLE'!A1" display="'COMPARATIVE TABLE'!A1" xr:uid="{CA6BFC50-2541-497D-BF6F-F3523A1D4F87}"/>
  </hyperlinks>
  <pageMargins left="0.7" right="0.7" top="0.78740157499999996" bottom="0.78740157499999996" header="0.3" footer="0.3"/>
  <pageSetup paperSize="9" orientation="portrait" r:id="rId2"/>
  <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AA8B7-E440-4111-A8B0-5C038884F764}">
  <sheetPr codeName="Sheet49"/>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292</v>
      </c>
      <c r="C2" s="47"/>
      <c r="D2" s="48"/>
      <c r="S2" s="3" t="s">
        <v>7</v>
      </c>
    </row>
    <row r="3" spans="2:19" x14ac:dyDescent="0.15">
      <c r="D3" s="13"/>
    </row>
    <row r="4" spans="2:19" ht="29" thickBot="1" x14ac:dyDescent="0.2">
      <c r="B4" s="85" t="s">
        <v>218</v>
      </c>
      <c r="N4" s="5" t="s">
        <v>5</v>
      </c>
      <c r="O4" s="4" t="s">
        <v>0</v>
      </c>
    </row>
    <row r="5" spans="2:19" x14ac:dyDescent="0.15">
      <c r="B5" t="s">
        <v>8</v>
      </c>
      <c r="C5" s="6" t="s">
        <v>57</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0.04</v>
      </c>
      <c r="P5" t="s">
        <v>1</v>
      </c>
      <c r="R5" s="1"/>
    </row>
    <row r="6" spans="2:19" x14ac:dyDescent="0.15">
      <c r="B6" t="s">
        <v>22</v>
      </c>
      <c r="C6" s="7">
        <f>0.65*10/'MKT CAP - Price'!C40</f>
        <v>0.94066570188133136</v>
      </c>
      <c r="D6" s="24">
        <f>C6*(1+$O$5)</f>
        <v>0.97829232995658466</v>
      </c>
      <c r="E6" s="24">
        <f>D6*(1+$O$5)</f>
        <v>1.0174240231548481</v>
      </c>
      <c r="F6" s="24">
        <f>E6*(1+$O$5)</f>
        <v>1.0581209840810422</v>
      </c>
      <c r="G6" s="24">
        <f>F6*(1+$O$5)</f>
        <v>1.100445823444284</v>
      </c>
      <c r="H6" s="24">
        <f>G6*(1+$O$5)</f>
        <v>1.1444636563820554</v>
      </c>
      <c r="I6" s="24">
        <f>H6*(1+$O$6)</f>
        <v>1.1902422026373376</v>
      </c>
      <c r="J6" s="24">
        <f>I6*(1+$O$6)</f>
        <v>1.2378518907428311</v>
      </c>
      <c r="K6" s="24">
        <f>J6*(1+$O$6)</f>
        <v>1.2873659663725443</v>
      </c>
      <c r="L6" s="24">
        <f>K6*(1+$O$6)</f>
        <v>1.3388606050274461</v>
      </c>
      <c r="M6" s="24">
        <f>L6*(1+$O$6)</f>
        <v>1.392415029228544</v>
      </c>
      <c r="N6" s="24">
        <f>L6*O8</f>
        <v>26.777212100548923</v>
      </c>
      <c r="O6" s="21">
        <v>0.04</v>
      </c>
      <c r="P6" s="1" t="s">
        <v>2</v>
      </c>
    </row>
    <row r="7" spans="2:19" x14ac:dyDescent="0.15">
      <c r="C7" s="8" t="str">
        <f>CONCATENATE(R8,O7*100,S8)</f>
        <v>PV(10%)</v>
      </c>
      <c r="D7" s="24">
        <f>D6*(1+$O$7)^($D$5-D5-1)</f>
        <v>0.88935666359689514</v>
      </c>
      <c r="E7" s="24">
        <f t="shared" ref="E7:N7" si="1">E6*(1+$O$7)^($D$5-E5-1)</f>
        <v>0.84084630012797357</v>
      </c>
      <c r="F7" s="24">
        <f t="shared" si="1"/>
        <v>0.79498195648462944</v>
      </c>
      <c r="G7" s="24">
        <f t="shared" si="1"/>
        <v>0.75161930431274071</v>
      </c>
      <c r="H7" s="24">
        <f t="shared" si="1"/>
        <v>0.71062188771386392</v>
      </c>
      <c r="I7" s="24">
        <f t="shared" si="1"/>
        <v>0.67186069383856228</v>
      </c>
      <c r="J7" s="24">
        <f t="shared" si="1"/>
        <v>0.63521374690191323</v>
      </c>
      <c r="K7" s="24">
        <f t="shared" si="1"/>
        <v>0.60056572434362709</v>
      </c>
      <c r="L7" s="24">
        <f t="shared" si="1"/>
        <v>0.56780759392488378</v>
      </c>
      <c r="M7" s="24">
        <f t="shared" si="1"/>
        <v>0.53683627061989003</v>
      </c>
      <c r="N7" s="24">
        <f t="shared" si="1"/>
        <v>10.323774434997885</v>
      </c>
      <c r="O7" s="21">
        <v>0.1</v>
      </c>
      <c r="P7" t="s">
        <v>3</v>
      </c>
    </row>
    <row r="8" spans="2:19" ht="14" thickBot="1" x14ac:dyDescent="0.2">
      <c r="C8" s="9" t="s">
        <v>29</v>
      </c>
      <c r="D8" s="25">
        <f>SUM(D7:N7)</f>
        <v>17.323484576862864</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0.06</v>
      </c>
      <c r="P11" t="s">
        <v>1</v>
      </c>
    </row>
    <row r="12" spans="2:19" x14ac:dyDescent="0.15">
      <c r="B12" t="s">
        <v>21</v>
      </c>
      <c r="C12" s="7">
        <f>C6</f>
        <v>0.94066570188133136</v>
      </c>
      <c r="D12" s="24">
        <f>C12*(1+$O$11)</f>
        <v>0.99710564399421131</v>
      </c>
      <c r="E12" s="24">
        <f>D12*(1+$O$11)</f>
        <v>1.0569319826338641</v>
      </c>
      <c r="F12" s="24">
        <f>E12*(1+$O$11)</f>
        <v>1.120347901591896</v>
      </c>
      <c r="G12" s="24">
        <f>F12*(1+$O$11)</f>
        <v>1.1875687756874098</v>
      </c>
      <c r="H12" s="24">
        <f>G12*(1+$O$11)</f>
        <v>1.2588229022286546</v>
      </c>
      <c r="I12" s="24">
        <f>H12*(1+$O$12)</f>
        <v>1.3343522763623739</v>
      </c>
      <c r="J12" s="24">
        <f>I12*(1+$O$12)</f>
        <v>1.4144134129441164</v>
      </c>
      <c r="K12" s="24">
        <f>J12*(1+$O$12)</f>
        <v>1.4992782177207635</v>
      </c>
      <c r="L12" s="24">
        <f>K12*(1+$O$12)</f>
        <v>1.5892349107840094</v>
      </c>
      <c r="M12" s="24">
        <f>L12*(1+$O$12)</f>
        <v>1.6845890054310499</v>
      </c>
      <c r="N12" s="24">
        <f>L12*O14</f>
        <v>39.730872769600232</v>
      </c>
      <c r="O12" s="21">
        <v>0.06</v>
      </c>
      <c r="P12" s="1" t="s">
        <v>2</v>
      </c>
    </row>
    <row r="13" spans="2:19" x14ac:dyDescent="0.15">
      <c r="B13">
        <f>B7</f>
        <v>0</v>
      </c>
      <c r="C13" s="8" t="str">
        <f>C7</f>
        <v>PV(10%)</v>
      </c>
      <c r="D13" s="24">
        <f>D12*(1+$O$13)^($D$11-D11-1)</f>
        <v>0.90645967635837388</v>
      </c>
      <c r="E13" s="24">
        <f t="shared" ref="E13:M13" si="3">E12*(1+$O$7)^($D$5-E11-1)</f>
        <v>0.87349750630897849</v>
      </c>
      <c r="F13" s="24">
        <f t="shared" si="3"/>
        <v>0.84173396062501549</v>
      </c>
      <c r="G13" s="24">
        <f t="shared" si="3"/>
        <v>0.81112545296592409</v>
      </c>
      <c r="H13" s="24">
        <f t="shared" si="3"/>
        <v>0.78162998194898137</v>
      </c>
      <c r="I13" s="24">
        <f t="shared" si="3"/>
        <v>0.75320707351447302</v>
      </c>
      <c r="J13" s="24">
        <f t="shared" si="3"/>
        <v>0.72581772538667388</v>
      </c>
      <c r="K13" s="24">
        <f t="shared" si="3"/>
        <v>0.69942435355443133</v>
      </c>
      <c r="L13" s="24">
        <f t="shared" si="3"/>
        <v>0.67399074069790654</v>
      </c>
      <c r="M13" s="24">
        <f t="shared" si="3"/>
        <v>0.64948198649070987</v>
      </c>
      <c r="N13" s="24">
        <f>N12*(1+$O$7)^($D$5-N11-1)</f>
        <v>15.317971379497873</v>
      </c>
      <c r="O13" s="21">
        <f>O7</f>
        <v>0.1</v>
      </c>
      <c r="P13" t="s">
        <v>3</v>
      </c>
    </row>
    <row r="14" spans="2:19" ht="14" thickBot="1" x14ac:dyDescent="0.2">
      <c r="C14" s="9" t="s">
        <v>4</v>
      </c>
      <c r="D14" s="25">
        <f>SUM(D13:N13)</f>
        <v>23.034339837349343</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0.94066570188133136</v>
      </c>
      <c r="D18" s="24">
        <f>C18*(1+$O$17)</f>
        <v>0.94066570188133136</v>
      </c>
      <c r="E18" s="24">
        <f>D18*(1+$O$17)</f>
        <v>0.94066570188133136</v>
      </c>
      <c r="F18" s="24">
        <f>E18*(1+$O$17)</f>
        <v>0.94066570188133136</v>
      </c>
      <c r="G18" s="24">
        <f>F18*(1+$O$17)</f>
        <v>0.94066570188133136</v>
      </c>
      <c r="H18" s="24">
        <f>G18*(1+$O$17)</f>
        <v>0.94066570188133136</v>
      </c>
      <c r="I18" s="24">
        <f>H18*(1+$O$18)</f>
        <v>0.94066570188133136</v>
      </c>
      <c r="J18" s="24">
        <f>I18*(1+$O$18)</f>
        <v>0.94066570188133136</v>
      </c>
      <c r="K18" s="24">
        <f>J18*(1+$O$18)</f>
        <v>0.94066570188133136</v>
      </c>
      <c r="L18" s="24">
        <f>K18*(1+$O$18)</f>
        <v>0.94066570188133136</v>
      </c>
      <c r="M18" s="24">
        <f>L18*(1+$O$18)</f>
        <v>0.94066570188133136</v>
      </c>
      <c r="N18" s="24">
        <f>L18*O20</f>
        <v>11.287988422575976</v>
      </c>
      <c r="O18" s="21">
        <v>0</v>
      </c>
      <c r="P18" s="1" t="s">
        <v>2</v>
      </c>
    </row>
    <row r="19" spans="2:16" x14ac:dyDescent="0.15">
      <c r="B19">
        <f>B7</f>
        <v>0</v>
      </c>
      <c r="C19" s="8" t="str">
        <f>C13</f>
        <v>PV(10%)</v>
      </c>
      <c r="D19" s="24">
        <f>D18*(1+$O$19)^($D$17-D17-1)</f>
        <v>0.85515063807393754</v>
      </c>
      <c r="E19" s="24">
        <f t="shared" ref="E19:N19" si="5">E18*(1+$O$19)^($D$17-E17-1)</f>
        <v>0.77740967097630687</v>
      </c>
      <c r="F19" s="24">
        <f t="shared" si="5"/>
        <v>0.70673606452391513</v>
      </c>
      <c r="G19" s="24">
        <f t="shared" si="5"/>
        <v>0.6424873313853775</v>
      </c>
      <c r="H19" s="24">
        <f t="shared" si="5"/>
        <v>0.58407939216852489</v>
      </c>
      <c r="I19" s="24">
        <f t="shared" si="5"/>
        <v>0.53098126560774994</v>
      </c>
      <c r="J19" s="24">
        <f t="shared" si="5"/>
        <v>0.48271024146159069</v>
      </c>
      <c r="K19" s="24">
        <f t="shared" si="5"/>
        <v>0.43882749223780976</v>
      </c>
      <c r="L19" s="24">
        <f t="shared" si="5"/>
        <v>0.3989340838525543</v>
      </c>
      <c r="M19" s="24">
        <f t="shared" si="5"/>
        <v>0.36266734895686753</v>
      </c>
      <c r="N19" s="24">
        <f t="shared" si="5"/>
        <v>4.3520081874824097</v>
      </c>
      <c r="O19" s="21">
        <f>O13</f>
        <v>0.1</v>
      </c>
      <c r="P19" t="s">
        <v>3</v>
      </c>
    </row>
    <row r="20" spans="2:16" ht="14" thickBot="1" x14ac:dyDescent="0.2">
      <c r="C20" s="9" t="s">
        <v>4</v>
      </c>
      <c r="D20" s="25">
        <f>SUM(D19:N19)</f>
        <v>10.131991716727043</v>
      </c>
      <c r="E20" s="26"/>
      <c r="F20" s="26"/>
      <c r="G20" s="26"/>
      <c r="H20" s="26"/>
      <c r="I20" s="26"/>
      <c r="J20" s="26"/>
      <c r="K20" s="26"/>
      <c r="L20" s="26"/>
      <c r="M20" s="26"/>
      <c r="N20" s="26"/>
      <c r="O20" s="22">
        <v>12</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17.323484576862864</v>
      </c>
      <c r="F23" s="29">
        <f>E23*D23</f>
        <v>10.394090746117717</v>
      </c>
    </row>
    <row r="24" spans="2:16" x14ac:dyDescent="0.15">
      <c r="C24" s="11" t="s">
        <v>16</v>
      </c>
      <c r="D24" s="27">
        <v>0.2</v>
      </c>
      <c r="E24" s="24">
        <f>D14</f>
        <v>23.034339837349343</v>
      </c>
      <c r="F24" s="29">
        <f>E24*D24</f>
        <v>4.6068679674698689</v>
      </c>
    </row>
    <row r="25" spans="2:16" ht="14" thickBot="1" x14ac:dyDescent="0.2">
      <c r="C25" s="12" t="s">
        <v>33</v>
      </c>
      <c r="D25" s="28">
        <v>0.2</v>
      </c>
      <c r="E25" s="30">
        <f>D20</f>
        <v>10.131991716727043</v>
      </c>
      <c r="F25" s="31">
        <f>E25*D25</f>
        <v>2.0263983433454089</v>
      </c>
    </row>
    <row r="26" spans="2:16" ht="14" thickBot="1" x14ac:dyDescent="0.2">
      <c r="E26" s="19" t="s">
        <v>11</v>
      </c>
      <c r="F26" s="20">
        <f>SUM(F23:F25)</f>
        <v>17.027357056932996</v>
      </c>
    </row>
    <row r="28" spans="2:16" x14ac:dyDescent="0.15">
      <c r="B28" t="s">
        <v>27</v>
      </c>
    </row>
    <row r="30" spans="2:16" x14ac:dyDescent="0.15">
      <c r="B30" t="s">
        <v>26</v>
      </c>
      <c r="C30" s="32" t="s">
        <v>28</v>
      </c>
    </row>
  </sheetData>
  <conditionalFormatting sqref="D3">
    <cfRule type="containsText" dxfId="83" priority="1" operator="containsText" text="overvalued">
      <formula>NOT(ISERROR(SEARCH("overvalued",D3)))</formula>
    </cfRule>
    <cfRule type="containsText" dxfId="82" priority="2" operator="containsText" text="undervalued">
      <formula>NOT(ISERROR(SEARCH("undervalued",D3)))</formula>
    </cfRule>
  </conditionalFormatting>
  <hyperlinks>
    <hyperlink ref="C30" r:id="rId1" xr:uid="{34620276-7B0D-47CB-B49C-D96A12036DF5}"/>
    <hyperlink ref="B4" location="'COMPARATIVE TABLE'!A1" display="'COMPARATIVE TABLE'!A1" xr:uid="{2780CB94-37A0-4B4F-ABB1-E1F28DDC1BB8}"/>
  </hyperlinks>
  <pageMargins left="0.7" right="0.7" top="0.78740157499999996" bottom="0.78740157499999996" header="0.3" footer="0.3"/>
  <pageSetup paperSize="9" orientation="portrait" r:id="rId2"/>
  <drawing r:id="rId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974AF-3679-4919-AF21-049D32FDC32D}">
  <sheetPr codeName="Sheet50"/>
  <dimension ref="B1:S30"/>
  <sheetViews>
    <sheetView showGridLines="0" topLeftCell="B1" zoomScaleNormal="100" workbookViewId="0">
      <selection activeCell="P25" sqref="P25"/>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270</v>
      </c>
      <c r="C2" s="47" t="s">
        <v>68</v>
      </c>
      <c r="D2" s="48"/>
      <c r="S2" s="3" t="s">
        <v>7</v>
      </c>
    </row>
    <row r="3" spans="2:19" x14ac:dyDescent="0.15">
      <c r="D3" s="13"/>
    </row>
    <row r="4" spans="2:19" ht="29" thickBot="1" x14ac:dyDescent="0.2">
      <c r="B4" s="85" t="s">
        <v>218</v>
      </c>
      <c r="N4" s="5" t="s">
        <v>5</v>
      </c>
      <c r="O4" s="4" t="s">
        <v>0</v>
      </c>
    </row>
    <row r="5" spans="2:19" x14ac:dyDescent="0.15">
      <c r="B5" t="s">
        <v>8</v>
      </c>
      <c r="C5" s="6" t="s">
        <v>272</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v>
      </c>
      <c r="P5" t="s">
        <v>1</v>
      </c>
      <c r="R5" s="1"/>
    </row>
    <row r="6" spans="2:19" x14ac:dyDescent="0.15">
      <c r="B6" t="s">
        <v>22</v>
      </c>
      <c r="C6" s="7">
        <v>2</v>
      </c>
      <c r="D6" s="24">
        <f>C6*(1+$O$5)</f>
        <v>2</v>
      </c>
      <c r="E6" s="24">
        <f>D6*(1+$O$5)</f>
        <v>2</v>
      </c>
      <c r="F6" s="24">
        <f>E6*(1+$O$5)</f>
        <v>2</v>
      </c>
      <c r="G6" s="24">
        <f>F6*(1+$O$5)</f>
        <v>2</v>
      </c>
      <c r="H6" s="24">
        <f>G6*(1+$O$5)</f>
        <v>2</v>
      </c>
      <c r="I6" s="24">
        <f>H6*(1+$O$6)</f>
        <v>2</v>
      </c>
      <c r="J6" s="24">
        <f>I6*(1+$O$6)</f>
        <v>2</v>
      </c>
      <c r="K6" s="24">
        <f>J6*(1+$O$6)</f>
        <v>2</v>
      </c>
      <c r="L6" s="24">
        <f>K6*(1+$O$6)</f>
        <v>2</v>
      </c>
      <c r="M6" s="24">
        <f>L6*(1+$O$6)</f>
        <v>2</v>
      </c>
      <c r="N6" s="24">
        <f>L6*O8</f>
        <v>24</v>
      </c>
      <c r="O6" s="21">
        <v>0</v>
      </c>
      <c r="P6" s="1" t="s">
        <v>2</v>
      </c>
    </row>
    <row r="7" spans="2:19" x14ac:dyDescent="0.15">
      <c r="C7" s="8" t="str">
        <f>CONCATENATE(R8,O7*100,S8)</f>
        <v>PV(10%)</v>
      </c>
      <c r="D7" s="24">
        <f>D6*(1+$O$7)^($D$5-D5-1)</f>
        <v>1.8181818181818181</v>
      </c>
      <c r="E7" s="24">
        <f t="shared" ref="E7:N7" si="1">E6*(1+$O$7)^($D$5-E5-1)</f>
        <v>1.6528925619834709</v>
      </c>
      <c r="F7" s="24">
        <f t="shared" si="1"/>
        <v>1.5026296018031551</v>
      </c>
      <c r="G7" s="24">
        <f t="shared" si="1"/>
        <v>1.366026910730141</v>
      </c>
      <c r="H7" s="24">
        <f t="shared" si="1"/>
        <v>1.2418426461183099</v>
      </c>
      <c r="I7" s="24">
        <f t="shared" si="1"/>
        <v>1.1289478601075544</v>
      </c>
      <c r="J7" s="24">
        <f t="shared" si="1"/>
        <v>1.0263162364614129</v>
      </c>
      <c r="K7" s="24">
        <f t="shared" si="1"/>
        <v>0.93301476041946629</v>
      </c>
      <c r="L7" s="24">
        <f t="shared" si="1"/>
        <v>0.84819523674496933</v>
      </c>
      <c r="M7" s="24">
        <f t="shared" si="1"/>
        <v>0.77108657885906295</v>
      </c>
      <c r="N7" s="24">
        <f t="shared" si="1"/>
        <v>9.2530389463087559</v>
      </c>
      <c r="O7" s="21">
        <v>0.1</v>
      </c>
      <c r="P7" t="s">
        <v>3</v>
      </c>
    </row>
    <row r="8" spans="2:19" ht="14" thickBot="1" x14ac:dyDescent="0.2">
      <c r="C8" s="9" t="s">
        <v>29</v>
      </c>
      <c r="D8" s="25">
        <f>SUM(D7:N7)</f>
        <v>21.542173157718118</v>
      </c>
      <c r="E8" s="26"/>
      <c r="F8" s="26"/>
      <c r="G8" s="26"/>
      <c r="H8" s="26"/>
      <c r="I8" s="26"/>
      <c r="J8" s="26"/>
      <c r="K8" s="26"/>
      <c r="L8" s="26"/>
      <c r="M8" s="26"/>
      <c r="N8" s="26"/>
      <c r="O8" s="22">
        <v>12</v>
      </c>
      <c r="P8" t="s">
        <v>23</v>
      </c>
      <c r="R8" s="18" t="s">
        <v>24</v>
      </c>
      <c r="S8" s="18" t="s">
        <v>25</v>
      </c>
    </row>
    <row r="10" spans="2:19" ht="29" thickBot="1" x14ac:dyDescent="0.2">
      <c r="N10" s="5" t="s">
        <v>5</v>
      </c>
      <c r="O10" s="4" t="s">
        <v>0</v>
      </c>
    </row>
    <row r="11" spans="2:19" x14ac:dyDescent="0.15">
      <c r="B11" t="s">
        <v>9</v>
      </c>
      <c r="C11" s="6" t="s">
        <v>271</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v>
      </c>
      <c r="P11" t="s">
        <v>1</v>
      </c>
    </row>
    <row r="12" spans="2:19" x14ac:dyDescent="0.15">
      <c r="B12" t="s">
        <v>21</v>
      </c>
      <c r="C12" s="7">
        <v>3</v>
      </c>
      <c r="D12" s="24">
        <f>C12*(1+$O$11)</f>
        <v>3</v>
      </c>
      <c r="E12" s="24">
        <f>D12*(1+$O$11)</f>
        <v>3</v>
      </c>
      <c r="F12" s="24">
        <f>E12*(1+$O$11)</f>
        <v>3</v>
      </c>
      <c r="G12" s="24">
        <f>F12*(1+$O$11)</f>
        <v>3</v>
      </c>
      <c r="H12" s="24">
        <f>G12*(1+$O$11)</f>
        <v>3</v>
      </c>
      <c r="I12" s="24">
        <f>H12*(1+$O$12)</f>
        <v>3</v>
      </c>
      <c r="J12" s="24">
        <f>I12*(1+$O$12)</f>
        <v>3</v>
      </c>
      <c r="K12" s="24">
        <f>J12*(1+$O$12)</f>
        <v>3</v>
      </c>
      <c r="L12" s="24">
        <f>K12*(1+$O$12)</f>
        <v>3</v>
      </c>
      <c r="M12" s="24">
        <f>L12*(1+$O$12)</f>
        <v>3</v>
      </c>
      <c r="N12" s="24">
        <f>L12*O14</f>
        <v>45</v>
      </c>
      <c r="O12" s="21">
        <v>0</v>
      </c>
      <c r="P12" s="1" t="s">
        <v>2</v>
      </c>
    </row>
    <row r="13" spans="2:19" x14ac:dyDescent="0.15">
      <c r="B13">
        <f>B7</f>
        <v>0</v>
      </c>
      <c r="C13" s="8" t="str">
        <f>C7</f>
        <v>PV(10%)</v>
      </c>
      <c r="D13" s="24">
        <f>D12*(1+$O$13)^($D$11-D11-1)</f>
        <v>2.7272727272727271</v>
      </c>
      <c r="E13" s="24">
        <f t="shared" ref="E13:M13" si="3">E12*(1+$O$7)^($D$5-E11-1)</f>
        <v>2.4793388429752063</v>
      </c>
      <c r="F13" s="24">
        <f t="shared" si="3"/>
        <v>2.2539444027047324</v>
      </c>
      <c r="G13" s="24">
        <f t="shared" si="3"/>
        <v>2.0490403660952117</v>
      </c>
      <c r="H13" s="24">
        <f t="shared" si="3"/>
        <v>1.8627639691774647</v>
      </c>
      <c r="I13" s="24">
        <f t="shared" si="3"/>
        <v>1.6934217901613318</v>
      </c>
      <c r="J13" s="24">
        <f t="shared" si="3"/>
        <v>1.5394743546921195</v>
      </c>
      <c r="K13" s="24">
        <f t="shared" si="3"/>
        <v>1.3995221406291996</v>
      </c>
      <c r="L13" s="24">
        <f t="shared" si="3"/>
        <v>1.2722928551174539</v>
      </c>
      <c r="M13" s="24">
        <f t="shared" si="3"/>
        <v>1.1566298682885945</v>
      </c>
      <c r="N13" s="24">
        <f>N12*(1+$O$7)^($D$5-N11-1)</f>
        <v>17.349448024328918</v>
      </c>
      <c r="O13" s="21">
        <f>O7</f>
        <v>0.1</v>
      </c>
      <c r="P13" t="s">
        <v>3</v>
      </c>
    </row>
    <row r="14" spans="2:19" ht="14" thickBot="1" x14ac:dyDescent="0.2">
      <c r="C14" s="9" t="s">
        <v>4</v>
      </c>
      <c r="D14" s="25">
        <f>SUM(D13:N13)</f>
        <v>35.783149341442957</v>
      </c>
      <c r="E14" s="26"/>
      <c r="F14" s="26"/>
      <c r="G14" s="26"/>
      <c r="H14" s="26"/>
      <c r="I14" s="26"/>
      <c r="J14" s="26"/>
      <c r="K14" s="26"/>
      <c r="L14" s="26"/>
      <c r="M14" s="26"/>
      <c r="N14" s="26"/>
      <c r="O14" s="22">
        <v>15</v>
      </c>
      <c r="P14" t="s">
        <v>23</v>
      </c>
    </row>
    <row r="16" spans="2:19" ht="29" thickBot="1" x14ac:dyDescent="0.2">
      <c r="N16" s="5" t="s">
        <v>5</v>
      </c>
      <c r="O16" s="4" t="s">
        <v>0</v>
      </c>
    </row>
    <row r="17" spans="2:16" x14ac:dyDescent="0.15">
      <c r="B17" t="s">
        <v>10</v>
      </c>
      <c r="C17" s="6" t="s">
        <v>273</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v>1</v>
      </c>
      <c r="D18" s="24">
        <f>C18*(1+$O$17)</f>
        <v>1</v>
      </c>
      <c r="E18" s="24">
        <f>D18*(1+$O$17)</f>
        <v>1</v>
      </c>
      <c r="F18" s="24">
        <f>E18*(1+$O$17)</f>
        <v>1</v>
      </c>
      <c r="G18" s="24">
        <f>F18*(1+$O$17)</f>
        <v>1</v>
      </c>
      <c r="H18" s="24">
        <f>G18*(1+$O$17)</f>
        <v>1</v>
      </c>
      <c r="I18" s="24">
        <f>H18*(1+$O$18)</f>
        <v>1</v>
      </c>
      <c r="J18" s="24">
        <f>I18*(1+$O$18)</f>
        <v>1</v>
      </c>
      <c r="K18" s="24">
        <f>J18*(1+$O$18)</f>
        <v>1</v>
      </c>
      <c r="L18" s="24">
        <f>K18*(1+$O$18)</f>
        <v>1</v>
      </c>
      <c r="M18" s="24">
        <f>L18*(1+$O$18)</f>
        <v>1</v>
      </c>
      <c r="N18" s="24">
        <f>L18*O20</f>
        <v>8</v>
      </c>
      <c r="O18" s="21">
        <v>0</v>
      </c>
      <c r="P18" s="1" t="s">
        <v>2</v>
      </c>
    </row>
    <row r="19" spans="2:16" x14ac:dyDescent="0.15">
      <c r="B19">
        <f>B7</f>
        <v>0</v>
      </c>
      <c r="C19" s="8" t="str">
        <f>C13</f>
        <v>PV(10%)</v>
      </c>
      <c r="D19" s="24">
        <f>D18*(1+$O$19)^($D$17-D17-1)</f>
        <v>0.90909090909090906</v>
      </c>
      <c r="E19" s="24">
        <f t="shared" ref="E19:N19" si="5">E18*(1+$O$19)^($D$17-E17-1)</f>
        <v>0.82644628099173545</v>
      </c>
      <c r="F19" s="24">
        <f t="shared" si="5"/>
        <v>0.75131480090157754</v>
      </c>
      <c r="G19" s="24">
        <f t="shared" si="5"/>
        <v>0.68301345536507052</v>
      </c>
      <c r="H19" s="24">
        <f t="shared" si="5"/>
        <v>0.62092132305915493</v>
      </c>
      <c r="I19" s="24">
        <f t="shared" si="5"/>
        <v>0.56447393005377722</v>
      </c>
      <c r="J19" s="24">
        <f t="shared" si="5"/>
        <v>0.51315811823070645</v>
      </c>
      <c r="K19" s="24">
        <f t="shared" si="5"/>
        <v>0.46650738020973315</v>
      </c>
      <c r="L19" s="24">
        <f t="shared" si="5"/>
        <v>0.42409761837248466</v>
      </c>
      <c r="M19" s="24">
        <f t="shared" si="5"/>
        <v>0.38554328942953148</v>
      </c>
      <c r="N19" s="24">
        <f t="shared" si="5"/>
        <v>3.0843463154362518</v>
      </c>
      <c r="O19" s="21">
        <f>O13</f>
        <v>0.1</v>
      </c>
      <c r="P19" t="s">
        <v>3</v>
      </c>
    </row>
    <row r="20" spans="2:16" ht="14" thickBot="1" x14ac:dyDescent="0.2">
      <c r="C20" s="9" t="s">
        <v>4</v>
      </c>
      <c r="D20" s="25">
        <f>SUM(D19:N19)</f>
        <v>9.2289134211409323</v>
      </c>
      <c r="E20" s="26"/>
      <c r="F20" s="26"/>
      <c r="G20" s="26"/>
      <c r="H20" s="26"/>
      <c r="I20" s="26"/>
      <c r="J20" s="26"/>
      <c r="K20" s="26"/>
      <c r="L20" s="26"/>
      <c r="M20" s="26"/>
      <c r="N20" s="26"/>
      <c r="O20" s="22">
        <v>8</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0.33</v>
      </c>
      <c r="E23" s="24">
        <f>D8</f>
        <v>21.542173157718118</v>
      </c>
      <c r="F23" s="29">
        <f>E23*D23</f>
        <v>7.1089171420469794</v>
      </c>
    </row>
    <row r="24" spans="2:16" x14ac:dyDescent="0.15">
      <c r="C24" s="11" t="s">
        <v>16</v>
      </c>
      <c r="D24" s="27">
        <v>0.33</v>
      </c>
      <c r="E24" s="24">
        <f>D14</f>
        <v>35.783149341442957</v>
      </c>
      <c r="F24" s="29">
        <f>E24*D24</f>
        <v>11.808439282676176</v>
      </c>
    </row>
    <row r="25" spans="2:16" ht="14" thickBot="1" x14ac:dyDescent="0.2">
      <c r="C25" s="12" t="s">
        <v>33</v>
      </c>
      <c r="D25" s="28">
        <v>0.34</v>
      </c>
      <c r="E25" s="30">
        <f>D20</f>
        <v>9.2289134211409323</v>
      </c>
      <c r="F25" s="31">
        <f>E25*D25</f>
        <v>3.1378305631879173</v>
      </c>
    </row>
    <row r="26" spans="2:16" ht="14" thickBot="1" x14ac:dyDescent="0.2">
      <c r="E26" s="19" t="s">
        <v>11</v>
      </c>
      <c r="F26" s="20">
        <f>SUM(F23:F25)</f>
        <v>22.055186987911075</v>
      </c>
    </row>
    <row r="28" spans="2:16" x14ac:dyDescent="0.15">
      <c r="B28" t="s">
        <v>27</v>
      </c>
    </row>
    <row r="30" spans="2:16" x14ac:dyDescent="0.15">
      <c r="B30" t="s">
        <v>26</v>
      </c>
      <c r="C30" s="32" t="s">
        <v>28</v>
      </c>
    </row>
  </sheetData>
  <conditionalFormatting sqref="D3">
    <cfRule type="containsText" dxfId="81" priority="1" operator="containsText" text="overvalued">
      <formula>NOT(ISERROR(SEARCH("overvalued",D3)))</formula>
    </cfRule>
    <cfRule type="containsText" dxfId="80" priority="2" operator="containsText" text="undervalued">
      <formula>NOT(ISERROR(SEARCH("undervalued",D3)))</formula>
    </cfRule>
  </conditionalFormatting>
  <hyperlinks>
    <hyperlink ref="C30" r:id="rId1" xr:uid="{FE5EADD5-718D-4D70-A8BB-D3FA1DD15449}"/>
    <hyperlink ref="B4" location="'COMPARATIVE TABLE'!A1" display="'COMPARATIVE TABLE'!A1" xr:uid="{6A3F9263-EBD6-4379-8FEB-E196D225B53D}"/>
  </hyperlinks>
  <pageMargins left="0.7" right="0.7" top="0.78740157499999996" bottom="0.78740157499999996" header="0.3" footer="0.3"/>
  <pageSetup paperSize="9" orientation="portrait" r:id="rId2"/>
  <drawing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1D0C-EAE2-4A04-A079-D5B4FF8C7271}">
  <sheetPr codeName="Sheet51"/>
  <dimension ref="B1:S30"/>
  <sheetViews>
    <sheetView showGridLines="0" topLeftCell="B1" zoomScaleNormal="100" workbookViewId="0">
      <selection activeCell="O9" sqref="O9"/>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260</v>
      </c>
      <c r="C2" s="47" t="s">
        <v>68</v>
      </c>
      <c r="D2" s="48"/>
      <c r="S2" s="3" t="s">
        <v>7</v>
      </c>
    </row>
    <row r="3" spans="2:19" x14ac:dyDescent="0.15">
      <c r="D3" s="13"/>
    </row>
    <row r="4" spans="2:19" ht="29" thickBot="1" x14ac:dyDescent="0.2">
      <c r="B4" s="85" t="s">
        <v>218</v>
      </c>
      <c r="N4" s="5" t="s">
        <v>5</v>
      </c>
      <c r="O4" s="4" t="s">
        <v>0</v>
      </c>
    </row>
    <row r="5" spans="2:19" x14ac:dyDescent="0.15">
      <c r="B5" t="s">
        <v>8</v>
      </c>
      <c r="C5" s="6" t="s">
        <v>261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0.03</v>
      </c>
      <c r="P5" t="s">
        <v>1</v>
      </c>
      <c r="R5" s="1"/>
    </row>
    <row r="6" spans="2:19" x14ac:dyDescent="0.15">
      <c r="B6" t="s">
        <v>22</v>
      </c>
      <c r="C6" s="7">
        <v>5</v>
      </c>
      <c r="D6" s="24">
        <f>C6*(1+$O$5)</f>
        <v>5.15</v>
      </c>
      <c r="E6" s="24">
        <f>D6*(1+$O$5)</f>
        <v>5.3045000000000009</v>
      </c>
      <c r="F6" s="24">
        <f>E6*(1+$O$5)</f>
        <v>5.4636350000000009</v>
      </c>
      <c r="G6" s="24">
        <f>F6*(1+$O$5)</f>
        <v>5.6275440500000009</v>
      </c>
      <c r="H6" s="24">
        <f>G6*(1+$O$5)</f>
        <v>5.796370371500001</v>
      </c>
      <c r="I6" s="24">
        <f>H6*(1+$O$6)</f>
        <v>5.796370371500001</v>
      </c>
      <c r="J6" s="24">
        <f>I6*(1+$O$6)</f>
        <v>5.796370371500001</v>
      </c>
      <c r="K6" s="24">
        <f>J6*(1+$O$6)</f>
        <v>5.796370371500001</v>
      </c>
      <c r="L6" s="24">
        <f>K6*(1+$O$6)</f>
        <v>5.796370371500001</v>
      </c>
      <c r="M6" s="24">
        <f>L6*(1+$O$6)</f>
        <v>5.796370371500001</v>
      </c>
      <c r="N6" s="24">
        <f>L6*O8</f>
        <v>115.92740743000002</v>
      </c>
      <c r="O6" s="21">
        <v>0</v>
      </c>
      <c r="P6" s="1" t="s">
        <v>2</v>
      </c>
    </row>
    <row r="7" spans="2:19" x14ac:dyDescent="0.15">
      <c r="C7" s="8" t="str">
        <f>CONCATENATE(R8,O7*100,S8)</f>
        <v>PV(10%)</v>
      </c>
      <c r="D7" s="24">
        <f>D6*(1+$O$7)^($D$5-D5-1)</f>
        <v>4.6818181818181817</v>
      </c>
      <c r="E7" s="24">
        <f t="shared" ref="E7:N7" si="1">E6*(1+$O$7)^($D$5-E5-1)</f>
        <v>4.3838842975206616</v>
      </c>
      <c r="F7" s="24">
        <f t="shared" si="1"/>
        <v>4.1049098422238917</v>
      </c>
      <c r="G7" s="24">
        <f t="shared" si="1"/>
        <v>3.8436883068096437</v>
      </c>
      <c r="H7" s="24">
        <f t="shared" si="1"/>
        <v>3.599089960012666</v>
      </c>
      <c r="I7" s="24">
        <f t="shared" si="1"/>
        <v>3.2718999636478783</v>
      </c>
      <c r="J7" s="24">
        <f t="shared" si="1"/>
        <v>2.9744545124071613</v>
      </c>
      <c r="K7" s="24">
        <f t="shared" si="1"/>
        <v>2.704049556733783</v>
      </c>
      <c r="L7" s="24">
        <f t="shared" si="1"/>
        <v>2.4582268697579845</v>
      </c>
      <c r="M7" s="24">
        <f t="shared" si="1"/>
        <v>2.2347516997799857</v>
      </c>
      <c r="N7" s="24">
        <f t="shared" si="1"/>
        <v>44.695033995599715</v>
      </c>
      <c r="O7" s="21">
        <v>0.1</v>
      </c>
      <c r="P7" t="s">
        <v>3</v>
      </c>
    </row>
    <row r="8" spans="2:19" ht="14" thickBot="1" x14ac:dyDescent="0.2">
      <c r="C8" s="9" t="s">
        <v>29</v>
      </c>
      <c r="D8" s="25">
        <f>SUM(D7:N7)</f>
        <v>78.951807186311555</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 in billions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0.05</v>
      </c>
      <c r="P11" t="s">
        <v>1</v>
      </c>
    </row>
    <row r="12" spans="2:19" x14ac:dyDescent="0.15">
      <c r="B12" t="s">
        <v>21</v>
      </c>
      <c r="C12" s="7">
        <f>C6</f>
        <v>5</v>
      </c>
      <c r="D12" s="24">
        <f>C12*(1+$O$11)</f>
        <v>5.25</v>
      </c>
      <c r="E12" s="24">
        <f>D12*(1+$O$11)</f>
        <v>5.5125000000000002</v>
      </c>
      <c r="F12" s="24">
        <f>E12*(1+$O$11)</f>
        <v>5.7881250000000009</v>
      </c>
      <c r="G12" s="24">
        <f>F12*(1+$O$11)</f>
        <v>6.0775312500000007</v>
      </c>
      <c r="H12" s="24">
        <f>G12*(1+$O$11)</f>
        <v>6.3814078125000009</v>
      </c>
      <c r="I12" s="24">
        <f>H12*(1+$O$12)</f>
        <v>6.5728500468750015</v>
      </c>
      <c r="J12" s="24">
        <f>I12*(1+$O$12)</f>
        <v>6.7700355482812515</v>
      </c>
      <c r="K12" s="24">
        <f>J12*(1+$O$12)</f>
        <v>6.9731366147296896</v>
      </c>
      <c r="L12" s="24">
        <f>K12*(1+$O$12)</f>
        <v>7.1823307131715808</v>
      </c>
      <c r="M12" s="24">
        <f>L12*(1+$O$12)</f>
        <v>7.3978006345667282</v>
      </c>
      <c r="N12" s="24">
        <f>L12*O14</f>
        <v>179.55826782928952</v>
      </c>
      <c r="O12" s="21">
        <v>0.03</v>
      </c>
      <c r="P12" s="1" t="s">
        <v>2</v>
      </c>
    </row>
    <row r="13" spans="2:19" x14ac:dyDescent="0.15">
      <c r="B13">
        <f>B7</f>
        <v>0</v>
      </c>
      <c r="C13" s="8" t="str">
        <f>C7</f>
        <v>PV(10%)</v>
      </c>
      <c r="D13" s="24">
        <f>D12*(1+$O$13)^($D$11-D11-1)</f>
        <v>4.7727272727272725</v>
      </c>
      <c r="E13" s="24">
        <f t="shared" ref="E13:M13" si="3">E12*(1+$O$7)^($D$5-E11-1)</f>
        <v>4.5557851239669418</v>
      </c>
      <c r="F13" s="24">
        <f t="shared" si="3"/>
        <v>4.3487039819684439</v>
      </c>
      <c r="G13" s="24">
        <f t="shared" si="3"/>
        <v>4.1510356191516964</v>
      </c>
      <c r="H13" s="24">
        <f t="shared" si="3"/>
        <v>3.9623521819175282</v>
      </c>
      <c r="I13" s="24">
        <f t="shared" si="3"/>
        <v>3.710202497613686</v>
      </c>
      <c r="J13" s="24">
        <f t="shared" si="3"/>
        <v>3.4740987023109962</v>
      </c>
      <c r="K13" s="24">
        <f t="shared" si="3"/>
        <v>3.253019693982115</v>
      </c>
      <c r="L13" s="24">
        <f t="shared" si="3"/>
        <v>3.0460093498196166</v>
      </c>
      <c r="M13" s="24">
        <f t="shared" si="3"/>
        <v>2.8521723911947316</v>
      </c>
      <c r="N13" s="24">
        <f>N12*(1+$O$7)^($D$5-N11-1)</f>
        <v>69.227485223173105</v>
      </c>
      <c r="O13" s="21">
        <f>O7</f>
        <v>0.1</v>
      </c>
      <c r="P13" t="s">
        <v>3</v>
      </c>
    </row>
    <row r="14" spans="2:19" ht="14" thickBot="1" x14ac:dyDescent="0.2">
      <c r="C14" s="9" t="s">
        <v>4</v>
      </c>
      <c r="D14" s="25">
        <f>SUM(D13:N13)</f>
        <v>107.35359203782613</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 in billions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5</v>
      </c>
      <c r="D18" s="24">
        <f>C18*(1+$O$17)</f>
        <v>4.75</v>
      </c>
      <c r="E18" s="24">
        <f>D18*(1+$O$17)</f>
        <v>4.5125000000000002</v>
      </c>
      <c r="F18" s="24">
        <f>E18*(1+$O$17)</f>
        <v>4.2868750000000002</v>
      </c>
      <c r="G18" s="24">
        <f>F18*(1+$O$17)</f>
        <v>4.0725312499999999</v>
      </c>
      <c r="H18" s="24">
        <f>G18*(1+$O$17)</f>
        <v>3.8689046874999997</v>
      </c>
      <c r="I18" s="24">
        <f>H18*(1+$O$18)</f>
        <v>3.6754594531249998</v>
      </c>
      <c r="J18" s="24">
        <f>I18*(1+$O$18)</f>
        <v>3.4916864804687497</v>
      </c>
      <c r="K18" s="24">
        <f>J18*(1+$O$18)</f>
        <v>3.317102156445312</v>
      </c>
      <c r="L18" s="24">
        <f>K18*(1+$O$18)</f>
        <v>3.1512470486230462</v>
      </c>
      <c r="M18" s="24">
        <f>L18*(1+$O$18)</f>
        <v>2.9936846961918939</v>
      </c>
      <c r="N18" s="24">
        <f>L18*O20</f>
        <v>28.361223437607414</v>
      </c>
      <c r="O18" s="21">
        <v>-0.05</v>
      </c>
      <c r="P18" s="1" t="s">
        <v>2</v>
      </c>
    </row>
    <row r="19" spans="2:16" x14ac:dyDescent="0.15">
      <c r="B19">
        <f>B7</f>
        <v>0</v>
      </c>
      <c r="C19" s="8" t="str">
        <f>C13</f>
        <v>PV(10%)</v>
      </c>
      <c r="D19" s="24">
        <f>D18*(1+$O$19)^($D$17-D17-1)</f>
        <v>4.3181818181818183</v>
      </c>
      <c r="E19" s="24">
        <f t="shared" ref="E19:N19" si="5">E18*(1+$O$19)^($D$17-E17-1)</f>
        <v>3.7293388429752063</v>
      </c>
      <c r="F19" s="24">
        <f t="shared" si="5"/>
        <v>3.2207926371149505</v>
      </c>
      <c r="G19" s="24">
        <f t="shared" si="5"/>
        <v>2.7815936411447297</v>
      </c>
      <c r="H19" s="24">
        <f t="shared" si="5"/>
        <v>2.4022854173522661</v>
      </c>
      <c r="I19" s="24">
        <f t="shared" si="5"/>
        <v>2.0747010422587753</v>
      </c>
      <c r="J19" s="24">
        <f t="shared" si="5"/>
        <v>1.791787263768942</v>
      </c>
      <c r="K19" s="24">
        <f t="shared" si="5"/>
        <v>1.5474526368913588</v>
      </c>
      <c r="L19" s="24">
        <f t="shared" si="5"/>
        <v>1.3364363682243552</v>
      </c>
      <c r="M19" s="24">
        <f t="shared" si="5"/>
        <v>1.1541950452846703</v>
      </c>
      <c r="N19" s="24">
        <f t="shared" si="5"/>
        <v>10.934479376381088</v>
      </c>
      <c r="O19" s="21">
        <f>O13</f>
        <v>0.1</v>
      </c>
      <c r="P19" t="s">
        <v>3</v>
      </c>
    </row>
    <row r="20" spans="2:16" ht="14" thickBot="1" x14ac:dyDescent="0.2">
      <c r="C20" s="9" t="s">
        <v>4</v>
      </c>
      <c r="D20" s="25">
        <f>SUM(D19:N19)</f>
        <v>35.291244089578157</v>
      </c>
      <c r="E20" s="26"/>
      <c r="F20" s="26"/>
      <c r="G20" s="26"/>
      <c r="H20" s="26"/>
      <c r="I20" s="26"/>
      <c r="J20" s="26"/>
      <c r="K20" s="26"/>
      <c r="L20" s="26"/>
      <c r="M20" s="26"/>
      <c r="N20" s="26"/>
      <c r="O20" s="22">
        <v>9</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78.951807186311555</v>
      </c>
      <c r="F23" s="29">
        <f>E23*D23</f>
        <v>47.37108431178693</v>
      </c>
    </row>
    <row r="24" spans="2:16" x14ac:dyDescent="0.15">
      <c r="C24" s="11" t="s">
        <v>16</v>
      </c>
      <c r="D24" s="27">
        <v>0.2</v>
      </c>
      <c r="E24" s="24">
        <f>D14</f>
        <v>107.35359203782613</v>
      </c>
      <c r="F24" s="29">
        <f>E24*D24</f>
        <v>21.470718407565229</v>
      </c>
    </row>
    <row r="25" spans="2:16" ht="14" thickBot="1" x14ac:dyDescent="0.2">
      <c r="C25" s="12" t="s">
        <v>33</v>
      </c>
      <c r="D25" s="28">
        <v>0.2</v>
      </c>
      <c r="E25" s="30">
        <f>D20</f>
        <v>35.291244089578157</v>
      </c>
      <c r="F25" s="31">
        <f>E25*D25</f>
        <v>7.058248817915632</v>
      </c>
    </row>
    <row r="26" spans="2:16" ht="14" thickBot="1" x14ac:dyDescent="0.2">
      <c r="E26" s="19" t="s">
        <v>11</v>
      </c>
      <c r="F26" s="20">
        <f>SUM(F23:F25)</f>
        <v>75.900051537267785</v>
      </c>
    </row>
    <row r="28" spans="2:16" x14ac:dyDescent="0.15">
      <c r="B28" t="s">
        <v>27</v>
      </c>
    </row>
    <row r="30" spans="2:16" x14ac:dyDescent="0.15">
      <c r="B30" t="s">
        <v>26</v>
      </c>
      <c r="C30" s="32" t="s">
        <v>28</v>
      </c>
    </row>
  </sheetData>
  <conditionalFormatting sqref="D3">
    <cfRule type="containsText" dxfId="79" priority="1" operator="containsText" text="overvalued">
      <formula>NOT(ISERROR(SEARCH("overvalued",D3)))</formula>
    </cfRule>
    <cfRule type="containsText" dxfId="78" priority="2" operator="containsText" text="undervalued">
      <formula>NOT(ISERROR(SEARCH("undervalued",D3)))</formula>
    </cfRule>
  </conditionalFormatting>
  <hyperlinks>
    <hyperlink ref="C30" r:id="rId1" xr:uid="{450EA900-C5A0-4EC7-8027-BB7D435EBAAB}"/>
    <hyperlink ref="B4" location="'COMPARATIVE TABLE'!A1" display="'COMPARATIVE TABLE'!A1" xr:uid="{59D55CDB-473D-449F-9409-C3EA1B879B78}"/>
  </hyperlinks>
  <pageMargins left="0.7" right="0.7" top="0.78740157499999996" bottom="0.78740157499999996" header="0.3" footer="0.3"/>
  <pageSetup paperSize="9" orientation="portrait" r:id="rId2"/>
  <drawing r:id="rId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31980-BC65-4BAF-B374-FD08877E5109}">
  <sheetPr codeName="Sheet52"/>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259</v>
      </c>
      <c r="C2" s="47" t="s">
        <v>68</v>
      </c>
      <c r="D2" s="48"/>
      <c r="S2" s="3" t="s">
        <v>7</v>
      </c>
    </row>
    <row r="3" spans="2:19" x14ac:dyDescent="0.15">
      <c r="D3" s="13"/>
    </row>
    <row r="4" spans="2:19" ht="29" thickBot="1" x14ac:dyDescent="0.2">
      <c r="B4" s="85" t="s">
        <v>218</v>
      </c>
      <c r="N4" s="5" t="s">
        <v>5</v>
      </c>
      <c r="O4" s="4" t="s">
        <v>0</v>
      </c>
    </row>
    <row r="5" spans="2:19" x14ac:dyDescent="0.15">
      <c r="B5" t="s">
        <v>8</v>
      </c>
      <c r="C5" s="6" t="s">
        <v>261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0.03</v>
      </c>
      <c r="P5" t="s">
        <v>1</v>
      </c>
      <c r="R5" s="1"/>
    </row>
    <row r="6" spans="2:19" x14ac:dyDescent="0.15">
      <c r="B6" t="s">
        <v>22</v>
      </c>
      <c r="C6" s="7">
        <v>10</v>
      </c>
      <c r="D6" s="24">
        <f>C6*(1+$O$5)</f>
        <v>10.3</v>
      </c>
      <c r="E6" s="24">
        <f>D6*(1+$O$5)</f>
        <v>10.609000000000002</v>
      </c>
      <c r="F6" s="24">
        <f>E6*(1+$O$5)</f>
        <v>10.927270000000002</v>
      </c>
      <c r="G6" s="24">
        <f>F6*(1+$O$5)</f>
        <v>11.255088100000002</v>
      </c>
      <c r="H6" s="24">
        <f>G6*(1+$O$5)</f>
        <v>11.592740743000002</v>
      </c>
      <c r="I6" s="24">
        <f>H6*(1+$O$6)</f>
        <v>11.592740743000002</v>
      </c>
      <c r="J6" s="24">
        <f>I6*(1+$O$6)</f>
        <v>11.592740743000002</v>
      </c>
      <c r="K6" s="24">
        <f>J6*(1+$O$6)</f>
        <v>11.592740743000002</v>
      </c>
      <c r="L6" s="24">
        <f>K6*(1+$O$6)</f>
        <v>11.592740743000002</v>
      </c>
      <c r="M6" s="24">
        <f>L6*(1+$O$6)</f>
        <v>11.592740743000002</v>
      </c>
      <c r="N6" s="24">
        <f>L6*O8</f>
        <v>231.85481486000003</v>
      </c>
      <c r="O6" s="21">
        <v>0</v>
      </c>
      <c r="P6" s="1" t="s">
        <v>2</v>
      </c>
    </row>
    <row r="7" spans="2:19" x14ac:dyDescent="0.15">
      <c r="C7" s="8" t="str">
        <f>CONCATENATE(R8,O7*100,S8)</f>
        <v>PV(10%)</v>
      </c>
      <c r="D7" s="24">
        <f>D6*(1+$O$7)^($D$5-D5-1)</f>
        <v>9.3636363636363633</v>
      </c>
      <c r="E7" s="24">
        <f t="shared" ref="E7:N7" si="1">E6*(1+$O$7)^($D$5-E5-1)</f>
        <v>8.7677685950413231</v>
      </c>
      <c r="F7" s="24">
        <f t="shared" si="1"/>
        <v>8.2098196844477833</v>
      </c>
      <c r="G7" s="24">
        <f t="shared" si="1"/>
        <v>7.6873766136192874</v>
      </c>
      <c r="H7" s="24">
        <f t="shared" si="1"/>
        <v>7.198179920025332</v>
      </c>
      <c r="I7" s="24">
        <f t="shared" si="1"/>
        <v>6.5437999272957565</v>
      </c>
      <c r="J7" s="24">
        <f t="shared" si="1"/>
        <v>5.9489090248143226</v>
      </c>
      <c r="K7" s="24">
        <f t="shared" si="1"/>
        <v>5.408099113467566</v>
      </c>
      <c r="L7" s="24">
        <f t="shared" si="1"/>
        <v>4.9164537395159691</v>
      </c>
      <c r="M7" s="24">
        <f t="shared" si="1"/>
        <v>4.4695033995599713</v>
      </c>
      <c r="N7" s="24">
        <f t="shared" si="1"/>
        <v>89.39006799119943</v>
      </c>
      <c r="O7" s="21">
        <v>0.1</v>
      </c>
      <c r="P7" t="s">
        <v>3</v>
      </c>
    </row>
    <row r="8" spans="2:19" ht="14" thickBot="1" x14ac:dyDescent="0.2">
      <c r="C8" s="9" t="s">
        <v>29</v>
      </c>
      <c r="D8" s="25">
        <f>SUM(D7:N7)</f>
        <v>157.90361437262311</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 in billions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0.05</v>
      </c>
      <c r="P11" t="s">
        <v>1</v>
      </c>
    </row>
    <row r="12" spans="2:19" x14ac:dyDescent="0.15">
      <c r="B12" t="s">
        <v>21</v>
      </c>
      <c r="C12" s="7">
        <f>C6</f>
        <v>10</v>
      </c>
      <c r="D12" s="24">
        <f>C12*(1+$O$11)</f>
        <v>10.5</v>
      </c>
      <c r="E12" s="24">
        <f>D12*(1+$O$11)</f>
        <v>11.025</v>
      </c>
      <c r="F12" s="24">
        <f>E12*(1+$O$11)</f>
        <v>11.576250000000002</v>
      </c>
      <c r="G12" s="24">
        <f>F12*(1+$O$11)</f>
        <v>12.155062500000001</v>
      </c>
      <c r="H12" s="24">
        <f>G12*(1+$O$11)</f>
        <v>12.762815625000002</v>
      </c>
      <c r="I12" s="24">
        <f>H12*(1+$O$12)</f>
        <v>13.145700093750003</v>
      </c>
      <c r="J12" s="24">
        <f>I12*(1+$O$12)</f>
        <v>13.540071096562503</v>
      </c>
      <c r="K12" s="24">
        <f>J12*(1+$O$12)</f>
        <v>13.946273229459379</v>
      </c>
      <c r="L12" s="24">
        <f>K12*(1+$O$12)</f>
        <v>14.364661426343162</v>
      </c>
      <c r="M12" s="24">
        <f>L12*(1+$O$12)</f>
        <v>14.795601269133456</v>
      </c>
      <c r="N12" s="24">
        <f>L12*O14</f>
        <v>359.11653565857904</v>
      </c>
      <c r="O12" s="21">
        <v>0.03</v>
      </c>
      <c r="P12" s="1" t="s">
        <v>2</v>
      </c>
    </row>
    <row r="13" spans="2:19" x14ac:dyDescent="0.15">
      <c r="B13">
        <f>B7</f>
        <v>0</v>
      </c>
      <c r="C13" s="8" t="str">
        <f>C7</f>
        <v>PV(10%)</v>
      </c>
      <c r="D13" s="24">
        <f>D12*(1+$O$13)^($D$11-D11-1)</f>
        <v>9.545454545454545</v>
      </c>
      <c r="E13" s="24">
        <f t="shared" ref="E13:M13" si="3">E12*(1+$O$7)^($D$5-E11-1)</f>
        <v>9.1115702479338836</v>
      </c>
      <c r="F13" s="24">
        <f t="shared" si="3"/>
        <v>8.6974079639368878</v>
      </c>
      <c r="G13" s="24">
        <f t="shared" si="3"/>
        <v>8.3020712383033928</v>
      </c>
      <c r="H13" s="24">
        <f t="shared" si="3"/>
        <v>7.9247043638350565</v>
      </c>
      <c r="I13" s="24">
        <f t="shared" si="3"/>
        <v>7.4204049952273721</v>
      </c>
      <c r="J13" s="24">
        <f t="shared" si="3"/>
        <v>6.9481974046219923</v>
      </c>
      <c r="K13" s="24">
        <f t="shared" si="3"/>
        <v>6.50603938796423</v>
      </c>
      <c r="L13" s="24">
        <f t="shared" si="3"/>
        <v>6.0920186996392331</v>
      </c>
      <c r="M13" s="24">
        <f t="shared" si="3"/>
        <v>5.7043447823894633</v>
      </c>
      <c r="N13" s="24">
        <f>N12*(1+$O$7)^($D$5-N11-1)</f>
        <v>138.45497044634621</v>
      </c>
      <c r="O13" s="21">
        <f>O7</f>
        <v>0.1</v>
      </c>
      <c r="P13" t="s">
        <v>3</v>
      </c>
    </row>
    <row r="14" spans="2:19" ht="14" thickBot="1" x14ac:dyDescent="0.2">
      <c r="C14" s="9" t="s">
        <v>4</v>
      </c>
      <c r="D14" s="25">
        <f>SUM(D13:N13)</f>
        <v>214.70718407565226</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 in billions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10</v>
      </c>
      <c r="D18" s="24">
        <f>C18*(1+$O$17)</f>
        <v>9.5</v>
      </c>
      <c r="E18" s="24">
        <f>D18*(1+$O$17)</f>
        <v>9.0250000000000004</v>
      </c>
      <c r="F18" s="24">
        <f>E18*(1+$O$17)</f>
        <v>8.5737500000000004</v>
      </c>
      <c r="G18" s="24">
        <f>F18*(1+$O$17)</f>
        <v>8.1450624999999999</v>
      </c>
      <c r="H18" s="24">
        <f>G18*(1+$O$17)</f>
        <v>7.7378093749999994</v>
      </c>
      <c r="I18" s="24">
        <f>H18*(1+$O$18)</f>
        <v>7.3509189062499996</v>
      </c>
      <c r="J18" s="24">
        <f>I18*(1+$O$18)</f>
        <v>6.9833729609374995</v>
      </c>
      <c r="K18" s="24">
        <f>J18*(1+$O$18)</f>
        <v>6.6342043128906241</v>
      </c>
      <c r="L18" s="24">
        <f>K18*(1+$O$18)</f>
        <v>6.3024940972460923</v>
      </c>
      <c r="M18" s="24">
        <f>L18*(1+$O$18)</f>
        <v>5.9873693923837878</v>
      </c>
      <c r="N18" s="24">
        <f>L18*O20</f>
        <v>63.024940972460925</v>
      </c>
      <c r="O18" s="21">
        <v>-0.05</v>
      </c>
      <c r="P18" s="1" t="s">
        <v>2</v>
      </c>
    </row>
    <row r="19" spans="2:16" x14ac:dyDescent="0.15">
      <c r="B19">
        <f>B7</f>
        <v>0</v>
      </c>
      <c r="C19" s="8" t="str">
        <f>C13</f>
        <v>PV(10%)</v>
      </c>
      <c r="D19" s="24">
        <f>D18*(1+$O$19)^($D$17-D17-1)</f>
        <v>8.6363636363636367</v>
      </c>
      <c r="E19" s="24">
        <f t="shared" ref="E19:N19" si="5">E18*(1+$O$19)^($D$17-E17-1)</f>
        <v>7.4586776859504127</v>
      </c>
      <c r="F19" s="24">
        <f t="shared" si="5"/>
        <v>6.4415852742299009</v>
      </c>
      <c r="G19" s="24">
        <f t="shared" si="5"/>
        <v>5.5631872822894595</v>
      </c>
      <c r="H19" s="24">
        <f t="shared" si="5"/>
        <v>4.8045708347045322</v>
      </c>
      <c r="I19" s="24">
        <f t="shared" si="5"/>
        <v>4.1494020845175505</v>
      </c>
      <c r="J19" s="24">
        <f t="shared" si="5"/>
        <v>3.5835745275378841</v>
      </c>
      <c r="K19" s="24">
        <f t="shared" si="5"/>
        <v>3.0949052737827176</v>
      </c>
      <c r="L19" s="24">
        <f t="shared" si="5"/>
        <v>2.6728727364487104</v>
      </c>
      <c r="M19" s="24">
        <f t="shared" si="5"/>
        <v>2.3083900905693406</v>
      </c>
      <c r="N19" s="24">
        <f t="shared" si="5"/>
        <v>24.298843058624641</v>
      </c>
      <c r="O19" s="21">
        <f>O13</f>
        <v>0.1</v>
      </c>
      <c r="P19" t="s">
        <v>3</v>
      </c>
    </row>
    <row r="20" spans="2:16" ht="14" thickBot="1" x14ac:dyDescent="0.2">
      <c r="C20" s="9" t="s">
        <v>4</v>
      </c>
      <c r="D20" s="25">
        <f>SUM(D19:N19)</f>
        <v>73.012372485018787</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0.5</v>
      </c>
      <c r="E23" s="24">
        <f>D8</f>
        <v>157.90361437262311</v>
      </c>
      <c r="F23" s="29">
        <f>E23*D23</f>
        <v>78.951807186311555</v>
      </c>
    </row>
    <row r="24" spans="2:16" x14ac:dyDescent="0.15">
      <c r="C24" s="11" t="s">
        <v>16</v>
      </c>
      <c r="D24" s="27">
        <v>0.2</v>
      </c>
      <c r="E24" s="24">
        <f>D14</f>
        <v>214.70718407565226</v>
      </c>
      <c r="F24" s="29">
        <f>E24*D24</f>
        <v>42.941436815130459</v>
      </c>
    </row>
    <row r="25" spans="2:16" ht="14" thickBot="1" x14ac:dyDescent="0.2">
      <c r="C25" s="12" t="s">
        <v>33</v>
      </c>
      <c r="D25" s="28">
        <v>0.3</v>
      </c>
      <c r="E25" s="30">
        <f>D20</f>
        <v>73.012372485018787</v>
      </c>
      <c r="F25" s="31">
        <f>E25*D25</f>
        <v>21.903711745505635</v>
      </c>
    </row>
    <row r="26" spans="2:16" ht="14" thickBot="1" x14ac:dyDescent="0.2">
      <c r="E26" s="19" t="s">
        <v>11</v>
      </c>
      <c r="F26" s="20">
        <f>SUM(F23:F25)</f>
        <v>143.79695574694765</v>
      </c>
    </row>
    <row r="28" spans="2:16" x14ac:dyDescent="0.15">
      <c r="B28" t="s">
        <v>27</v>
      </c>
    </row>
    <row r="30" spans="2:16" x14ac:dyDescent="0.15">
      <c r="B30" t="s">
        <v>26</v>
      </c>
      <c r="C30" s="32" t="s">
        <v>28</v>
      </c>
    </row>
  </sheetData>
  <conditionalFormatting sqref="D3">
    <cfRule type="containsText" dxfId="77" priority="1" operator="containsText" text="overvalued">
      <formula>NOT(ISERROR(SEARCH("overvalued",D3)))</formula>
    </cfRule>
    <cfRule type="containsText" dxfId="76" priority="2" operator="containsText" text="undervalued">
      <formula>NOT(ISERROR(SEARCH("undervalued",D3)))</formula>
    </cfRule>
  </conditionalFormatting>
  <hyperlinks>
    <hyperlink ref="C30" r:id="rId1" xr:uid="{EEBD4024-7B2D-4A28-BA11-1EE762B07B99}"/>
    <hyperlink ref="B4" location="'COMPARATIVE TABLE'!A1" display="'COMPARATIVE TABLE'!A1" xr:uid="{FD498FCA-AD71-48C2-BD49-D3862179E93D}"/>
  </hyperlinks>
  <pageMargins left="0.7" right="0.7" top="0.78740157499999996" bottom="0.78740157499999996" header="0.3" footer="0.3"/>
  <pageSetup paperSize="9" orientation="portrait" r:id="rId2"/>
  <drawing r:id="rId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EA868-2198-40E9-AF51-C43464F84365}">
  <sheetPr codeName="Sheet53"/>
  <dimension ref="B1:S30"/>
  <sheetViews>
    <sheetView showGridLines="0" zoomScale="125" zoomScaleNormal="125"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219</v>
      </c>
      <c r="C2" s="47" t="s">
        <v>68</v>
      </c>
      <c r="D2" s="48"/>
      <c r="S2" s="3" t="s">
        <v>7</v>
      </c>
    </row>
    <row r="3" spans="2:19" x14ac:dyDescent="0.15">
      <c r="B3" s="149" t="s">
        <v>772</v>
      </c>
      <c r="C3" s="149">
        <f>'MKT CAP - Price'!C33</f>
        <v>39.4</v>
      </c>
      <c r="D3" s="13"/>
    </row>
    <row r="4" spans="2:19" ht="29" thickBot="1" x14ac:dyDescent="0.2">
      <c r="B4" s="85" t="s">
        <v>218</v>
      </c>
      <c r="N4" s="5" t="s">
        <v>5</v>
      </c>
      <c r="O4" s="4" t="s">
        <v>0</v>
      </c>
    </row>
    <row r="5" spans="2:19" x14ac:dyDescent="0.15">
      <c r="B5" t="s">
        <v>8</v>
      </c>
      <c r="C5" s="6" t="s">
        <v>703</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0.05</v>
      </c>
      <c r="P5" t="s">
        <v>1</v>
      </c>
      <c r="R5" s="1"/>
    </row>
    <row r="6" spans="2:19" x14ac:dyDescent="0.15">
      <c r="B6" t="s">
        <v>22</v>
      </c>
      <c r="C6" s="7">
        <v>2.56</v>
      </c>
      <c r="D6" s="24">
        <f>C6*(1+$O$5)</f>
        <v>2.6880000000000002</v>
      </c>
      <c r="E6" s="24">
        <f>D6*(1+$O$5)</f>
        <v>2.8224000000000005</v>
      </c>
      <c r="F6" s="24">
        <f>E6*(1+$O$5)</f>
        <v>2.9635200000000008</v>
      </c>
      <c r="G6" s="24">
        <f>F6*(1+$O$5)</f>
        <v>3.1116960000000011</v>
      </c>
      <c r="H6" s="24">
        <f>G6*(1+$O$5)</f>
        <v>3.2672808000000013</v>
      </c>
      <c r="I6" s="24">
        <f>H6*(1+$O$6)</f>
        <v>3.5940088800000018</v>
      </c>
      <c r="J6" s="24">
        <f>I6*(1+$O$6)</f>
        <v>3.9534097680000024</v>
      </c>
      <c r="K6" s="24">
        <f>J6*(1+$O$6)</f>
        <v>4.3487507448000029</v>
      </c>
      <c r="L6" s="24">
        <f>K6*(1+$O$6)</f>
        <v>4.7836258192800036</v>
      </c>
      <c r="M6" s="24">
        <f>L6*(1+$O$6)</f>
        <v>5.2619884012080043</v>
      </c>
      <c r="N6" s="24">
        <f>L6*O8</f>
        <v>95.672516385600076</v>
      </c>
      <c r="O6" s="21">
        <v>0.1</v>
      </c>
      <c r="P6" s="1" t="s">
        <v>2</v>
      </c>
    </row>
    <row r="7" spans="2:19" x14ac:dyDescent="0.15">
      <c r="C7" s="8" t="str">
        <f>CONCATENATE(R8,O7*100,S8)</f>
        <v>PV(10%)</v>
      </c>
      <c r="D7" s="24">
        <f>D6*(1+$O$7)^($D$5-D5-1)</f>
        <v>2.4436363636363638</v>
      </c>
      <c r="E7" s="24">
        <f t="shared" ref="E7:N7" si="1">E6*(1+$O$7)^($D$5-E5-1)</f>
        <v>2.3325619834710745</v>
      </c>
      <c r="F7" s="24">
        <f t="shared" si="1"/>
        <v>2.2265364387678437</v>
      </c>
      <c r="G7" s="24">
        <f t="shared" si="1"/>
        <v>2.1253302370056693</v>
      </c>
      <c r="H7" s="24">
        <f t="shared" si="1"/>
        <v>2.028724317141775</v>
      </c>
      <c r="I7" s="24">
        <f t="shared" si="1"/>
        <v>2.028724317141775</v>
      </c>
      <c r="J7" s="24">
        <f t="shared" si="1"/>
        <v>2.028724317141775</v>
      </c>
      <c r="K7" s="24">
        <f t="shared" si="1"/>
        <v>2.028724317141775</v>
      </c>
      <c r="L7" s="24">
        <f t="shared" si="1"/>
        <v>2.0287243171417755</v>
      </c>
      <c r="M7" s="24">
        <f t="shared" si="1"/>
        <v>2.028724317141775</v>
      </c>
      <c r="N7" s="24">
        <f t="shared" si="1"/>
        <v>36.885896675305005</v>
      </c>
      <c r="O7" s="21">
        <v>0.1</v>
      </c>
      <c r="P7" t="s">
        <v>3</v>
      </c>
    </row>
    <row r="8" spans="2:19" ht="14" thickBot="1" x14ac:dyDescent="0.2">
      <c r="C8" s="9" t="s">
        <v>29</v>
      </c>
      <c r="D8" s="25">
        <f>SUM(D7:N7)</f>
        <v>58.18630760103661</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 per share</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0.05</v>
      </c>
      <c r="P11" t="s">
        <v>1</v>
      </c>
    </row>
    <row r="12" spans="2:19" x14ac:dyDescent="0.15">
      <c r="B12" t="s">
        <v>21</v>
      </c>
      <c r="C12" s="7">
        <f>C6</f>
        <v>2.56</v>
      </c>
      <c r="D12" s="24">
        <f>C12*(1+$O$11)</f>
        <v>2.6880000000000002</v>
      </c>
      <c r="E12" s="24">
        <f>D12*(1+$O$11)</f>
        <v>2.8224000000000005</v>
      </c>
      <c r="F12" s="24">
        <f>E12*(1+$O$11)</f>
        <v>2.9635200000000008</v>
      </c>
      <c r="G12" s="24">
        <f>F12*(1+$O$11)</f>
        <v>3.1116960000000011</v>
      </c>
      <c r="H12" s="24">
        <f>G12*(1+$O$11)</f>
        <v>3.2672808000000013</v>
      </c>
      <c r="I12" s="24">
        <f>H12*(1+$O$12)</f>
        <v>3.659354496000002</v>
      </c>
      <c r="J12" s="24">
        <f>I12*(1+$O$12)</f>
        <v>4.0984770355200029</v>
      </c>
      <c r="K12" s="24">
        <f>J12*(1+$O$12)</f>
        <v>4.5902942797824036</v>
      </c>
      <c r="L12" s="24">
        <f>K12*(1+$O$12)</f>
        <v>5.1411295933562924</v>
      </c>
      <c r="M12" s="24">
        <f>L12*(1+$O$12)</f>
        <v>5.7580651445590476</v>
      </c>
      <c r="N12" s="24">
        <f>L12*O14</f>
        <v>128.52823983390732</v>
      </c>
      <c r="O12" s="21">
        <v>0.12</v>
      </c>
      <c r="P12" s="1" t="s">
        <v>2</v>
      </c>
    </row>
    <row r="13" spans="2:19" x14ac:dyDescent="0.15">
      <c r="B13">
        <f>B7</f>
        <v>0</v>
      </c>
      <c r="C13" s="8" t="str">
        <f>C7</f>
        <v>PV(10%)</v>
      </c>
      <c r="D13" s="24">
        <f>D12*(1+$O$13)^($D$11-D11-1)</f>
        <v>2.4436363636363638</v>
      </c>
      <c r="E13" s="24">
        <f t="shared" ref="E13:M13" si="3">E12*(1+$O$7)^($D$5-E11-1)</f>
        <v>2.3325619834710745</v>
      </c>
      <c r="F13" s="24">
        <f t="shared" si="3"/>
        <v>2.2265364387678437</v>
      </c>
      <c r="G13" s="24">
        <f t="shared" si="3"/>
        <v>2.1253302370056693</v>
      </c>
      <c r="H13" s="24">
        <f t="shared" si="3"/>
        <v>2.028724317141775</v>
      </c>
      <c r="I13" s="24">
        <f t="shared" si="3"/>
        <v>2.0656102138170804</v>
      </c>
      <c r="J13" s="24">
        <f t="shared" si="3"/>
        <v>2.103166763159209</v>
      </c>
      <c r="K13" s="24">
        <f t="shared" si="3"/>
        <v>2.1414061588530129</v>
      </c>
      <c r="L13" s="24">
        <f t="shared" si="3"/>
        <v>2.1803408162867042</v>
      </c>
      <c r="M13" s="24">
        <f t="shared" si="3"/>
        <v>2.2199833765828259</v>
      </c>
      <c r="N13" s="24">
        <f>N12*(1+$O$7)^($D$5-N11-1)</f>
        <v>49.553200370152368</v>
      </c>
      <c r="O13" s="21">
        <f>O7</f>
        <v>0.1</v>
      </c>
      <c r="P13" t="s">
        <v>3</v>
      </c>
    </row>
    <row r="14" spans="2:19" ht="14" thickBot="1" x14ac:dyDescent="0.2">
      <c r="C14" s="9" t="s">
        <v>4</v>
      </c>
      <c r="D14" s="25">
        <f>SUM(D13:N13)</f>
        <v>71.420497038873918</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 per share</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v>
      </c>
      <c r="P17" t="s">
        <v>1</v>
      </c>
    </row>
    <row r="18" spans="2:16" x14ac:dyDescent="0.15">
      <c r="B18" t="s">
        <v>20</v>
      </c>
      <c r="C18" s="7">
        <f>C12</f>
        <v>2.56</v>
      </c>
      <c r="D18" s="24">
        <f>C18*(1+$O$17)</f>
        <v>2.56</v>
      </c>
      <c r="E18" s="24">
        <f>D18*(1+$O$17)</f>
        <v>2.56</v>
      </c>
      <c r="F18" s="24">
        <f>E18*(1+$O$17)</f>
        <v>2.56</v>
      </c>
      <c r="G18" s="24">
        <f>F18*(1+$O$17)</f>
        <v>2.56</v>
      </c>
      <c r="H18" s="24">
        <f>G18*(1+$O$17)</f>
        <v>2.56</v>
      </c>
      <c r="I18" s="24">
        <f>H18*(1+$O$18)</f>
        <v>2.56</v>
      </c>
      <c r="J18" s="24">
        <f>I18*(1+$O$18)</f>
        <v>2.56</v>
      </c>
      <c r="K18" s="24">
        <f>J18*(1+$O$18)</f>
        <v>2.56</v>
      </c>
      <c r="L18" s="24">
        <f>K18*(1+$O$18)</f>
        <v>2.56</v>
      </c>
      <c r="M18" s="24">
        <f>L18*(1+$O$18)</f>
        <v>2.56</v>
      </c>
      <c r="N18" s="24">
        <f>L18*O20</f>
        <v>38.4</v>
      </c>
      <c r="O18" s="21">
        <v>0</v>
      </c>
      <c r="P18" s="1" t="s">
        <v>2</v>
      </c>
    </row>
    <row r="19" spans="2:16" x14ac:dyDescent="0.15">
      <c r="B19">
        <f>B7</f>
        <v>0</v>
      </c>
      <c r="C19" s="8" t="str">
        <f>C13</f>
        <v>PV(10%)</v>
      </c>
      <c r="D19" s="24">
        <f>D18*(1+$O$19)^($D$17-D17-1)</f>
        <v>2.3272727272727272</v>
      </c>
      <c r="E19" s="24">
        <f t="shared" ref="E19:N19" si="5">E18*(1+$O$19)^($D$17-E17-1)</f>
        <v>2.1157024793388426</v>
      </c>
      <c r="F19" s="24">
        <f t="shared" si="5"/>
        <v>1.9233658903080386</v>
      </c>
      <c r="G19" s="24">
        <f t="shared" si="5"/>
        <v>1.7485144457345805</v>
      </c>
      <c r="H19" s="24">
        <f t="shared" si="5"/>
        <v>1.5895585870314366</v>
      </c>
      <c r="I19" s="24">
        <f t="shared" si="5"/>
        <v>1.4450532609376696</v>
      </c>
      <c r="J19" s="24">
        <f t="shared" si="5"/>
        <v>1.3136847826706086</v>
      </c>
      <c r="K19" s="24">
        <f t="shared" si="5"/>
        <v>1.1942588933369169</v>
      </c>
      <c r="L19" s="24">
        <f t="shared" si="5"/>
        <v>1.0856899030335607</v>
      </c>
      <c r="M19" s="24">
        <f t="shared" si="5"/>
        <v>0.98699082093960055</v>
      </c>
      <c r="N19" s="24">
        <f t="shared" si="5"/>
        <v>14.804862314094008</v>
      </c>
      <c r="O19" s="21">
        <f>O13</f>
        <v>0.1</v>
      </c>
      <c r="P19" t="s">
        <v>3</v>
      </c>
    </row>
    <row r="20" spans="2:16" ht="14" thickBot="1" x14ac:dyDescent="0.2">
      <c r="C20" s="9" t="s">
        <v>4</v>
      </c>
      <c r="D20" s="25">
        <f>SUM(D19:N19)</f>
        <v>30.534954104697988</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58.18630760103661</v>
      </c>
      <c r="F23" s="29">
        <f>E23*D23</f>
        <v>34.911784560621967</v>
      </c>
    </row>
    <row r="24" spans="2:16" x14ac:dyDescent="0.15">
      <c r="C24" s="11" t="s">
        <v>16</v>
      </c>
      <c r="D24" s="27">
        <v>0.2</v>
      </c>
      <c r="E24" s="24">
        <f>D14</f>
        <v>71.420497038873918</v>
      </c>
      <c r="F24" s="29">
        <f>E24*D24</f>
        <v>14.284099407774784</v>
      </c>
    </row>
    <row r="25" spans="2:16" ht="14" thickBot="1" x14ac:dyDescent="0.2">
      <c r="C25" s="12" t="s">
        <v>33</v>
      </c>
      <c r="D25" s="28">
        <v>0.2</v>
      </c>
      <c r="E25" s="30">
        <f>D20</f>
        <v>30.534954104697988</v>
      </c>
      <c r="F25" s="31">
        <f>E25*D25</f>
        <v>6.1069908209395978</v>
      </c>
    </row>
    <row r="26" spans="2:16" ht="14" thickBot="1" x14ac:dyDescent="0.2">
      <c r="C26" s="149" t="s">
        <v>764</v>
      </c>
      <c r="D26" s="149">
        <f>C3</f>
        <v>39.4</v>
      </c>
      <c r="E26" s="19" t="s">
        <v>11</v>
      </c>
      <c r="F26" s="20">
        <f>SUM(F23:F25)</f>
        <v>55.30287478933635</v>
      </c>
    </row>
    <row r="28" spans="2:16" x14ac:dyDescent="0.15">
      <c r="B28" t="s">
        <v>27</v>
      </c>
    </row>
    <row r="30" spans="2:16" x14ac:dyDescent="0.15">
      <c r="B30" t="s">
        <v>26</v>
      </c>
      <c r="C30" s="32" t="s">
        <v>28</v>
      </c>
    </row>
  </sheetData>
  <conditionalFormatting sqref="D3">
    <cfRule type="containsText" dxfId="75" priority="1" operator="containsText" text="overvalued">
      <formula>NOT(ISERROR(SEARCH("overvalued",D3)))</formula>
    </cfRule>
    <cfRule type="containsText" dxfId="74" priority="2" operator="containsText" text="undervalued">
      <formula>NOT(ISERROR(SEARCH("undervalued",D3)))</formula>
    </cfRule>
  </conditionalFormatting>
  <hyperlinks>
    <hyperlink ref="C30" r:id="rId1" xr:uid="{9AF7C9CD-F8A3-4868-9085-0D11A76F7C60}"/>
    <hyperlink ref="B4" location="'COMPARATIVE TABLE'!A1" display="'COMPARATIVE TABLE'!A1" xr:uid="{82E6ADA8-C63B-4D14-9DCC-3F19D89E5406}"/>
  </hyperlinks>
  <pageMargins left="0.7" right="0.7" top="0.78740157499999996" bottom="0.78740157499999996" header="0.3" footer="0.3"/>
  <pageSetup paperSize="9" orientation="portrait" r:id="rId2"/>
  <drawing r:id="rId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C6073-3666-407C-AC2D-30F922386B9A}">
  <sheetPr codeName="Sheet54"/>
  <dimension ref="B1:S30"/>
  <sheetViews>
    <sheetView showGridLines="0" zoomScaleNormal="100" workbookViewId="0">
      <selection activeCell="B4" sqref="B4"/>
    </sheetView>
  </sheetViews>
  <sheetFormatPr baseColWidth="10" defaultColWidth="11.5" defaultRowHeight="13" x14ac:dyDescent="0.15"/>
  <cols>
    <col min="1" max="1" width="4.33203125" style="49" customWidth="1"/>
    <col min="2" max="2" width="11.5" style="49" customWidth="1"/>
    <col min="3" max="3" width="23" style="49" customWidth="1"/>
    <col min="4" max="4" width="10.6640625" style="49" bestFit="1" customWidth="1"/>
    <col min="5" max="5" width="7.5" style="49" customWidth="1"/>
    <col min="6" max="6" width="9.6640625" style="49" customWidth="1"/>
    <col min="7" max="13" width="7" style="49" customWidth="1"/>
    <col min="14" max="14" width="10.6640625" style="49" bestFit="1" customWidth="1"/>
    <col min="15" max="15" width="11.5" style="49"/>
    <col min="16" max="16" width="20" style="49" customWidth="1"/>
    <col min="17" max="16384" width="11.5" style="49"/>
  </cols>
  <sheetData>
    <row r="1" spans="2:19" x14ac:dyDescent="0.15">
      <c r="S1" s="50" t="s">
        <v>6</v>
      </c>
    </row>
    <row r="2" spans="2:19" ht="16" x14ac:dyDescent="0.2">
      <c r="B2" s="51" t="s">
        <v>249</v>
      </c>
      <c r="C2" s="52"/>
      <c r="D2" s="51" t="s">
        <v>92</v>
      </c>
      <c r="S2" s="53" t="s">
        <v>7</v>
      </c>
    </row>
    <row r="3" spans="2:19" x14ac:dyDescent="0.15">
      <c r="D3" s="54"/>
    </row>
    <row r="4" spans="2:19" ht="29" thickBot="1" x14ac:dyDescent="0.2">
      <c r="B4" s="91" t="s">
        <v>218</v>
      </c>
      <c r="N4" s="56" t="s">
        <v>5</v>
      </c>
      <c r="O4" s="57" t="s">
        <v>0</v>
      </c>
      <c r="Q4" s="49" t="s">
        <v>94</v>
      </c>
    </row>
    <row r="5" spans="2:19" x14ac:dyDescent="0.15">
      <c r="B5" s="49" t="s">
        <v>8</v>
      </c>
      <c r="C5" s="58" t="s">
        <v>251</v>
      </c>
      <c r="D5" s="59">
        <v>2021</v>
      </c>
      <c r="E5" s="59">
        <f t="shared" ref="E5:M5" si="0">D5+1</f>
        <v>2022</v>
      </c>
      <c r="F5" s="59">
        <f t="shared" si="0"/>
        <v>2023</v>
      </c>
      <c r="G5" s="59">
        <f t="shared" si="0"/>
        <v>2024</v>
      </c>
      <c r="H5" s="59">
        <f t="shared" si="0"/>
        <v>2025</v>
      </c>
      <c r="I5" s="59">
        <f t="shared" si="0"/>
        <v>2026</v>
      </c>
      <c r="J5" s="59">
        <f t="shared" si="0"/>
        <v>2027</v>
      </c>
      <c r="K5" s="59">
        <f t="shared" si="0"/>
        <v>2028</v>
      </c>
      <c r="L5" s="59">
        <f t="shared" si="0"/>
        <v>2029</v>
      </c>
      <c r="M5" s="59">
        <f t="shared" si="0"/>
        <v>2030</v>
      </c>
      <c r="N5" s="59">
        <v>2030</v>
      </c>
      <c r="O5" s="60">
        <v>0.03</v>
      </c>
      <c r="P5" s="49" t="s">
        <v>1</v>
      </c>
      <c r="R5" s="61"/>
    </row>
    <row r="6" spans="2:19" x14ac:dyDescent="0.15">
      <c r="B6" s="49" t="s">
        <v>22</v>
      </c>
      <c r="C6" s="62">
        <v>2</v>
      </c>
      <c r="D6" s="63">
        <f>C6*(1+$O$5)</f>
        <v>2.06</v>
      </c>
      <c r="E6" s="63">
        <f t="shared" ref="E6:H6" si="1">D6*(1+$O$5)</f>
        <v>2.1217999999999999</v>
      </c>
      <c r="F6" s="63">
        <f t="shared" si="1"/>
        <v>2.185454</v>
      </c>
      <c r="G6" s="63">
        <f t="shared" si="1"/>
        <v>2.2510176200000003</v>
      </c>
      <c r="H6" s="63">
        <f t="shared" si="1"/>
        <v>2.3185481486000001</v>
      </c>
      <c r="I6" s="63">
        <f>H6*(1+$O$6)</f>
        <v>2.3881045930580003</v>
      </c>
      <c r="J6" s="63">
        <f t="shared" ref="J6:M6" si="2">I6*(1+$O$6)</f>
        <v>2.4597477308497404</v>
      </c>
      <c r="K6" s="63">
        <f t="shared" si="2"/>
        <v>2.5335401627752328</v>
      </c>
      <c r="L6" s="63">
        <f t="shared" si="2"/>
        <v>2.6095463676584898</v>
      </c>
      <c r="M6" s="63">
        <f t="shared" si="2"/>
        <v>2.6878327586882444</v>
      </c>
      <c r="N6" s="63">
        <f>L6*O8</f>
        <v>26.095463676584899</v>
      </c>
      <c r="O6" s="60">
        <v>0.03</v>
      </c>
      <c r="P6" s="61" t="s">
        <v>2</v>
      </c>
    </row>
    <row r="7" spans="2:19" x14ac:dyDescent="0.15">
      <c r="C7" s="64" t="str">
        <f>CONCATENATE(R8,O7*100,S8)</f>
        <v>10%)</v>
      </c>
      <c r="D7" s="63">
        <f>D6*(1+$O$7)^($D$5-D5-1)*0.75</f>
        <v>1.4045454545454545</v>
      </c>
      <c r="E7" s="63">
        <f t="shared" ref="E7:M7" si="3">E6*(1+$O$7)^($D$5-E5-1)*0.75</f>
        <v>1.315165289256198</v>
      </c>
      <c r="F7" s="63">
        <f t="shared" si="3"/>
        <v>1.2314729526671671</v>
      </c>
      <c r="G7" s="63">
        <f t="shared" si="3"/>
        <v>1.1531064920428933</v>
      </c>
      <c r="H7" s="63">
        <f t="shared" si="3"/>
        <v>1.0797269880037996</v>
      </c>
      <c r="I7" s="63">
        <f t="shared" si="3"/>
        <v>1.0110170887671943</v>
      </c>
      <c r="J7" s="63">
        <f t="shared" si="3"/>
        <v>0.94667963766382734</v>
      </c>
      <c r="K7" s="63">
        <f t="shared" si="3"/>
        <v>0.88643638799431101</v>
      </c>
      <c r="L7" s="63">
        <f t="shared" si="3"/>
        <v>0.83002679966740023</v>
      </c>
      <c r="M7" s="63">
        <f t="shared" si="3"/>
        <v>0.77720691241583839</v>
      </c>
      <c r="N7" s="63">
        <f t="shared" ref="N7" si="4">N6*(1+$O$7)^($D$5-N5-1)</f>
        <v>10.060930905059397</v>
      </c>
      <c r="O7" s="60">
        <v>0.1</v>
      </c>
      <c r="P7" s="49" t="s">
        <v>3</v>
      </c>
    </row>
    <row r="8" spans="2:19" ht="14" thickBot="1" x14ac:dyDescent="0.2">
      <c r="C8" s="65" t="s">
        <v>29</v>
      </c>
      <c r="D8" s="66">
        <f>SUM(D7:N7)</f>
        <v>20.69631490808348</v>
      </c>
      <c r="E8" s="67"/>
      <c r="F8" s="67"/>
      <c r="G8" s="67"/>
      <c r="H8" s="67"/>
      <c r="I8" s="67"/>
      <c r="J8" s="67"/>
      <c r="K8" s="67"/>
      <c r="L8" s="67"/>
      <c r="M8" s="67"/>
      <c r="N8" s="67"/>
      <c r="O8" s="68">
        <v>10</v>
      </c>
      <c r="P8" s="49" t="s">
        <v>23</v>
      </c>
      <c r="R8" s="69"/>
      <c r="S8" s="69" t="s">
        <v>25</v>
      </c>
    </row>
    <row r="10" spans="2:19" ht="29" thickBot="1" x14ac:dyDescent="0.2">
      <c r="N10" s="56" t="s">
        <v>5</v>
      </c>
      <c r="O10" s="57" t="s">
        <v>0</v>
      </c>
    </row>
    <row r="11" spans="2:19" x14ac:dyDescent="0.15">
      <c r="B11" s="49" t="s">
        <v>9</v>
      </c>
      <c r="C11" s="58" t="str">
        <f>C5</f>
        <v>FCF - with 75% DIV paid out</v>
      </c>
      <c r="D11" s="59">
        <v>2021</v>
      </c>
      <c r="E11" s="59">
        <f t="shared" ref="E11:M11" si="5">D11+1</f>
        <v>2022</v>
      </c>
      <c r="F11" s="59">
        <f t="shared" si="5"/>
        <v>2023</v>
      </c>
      <c r="G11" s="59">
        <f t="shared" si="5"/>
        <v>2024</v>
      </c>
      <c r="H11" s="59">
        <f t="shared" si="5"/>
        <v>2025</v>
      </c>
      <c r="I11" s="59">
        <f t="shared" si="5"/>
        <v>2026</v>
      </c>
      <c r="J11" s="59">
        <f t="shared" si="5"/>
        <v>2027</v>
      </c>
      <c r="K11" s="59">
        <f t="shared" si="5"/>
        <v>2028</v>
      </c>
      <c r="L11" s="59">
        <f t="shared" si="5"/>
        <v>2029</v>
      </c>
      <c r="M11" s="59">
        <f t="shared" si="5"/>
        <v>2030</v>
      </c>
      <c r="N11" s="59">
        <v>2030</v>
      </c>
      <c r="O11" s="60">
        <v>0.05</v>
      </c>
      <c r="P11" s="49" t="s">
        <v>1</v>
      </c>
    </row>
    <row r="12" spans="2:19" x14ac:dyDescent="0.15">
      <c r="B12" s="49" t="s">
        <v>21</v>
      </c>
      <c r="C12" s="62">
        <v>2.5</v>
      </c>
      <c r="D12" s="63">
        <f>C12*(1+$O$11)</f>
        <v>2.625</v>
      </c>
      <c r="E12" s="63">
        <f t="shared" ref="E12:H12" si="6">D12*(1+$O$11)</f>
        <v>2.7562500000000001</v>
      </c>
      <c r="F12" s="63">
        <f t="shared" si="6"/>
        <v>2.8940625000000004</v>
      </c>
      <c r="G12" s="63">
        <f t="shared" si="6"/>
        <v>3.0387656250000004</v>
      </c>
      <c r="H12" s="63">
        <f t="shared" si="6"/>
        <v>3.1907039062500004</v>
      </c>
      <c r="I12" s="63">
        <f>H12*(1+$O$12)</f>
        <v>3.3502391015625008</v>
      </c>
      <c r="J12" s="63">
        <f t="shared" ref="J12:M12" si="7">I12*(1+$O$12)</f>
        <v>3.517751056640626</v>
      </c>
      <c r="K12" s="63">
        <f t="shared" si="7"/>
        <v>3.6936386094726577</v>
      </c>
      <c r="L12" s="63">
        <f t="shared" si="7"/>
        <v>3.8783205399462908</v>
      </c>
      <c r="M12" s="63">
        <f t="shared" si="7"/>
        <v>4.0722365669436051</v>
      </c>
      <c r="N12" s="63">
        <f>L12*O14</f>
        <v>77.566410798925816</v>
      </c>
      <c r="O12" s="60">
        <v>0.05</v>
      </c>
      <c r="P12" s="61" t="s">
        <v>2</v>
      </c>
    </row>
    <row r="13" spans="2:19" x14ac:dyDescent="0.15">
      <c r="B13" s="49">
        <f>B7</f>
        <v>0</v>
      </c>
      <c r="C13" s="64" t="str">
        <f>C7</f>
        <v>10%)</v>
      </c>
      <c r="D13" s="63">
        <f>D12*(1+$O$13)^($D$11-D11-1)*0.75</f>
        <v>1.7897727272727271</v>
      </c>
      <c r="E13" s="63">
        <f t="shared" ref="E13:M13" si="8">E12*(1+$O$13)^($D$11-E11-1)*0.75</f>
        <v>1.7084194214876032</v>
      </c>
      <c r="F13" s="63">
        <f t="shared" si="8"/>
        <v>1.6307639932381663</v>
      </c>
      <c r="G13" s="63">
        <f t="shared" si="8"/>
        <v>1.5566383571818863</v>
      </c>
      <c r="H13" s="63">
        <f t="shared" si="8"/>
        <v>1.4858820682190732</v>
      </c>
      <c r="I13" s="63">
        <f t="shared" si="8"/>
        <v>1.4183419742091155</v>
      </c>
      <c r="J13" s="63">
        <f t="shared" si="8"/>
        <v>1.3538718844723372</v>
      </c>
      <c r="K13" s="63">
        <f t="shared" si="8"/>
        <v>1.2923322533599584</v>
      </c>
      <c r="L13" s="63">
        <f t="shared" si="8"/>
        <v>1.233589878207233</v>
      </c>
      <c r="M13" s="63">
        <f t="shared" si="8"/>
        <v>1.1775176110159951</v>
      </c>
      <c r="N13" s="63">
        <f>N12*(1+$O$7)^($D$5-N11-1)</f>
        <v>29.905209168660193</v>
      </c>
      <c r="O13" s="60">
        <f>O7</f>
        <v>0.1</v>
      </c>
      <c r="P13" s="49" t="s">
        <v>3</v>
      </c>
    </row>
    <row r="14" spans="2:19" ht="14" thickBot="1" x14ac:dyDescent="0.2">
      <c r="C14" s="65" t="s">
        <v>4</v>
      </c>
      <c r="D14" s="66">
        <f>SUM(D13:N13)</f>
        <v>44.552339337324284</v>
      </c>
      <c r="E14" s="67"/>
      <c r="F14" s="67"/>
      <c r="G14" s="67"/>
      <c r="H14" s="67"/>
      <c r="I14" s="67"/>
      <c r="J14" s="67"/>
      <c r="K14" s="67"/>
      <c r="L14" s="67"/>
      <c r="M14" s="67"/>
      <c r="N14" s="67"/>
      <c r="O14" s="68">
        <v>20</v>
      </c>
      <c r="P14" s="49" t="s">
        <v>23</v>
      </c>
    </row>
    <row r="16" spans="2:19" ht="29" thickBot="1" x14ac:dyDescent="0.2">
      <c r="N16" s="56" t="s">
        <v>5</v>
      </c>
      <c r="O16" s="57" t="s">
        <v>0</v>
      </c>
    </row>
    <row r="17" spans="2:16" x14ac:dyDescent="0.15">
      <c r="B17" s="49" t="s">
        <v>10</v>
      </c>
      <c r="C17" s="58" t="str">
        <f>C11</f>
        <v>FCF - with 75% DIV paid out</v>
      </c>
      <c r="D17" s="59">
        <v>2021</v>
      </c>
      <c r="E17" s="59">
        <f t="shared" ref="E17:M17" si="9">D17+1</f>
        <v>2022</v>
      </c>
      <c r="F17" s="59">
        <f t="shared" si="9"/>
        <v>2023</v>
      </c>
      <c r="G17" s="59">
        <f t="shared" si="9"/>
        <v>2024</v>
      </c>
      <c r="H17" s="59">
        <f t="shared" si="9"/>
        <v>2025</v>
      </c>
      <c r="I17" s="59">
        <f t="shared" si="9"/>
        <v>2026</v>
      </c>
      <c r="J17" s="59">
        <f t="shared" si="9"/>
        <v>2027</v>
      </c>
      <c r="K17" s="59">
        <f t="shared" si="9"/>
        <v>2028</v>
      </c>
      <c r="L17" s="59">
        <f t="shared" si="9"/>
        <v>2029</v>
      </c>
      <c r="M17" s="59">
        <f t="shared" si="9"/>
        <v>2030</v>
      </c>
      <c r="N17" s="59">
        <v>2030</v>
      </c>
      <c r="O17" s="60">
        <v>0.03</v>
      </c>
      <c r="P17" s="49" t="s">
        <v>1</v>
      </c>
    </row>
    <row r="18" spans="2:16" x14ac:dyDescent="0.15">
      <c r="B18" s="49" t="s">
        <v>20</v>
      </c>
      <c r="C18" s="62">
        <v>1.5</v>
      </c>
      <c r="D18" s="63">
        <f>C18*(1+$O$17)</f>
        <v>1.5449999999999999</v>
      </c>
      <c r="E18" s="63">
        <f t="shared" ref="E18:H18" si="10">D18*(1+$O$17)</f>
        <v>1.59135</v>
      </c>
      <c r="F18" s="63">
        <f t="shared" si="10"/>
        <v>1.6390905</v>
      </c>
      <c r="G18" s="63">
        <f t="shared" si="10"/>
        <v>1.6882632150000001</v>
      </c>
      <c r="H18" s="63">
        <f t="shared" si="10"/>
        <v>1.7389111114500002</v>
      </c>
      <c r="I18" s="63">
        <f>H18*(1+$O$18)</f>
        <v>1.7910784447935002</v>
      </c>
      <c r="J18" s="63">
        <f>I18*(1+$O$18)</f>
        <v>1.8448107981373052</v>
      </c>
      <c r="K18" s="63">
        <f>J18*(1+$O$18)</f>
        <v>1.9001551220814243</v>
      </c>
      <c r="L18" s="63">
        <f>K18*(1+$O$18)</f>
        <v>1.957159775743867</v>
      </c>
      <c r="M18" s="63">
        <f>L18*(1+$O$18)</f>
        <v>2.0158745690161832</v>
      </c>
      <c r="N18" s="63">
        <f>L18*O20</f>
        <v>19.571597757438671</v>
      </c>
      <c r="O18" s="60">
        <v>0.03</v>
      </c>
      <c r="P18" s="61" t="s">
        <v>2</v>
      </c>
    </row>
    <row r="19" spans="2:16" x14ac:dyDescent="0.15">
      <c r="B19" s="49">
        <f>B7</f>
        <v>0</v>
      </c>
      <c r="C19" s="64" t="str">
        <f>C13</f>
        <v>10%)</v>
      </c>
      <c r="D19" s="63">
        <f>D18*(1+$O$19)^($D$17-D17-1)*0.75</f>
        <v>1.053409090909091</v>
      </c>
      <c r="E19" s="63">
        <f t="shared" ref="E19:M19" si="11">E18*(1+$O$19)^($D$17-E17-1)*0.75</f>
        <v>0.98637396694214874</v>
      </c>
      <c r="F19" s="63">
        <f t="shared" si="11"/>
        <v>0.9236047145003754</v>
      </c>
      <c r="G19" s="63">
        <f t="shared" si="11"/>
        <v>0.86482986903216985</v>
      </c>
      <c r="H19" s="63">
        <f t="shared" si="11"/>
        <v>0.80979524100284994</v>
      </c>
      <c r="I19" s="63">
        <f t="shared" si="11"/>
        <v>0.75826281657539574</v>
      </c>
      <c r="J19" s="63">
        <f t="shared" si="11"/>
        <v>0.71000972824787045</v>
      </c>
      <c r="K19" s="63">
        <f t="shared" si="11"/>
        <v>0.66482729099573312</v>
      </c>
      <c r="L19" s="63">
        <f t="shared" si="11"/>
        <v>0.62252009975055023</v>
      </c>
      <c r="M19" s="63">
        <f t="shared" si="11"/>
        <v>0.58290518431187877</v>
      </c>
      <c r="N19" s="63">
        <f t="shared" ref="N19" si="12">N18*(1+$O$19)^($D$17-N17-1)</f>
        <v>7.545698178794547</v>
      </c>
      <c r="O19" s="60">
        <f>O13</f>
        <v>0.1</v>
      </c>
      <c r="P19" s="49" t="s">
        <v>3</v>
      </c>
    </row>
    <row r="20" spans="2:16" ht="14" thickBot="1" x14ac:dyDescent="0.2">
      <c r="C20" s="65" t="s">
        <v>4</v>
      </c>
      <c r="D20" s="66">
        <f>SUM(D19:N19)</f>
        <v>15.52223618106261</v>
      </c>
      <c r="E20" s="67"/>
      <c r="F20" s="67"/>
      <c r="G20" s="67"/>
      <c r="H20" s="67"/>
      <c r="I20" s="67"/>
      <c r="J20" s="67"/>
      <c r="K20" s="67"/>
      <c r="L20" s="67"/>
      <c r="M20" s="67"/>
      <c r="N20" s="67"/>
      <c r="O20" s="68">
        <v>10</v>
      </c>
      <c r="P20" s="49" t="s">
        <v>23</v>
      </c>
    </row>
    <row r="21" spans="2:16" ht="14" thickBot="1" x14ac:dyDescent="0.2"/>
    <row r="22" spans="2:16" ht="14" thickBot="1" x14ac:dyDescent="0.2">
      <c r="C22" s="70" t="s">
        <v>12</v>
      </c>
      <c r="D22" s="71" t="s">
        <v>18</v>
      </c>
      <c r="E22" s="71" t="s">
        <v>13</v>
      </c>
      <c r="F22" s="72" t="s">
        <v>14</v>
      </c>
    </row>
    <row r="23" spans="2:16" x14ac:dyDescent="0.15">
      <c r="C23" s="73" t="s">
        <v>32</v>
      </c>
      <c r="D23" s="74">
        <v>0.6</v>
      </c>
      <c r="E23" s="63">
        <f>D8</f>
        <v>20.69631490808348</v>
      </c>
      <c r="F23" s="75">
        <f>E23*D23</f>
        <v>12.417788944850088</v>
      </c>
    </row>
    <row r="24" spans="2:16" x14ac:dyDescent="0.15">
      <c r="C24" s="73" t="s">
        <v>16</v>
      </c>
      <c r="D24" s="74">
        <v>0.2</v>
      </c>
      <c r="E24" s="63">
        <f>D14</f>
        <v>44.552339337324284</v>
      </c>
      <c r="F24" s="75">
        <f t="shared" ref="F24:F25" si="13">E24*D24</f>
        <v>8.9104678674648579</v>
      </c>
    </row>
    <row r="25" spans="2:16" ht="14" thickBot="1" x14ac:dyDescent="0.2">
      <c r="C25" s="76" t="s">
        <v>33</v>
      </c>
      <c r="D25" s="77">
        <v>0.2</v>
      </c>
      <c r="E25" s="78">
        <f>D20</f>
        <v>15.52223618106261</v>
      </c>
      <c r="F25" s="79">
        <f t="shared" si="13"/>
        <v>3.1044472362125219</v>
      </c>
    </row>
    <row r="26" spans="2:16" ht="14" thickBot="1" x14ac:dyDescent="0.2">
      <c r="E26" s="80" t="s">
        <v>11</v>
      </c>
      <c r="F26" s="81">
        <f>SUM(F23:F25)</f>
        <v>24.432704048527469</v>
      </c>
    </row>
    <row r="28" spans="2:16" x14ac:dyDescent="0.15">
      <c r="B28" s="49" t="s">
        <v>27</v>
      </c>
    </row>
    <row r="30" spans="2:16" x14ac:dyDescent="0.15">
      <c r="B30" s="49" t="s">
        <v>26</v>
      </c>
      <c r="C30" s="82" t="s">
        <v>28</v>
      </c>
    </row>
  </sheetData>
  <conditionalFormatting sqref="D3">
    <cfRule type="containsText" dxfId="73" priority="1" operator="containsText" text="overvalued">
      <formula>NOT(ISERROR(SEARCH("overvalued",D3)))</formula>
    </cfRule>
    <cfRule type="containsText" dxfId="72" priority="2" operator="containsText" text="undervalued">
      <formula>NOT(ISERROR(SEARCH("undervalued",D3)))</formula>
    </cfRule>
  </conditionalFormatting>
  <hyperlinks>
    <hyperlink ref="C30" r:id="rId1" xr:uid="{4325CE3D-2787-4DDB-BB0C-EE6F6D46DA3B}"/>
    <hyperlink ref="B4" location="'COMPARATIVE TABLE'!A1" display="'COMPARATIVE TABLE'!A1" xr:uid="{D2DF4C27-BFB1-4AF1-AEE5-1F1A23CFC898}"/>
  </hyperlinks>
  <pageMargins left="0.7" right="0.7" top="0.78740157499999996" bottom="0.78740157499999996" header="0.3" footer="0.3"/>
  <pageSetup paperSize="9" orientation="portrait" r:id="rId2"/>
  <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332F5-E1D4-4FAC-8DA1-29737B68E12A}">
  <sheetPr codeName="Sheet55"/>
  <dimension ref="B1:S30"/>
  <sheetViews>
    <sheetView showGridLines="0" topLeftCell="B1" zoomScaleNormal="100" workbookViewId="0">
      <selection activeCell="O19" sqref="O19"/>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184</v>
      </c>
      <c r="C2" s="47"/>
      <c r="D2" s="48"/>
      <c r="S2" s="3" t="s">
        <v>7</v>
      </c>
    </row>
    <row r="3" spans="2:19" x14ac:dyDescent="0.15">
      <c r="D3" s="13"/>
    </row>
    <row r="4" spans="2:19" ht="29" thickBot="1" x14ac:dyDescent="0.2">
      <c r="N4" s="5" t="s">
        <v>5</v>
      </c>
      <c r="O4" s="4" t="s">
        <v>0</v>
      </c>
    </row>
    <row r="5" spans="2:19" x14ac:dyDescent="0.15">
      <c r="B5" t="s">
        <v>8</v>
      </c>
      <c r="C5" s="6" t="s">
        <v>181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0.03</v>
      </c>
      <c r="P5" t="s">
        <v>1</v>
      </c>
      <c r="R5" s="1"/>
    </row>
    <row r="6" spans="2:19" x14ac:dyDescent="0.15">
      <c r="B6" t="s">
        <v>22</v>
      </c>
      <c r="C6" s="7">
        <v>2.08</v>
      </c>
      <c r="D6" s="24">
        <f>C6*(1+$O$5)</f>
        <v>2.1424000000000003</v>
      </c>
      <c r="E6" s="24">
        <f>D6*(1+$O$5)</f>
        <v>2.2066720000000002</v>
      </c>
      <c r="F6" s="24">
        <f>E6*(1+$O$5)</f>
        <v>2.2728721600000004</v>
      </c>
      <c r="G6" s="24">
        <f>F6*(1+$O$5)</f>
        <v>2.3410583248000005</v>
      </c>
      <c r="H6" s="24">
        <f>G6*(1+$O$5)</f>
        <v>2.4112900745440005</v>
      </c>
      <c r="I6" s="24">
        <f>H6*(1+$O$6)</f>
        <v>2.4836287767803205</v>
      </c>
      <c r="J6" s="24">
        <f>I6*(1+$O$6)</f>
        <v>2.5581376400837303</v>
      </c>
      <c r="K6" s="24">
        <f>J6*(1+$O$6)</f>
        <v>2.6348817692862423</v>
      </c>
      <c r="L6" s="24">
        <f>K6*(1+$O$6)</f>
        <v>2.7139282223648298</v>
      </c>
      <c r="M6" s="24">
        <f>L6*(1+$O$6)</f>
        <v>2.7953460690357748</v>
      </c>
      <c r="N6" s="24">
        <f>L6*O8</f>
        <v>40.708923335472448</v>
      </c>
      <c r="O6" s="21">
        <v>0.03</v>
      </c>
      <c r="P6" s="1" t="s">
        <v>2</v>
      </c>
    </row>
    <row r="7" spans="2:19" x14ac:dyDescent="0.15">
      <c r="C7" s="8" t="str">
        <f>CONCATENATE(R8,O7*100,S8)</f>
        <v>PV(10%)</v>
      </c>
      <c r="D7" s="24">
        <f>D6*(1+$O$7)^($D$5-D5-1)</f>
        <v>1.9476363636363638</v>
      </c>
      <c r="E7" s="24">
        <f t="shared" ref="E7:N7" si="1">E6*(1+$O$7)^($D$5-E5-1)</f>
        <v>1.823695867768595</v>
      </c>
      <c r="F7" s="24">
        <f t="shared" si="1"/>
        <v>1.7076424943651387</v>
      </c>
      <c r="G7" s="24">
        <f t="shared" si="1"/>
        <v>1.5989743356328119</v>
      </c>
      <c r="H7" s="24">
        <f t="shared" si="1"/>
        <v>1.497221423365269</v>
      </c>
      <c r="I7" s="24">
        <f t="shared" si="1"/>
        <v>1.401943696423843</v>
      </c>
      <c r="J7" s="24">
        <f t="shared" si="1"/>
        <v>1.3127290975605073</v>
      </c>
      <c r="K7" s="24">
        <f t="shared" si="1"/>
        <v>1.2291917913521113</v>
      </c>
      <c r="L7" s="24">
        <f t="shared" si="1"/>
        <v>1.1509704955387954</v>
      </c>
      <c r="M7" s="24">
        <f t="shared" si="1"/>
        <v>1.0777269185499627</v>
      </c>
      <c r="N7" s="24">
        <f t="shared" si="1"/>
        <v>15.695052211892662</v>
      </c>
      <c r="O7" s="21">
        <v>0.1</v>
      </c>
      <c r="P7" t="s">
        <v>3</v>
      </c>
    </row>
    <row r="8" spans="2:19" ht="14" thickBot="1" x14ac:dyDescent="0.2">
      <c r="C8" s="9" t="s">
        <v>29</v>
      </c>
      <c r="D8" s="25">
        <f>SUM(D7:N7)</f>
        <v>30.442784696086058</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FFO</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0.05</v>
      </c>
      <c r="P11" t="s">
        <v>1</v>
      </c>
    </row>
    <row r="12" spans="2:19" x14ac:dyDescent="0.15">
      <c r="B12" t="s">
        <v>21</v>
      </c>
      <c r="C12" s="7">
        <f>C6</f>
        <v>2.08</v>
      </c>
      <c r="D12" s="24">
        <f>C12*(1+$O$11)</f>
        <v>2.1840000000000002</v>
      </c>
      <c r="E12" s="24">
        <f>D12*(1+$O$11)</f>
        <v>2.2932000000000001</v>
      </c>
      <c r="F12" s="24">
        <f>E12*(1+$O$11)</f>
        <v>2.4078600000000003</v>
      </c>
      <c r="G12" s="24">
        <f>F12*(1+$O$11)</f>
        <v>2.5282530000000003</v>
      </c>
      <c r="H12" s="24">
        <f>G12*(1+$O$11)</f>
        <v>2.6546656500000005</v>
      </c>
      <c r="I12" s="24">
        <f>H12*(1+$O$12)</f>
        <v>2.7873989325000008</v>
      </c>
      <c r="J12" s="24">
        <f>I12*(1+$O$12)</f>
        <v>2.9267688791250008</v>
      </c>
      <c r="K12" s="24">
        <f>J12*(1+$O$12)</f>
        <v>3.0731073230812509</v>
      </c>
      <c r="L12" s="24">
        <f>K12*(1+$O$12)</f>
        <v>3.2267626892353136</v>
      </c>
      <c r="M12" s="24">
        <f>L12*(1+$O$12)</f>
        <v>3.3881008236970795</v>
      </c>
      <c r="N12" s="24">
        <f>L12*O14</f>
        <v>64.535253784706271</v>
      </c>
      <c r="O12" s="21">
        <v>0.05</v>
      </c>
      <c r="P12" s="1" t="s">
        <v>2</v>
      </c>
    </row>
    <row r="13" spans="2:19" x14ac:dyDescent="0.15">
      <c r="B13" t="s">
        <v>19</v>
      </c>
      <c r="C13" s="8" t="str">
        <f>C7</f>
        <v>PV(10%)</v>
      </c>
      <c r="D13" s="24">
        <f>D12*(1+$O$13)^($D$11-D11-1)</f>
        <v>1.9854545454545456</v>
      </c>
      <c r="E13" s="24">
        <f t="shared" ref="E13:M13" si="3">E12*(1+$O$7)^($D$5-E11-1)</f>
        <v>1.8952066115702479</v>
      </c>
      <c r="F13" s="24">
        <f t="shared" si="3"/>
        <v>1.8090608564988728</v>
      </c>
      <c r="G13" s="24">
        <f t="shared" si="3"/>
        <v>1.7268308175671059</v>
      </c>
      <c r="H13" s="24">
        <f t="shared" si="3"/>
        <v>1.6483385076776917</v>
      </c>
      <c r="I13" s="24">
        <f t="shared" si="3"/>
        <v>1.5734140300559787</v>
      </c>
      <c r="J13" s="24">
        <f t="shared" si="3"/>
        <v>1.5018952105079795</v>
      </c>
      <c r="K13" s="24">
        <f t="shared" si="3"/>
        <v>1.4336272463939803</v>
      </c>
      <c r="L13" s="24">
        <f t="shared" si="3"/>
        <v>1.3684623715578903</v>
      </c>
      <c r="M13" s="24">
        <f t="shared" si="3"/>
        <v>1.306259536487077</v>
      </c>
      <c r="N13" s="24">
        <f>N12*(1+$O$7)^($D$5-N11-1)</f>
        <v>24.881134028325278</v>
      </c>
      <c r="O13" s="21">
        <f>O7</f>
        <v>0.1</v>
      </c>
      <c r="P13" t="s">
        <v>3</v>
      </c>
    </row>
    <row r="14" spans="2:19" ht="14" thickBot="1" x14ac:dyDescent="0.2">
      <c r="C14" s="9" t="s">
        <v>4</v>
      </c>
      <c r="D14" s="25">
        <f>SUM(D13:N13)</f>
        <v>41.129683762096647</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FFO</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2.08</v>
      </c>
      <c r="D18" s="24">
        <f>C18*(1+$O$17)</f>
        <v>2.08</v>
      </c>
      <c r="E18" s="24">
        <f>D18*(1+$O$17)</f>
        <v>2.08</v>
      </c>
      <c r="F18" s="24">
        <f>E18*(1+$O$17)</f>
        <v>2.08</v>
      </c>
      <c r="G18" s="24">
        <f>F18*(1+$O$17)</f>
        <v>2.08</v>
      </c>
      <c r="H18" s="24">
        <f>G18*(1+$O$17)</f>
        <v>2.08</v>
      </c>
      <c r="I18" s="24">
        <f>H18*(1+$O$18)</f>
        <v>2.08</v>
      </c>
      <c r="J18" s="24">
        <f>I18*(1+$O$18)</f>
        <v>2.08</v>
      </c>
      <c r="K18" s="24">
        <f>J18*(1+$O$18)</f>
        <v>2.08</v>
      </c>
      <c r="L18" s="24">
        <f>K18*(1+$O$18)</f>
        <v>2.08</v>
      </c>
      <c r="M18" s="24">
        <f>L18*(1+$O$18)</f>
        <v>2.08</v>
      </c>
      <c r="N18" s="24">
        <f>L18*O20</f>
        <v>20.8</v>
      </c>
      <c r="O18" s="21">
        <v>0</v>
      </c>
      <c r="P18" s="1" t="s">
        <v>2</v>
      </c>
    </row>
    <row r="19" spans="2:16" x14ac:dyDescent="0.15">
      <c r="B19" t="s">
        <v>19</v>
      </c>
      <c r="C19" s="8" t="str">
        <f>C13</f>
        <v>PV(10%)</v>
      </c>
      <c r="D19" s="24">
        <f>D18*(1+$O$19)^($D$17-D17-1)</f>
        <v>1.8909090909090909</v>
      </c>
      <c r="E19" s="24">
        <f t="shared" ref="E19:N19" si="5">E18*(1+$O$19)^($D$17-E17-1)</f>
        <v>1.7190082644628097</v>
      </c>
      <c r="F19" s="24">
        <f t="shared" si="5"/>
        <v>1.5627347858752814</v>
      </c>
      <c r="G19" s="24">
        <f t="shared" si="5"/>
        <v>1.4206679871593468</v>
      </c>
      <c r="H19" s="24">
        <f t="shared" si="5"/>
        <v>1.2915163519630424</v>
      </c>
      <c r="I19" s="24">
        <f t="shared" si="5"/>
        <v>1.1741057745118566</v>
      </c>
      <c r="J19" s="24">
        <f t="shared" si="5"/>
        <v>1.0673688859198696</v>
      </c>
      <c r="K19" s="24">
        <f t="shared" si="5"/>
        <v>0.970335350836245</v>
      </c>
      <c r="L19" s="24">
        <f t="shared" si="5"/>
        <v>0.88212304621476811</v>
      </c>
      <c r="M19" s="24">
        <f t="shared" si="5"/>
        <v>0.80193004201342555</v>
      </c>
      <c r="N19" s="24">
        <f t="shared" si="5"/>
        <v>8.0193004201342557</v>
      </c>
      <c r="O19" s="21">
        <f>O13</f>
        <v>0.1</v>
      </c>
      <c r="P19" t="s">
        <v>3</v>
      </c>
    </row>
    <row r="20" spans="2:16" ht="14" thickBot="1" x14ac:dyDescent="0.2">
      <c r="C20" s="9" t="s">
        <v>4</v>
      </c>
      <c r="D20" s="25">
        <f>SUM(D19:N19)</f>
        <v>20.799999999999994</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30.442784696086058</v>
      </c>
      <c r="F23" s="29">
        <f>E23*D23</f>
        <v>18.265670817651635</v>
      </c>
    </row>
    <row r="24" spans="2:16" x14ac:dyDescent="0.15">
      <c r="C24" s="11" t="s">
        <v>16</v>
      </c>
      <c r="D24" s="27">
        <v>0.2</v>
      </c>
      <c r="E24" s="24">
        <f>D14</f>
        <v>41.129683762096647</v>
      </c>
      <c r="F24" s="29">
        <f>E24*D24</f>
        <v>8.2259367524193294</v>
      </c>
    </row>
    <row r="25" spans="2:16" ht="14" thickBot="1" x14ac:dyDescent="0.2">
      <c r="C25" s="12" t="s">
        <v>33</v>
      </c>
      <c r="D25" s="28">
        <v>0.2</v>
      </c>
      <c r="E25" s="30">
        <f>D20</f>
        <v>20.799999999999994</v>
      </c>
      <c r="F25" s="31">
        <f>E25*D25</f>
        <v>4.1599999999999993</v>
      </c>
    </row>
    <row r="26" spans="2:16" ht="14" thickBot="1" x14ac:dyDescent="0.2">
      <c r="E26" s="19" t="s">
        <v>11</v>
      </c>
      <c r="F26" s="20">
        <f>SUM(F23:F25)</f>
        <v>30.651607570070965</v>
      </c>
    </row>
    <row r="28" spans="2:16" x14ac:dyDescent="0.15">
      <c r="B28" t="s">
        <v>27</v>
      </c>
    </row>
    <row r="30" spans="2:16" x14ac:dyDescent="0.15">
      <c r="B30" t="s">
        <v>26</v>
      </c>
      <c r="C30" s="32" t="s">
        <v>28</v>
      </c>
    </row>
  </sheetData>
  <conditionalFormatting sqref="D3">
    <cfRule type="containsText" dxfId="71" priority="1" operator="containsText" text="overvalued">
      <formula>NOT(ISERROR(SEARCH("overvalued",D3)))</formula>
    </cfRule>
    <cfRule type="containsText" dxfId="70" priority="2" operator="containsText" text="undervalued">
      <formula>NOT(ISERROR(SEARCH("undervalued",D3)))</formula>
    </cfRule>
  </conditionalFormatting>
  <hyperlinks>
    <hyperlink ref="C30" r:id="rId1" xr:uid="{758C9047-90A8-47E5-87F7-DEF004E40E7D}"/>
  </hyperlinks>
  <pageMargins left="0.7" right="0.7" top="0.78740157499999996" bottom="0.78740157499999996"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32F49-7426-4853-9DC3-416B1AB477FD}">
  <dimension ref="B1:S30"/>
  <sheetViews>
    <sheetView showGridLines="0" topLeftCell="B1"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734</v>
      </c>
      <c r="C2" s="47" t="s">
        <v>68</v>
      </c>
      <c r="D2" s="48"/>
      <c r="S2" s="3" t="s">
        <v>7</v>
      </c>
    </row>
    <row r="3" spans="2:19" x14ac:dyDescent="0.15">
      <c r="B3" s="149" t="s">
        <v>761</v>
      </c>
      <c r="C3" s="149"/>
      <c r="D3" s="13"/>
    </row>
    <row r="4" spans="2:19" ht="29" thickBot="1" x14ac:dyDescent="0.2">
      <c r="B4" s="85" t="s">
        <v>218</v>
      </c>
      <c r="N4" s="5" t="s">
        <v>5</v>
      </c>
      <c r="O4" s="4" t="s">
        <v>0</v>
      </c>
    </row>
    <row r="5" spans="2:19" x14ac:dyDescent="0.15">
      <c r="B5" t="s">
        <v>8</v>
      </c>
      <c r="C5" s="6" t="s">
        <v>822</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0.04</v>
      </c>
      <c r="P5" t="s">
        <v>1</v>
      </c>
      <c r="R5" s="1"/>
    </row>
    <row r="6" spans="2:19" x14ac:dyDescent="0.15">
      <c r="B6" t="s">
        <v>22</v>
      </c>
      <c r="C6" s="7">
        <v>6</v>
      </c>
      <c r="D6" s="24">
        <f>C6*(1+$O$5)</f>
        <v>6.24</v>
      </c>
      <c r="E6" s="24">
        <f>D6*(1+$O$5)</f>
        <v>6.4896000000000003</v>
      </c>
      <c r="F6" s="24">
        <f>E6*(1+$O$5)</f>
        <v>6.7491840000000005</v>
      </c>
      <c r="G6" s="24">
        <f>F6*(1+$O$5)</f>
        <v>7.0191513600000004</v>
      </c>
      <c r="H6" s="24">
        <f>G6*(1+$O$5)</f>
        <v>7.2999174144000003</v>
      </c>
      <c r="I6" s="24">
        <f>H6*(1+$O$6)</f>
        <v>7.5919141109760009</v>
      </c>
      <c r="J6" s="24">
        <f>I6*(1+$O$6)</f>
        <v>7.8955906754150416</v>
      </c>
      <c r="K6" s="24">
        <f>J6*(1+$O$6)</f>
        <v>8.2114143024316437</v>
      </c>
      <c r="L6" s="24">
        <f>K6*(1+$O$6)</f>
        <v>8.5398708745289102</v>
      </c>
      <c r="M6" s="24">
        <f>L6*(1+$O$6)</f>
        <v>8.8814657095100671</v>
      </c>
      <c r="N6" s="24">
        <f>L6*O8</f>
        <v>128.09806311793366</v>
      </c>
      <c r="O6" s="21">
        <v>0.04</v>
      </c>
      <c r="P6" s="1" t="s">
        <v>2</v>
      </c>
    </row>
    <row r="7" spans="2:19" x14ac:dyDescent="0.15">
      <c r="C7" s="8" t="str">
        <f>CONCATENATE(R8,O7*100,S8)</f>
        <v>PV(10%)</v>
      </c>
      <c r="D7" s="24">
        <f>D6*(1+$O$7)^($D$5-D5-1)*0.75</f>
        <v>4.2545454545454549</v>
      </c>
      <c r="E7" s="24">
        <f t="shared" ref="E7:M7" si="1">E6*(1+$O$7)^($D$5-E5-1)*0.75</f>
        <v>4.0224793388429747</v>
      </c>
      <c r="F7" s="24">
        <f t="shared" si="1"/>
        <v>3.8030713749060849</v>
      </c>
      <c r="G7" s="24">
        <f t="shared" si="1"/>
        <v>3.595631118093026</v>
      </c>
      <c r="H7" s="24">
        <f t="shared" si="1"/>
        <v>3.3995057843788601</v>
      </c>
      <c r="I7" s="24">
        <f t="shared" si="1"/>
        <v>3.2140781961400133</v>
      </c>
      <c r="J7" s="24">
        <f t="shared" si="1"/>
        <v>3.0387648399869214</v>
      </c>
      <c r="K7" s="24">
        <f t="shared" si="1"/>
        <v>2.8730140305330898</v>
      </c>
      <c r="L7" s="24">
        <f t="shared" si="1"/>
        <v>2.7163041743221941</v>
      </c>
      <c r="M7" s="24">
        <f t="shared" si="1"/>
        <v>2.5681421284500741</v>
      </c>
      <c r="N7" s="24">
        <f t="shared" ref="N7" si="2">N6*(1+$O$7)^($D$5-N5-1)</f>
        <v>49.387348624039888</v>
      </c>
      <c r="O7" s="21">
        <v>0.1</v>
      </c>
      <c r="P7" t="s">
        <v>3</v>
      </c>
    </row>
    <row r="8" spans="2:19" ht="14" thickBot="1" x14ac:dyDescent="0.2">
      <c r="C8" s="9" t="s">
        <v>29</v>
      </c>
      <c r="D8" s="161">
        <f>SUM(D7:N7)</f>
        <v>82.872885064238574</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FCF TOTAL</v>
      </c>
      <c r="D11" s="23">
        <f>D5</f>
        <v>2022</v>
      </c>
      <c r="E11" s="23">
        <f t="shared" ref="E11:M11" si="3">D11+1</f>
        <v>2023</v>
      </c>
      <c r="F11" s="23">
        <f t="shared" si="3"/>
        <v>2024</v>
      </c>
      <c r="G11" s="23">
        <f t="shared" si="3"/>
        <v>2025</v>
      </c>
      <c r="H11" s="23">
        <f t="shared" si="3"/>
        <v>2026</v>
      </c>
      <c r="I11" s="23">
        <f t="shared" si="3"/>
        <v>2027</v>
      </c>
      <c r="J11" s="23">
        <f t="shared" si="3"/>
        <v>2028</v>
      </c>
      <c r="K11" s="23">
        <f t="shared" si="3"/>
        <v>2029</v>
      </c>
      <c r="L11" s="23">
        <f t="shared" si="3"/>
        <v>2030</v>
      </c>
      <c r="M11" s="23">
        <f t="shared" si="3"/>
        <v>2031</v>
      </c>
      <c r="N11" s="23">
        <f>N5</f>
        <v>2031</v>
      </c>
      <c r="O11" s="21">
        <v>0.1</v>
      </c>
      <c r="P11" t="s">
        <v>1</v>
      </c>
    </row>
    <row r="12" spans="2:19" x14ac:dyDescent="0.15">
      <c r="B12" t="s">
        <v>21</v>
      </c>
      <c r="C12" s="7">
        <f>C6</f>
        <v>6</v>
      </c>
      <c r="D12" s="24"/>
      <c r="E12" s="24"/>
      <c r="F12" s="24"/>
      <c r="G12" s="24"/>
      <c r="H12" s="24"/>
      <c r="I12" s="24"/>
      <c r="J12" s="24"/>
      <c r="K12" s="24"/>
      <c r="L12" s="24"/>
      <c r="M12" s="24"/>
      <c r="N12" s="24"/>
      <c r="O12" s="21">
        <v>0.1</v>
      </c>
      <c r="P12" s="1" t="s">
        <v>2</v>
      </c>
    </row>
    <row r="13" spans="2:19" x14ac:dyDescent="0.15">
      <c r="B13">
        <f>B7</f>
        <v>0</v>
      </c>
      <c r="C13" s="8" t="str">
        <f>C7</f>
        <v>PV(10%)</v>
      </c>
      <c r="D13" s="24"/>
      <c r="E13" s="24"/>
      <c r="F13" s="24"/>
      <c r="G13" s="24"/>
      <c r="H13" s="24"/>
      <c r="I13" s="24"/>
      <c r="J13" s="24"/>
      <c r="K13" s="24"/>
      <c r="L13" s="24"/>
      <c r="M13" s="24"/>
      <c r="N13" s="24"/>
      <c r="O13" s="21">
        <f>O7</f>
        <v>0.1</v>
      </c>
      <c r="P13" t="s">
        <v>3</v>
      </c>
    </row>
    <row r="14" spans="2:19" ht="14" thickBot="1" x14ac:dyDescent="0.2">
      <c r="C14" s="9" t="s">
        <v>4</v>
      </c>
      <c r="D14" s="25">
        <f>SUM(D13:N13)</f>
        <v>0</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FCF TOTAL</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0.04</v>
      </c>
      <c r="P17" t="s">
        <v>1</v>
      </c>
    </row>
    <row r="18" spans="2:16" x14ac:dyDescent="0.15">
      <c r="B18" t="s">
        <v>20</v>
      </c>
      <c r="C18" s="7">
        <f>C12</f>
        <v>6</v>
      </c>
      <c r="D18" s="24"/>
      <c r="E18" s="24"/>
      <c r="F18" s="24"/>
      <c r="G18" s="24"/>
      <c r="H18" s="24"/>
      <c r="I18" s="24"/>
      <c r="J18" s="24"/>
      <c r="K18" s="24"/>
      <c r="L18" s="24"/>
      <c r="M18" s="24"/>
      <c r="N18" s="24"/>
      <c r="O18" s="21">
        <v>0.04</v>
      </c>
      <c r="P18" s="1" t="s">
        <v>2</v>
      </c>
    </row>
    <row r="19" spans="2:16" x14ac:dyDescent="0.15">
      <c r="B19" t="s">
        <v>700</v>
      </c>
      <c r="C19" s="8" t="str">
        <f>C13</f>
        <v>PV(10%)</v>
      </c>
      <c r="D19" s="24"/>
      <c r="E19" s="24"/>
      <c r="F19" s="24"/>
      <c r="G19" s="24"/>
      <c r="H19" s="24"/>
      <c r="I19" s="24"/>
      <c r="J19" s="24"/>
      <c r="K19" s="24"/>
      <c r="L19" s="24"/>
      <c r="M19" s="24"/>
      <c r="N19" s="24"/>
      <c r="O19" s="21">
        <f>O13</f>
        <v>0.1</v>
      </c>
      <c r="P19" t="s">
        <v>3</v>
      </c>
    </row>
    <row r="20" spans="2:16" ht="14" thickBot="1" x14ac:dyDescent="0.2">
      <c r="B20" t="s">
        <v>701</v>
      </c>
      <c r="C20" s="9" t="s">
        <v>4</v>
      </c>
      <c r="D20" s="25">
        <f>SUM(D19:N19)</f>
        <v>0</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c r="E23" s="24">
        <f>D8</f>
        <v>82.872885064238574</v>
      </c>
      <c r="F23" s="29">
        <f>E23*D23</f>
        <v>0</v>
      </c>
    </row>
    <row r="24" spans="2:16" x14ac:dyDescent="0.15">
      <c r="C24" s="11" t="s">
        <v>16</v>
      </c>
      <c r="D24" s="27"/>
      <c r="E24" s="24">
        <f>D14</f>
        <v>0</v>
      </c>
      <c r="F24" s="29">
        <f>E24*D24</f>
        <v>0</v>
      </c>
    </row>
    <row r="25" spans="2:16" ht="14" thickBot="1" x14ac:dyDescent="0.2">
      <c r="C25" s="12" t="s">
        <v>33</v>
      </c>
      <c r="D25" s="28"/>
      <c r="E25" s="30">
        <f>D20</f>
        <v>0</v>
      </c>
      <c r="F25" s="31">
        <f>E25*D25</f>
        <v>0</v>
      </c>
    </row>
    <row r="26" spans="2:16" ht="14" thickBot="1" x14ac:dyDescent="0.2">
      <c r="C26" s="149" t="s">
        <v>766</v>
      </c>
      <c r="D26" s="149">
        <f>C3</f>
        <v>0</v>
      </c>
      <c r="E26" s="19" t="s">
        <v>11</v>
      </c>
      <c r="F26" s="20">
        <f>SUM(F23:F25)</f>
        <v>0</v>
      </c>
    </row>
    <row r="28" spans="2:16" x14ac:dyDescent="0.15">
      <c r="B28" t="s">
        <v>27</v>
      </c>
    </row>
    <row r="30" spans="2:16" x14ac:dyDescent="0.15">
      <c r="B30" t="s">
        <v>26</v>
      </c>
      <c r="C30" s="32" t="s">
        <v>28</v>
      </c>
    </row>
  </sheetData>
  <conditionalFormatting sqref="D3">
    <cfRule type="containsText" dxfId="195" priority="1" operator="containsText" text="overvalued">
      <formula>NOT(ISERROR(SEARCH("overvalued",D3)))</formula>
    </cfRule>
    <cfRule type="containsText" dxfId="194" priority="2" operator="containsText" text="undervalued">
      <formula>NOT(ISERROR(SEARCH("undervalued",D3)))</formula>
    </cfRule>
  </conditionalFormatting>
  <hyperlinks>
    <hyperlink ref="C30" r:id="rId1" xr:uid="{C736FC8C-8EA1-482D-A24A-25BEBD5363CF}"/>
    <hyperlink ref="B4" location="'COMPARATIVE TABLE'!A1" display="'COMPARATIVE TABLE'!A1" xr:uid="{35762509-7A48-4E14-ACE1-C66D89D33F0C}"/>
  </hyperlinks>
  <pageMargins left="0.7" right="0.7" top="0.78740157499999996" bottom="0.78740157499999996" header="0.3" footer="0.3"/>
  <pageSetup paperSize="9" orientation="portrait" r:id="rId2"/>
  <drawing r:id="rId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70E28-16F6-4225-93A1-4EB29F097FDB}">
  <sheetPr codeName="Sheet56"/>
  <dimension ref="B1:S30"/>
  <sheetViews>
    <sheetView showGridLines="0" topLeftCell="B1" zoomScaleNormal="100" workbookViewId="0">
      <selection activeCell="G19" sqref="G19"/>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199</v>
      </c>
      <c r="C2" s="47" t="s">
        <v>68</v>
      </c>
      <c r="D2" s="48"/>
      <c r="S2" s="3" t="s">
        <v>7</v>
      </c>
    </row>
    <row r="3" spans="2:19" x14ac:dyDescent="0.15">
      <c r="D3" s="13"/>
    </row>
    <row r="4" spans="2:19" ht="29" thickBot="1" x14ac:dyDescent="0.2">
      <c r="N4" s="5" t="s">
        <v>5</v>
      </c>
      <c r="O4" s="4" t="s">
        <v>0</v>
      </c>
    </row>
    <row r="5" spans="2:19" x14ac:dyDescent="0.15">
      <c r="B5" t="s">
        <v>8</v>
      </c>
      <c r="C5" s="6" t="s">
        <v>57</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v>
      </c>
      <c r="P5" t="s">
        <v>1</v>
      </c>
      <c r="R5" s="1"/>
    </row>
    <row r="6" spans="2:19" x14ac:dyDescent="0.15">
      <c r="B6" t="s">
        <v>22</v>
      </c>
      <c r="C6" s="7">
        <v>5.2</v>
      </c>
      <c r="D6" s="24">
        <f>C6*(1+$O$5)</f>
        <v>5.7200000000000006</v>
      </c>
      <c r="E6" s="24">
        <f>D6*(1+$O$5)</f>
        <v>6.2920000000000016</v>
      </c>
      <c r="F6" s="34">
        <f>E6*(1+$O$5)</f>
        <v>6.9212000000000025</v>
      </c>
      <c r="G6" s="34">
        <f>F6*(1+$O$5)</f>
        <v>7.6133200000000034</v>
      </c>
      <c r="H6" s="24">
        <f>G6*(1+$O$5)</f>
        <v>8.3746520000000046</v>
      </c>
      <c r="I6" s="24">
        <f>H6*(1+$O$6)</f>
        <v>8.7933846000000049</v>
      </c>
      <c r="J6" s="24">
        <f>I6*(1+$O$6)</f>
        <v>9.2330538300000047</v>
      </c>
      <c r="K6" s="24">
        <f>J6*(1+$O$6)</f>
        <v>9.6947065215000059</v>
      </c>
      <c r="L6" s="24">
        <f>K6*(1+$O$6)</f>
        <v>10.179441847575006</v>
      </c>
      <c r="M6" s="24">
        <f>L6*(1+$O$6)</f>
        <v>10.688413939953756</v>
      </c>
      <c r="N6" s="24">
        <f>L6*O8</f>
        <v>203.58883695150013</v>
      </c>
      <c r="O6" s="21">
        <v>0.05</v>
      </c>
      <c r="P6" s="1" t="s">
        <v>2</v>
      </c>
    </row>
    <row r="7" spans="2:19" x14ac:dyDescent="0.15">
      <c r="C7" s="8" t="str">
        <f>CONCATENATE(R8,O7*100,S8)</f>
        <v>PV(10%)</v>
      </c>
      <c r="D7" s="24">
        <f>D6*(1+$O$7)^($D$5-D5-1)</f>
        <v>5.2</v>
      </c>
      <c r="E7" s="24">
        <f t="shared" ref="E7:N7" si="1">E6*(1+$O$7)^($D$5-E5-1)</f>
        <v>5.2000000000000011</v>
      </c>
      <c r="F7" s="24">
        <f t="shared" si="1"/>
        <v>5.2</v>
      </c>
      <c r="G7" s="24">
        <f t="shared" si="1"/>
        <v>5.2000000000000011</v>
      </c>
      <c r="H7" s="24">
        <f t="shared" si="1"/>
        <v>5.2000000000000011</v>
      </c>
      <c r="I7" s="24">
        <f t="shared" si="1"/>
        <v>4.9636363636363647</v>
      </c>
      <c r="J7" s="24">
        <f t="shared" si="1"/>
        <v>4.7380165289256198</v>
      </c>
      <c r="K7" s="24">
        <f t="shared" si="1"/>
        <v>4.5226521412471827</v>
      </c>
      <c r="L7" s="24">
        <f t="shared" si="1"/>
        <v>4.3170770439177648</v>
      </c>
      <c r="M7" s="24">
        <f t="shared" si="1"/>
        <v>4.1208462691942298</v>
      </c>
      <c r="N7" s="24">
        <f t="shared" si="1"/>
        <v>78.492309889413903</v>
      </c>
      <c r="O7" s="21">
        <v>0.1</v>
      </c>
      <c r="P7" t="s">
        <v>3</v>
      </c>
    </row>
    <row r="8" spans="2:19" ht="14" thickBot="1" x14ac:dyDescent="0.2">
      <c r="C8" s="9" t="s">
        <v>29</v>
      </c>
      <c r="D8" s="25">
        <f>SUM(D7:N7)</f>
        <v>127.15453823633507</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5.2</v>
      </c>
      <c r="D12" s="24">
        <f>C12*(1+$O$11)</f>
        <v>5.7200000000000006</v>
      </c>
      <c r="E12" s="24">
        <f>D12*(1+$O$11)</f>
        <v>6.2920000000000016</v>
      </c>
      <c r="F12" s="34">
        <f>E12*(1+$O$11)</f>
        <v>6.9212000000000025</v>
      </c>
      <c r="G12" s="34">
        <f>F12*(1+$O$11)</f>
        <v>7.6133200000000034</v>
      </c>
      <c r="H12" s="24">
        <f>G12*(1+$O$11)</f>
        <v>8.3746520000000046</v>
      </c>
      <c r="I12" s="24">
        <f>H12*(1+$O$12)</f>
        <v>9.2121172000000051</v>
      </c>
      <c r="J12" s="24">
        <f>I12*(1+$O$12)</f>
        <v>10.133328920000006</v>
      </c>
      <c r="K12" s="24">
        <f>J12*(1+$O$12)</f>
        <v>11.146661812000007</v>
      </c>
      <c r="L12" s="24">
        <f>K12*(1+$O$12)</f>
        <v>12.261327993200009</v>
      </c>
      <c r="M12" s="24">
        <f>L12*(1+$O$12)</f>
        <v>13.487460792520011</v>
      </c>
      <c r="N12" s="24">
        <f>L12*O14</f>
        <v>306.53319983000023</v>
      </c>
      <c r="O12" s="21">
        <v>0.1</v>
      </c>
      <c r="P12" s="1" t="s">
        <v>2</v>
      </c>
    </row>
    <row r="13" spans="2:19" x14ac:dyDescent="0.15">
      <c r="B13">
        <f>B7</f>
        <v>0</v>
      </c>
      <c r="C13" s="8" t="str">
        <f>C7</f>
        <v>PV(10%)</v>
      </c>
      <c r="D13" s="24">
        <f>D12*(1+$O$13)^($D$11-D11-1)</f>
        <v>5.2</v>
      </c>
      <c r="E13" s="24">
        <f t="shared" ref="E13:M13" si="3">E12*(1+$O$7)^($D$5-E11-1)</f>
        <v>5.2000000000000011</v>
      </c>
      <c r="F13" s="24">
        <f t="shared" si="3"/>
        <v>5.2</v>
      </c>
      <c r="G13" s="24">
        <f t="shared" si="3"/>
        <v>5.2000000000000011</v>
      </c>
      <c r="H13" s="24">
        <f t="shared" si="3"/>
        <v>5.2000000000000011</v>
      </c>
      <c r="I13" s="24">
        <f t="shared" si="3"/>
        <v>5.2000000000000011</v>
      </c>
      <c r="J13" s="24">
        <f t="shared" si="3"/>
        <v>5.2</v>
      </c>
      <c r="K13" s="24">
        <f t="shared" si="3"/>
        <v>5.2</v>
      </c>
      <c r="L13" s="24">
        <f t="shared" si="3"/>
        <v>5.2000000000000011</v>
      </c>
      <c r="M13" s="24">
        <f t="shared" si="3"/>
        <v>5.2</v>
      </c>
      <c r="N13" s="24">
        <f>N12*(1+$O$7)^($D$5-N11-1)</f>
        <v>118.18181818181819</v>
      </c>
      <c r="O13" s="21">
        <f>O7</f>
        <v>0.1</v>
      </c>
      <c r="P13" t="s">
        <v>3</v>
      </c>
    </row>
    <row r="14" spans="2:19" ht="14" thickBot="1" x14ac:dyDescent="0.2">
      <c r="C14" s="9" t="s">
        <v>4</v>
      </c>
      <c r="D14" s="25">
        <f>SUM(D13:N13)</f>
        <v>170.18181818181822</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5.2</v>
      </c>
      <c r="D18" s="24">
        <f>C18*(1+$O$17)</f>
        <v>5.2</v>
      </c>
      <c r="E18" s="24">
        <f>D18*(1+$O$17)</f>
        <v>5.2</v>
      </c>
      <c r="F18" s="34">
        <f>E18*(1+$O$17)</f>
        <v>5.2</v>
      </c>
      <c r="G18" s="34">
        <f>F18*(1+$O$17)</f>
        <v>5.2</v>
      </c>
      <c r="H18" s="24">
        <f>G18*(1+$O$17)</f>
        <v>5.2</v>
      </c>
      <c r="I18" s="24">
        <f>H18*(1+$O$18)</f>
        <v>5.2</v>
      </c>
      <c r="J18" s="24">
        <f>I18*(1+$O$18)</f>
        <v>5.2</v>
      </c>
      <c r="K18" s="24">
        <f>J18*(1+$O$18)</f>
        <v>5.2</v>
      </c>
      <c r="L18" s="24">
        <f>K18*(1+$O$18)</f>
        <v>5.2</v>
      </c>
      <c r="M18" s="24">
        <f>L18*(1+$O$18)</f>
        <v>5.2</v>
      </c>
      <c r="N18" s="24">
        <f>L18*O20</f>
        <v>52</v>
      </c>
      <c r="O18" s="21">
        <v>0</v>
      </c>
      <c r="P18" s="1" t="s">
        <v>2</v>
      </c>
    </row>
    <row r="19" spans="2:16" x14ac:dyDescent="0.15">
      <c r="B19">
        <f>B7</f>
        <v>0</v>
      </c>
      <c r="C19" s="8" t="str">
        <f>C13</f>
        <v>PV(10%)</v>
      </c>
      <c r="D19" s="24">
        <f>D18*(1+$O$19)^($D$17-D17-1)</f>
        <v>4.7272727272727275</v>
      </c>
      <c r="E19" s="24">
        <f t="shared" ref="E19:N19" si="5">E18*(1+$O$19)^($D$17-E17-1)</f>
        <v>4.2975206611570247</v>
      </c>
      <c r="F19" s="24">
        <f t="shared" si="5"/>
        <v>3.9068369646882033</v>
      </c>
      <c r="G19" s="24">
        <f t="shared" si="5"/>
        <v>3.5516699678983668</v>
      </c>
      <c r="H19" s="24">
        <f t="shared" si="5"/>
        <v>3.2287908799076059</v>
      </c>
      <c r="I19" s="24">
        <f t="shared" si="5"/>
        <v>2.9352644362796418</v>
      </c>
      <c r="J19" s="24">
        <f t="shared" si="5"/>
        <v>2.6684222147996737</v>
      </c>
      <c r="K19" s="24">
        <f t="shared" si="5"/>
        <v>2.4258383770906122</v>
      </c>
      <c r="L19" s="24">
        <f t="shared" si="5"/>
        <v>2.2053076155369205</v>
      </c>
      <c r="M19" s="24">
        <f t="shared" si="5"/>
        <v>2.0048251050335639</v>
      </c>
      <c r="N19" s="24">
        <f t="shared" si="5"/>
        <v>20.048251050335637</v>
      </c>
      <c r="O19" s="21">
        <f>O13</f>
        <v>0.1</v>
      </c>
      <c r="P19" t="s">
        <v>3</v>
      </c>
    </row>
    <row r="20" spans="2:16" ht="14" thickBot="1" x14ac:dyDescent="0.2">
      <c r="C20" s="9" t="s">
        <v>4</v>
      </c>
      <c r="D20" s="25">
        <f>SUM(D19:N19)</f>
        <v>51.999999999999979</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0.5</v>
      </c>
      <c r="E23" s="24">
        <f>D8</f>
        <v>127.15453823633507</v>
      </c>
      <c r="F23" s="29">
        <f>E23*D23</f>
        <v>63.577269118167536</v>
      </c>
    </row>
    <row r="24" spans="2:16" x14ac:dyDescent="0.15">
      <c r="C24" s="11" t="s">
        <v>16</v>
      </c>
      <c r="D24" s="27">
        <v>0.3</v>
      </c>
      <c r="E24" s="24">
        <f>D14</f>
        <v>170.18181818181822</v>
      </c>
      <c r="F24" s="29">
        <f>E24*D24</f>
        <v>51.054545454545462</v>
      </c>
    </row>
    <row r="25" spans="2:16" ht="14" thickBot="1" x14ac:dyDescent="0.2">
      <c r="C25" s="12" t="s">
        <v>33</v>
      </c>
      <c r="D25" s="28">
        <v>0.2</v>
      </c>
      <c r="E25" s="30">
        <f>D20</f>
        <v>51.999999999999979</v>
      </c>
      <c r="F25" s="31">
        <f>E25*D25</f>
        <v>10.399999999999997</v>
      </c>
    </row>
    <row r="26" spans="2:16" ht="14" thickBot="1" x14ac:dyDescent="0.2">
      <c r="E26" s="19" t="s">
        <v>11</v>
      </c>
      <c r="F26" s="20">
        <f>SUM(F23:F25)</f>
        <v>125.03181457271299</v>
      </c>
    </row>
    <row r="28" spans="2:16" x14ac:dyDescent="0.15">
      <c r="B28" t="s">
        <v>27</v>
      </c>
    </row>
    <row r="30" spans="2:16" x14ac:dyDescent="0.15">
      <c r="B30" t="s">
        <v>26</v>
      </c>
      <c r="C30" s="32" t="s">
        <v>28</v>
      </c>
    </row>
  </sheetData>
  <conditionalFormatting sqref="D3">
    <cfRule type="containsText" dxfId="69" priority="1" operator="containsText" text="overvalued">
      <formula>NOT(ISERROR(SEARCH("overvalued",D3)))</formula>
    </cfRule>
    <cfRule type="containsText" dxfId="68" priority="2" operator="containsText" text="undervalued">
      <formula>NOT(ISERROR(SEARCH("undervalued",D3)))</formula>
    </cfRule>
  </conditionalFormatting>
  <hyperlinks>
    <hyperlink ref="C30" r:id="rId1" xr:uid="{A8EEA42B-ADF6-4498-AB06-0B1CC233D6D0}"/>
  </hyperlinks>
  <pageMargins left="0.7" right="0.7" top="0.78740157499999996" bottom="0.78740157499999996" header="0.3" footer="0.3"/>
  <pageSetup paperSize="9" orientation="portrait" r:id="rId2"/>
  <drawing r:id="rId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40ED-388B-4B9D-B00A-C2130C39286B}">
  <sheetPr codeName="Sheet57"/>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202</v>
      </c>
      <c r="C2" s="47" t="s">
        <v>68</v>
      </c>
      <c r="D2" s="48"/>
      <c r="S2" s="3" t="s">
        <v>7</v>
      </c>
    </row>
    <row r="3" spans="2:19" x14ac:dyDescent="0.15">
      <c r="D3" s="13"/>
    </row>
    <row r="4" spans="2:19" ht="29" thickBot="1" x14ac:dyDescent="0.2">
      <c r="B4" s="85" t="s">
        <v>218</v>
      </c>
      <c r="N4" s="5" t="s">
        <v>5</v>
      </c>
      <c r="O4" s="4" t="s">
        <v>0</v>
      </c>
    </row>
    <row r="5" spans="2:19" x14ac:dyDescent="0.15">
      <c r="B5" t="s">
        <v>8</v>
      </c>
      <c r="C5" s="6" t="s">
        <v>57</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0.08</v>
      </c>
      <c r="P5" t="s">
        <v>1</v>
      </c>
      <c r="R5" s="1"/>
    </row>
    <row r="6" spans="2:19" x14ac:dyDescent="0.15">
      <c r="B6" t="s">
        <v>22</v>
      </c>
      <c r="C6" s="7">
        <v>1.96</v>
      </c>
      <c r="D6" s="24">
        <f>C6*(1+$O$5)</f>
        <v>2.1168</v>
      </c>
      <c r="E6" s="24">
        <f>D6*(1+$O$5)</f>
        <v>2.2861440000000002</v>
      </c>
      <c r="F6" s="24">
        <f>E6*(1+$O$5)</f>
        <v>2.4690355200000003</v>
      </c>
      <c r="G6" s="24">
        <f>F6*(1+$O$5)</f>
        <v>2.6665583616000004</v>
      </c>
      <c r="H6" s="24">
        <f>G6*(1+$O$5)</f>
        <v>2.8798830305280005</v>
      </c>
      <c r="I6" s="24">
        <f>H6*(1+$O$6)</f>
        <v>3.1102736729702407</v>
      </c>
      <c r="J6" s="24">
        <f>I6*(1+$O$6)</f>
        <v>3.3590955668078601</v>
      </c>
      <c r="K6" s="24">
        <f>J6*(1+$O$6)</f>
        <v>3.6278232121524892</v>
      </c>
      <c r="L6" s="24">
        <f>K6*(1+$O$6)</f>
        <v>3.9180490691246885</v>
      </c>
      <c r="M6" s="24">
        <f>L6*(1+$O$6)</f>
        <v>4.2314929946546638</v>
      </c>
      <c r="N6" s="24">
        <f>L6*O8</f>
        <v>78.360981382493776</v>
      </c>
      <c r="O6" s="21">
        <v>0.08</v>
      </c>
      <c r="P6" s="1" t="s">
        <v>2</v>
      </c>
    </row>
    <row r="7" spans="2:19" x14ac:dyDescent="0.15">
      <c r="C7" s="8" t="str">
        <f>CONCATENATE(R8,O7*100,S8)</f>
        <v>PV(10%)</v>
      </c>
      <c r="D7" s="24">
        <f>D6*(1+$O$7)^($D$5-D5-1)</f>
        <v>1.9243636363636363</v>
      </c>
      <c r="E7" s="24">
        <f t="shared" ref="E7:N7" si="1">E6*(1+$O$7)^($D$5-E5-1)</f>
        <v>1.8893752066115701</v>
      </c>
      <c r="F7" s="24">
        <f t="shared" si="1"/>
        <v>1.8550229301277232</v>
      </c>
      <c r="G7" s="24">
        <f t="shared" si="1"/>
        <v>1.8212952404890375</v>
      </c>
      <c r="H7" s="24">
        <f t="shared" si="1"/>
        <v>1.7881807815710549</v>
      </c>
      <c r="I7" s="24">
        <f t="shared" si="1"/>
        <v>1.7556684037243084</v>
      </c>
      <c r="J7" s="24">
        <f t="shared" si="1"/>
        <v>1.7237471600202299</v>
      </c>
      <c r="K7" s="24">
        <f t="shared" si="1"/>
        <v>1.6924063025653167</v>
      </c>
      <c r="L7" s="24">
        <f t="shared" si="1"/>
        <v>1.661635278882311</v>
      </c>
      <c r="M7" s="24">
        <f t="shared" si="1"/>
        <v>1.631423728357178</v>
      </c>
      <c r="N7" s="24">
        <f t="shared" si="1"/>
        <v>30.211550525132925</v>
      </c>
      <c r="O7" s="21">
        <v>0.1</v>
      </c>
      <c r="P7" t="s">
        <v>3</v>
      </c>
    </row>
    <row r="8" spans="2:19" ht="14" thickBot="1" x14ac:dyDescent="0.2">
      <c r="C8" s="9" t="s">
        <v>29</v>
      </c>
      <c r="D8" s="25">
        <f>SUM(D7:N7)</f>
        <v>47.954669193845291</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1.96</v>
      </c>
      <c r="D12" s="24">
        <f>C12*(1+$O$11)</f>
        <v>2.1560000000000001</v>
      </c>
      <c r="E12" s="24">
        <f>D12*(1+$O$11)</f>
        <v>2.3716000000000004</v>
      </c>
      <c r="F12" s="24">
        <f>E12*(1+$O$11)</f>
        <v>2.6087600000000006</v>
      </c>
      <c r="G12" s="24">
        <f>F12*(1+$O$11)</f>
        <v>2.8696360000000007</v>
      </c>
      <c r="H12" s="24">
        <f>G12*(1+$O$11)</f>
        <v>3.1565996000000012</v>
      </c>
      <c r="I12" s="24">
        <f>H12*(1+$O$12)</f>
        <v>3.4722595600000017</v>
      </c>
      <c r="J12" s="24">
        <f>I12*(1+$O$12)</f>
        <v>3.8194855160000021</v>
      </c>
      <c r="K12" s="24">
        <f>J12*(1+$O$12)</f>
        <v>4.2014340676000028</v>
      </c>
      <c r="L12" s="24">
        <f>K12*(1+$O$12)</f>
        <v>4.6215774743600031</v>
      </c>
      <c r="M12" s="24">
        <f>L12*(1+$O$12)</f>
        <v>5.0837352217960037</v>
      </c>
      <c r="N12" s="24">
        <f>L12*O14</f>
        <v>115.53943685900008</v>
      </c>
      <c r="O12" s="21">
        <v>0.1</v>
      </c>
      <c r="P12" s="1" t="s">
        <v>2</v>
      </c>
    </row>
    <row r="13" spans="2:19" x14ac:dyDescent="0.15">
      <c r="B13">
        <f>B7</f>
        <v>0</v>
      </c>
      <c r="C13" s="8" t="str">
        <f>C7</f>
        <v>PV(10%)</v>
      </c>
      <c r="D13" s="24">
        <f>D12*(1+$O$13)^($D$11-D11-1)</f>
        <v>1.96</v>
      </c>
      <c r="E13" s="24">
        <f t="shared" ref="E13:M13" si="3">E12*(1+$O$7)^($D$5-E11-1)</f>
        <v>1.9600000000000002</v>
      </c>
      <c r="F13" s="24">
        <f t="shared" si="3"/>
        <v>1.96</v>
      </c>
      <c r="G13" s="24">
        <f t="shared" si="3"/>
        <v>1.96</v>
      </c>
      <c r="H13" s="24">
        <f t="shared" si="3"/>
        <v>1.96</v>
      </c>
      <c r="I13" s="24">
        <f t="shared" si="3"/>
        <v>1.9600000000000002</v>
      </c>
      <c r="J13" s="24">
        <f t="shared" si="3"/>
        <v>1.96</v>
      </c>
      <c r="K13" s="24">
        <f t="shared" si="3"/>
        <v>1.9600000000000002</v>
      </c>
      <c r="L13" s="24">
        <f t="shared" si="3"/>
        <v>1.9600000000000002</v>
      </c>
      <c r="M13" s="24">
        <f t="shared" si="3"/>
        <v>1.96</v>
      </c>
      <c r="N13" s="24">
        <f>N12*(1+$O$7)^($D$5-N11-1)</f>
        <v>44.545454545454547</v>
      </c>
      <c r="O13" s="21">
        <f>O7</f>
        <v>0.1</v>
      </c>
      <c r="P13" t="s">
        <v>3</v>
      </c>
    </row>
    <row r="14" spans="2:19" ht="14" thickBot="1" x14ac:dyDescent="0.2">
      <c r="C14" s="9" t="s">
        <v>4</v>
      </c>
      <c r="D14" s="25">
        <f>SUM(D13:N13)</f>
        <v>64.145454545454555</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1.96</v>
      </c>
      <c r="D18" s="24">
        <f>C18*(1+$O$17)</f>
        <v>2.0579999999999998</v>
      </c>
      <c r="E18" s="24">
        <f>D18*(1+$O$17)</f>
        <v>2.1608999999999998</v>
      </c>
      <c r="F18" s="24">
        <f>E18*(1+$O$17)</f>
        <v>2.268945</v>
      </c>
      <c r="G18" s="24">
        <f>F18*(1+$O$17)</f>
        <v>2.3823922500000001</v>
      </c>
      <c r="H18" s="24">
        <f>G18*(1+$O$17)</f>
        <v>2.5015118625000001</v>
      </c>
      <c r="I18" s="24">
        <f>H18*(1+$O$18)</f>
        <v>2.5015118625000001</v>
      </c>
      <c r="J18" s="24">
        <f>I18*(1+$O$18)</f>
        <v>2.5015118625000001</v>
      </c>
      <c r="K18" s="24">
        <f>J18*(1+$O$18)</f>
        <v>2.5015118625000001</v>
      </c>
      <c r="L18" s="24">
        <f>K18*(1+$O$18)</f>
        <v>2.5015118625000001</v>
      </c>
      <c r="M18" s="24">
        <f>L18*(1+$O$18)</f>
        <v>2.5015118625000001</v>
      </c>
      <c r="N18" s="24">
        <f>L18*O20</f>
        <v>25.015118624999999</v>
      </c>
      <c r="O18" s="21">
        <v>0</v>
      </c>
      <c r="P18" s="1" t="s">
        <v>2</v>
      </c>
    </row>
    <row r="19" spans="2:16" x14ac:dyDescent="0.15">
      <c r="B19">
        <f>B7</f>
        <v>0</v>
      </c>
      <c r="C19" s="8" t="str">
        <f>C13</f>
        <v>PV(10%)</v>
      </c>
      <c r="D19" s="24">
        <f>D18*(1+$O$19)^($D$17-D17-1)</f>
        <v>1.8709090909090906</v>
      </c>
      <c r="E19" s="24">
        <f t="shared" ref="E19:N19" si="5">E18*(1+$O$19)^($D$17-E17-1)</f>
        <v>1.785867768595041</v>
      </c>
      <c r="F19" s="24">
        <f t="shared" si="5"/>
        <v>1.7046919609316298</v>
      </c>
      <c r="G19" s="24">
        <f t="shared" si="5"/>
        <v>1.6272059627074651</v>
      </c>
      <c r="H19" s="24">
        <f t="shared" si="5"/>
        <v>1.5532420553116708</v>
      </c>
      <c r="I19" s="24">
        <f t="shared" si="5"/>
        <v>1.412038232101519</v>
      </c>
      <c r="J19" s="24">
        <f t="shared" si="5"/>
        <v>1.2836711200922897</v>
      </c>
      <c r="K19" s="24">
        <f t="shared" si="5"/>
        <v>1.1669737455384452</v>
      </c>
      <c r="L19" s="24">
        <f t="shared" si="5"/>
        <v>1.0608852232167685</v>
      </c>
      <c r="M19" s="24">
        <f t="shared" si="5"/>
        <v>0.96444111201524385</v>
      </c>
      <c r="N19" s="24">
        <f t="shared" si="5"/>
        <v>9.644411120152439</v>
      </c>
      <c r="O19" s="21">
        <f>O13</f>
        <v>0.1</v>
      </c>
      <c r="P19" t="s">
        <v>3</v>
      </c>
    </row>
    <row r="20" spans="2:16" ht="14" thickBot="1" x14ac:dyDescent="0.2">
      <c r="C20" s="9" t="s">
        <v>4</v>
      </c>
      <c r="D20" s="25">
        <f>SUM(D19:N19)</f>
        <v>24.074337391571603</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47.954669193845291</v>
      </c>
      <c r="F23" s="29">
        <f>E23*D23</f>
        <v>28.772801516307172</v>
      </c>
    </row>
    <row r="24" spans="2:16" x14ac:dyDescent="0.15">
      <c r="C24" s="11" t="s">
        <v>16</v>
      </c>
      <c r="D24" s="27">
        <v>0.2</v>
      </c>
      <c r="E24" s="24">
        <f>D14</f>
        <v>64.145454545454555</v>
      </c>
      <c r="F24" s="29">
        <f>E24*D24</f>
        <v>12.829090909090912</v>
      </c>
    </row>
    <row r="25" spans="2:16" ht="14" thickBot="1" x14ac:dyDescent="0.2">
      <c r="C25" s="12" t="s">
        <v>33</v>
      </c>
      <c r="D25" s="28">
        <v>0.2</v>
      </c>
      <c r="E25" s="30">
        <f>D20</f>
        <v>24.074337391571603</v>
      </c>
      <c r="F25" s="31">
        <f>E25*D25</f>
        <v>4.814867478314321</v>
      </c>
    </row>
    <row r="26" spans="2:16" ht="14" thickBot="1" x14ac:dyDescent="0.2">
      <c r="E26" s="19" t="s">
        <v>11</v>
      </c>
      <c r="F26" s="20">
        <f>SUM(F23:F25)</f>
        <v>46.416759903712403</v>
      </c>
    </row>
    <row r="28" spans="2:16" x14ac:dyDescent="0.15">
      <c r="B28" t="s">
        <v>27</v>
      </c>
    </row>
    <row r="30" spans="2:16" x14ac:dyDescent="0.15">
      <c r="B30" t="s">
        <v>26</v>
      </c>
      <c r="C30" s="32" t="s">
        <v>28</v>
      </c>
    </row>
  </sheetData>
  <conditionalFormatting sqref="D3">
    <cfRule type="containsText" dxfId="67" priority="1" operator="containsText" text="overvalued">
      <formula>NOT(ISERROR(SEARCH("overvalued",D3)))</formula>
    </cfRule>
    <cfRule type="containsText" dxfId="66" priority="2" operator="containsText" text="undervalued">
      <formula>NOT(ISERROR(SEARCH("undervalued",D3)))</formula>
    </cfRule>
  </conditionalFormatting>
  <hyperlinks>
    <hyperlink ref="C30" r:id="rId1" xr:uid="{81DA9EC0-C2D8-4A01-BBF2-B209FAE1B9ED}"/>
    <hyperlink ref="B4" location="'COMPARATIVE TABLE'!A1" display="'COMPARATIVE TABLE'!A1" xr:uid="{9B44889C-0DA9-4D15-A432-798CFEF11C50}"/>
  </hyperlinks>
  <pageMargins left="0.7" right="0.7" top="0.78740157499999996" bottom="0.78740157499999996" header="0.3" footer="0.3"/>
  <pageSetup paperSize="9" orientation="portrait" r:id="rId2"/>
  <drawing r:id="rId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1A7F-6384-4825-9F34-06C9412A8CC2}">
  <sheetPr codeName="Sheet58"/>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203</v>
      </c>
      <c r="C2" s="47" t="s">
        <v>68</v>
      </c>
      <c r="D2" s="48"/>
      <c r="S2" s="3" t="s">
        <v>7</v>
      </c>
    </row>
    <row r="3" spans="2:19" x14ac:dyDescent="0.15">
      <c r="D3" s="13"/>
    </row>
    <row r="4" spans="2:19" ht="29" thickBot="1" x14ac:dyDescent="0.2">
      <c r="B4" s="85" t="s">
        <v>218</v>
      </c>
      <c r="N4" s="5" t="s">
        <v>5</v>
      </c>
      <c r="O4" s="4" t="s">
        <v>0</v>
      </c>
    </row>
    <row r="5" spans="2:19" x14ac:dyDescent="0.15">
      <c r="B5" t="s">
        <v>8</v>
      </c>
      <c r="C5" s="6" t="s">
        <v>57</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0.08</v>
      </c>
      <c r="P5" t="s">
        <v>1</v>
      </c>
      <c r="R5" s="1"/>
    </row>
    <row r="6" spans="2:19" x14ac:dyDescent="0.15">
      <c r="B6" t="s">
        <v>22</v>
      </c>
      <c r="C6" s="7">
        <v>2.6</v>
      </c>
      <c r="D6" s="24">
        <f>C6*(1+$O$5)</f>
        <v>2.8080000000000003</v>
      </c>
      <c r="E6" s="24">
        <f>D6*(1+$O$5)</f>
        <v>3.0326400000000007</v>
      </c>
      <c r="F6" s="24">
        <f>E6*(1+$O$5)</f>
        <v>3.2752512000000009</v>
      </c>
      <c r="G6" s="24">
        <f>F6*(1+$O$5)</f>
        <v>3.537271296000001</v>
      </c>
      <c r="H6" s="24">
        <f>G6*(1+$O$5)</f>
        <v>3.8202529996800014</v>
      </c>
      <c r="I6" s="24">
        <f>H6*(1+$O$6)</f>
        <v>4.1258732396544016</v>
      </c>
      <c r="J6" s="24">
        <f>I6*(1+$O$6)</f>
        <v>4.4559430988267543</v>
      </c>
      <c r="K6" s="24">
        <f>J6*(1+$O$6)</f>
        <v>4.8124185467328946</v>
      </c>
      <c r="L6" s="24">
        <f>K6*(1+$O$6)</f>
        <v>5.1974120304715266</v>
      </c>
      <c r="M6" s="24">
        <f>L6*(1+$O$6)</f>
        <v>5.6132049929092487</v>
      </c>
      <c r="N6" s="24">
        <f>L6*O8</f>
        <v>103.94824060943053</v>
      </c>
      <c r="O6" s="21">
        <v>0.08</v>
      </c>
      <c r="P6" s="1" t="s">
        <v>2</v>
      </c>
    </row>
    <row r="7" spans="2:19" x14ac:dyDescent="0.15">
      <c r="C7" s="8" t="str">
        <f>CONCATENATE(R8,O7*100,S8)</f>
        <v>PV(10%)</v>
      </c>
      <c r="D7" s="24">
        <f>D6*(1+$O$7)^($D$5-D5-1)</f>
        <v>2.5527272727272727</v>
      </c>
      <c r="E7" s="24">
        <f t="shared" ref="E7:N7" si="1">E6*(1+$O$7)^($D$5-E5-1)</f>
        <v>2.5063140495867771</v>
      </c>
      <c r="F7" s="24">
        <f t="shared" si="1"/>
        <v>2.4607447032306538</v>
      </c>
      <c r="G7" s="24">
        <f t="shared" si="1"/>
        <v>2.4160038904446419</v>
      </c>
      <c r="H7" s="24">
        <f t="shared" si="1"/>
        <v>2.372076546982012</v>
      </c>
      <c r="I7" s="24">
        <f t="shared" si="1"/>
        <v>2.32894788249143</v>
      </c>
      <c r="J7" s="24">
        <f t="shared" si="1"/>
        <v>2.2866033755370401</v>
      </c>
      <c r="K7" s="24">
        <f t="shared" si="1"/>
        <v>2.2450287687090937</v>
      </c>
      <c r="L7" s="24">
        <f t="shared" si="1"/>
        <v>2.2042100638234743</v>
      </c>
      <c r="M7" s="24">
        <f t="shared" si="1"/>
        <v>2.1641335172085014</v>
      </c>
      <c r="N7" s="24">
        <f t="shared" si="1"/>
        <v>40.076546614972251</v>
      </c>
      <c r="O7" s="21">
        <v>0.1</v>
      </c>
      <c r="P7" t="s">
        <v>3</v>
      </c>
    </row>
    <row r="8" spans="2:19" ht="14" thickBot="1" x14ac:dyDescent="0.2">
      <c r="C8" s="9" t="s">
        <v>29</v>
      </c>
      <c r="D8" s="25">
        <f>SUM(D7:N7)</f>
        <v>63.613336685713151</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Dividend</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2.6</v>
      </c>
      <c r="D12" s="24">
        <f>C12*(1+$O$11)</f>
        <v>2.8600000000000003</v>
      </c>
      <c r="E12" s="24">
        <f>D12*(1+$O$11)</f>
        <v>3.1460000000000008</v>
      </c>
      <c r="F12" s="24">
        <f>E12*(1+$O$11)</f>
        <v>3.4606000000000012</v>
      </c>
      <c r="G12" s="24">
        <f>F12*(1+$O$11)</f>
        <v>3.8066600000000017</v>
      </c>
      <c r="H12" s="24">
        <f>G12*(1+$O$11)</f>
        <v>4.1873260000000023</v>
      </c>
      <c r="I12" s="24">
        <f>H12*(1+$O$12)</f>
        <v>4.6060586000000026</v>
      </c>
      <c r="J12" s="24">
        <f>I12*(1+$O$12)</f>
        <v>5.0666644600000028</v>
      </c>
      <c r="K12" s="24">
        <f>J12*(1+$O$12)</f>
        <v>5.5733309060000034</v>
      </c>
      <c r="L12" s="24">
        <f>K12*(1+$O$12)</f>
        <v>6.1306639966000045</v>
      </c>
      <c r="M12" s="24">
        <f>L12*(1+$O$12)</f>
        <v>6.7437303962600055</v>
      </c>
      <c r="N12" s="24">
        <f>L12*O14</f>
        <v>153.26659991500011</v>
      </c>
      <c r="O12" s="21">
        <v>0.1</v>
      </c>
      <c r="P12" s="1" t="s">
        <v>2</v>
      </c>
    </row>
    <row r="13" spans="2:19" x14ac:dyDescent="0.15">
      <c r="B13">
        <f>B7</f>
        <v>0</v>
      </c>
      <c r="C13" s="8" t="str">
        <f>C7</f>
        <v>PV(10%)</v>
      </c>
      <c r="D13" s="24">
        <f>D12*(1+$O$13)^($D$11-D11-1)</f>
        <v>2.6</v>
      </c>
      <c r="E13" s="24">
        <f t="shared" ref="E13:M13" si="3">E12*(1+$O$7)^($D$5-E11-1)</f>
        <v>2.6000000000000005</v>
      </c>
      <c r="F13" s="24">
        <f t="shared" si="3"/>
        <v>2.6</v>
      </c>
      <c r="G13" s="24">
        <f t="shared" si="3"/>
        <v>2.6000000000000005</v>
      </c>
      <c r="H13" s="24">
        <f t="shared" si="3"/>
        <v>2.6000000000000005</v>
      </c>
      <c r="I13" s="24">
        <f t="shared" si="3"/>
        <v>2.6000000000000005</v>
      </c>
      <c r="J13" s="24">
        <f t="shared" si="3"/>
        <v>2.6</v>
      </c>
      <c r="K13" s="24">
        <f t="shared" si="3"/>
        <v>2.6</v>
      </c>
      <c r="L13" s="24">
        <f t="shared" si="3"/>
        <v>2.6000000000000005</v>
      </c>
      <c r="M13" s="24">
        <f t="shared" si="3"/>
        <v>2.6</v>
      </c>
      <c r="N13" s="24">
        <f>N12*(1+$O$7)^($D$5-N11-1)</f>
        <v>59.090909090909093</v>
      </c>
      <c r="O13" s="21">
        <f>O7</f>
        <v>0.1</v>
      </c>
      <c r="P13" t="s">
        <v>3</v>
      </c>
    </row>
    <row r="14" spans="2:19" ht="14" thickBot="1" x14ac:dyDescent="0.2">
      <c r="C14" s="9" t="s">
        <v>4</v>
      </c>
      <c r="D14" s="25">
        <f>SUM(D13:N13)</f>
        <v>85.090909090909108</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Dividend</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2.6</v>
      </c>
      <c r="D18" s="24">
        <f>C18*(1+$O$17)</f>
        <v>2.6</v>
      </c>
      <c r="E18" s="24">
        <f>D18*(1+$O$17)</f>
        <v>2.6</v>
      </c>
      <c r="F18" s="24">
        <f>E18*(1+$O$17)</f>
        <v>2.6</v>
      </c>
      <c r="G18" s="24">
        <f>F18*(1+$O$17)</f>
        <v>2.6</v>
      </c>
      <c r="H18" s="24">
        <f>G18*(1+$O$17)</f>
        <v>2.6</v>
      </c>
      <c r="I18" s="24">
        <f>H18*(1+$O$18)</f>
        <v>2.6</v>
      </c>
      <c r="J18" s="24">
        <f>I18*(1+$O$18)</f>
        <v>2.6</v>
      </c>
      <c r="K18" s="24">
        <f>J18*(1+$O$18)</f>
        <v>2.6</v>
      </c>
      <c r="L18" s="24">
        <f>K18*(1+$O$18)</f>
        <v>2.6</v>
      </c>
      <c r="M18" s="24">
        <f>L18*(1+$O$18)</f>
        <v>2.6</v>
      </c>
      <c r="N18" s="24">
        <f>L18*O20</f>
        <v>26</v>
      </c>
      <c r="O18" s="21">
        <v>0</v>
      </c>
      <c r="P18" s="1" t="s">
        <v>2</v>
      </c>
    </row>
    <row r="19" spans="2:16" x14ac:dyDescent="0.15">
      <c r="B19">
        <f>B7</f>
        <v>0</v>
      </c>
      <c r="C19" s="8" t="str">
        <f>C13</f>
        <v>PV(10%)</v>
      </c>
      <c r="D19" s="24">
        <f>D18*(1+$O$19)^($D$17-D17-1)</f>
        <v>2.3636363636363638</v>
      </c>
      <c r="E19" s="24">
        <f t="shared" ref="E19:N19" si="5">E18*(1+$O$19)^($D$17-E17-1)</f>
        <v>2.1487603305785123</v>
      </c>
      <c r="F19" s="24">
        <f t="shared" si="5"/>
        <v>1.9534184823441016</v>
      </c>
      <c r="G19" s="24">
        <f t="shared" si="5"/>
        <v>1.7758349839491834</v>
      </c>
      <c r="H19" s="24">
        <f t="shared" si="5"/>
        <v>1.614395439953803</v>
      </c>
      <c r="I19" s="24">
        <f t="shared" si="5"/>
        <v>1.4676322181398209</v>
      </c>
      <c r="J19" s="24">
        <f t="shared" si="5"/>
        <v>1.3342111073998368</v>
      </c>
      <c r="K19" s="24">
        <f t="shared" si="5"/>
        <v>1.2129191885453061</v>
      </c>
      <c r="L19" s="24">
        <f t="shared" si="5"/>
        <v>1.1026538077684602</v>
      </c>
      <c r="M19" s="24">
        <f t="shared" si="5"/>
        <v>1.002412552516782</v>
      </c>
      <c r="N19" s="24">
        <f t="shared" si="5"/>
        <v>10.024125525167818</v>
      </c>
      <c r="O19" s="21">
        <f>O13</f>
        <v>0.1</v>
      </c>
      <c r="P19" t="s">
        <v>3</v>
      </c>
    </row>
    <row r="20" spans="2:16" ht="14" thickBot="1" x14ac:dyDescent="0.2">
      <c r="C20" s="9" t="s">
        <v>4</v>
      </c>
      <c r="D20" s="25">
        <f>SUM(D19:N19)</f>
        <v>25.999999999999989</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63.613336685713151</v>
      </c>
      <c r="F23" s="29">
        <f>E23*D23</f>
        <v>38.168002011427888</v>
      </c>
    </row>
    <row r="24" spans="2:16" x14ac:dyDescent="0.15">
      <c r="C24" s="11" t="s">
        <v>16</v>
      </c>
      <c r="D24" s="27">
        <v>0.2</v>
      </c>
      <c r="E24" s="24">
        <f>D14</f>
        <v>85.090909090909108</v>
      </c>
      <c r="F24" s="29">
        <f>E24*D24</f>
        <v>17.018181818181823</v>
      </c>
    </row>
    <row r="25" spans="2:16" ht="14" thickBot="1" x14ac:dyDescent="0.2">
      <c r="C25" s="12" t="s">
        <v>33</v>
      </c>
      <c r="D25" s="28">
        <v>0.2</v>
      </c>
      <c r="E25" s="30">
        <f>D20</f>
        <v>25.999999999999989</v>
      </c>
      <c r="F25" s="31">
        <f>E25*D25</f>
        <v>5.1999999999999984</v>
      </c>
    </row>
    <row r="26" spans="2:16" ht="14" thickBot="1" x14ac:dyDescent="0.2">
      <c r="E26" s="19" t="s">
        <v>11</v>
      </c>
      <c r="F26" s="20">
        <f>SUM(F23:F25)</f>
        <v>60.386183829609706</v>
      </c>
    </row>
    <row r="28" spans="2:16" x14ac:dyDescent="0.15">
      <c r="B28" t="s">
        <v>27</v>
      </c>
    </row>
    <row r="30" spans="2:16" x14ac:dyDescent="0.15">
      <c r="B30" t="s">
        <v>26</v>
      </c>
      <c r="C30" s="32" t="s">
        <v>28</v>
      </c>
    </row>
  </sheetData>
  <conditionalFormatting sqref="D3">
    <cfRule type="containsText" dxfId="65" priority="1" operator="containsText" text="overvalued">
      <formula>NOT(ISERROR(SEARCH("overvalued",D3)))</formula>
    </cfRule>
    <cfRule type="containsText" dxfId="64" priority="2" operator="containsText" text="undervalued">
      <formula>NOT(ISERROR(SEARCH("undervalued",D3)))</formula>
    </cfRule>
  </conditionalFormatting>
  <hyperlinks>
    <hyperlink ref="C30" r:id="rId1" xr:uid="{B41EE1EE-D660-4323-93E2-22468CADABF0}"/>
    <hyperlink ref="B4" location="'COMPARATIVE TABLE'!A1" display="'COMPARATIVE TABLE'!A1" xr:uid="{630A3FAE-4D01-4A5A-BE93-78E4578AB7E6}"/>
  </hyperlinks>
  <pageMargins left="0.7" right="0.7" top="0.78740157499999996" bottom="0.78740157499999996" header="0.3" footer="0.3"/>
  <pageSetup paperSize="9" orientation="portrait" r:id="rId2"/>
  <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833E8-8715-48EB-B2D0-FE7FEE4B5A58}">
  <sheetPr codeName="Sheet59"/>
  <dimension ref="B1:S30"/>
  <sheetViews>
    <sheetView showGridLines="0" topLeftCell="B1" zoomScaleNormal="100" workbookViewId="0">
      <selection activeCell="D19" sqref="D19:M19"/>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166</v>
      </c>
      <c r="C2" s="47"/>
      <c r="D2" s="48"/>
      <c r="S2" s="3" t="s">
        <v>7</v>
      </c>
    </row>
    <row r="3" spans="2:19" x14ac:dyDescent="0.15">
      <c r="D3" s="13"/>
    </row>
    <row r="4" spans="2:19" ht="29" thickBot="1" x14ac:dyDescent="0.2">
      <c r="N4" s="5" t="s">
        <v>5</v>
      </c>
      <c r="O4" s="4" t="s">
        <v>0</v>
      </c>
    </row>
    <row r="5" spans="2:19" x14ac:dyDescent="0.15">
      <c r="B5" t="s">
        <v>8</v>
      </c>
      <c r="C5" s="6" t="s">
        <v>181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0.36499999999999999</v>
      </c>
      <c r="D6" s="24">
        <f>C6*(1+$O$5)</f>
        <v>0.38324999999999998</v>
      </c>
      <c r="E6" s="24">
        <f>D6*(1+$O$5)</f>
        <v>0.40241250000000001</v>
      </c>
      <c r="F6" s="24">
        <f>E6*(1+$O$5)</f>
        <v>0.42253312500000001</v>
      </c>
      <c r="G6" s="24">
        <f>F6*(1+$O$5)</f>
        <v>0.44365978125000005</v>
      </c>
      <c r="H6" s="24">
        <f>G6*(1+$O$5)</f>
        <v>0.4658427703125001</v>
      </c>
      <c r="I6" s="24">
        <f>H6*(1+$O$6)</f>
        <v>0.4891349088281251</v>
      </c>
      <c r="J6" s="24">
        <f>I6*(1+$O$6)</f>
        <v>0.51359165426953135</v>
      </c>
      <c r="K6" s="24">
        <f>J6*(1+$O$6)</f>
        <v>0.53927123698300794</v>
      </c>
      <c r="L6" s="24">
        <f>K6*(1+$O$6)</f>
        <v>0.56623479883215833</v>
      </c>
      <c r="M6" s="24">
        <f>L6*(1+$O$6)</f>
        <v>0.59454653877376629</v>
      </c>
      <c r="N6" s="24">
        <f>L6*O8</f>
        <v>11.324695976643167</v>
      </c>
      <c r="O6" s="21">
        <v>0.05</v>
      </c>
      <c r="P6" s="1" t="s">
        <v>2</v>
      </c>
    </row>
    <row r="7" spans="2:19" x14ac:dyDescent="0.15">
      <c r="C7" s="8" t="str">
        <f>CONCATENATE(R8,O7*100,S8)</f>
        <v>PV(10%)</v>
      </c>
      <c r="D7" s="24">
        <f>D6*(1+$O$7)^($D$5-D5-1)*0.6</f>
        <v>0.20904545454545453</v>
      </c>
      <c r="E7" s="24">
        <f t="shared" ref="E7:M7" si="1">E6*(1+$O$7)^($D$5-E5-1)*0.6</f>
        <v>0.19954338842975206</v>
      </c>
      <c r="F7" s="24">
        <f t="shared" si="1"/>
        <v>0.19047323441021782</v>
      </c>
      <c r="G7" s="24">
        <f t="shared" si="1"/>
        <v>0.1818153601188443</v>
      </c>
      <c r="H7" s="24">
        <f t="shared" si="1"/>
        <v>0.17355102556798774</v>
      </c>
      <c r="I7" s="24">
        <f t="shared" si="1"/>
        <v>0.16566234258762466</v>
      </c>
      <c r="J7" s="24">
        <f t="shared" si="1"/>
        <v>0.15813223610636898</v>
      </c>
      <c r="K7" s="24">
        <f t="shared" si="1"/>
        <v>0.15094440719244312</v>
      </c>
      <c r="L7" s="24">
        <f t="shared" si="1"/>
        <v>0.14408329777460477</v>
      </c>
      <c r="M7" s="24">
        <f t="shared" si="1"/>
        <v>0.13753405696666821</v>
      </c>
      <c r="N7" s="24">
        <f t="shared" ref="N7" si="2">N6*(1+$O$7)^($D$5-N5-1)</f>
        <v>4.3661605386243867</v>
      </c>
      <c r="O7" s="21">
        <v>0.1</v>
      </c>
      <c r="P7" t="s">
        <v>3</v>
      </c>
    </row>
    <row r="8" spans="2:19" ht="14" thickBot="1" x14ac:dyDescent="0.2">
      <c r="C8" s="9" t="s">
        <v>29</v>
      </c>
      <c r="D8" s="25">
        <f>SUM(D7:N7)</f>
        <v>6.0769453423243522</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FFO</v>
      </c>
      <c r="D11" s="23">
        <v>2021</v>
      </c>
      <c r="E11" s="23">
        <f t="shared" ref="E11:M11" si="3">D11+1</f>
        <v>2022</v>
      </c>
      <c r="F11" s="23">
        <f t="shared" si="3"/>
        <v>2023</v>
      </c>
      <c r="G11" s="23">
        <f t="shared" si="3"/>
        <v>2024</v>
      </c>
      <c r="H11" s="23">
        <f t="shared" si="3"/>
        <v>2025</v>
      </c>
      <c r="I11" s="23">
        <f t="shared" si="3"/>
        <v>2026</v>
      </c>
      <c r="J11" s="23">
        <f t="shared" si="3"/>
        <v>2027</v>
      </c>
      <c r="K11" s="23">
        <f t="shared" si="3"/>
        <v>2028</v>
      </c>
      <c r="L11" s="23">
        <f t="shared" si="3"/>
        <v>2029</v>
      </c>
      <c r="M11" s="23">
        <f t="shared" si="3"/>
        <v>2030</v>
      </c>
      <c r="N11" s="23">
        <v>2030</v>
      </c>
      <c r="O11" s="21">
        <v>7.0000000000000007E-2</v>
      </c>
      <c r="P11" t="s">
        <v>1</v>
      </c>
    </row>
    <row r="12" spans="2:19" x14ac:dyDescent="0.15">
      <c r="B12" t="s">
        <v>21</v>
      </c>
      <c r="C12" s="7">
        <f>C6</f>
        <v>0.36499999999999999</v>
      </c>
      <c r="D12" s="24">
        <f>C12*(1+$O$11)</f>
        <v>0.39055000000000001</v>
      </c>
      <c r="E12" s="24">
        <f>D12*(1+$O$11)</f>
        <v>0.41788850000000005</v>
      </c>
      <c r="F12" s="24">
        <f>E12*(1+$O$11)</f>
        <v>0.44714069500000009</v>
      </c>
      <c r="G12" s="24">
        <f>F12*(1+$O$11)</f>
        <v>0.47844054365000011</v>
      </c>
      <c r="H12" s="24">
        <f>G12*(1+$O$11)</f>
        <v>0.51193138170550012</v>
      </c>
      <c r="I12" s="24">
        <f>H12*(1+$O$12)</f>
        <v>0.54776657842488519</v>
      </c>
      <c r="J12" s="24">
        <f>I12*(1+$O$12)</f>
        <v>0.58611023891462721</v>
      </c>
      <c r="K12" s="24">
        <f>J12*(1+$O$12)</f>
        <v>0.62713795563865116</v>
      </c>
      <c r="L12" s="24">
        <f>K12*(1+$O$12)</f>
        <v>0.67103761253335681</v>
      </c>
      <c r="M12" s="24">
        <f>L12*(1+$O$12)</f>
        <v>0.71801024541069181</v>
      </c>
      <c r="N12" s="24">
        <f>L12*O14</f>
        <v>16.775940313333919</v>
      </c>
      <c r="O12" s="21">
        <v>7.0000000000000007E-2</v>
      </c>
      <c r="P12" s="1" t="s">
        <v>2</v>
      </c>
    </row>
    <row r="13" spans="2:19" x14ac:dyDescent="0.15">
      <c r="C13" s="8" t="str">
        <f>C7</f>
        <v>PV(10%)</v>
      </c>
      <c r="D13" s="24">
        <f>D12*(1+$O$13)^($D$11-D11-1)*0.6</f>
        <v>0.21302727272727273</v>
      </c>
      <c r="E13" s="24">
        <f>E12*(1+$O$13)^($D$11-E11-1)*0.6</f>
        <v>0.20721743801652892</v>
      </c>
      <c r="F13" s="24">
        <f t="shared" ref="F13:M13" si="4">F12*(1+$O$13)^($D$11-F11-1)*0.6</f>
        <v>0.20156605334335084</v>
      </c>
      <c r="G13" s="24">
        <f t="shared" si="4"/>
        <v>0.19606879734307764</v>
      </c>
      <c r="H13" s="24">
        <f t="shared" si="4"/>
        <v>0.19072146650644822</v>
      </c>
      <c r="I13" s="24">
        <f t="shared" si="4"/>
        <v>0.1855199719653633</v>
      </c>
      <c r="J13" s="24">
        <f t="shared" si="4"/>
        <v>0.1804603363663079</v>
      </c>
      <c r="K13" s="24">
        <f t="shared" si="4"/>
        <v>0.175538690829045</v>
      </c>
      <c r="L13" s="24">
        <f t="shared" si="4"/>
        <v>0.17075127198825288</v>
      </c>
      <c r="M13" s="24">
        <f t="shared" si="4"/>
        <v>0.16609441911584596</v>
      </c>
      <c r="N13" s="24">
        <f>N12*(1+$O$7)^($D$5-N11-1)</f>
        <v>6.4678512116762441</v>
      </c>
      <c r="O13" s="21">
        <f>O7</f>
        <v>0.1</v>
      </c>
      <c r="P13" t="s">
        <v>3</v>
      </c>
    </row>
    <row r="14" spans="2:19" ht="14" thickBot="1" x14ac:dyDescent="0.2">
      <c r="C14" s="9" t="s">
        <v>4</v>
      </c>
      <c r="D14" s="25">
        <f>SUM(D13:N13)</f>
        <v>8.3548169298777371</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FFO</v>
      </c>
      <c r="D17" s="23">
        <v>2021</v>
      </c>
      <c r="E17" s="23">
        <f t="shared" ref="E17:M17" si="5">D17+1</f>
        <v>2022</v>
      </c>
      <c r="F17" s="23">
        <f t="shared" si="5"/>
        <v>2023</v>
      </c>
      <c r="G17" s="23">
        <f t="shared" si="5"/>
        <v>2024</v>
      </c>
      <c r="H17" s="23">
        <f t="shared" si="5"/>
        <v>2025</v>
      </c>
      <c r="I17" s="23">
        <f t="shared" si="5"/>
        <v>2026</v>
      </c>
      <c r="J17" s="23">
        <f t="shared" si="5"/>
        <v>2027</v>
      </c>
      <c r="K17" s="23">
        <f t="shared" si="5"/>
        <v>2028</v>
      </c>
      <c r="L17" s="23">
        <f t="shared" si="5"/>
        <v>2029</v>
      </c>
      <c r="M17" s="23">
        <f t="shared" si="5"/>
        <v>2030</v>
      </c>
      <c r="N17" s="23">
        <v>2030</v>
      </c>
      <c r="O17" s="21">
        <v>0</v>
      </c>
      <c r="P17" t="s">
        <v>1</v>
      </c>
    </row>
    <row r="18" spans="2:16" x14ac:dyDescent="0.15">
      <c r="B18" t="s">
        <v>20</v>
      </c>
      <c r="C18" s="7">
        <f>C12</f>
        <v>0.36499999999999999</v>
      </c>
      <c r="D18" s="24">
        <f>C18*(1+$O$17)</f>
        <v>0.36499999999999999</v>
      </c>
      <c r="E18" s="24">
        <f>D18*(1+$O$17)</f>
        <v>0.36499999999999999</v>
      </c>
      <c r="F18" s="24">
        <f>E18*(1+$O$17)</f>
        <v>0.36499999999999999</v>
      </c>
      <c r="G18" s="24">
        <f>F18*(1+$O$17)</f>
        <v>0.36499999999999999</v>
      </c>
      <c r="H18" s="24">
        <f>G18*(1+$O$17)</f>
        <v>0.36499999999999999</v>
      </c>
      <c r="I18" s="24">
        <f>H18*(1+$O$18)</f>
        <v>0.36499999999999999</v>
      </c>
      <c r="J18" s="24">
        <f>I18*(1+$O$18)</f>
        <v>0.36499999999999999</v>
      </c>
      <c r="K18" s="24">
        <f>J18*(1+$O$18)</f>
        <v>0.36499999999999999</v>
      </c>
      <c r="L18" s="24">
        <f>K18*(1+$O$18)</f>
        <v>0.36499999999999999</v>
      </c>
      <c r="M18" s="24">
        <f>L18*(1+$O$18)</f>
        <v>0.36499999999999999</v>
      </c>
      <c r="N18" s="24">
        <f>L18*O20</f>
        <v>3.65</v>
      </c>
      <c r="O18" s="21">
        <v>0</v>
      </c>
      <c r="P18" s="1" t="s">
        <v>2</v>
      </c>
    </row>
    <row r="19" spans="2:16" x14ac:dyDescent="0.15">
      <c r="C19" s="8" t="str">
        <f>C13</f>
        <v>PV(10%)</v>
      </c>
      <c r="D19" s="24">
        <f>D18*(1+$O$19)^($D$17-D17-1)*0.6</f>
        <v>0.19909090909090907</v>
      </c>
      <c r="E19" s="24">
        <f t="shared" ref="E19:M19" si="6">E18*(1+$O$19)^($D$17-E17-1)*0.6</f>
        <v>0.18099173553719003</v>
      </c>
      <c r="F19" s="24">
        <f t="shared" si="6"/>
        <v>0.16453794139744546</v>
      </c>
      <c r="G19" s="24">
        <f t="shared" si="6"/>
        <v>0.14957994672495042</v>
      </c>
      <c r="H19" s="24">
        <f t="shared" si="6"/>
        <v>0.13598176974995493</v>
      </c>
      <c r="I19" s="24">
        <f t="shared" si="6"/>
        <v>0.1236197906817772</v>
      </c>
      <c r="J19" s="24">
        <f t="shared" si="6"/>
        <v>0.1123816278925247</v>
      </c>
      <c r="K19" s="24">
        <f t="shared" si="6"/>
        <v>0.10216511626593155</v>
      </c>
      <c r="L19" s="24">
        <f t="shared" si="6"/>
        <v>9.2877378423574131E-2</v>
      </c>
      <c r="M19" s="24">
        <f t="shared" si="6"/>
        <v>8.4433980385067386E-2</v>
      </c>
      <c r="N19" s="24">
        <f t="shared" ref="N19" si="7">N18*(1+$O$19)^($D$17-N17-1)</f>
        <v>1.4072330064177898</v>
      </c>
      <c r="O19" s="21">
        <f>O13</f>
        <v>0.1</v>
      </c>
      <c r="P19" t="s">
        <v>3</v>
      </c>
    </row>
    <row r="20" spans="2:16" ht="14" thickBot="1" x14ac:dyDescent="0.2">
      <c r="C20" s="9" t="s">
        <v>4</v>
      </c>
      <c r="D20" s="25">
        <f>SUM(D19:N19)</f>
        <v>2.7528932025671145</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6.0769453423243522</v>
      </c>
      <c r="F23" s="29">
        <f>E23*D23</f>
        <v>3.6461672053946113</v>
      </c>
    </row>
    <row r="24" spans="2:16" x14ac:dyDescent="0.15">
      <c r="C24" s="11" t="s">
        <v>16</v>
      </c>
      <c r="D24" s="27">
        <v>0.2</v>
      </c>
      <c r="E24" s="24">
        <f>D14</f>
        <v>8.3548169298777371</v>
      </c>
      <c r="F24" s="29">
        <f>E24*D24</f>
        <v>1.6709633859755475</v>
      </c>
    </row>
    <row r="25" spans="2:16" ht="14" thickBot="1" x14ac:dyDescent="0.2">
      <c r="C25" s="12" t="s">
        <v>33</v>
      </c>
      <c r="D25" s="28">
        <v>0.2</v>
      </c>
      <c r="E25" s="30">
        <f>D20</f>
        <v>2.7528932025671145</v>
      </c>
      <c r="F25" s="31">
        <f>E25*D25</f>
        <v>0.55057864051342287</v>
      </c>
    </row>
    <row r="26" spans="2:16" ht="14" thickBot="1" x14ac:dyDescent="0.2">
      <c r="E26" s="19" t="s">
        <v>11</v>
      </c>
      <c r="F26" s="20">
        <f>SUM(F23:F25)</f>
        <v>5.8677092318835813</v>
      </c>
    </row>
    <row r="28" spans="2:16" x14ac:dyDescent="0.15">
      <c r="B28" t="s">
        <v>27</v>
      </c>
    </row>
    <row r="30" spans="2:16" x14ac:dyDescent="0.15">
      <c r="B30" t="s">
        <v>26</v>
      </c>
      <c r="C30" s="32" t="s">
        <v>28</v>
      </c>
    </row>
  </sheetData>
  <conditionalFormatting sqref="D3">
    <cfRule type="containsText" dxfId="63" priority="1" operator="containsText" text="overvalued">
      <formula>NOT(ISERROR(SEARCH("overvalued",D3)))</formula>
    </cfRule>
    <cfRule type="containsText" dxfId="62" priority="2" operator="containsText" text="undervalued">
      <formula>NOT(ISERROR(SEARCH("undervalued",D3)))</formula>
    </cfRule>
  </conditionalFormatting>
  <hyperlinks>
    <hyperlink ref="C30" r:id="rId1" xr:uid="{9B2DD120-00DF-4159-8F38-60977DC7B72C}"/>
  </hyperlinks>
  <pageMargins left="0.7" right="0.7" top="0.78740157499999996" bottom="0.78740157499999996" header="0.3" footer="0.3"/>
  <pageSetup paperSize="9" orientation="portrait" r:id="rId2"/>
  <drawing r:id="rId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F193-CD14-47E2-A040-071E704C4466}">
  <sheetPr codeName="Sheet60"/>
  <dimension ref="B1:S30"/>
  <sheetViews>
    <sheetView showGridLines="0" zoomScaleNormal="100" workbookViewId="0">
      <selection activeCell="B3" sqref="B3"/>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182</v>
      </c>
      <c r="C2" s="47" t="s">
        <v>68</v>
      </c>
      <c r="D2" s="48"/>
      <c r="S2" s="3" t="s">
        <v>7</v>
      </c>
    </row>
    <row r="3" spans="2:19" x14ac:dyDescent="0.15">
      <c r="D3" s="13"/>
    </row>
    <row r="4" spans="2:19" ht="29" thickBot="1" x14ac:dyDescent="0.2">
      <c r="N4" s="5" t="s">
        <v>5</v>
      </c>
      <c r="O4" s="4" t="s">
        <v>0</v>
      </c>
    </row>
    <row r="5" spans="2:19" x14ac:dyDescent="0.15">
      <c r="B5" t="s">
        <v>8</v>
      </c>
      <c r="C5" s="6" t="s">
        <v>181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0.03</v>
      </c>
      <c r="P5" t="s">
        <v>1</v>
      </c>
      <c r="R5" s="1"/>
    </row>
    <row r="6" spans="2:19" x14ac:dyDescent="0.15">
      <c r="B6" t="s">
        <v>22</v>
      </c>
      <c r="C6" s="7">
        <v>0.5</v>
      </c>
      <c r="D6" s="24">
        <f>C6*(1+$O$5)</f>
        <v>0.51500000000000001</v>
      </c>
      <c r="E6" s="24">
        <f>D6*(1+$O$5)</f>
        <v>0.53044999999999998</v>
      </c>
      <c r="F6" s="24">
        <f>E6*(1+$O$5)</f>
        <v>0.5463635</v>
      </c>
      <c r="G6" s="24">
        <f>F6*(1+$O$5)</f>
        <v>0.56275440500000007</v>
      </c>
      <c r="H6" s="24">
        <f>G6*(1+$O$5)</f>
        <v>0.57963703715000003</v>
      </c>
      <c r="I6" s="24">
        <f>H6*(1+$O$6)</f>
        <v>0.59702614826450007</v>
      </c>
      <c r="J6" s="24">
        <f>I6*(1+$O$6)</f>
        <v>0.6149369327124351</v>
      </c>
      <c r="K6" s="24">
        <f>J6*(1+$O$6)</f>
        <v>0.63338504069380819</v>
      </c>
      <c r="L6" s="24">
        <f>K6*(1+$O$6)</f>
        <v>0.65238659191462245</v>
      </c>
      <c r="M6" s="24">
        <f>L6*(1+$O$6)</f>
        <v>0.67195818967206111</v>
      </c>
      <c r="N6" s="24">
        <f>L6*O8</f>
        <v>13.047731838292449</v>
      </c>
      <c r="O6" s="21">
        <v>0.03</v>
      </c>
      <c r="P6" s="1" t="s">
        <v>2</v>
      </c>
    </row>
    <row r="7" spans="2:19" x14ac:dyDescent="0.15">
      <c r="B7" t="s">
        <v>180</v>
      </c>
      <c r="C7" s="8" t="str">
        <f>CONCATENATE(R8,O7*100,S8)</f>
        <v>PV(10%)</v>
      </c>
      <c r="D7" s="24">
        <f>D6*(1+$O$7)^($D$5-D5-1)</f>
        <v>0.4681818181818182</v>
      </c>
      <c r="E7" s="24">
        <f t="shared" ref="E7:N7" si="1">E6*(1+$O$7)^($D$5-E5-1)</f>
        <v>0.43838842975206604</v>
      </c>
      <c r="F7" s="24">
        <f t="shared" si="1"/>
        <v>0.41049098422238905</v>
      </c>
      <c r="G7" s="24">
        <f t="shared" si="1"/>
        <v>0.38436883068096439</v>
      </c>
      <c r="H7" s="24">
        <f t="shared" si="1"/>
        <v>0.35990899600126658</v>
      </c>
      <c r="I7" s="24">
        <f t="shared" si="1"/>
        <v>0.33700569625573146</v>
      </c>
      <c r="J7" s="24">
        <f t="shared" si="1"/>
        <v>0.31555987922127576</v>
      </c>
      <c r="K7" s="24">
        <f t="shared" si="1"/>
        <v>0.29547879599810367</v>
      </c>
      <c r="L7" s="24">
        <f t="shared" si="1"/>
        <v>0.27667559988913343</v>
      </c>
      <c r="M7" s="24">
        <f t="shared" si="1"/>
        <v>0.25906897080527946</v>
      </c>
      <c r="N7" s="24">
        <f t="shared" si="1"/>
        <v>5.0304654525296986</v>
      </c>
      <c r="O7" s="21">
        <v>0.1</v>
      </c>
      <c r="P7" t="s">
        <v>3</v>
      </c>
    </row>
    <row r="8" spans="2:19" ht="14" thickBot="1" x14ac:dyDescent="0.2">
      <c r="C8" s="9" t="s">
        <v>29</v>
      </c>
      <c r="D8" s="25">
        <f>SUM(D7:N7)</f>
        <v>8.5755934535377261</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FFO</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0.05</v>
      </c>
      <c r="P11" t="s">
        <v>1</v>
      </c>
    </row>
    <row r="12" spans="2:19" x14ac:dyDescent="0.15">
      <c r="B12" t="s">
        <v>21</v>
      </c>
      <c r="C12" s="7">
        <f>C6</f>
        <v>0.5</v>
      </c>
      <c r="D12" s="24">
        <f>C12*(1+$O$11)</f>
        <v>0.52500000000000002</v>
      </c>
      <c r="E12" s="24">
        <f>D12*(1+$O$11)</f>
        <v>0.55125000000000002</v>
      </c>
      <c r="F12" s="24">
        <f>E12*(1+$O$11)</f>
        <v>0.57881250000000006</v>
      </c>
      <c r="G12" s="24">
        <f>F12*(1+$O$11)</f>
        <v>0.60775312500000012</v>
      </c>
      <c r="H12" s="24">
        <f>G12*(1+$O$11)</f>
        <v>0.63814078125000018</v>
      </c>
      <c r="I12" s="24">
        <f>H12*(1+$O$12)</f>
        <v>0.67004782031250021</v>
      </c>
      <c r="J12" s="24">
        <f>I12*(1+$O$12)</f>
        <v>0.70355021132812523</v>
      </c>
      <c r="K12" s="24">
        <f>J12*(1+$O$12)</f>
        <v>0.73872772189453151</v>
      </c>
      <c r="L12" s="24">
        <f>K12*(1+$O$12)</f>
        <v>0.77566410798925811</v>
      </c>
      <c r="M12" s="24">
        <f>L12*(1+$O$12)</f>
        <v>0.81444731338872101</v>
      </c>
      <c r="N12" s="24">
        <f>L12*O14</f>
        <v>19.391602699731454</v>
      </c>
      <c r="O12" s="21">
        <v>0.05</v>
      </c>
      <c r="P12" s="1" t="s">
        <v>2</v>
      </c>
    </row>
    <row r="13" spans="2:19" x14ac:dyDescent="0.15">
      <c r="B13" t="str">
        <f>B7</f>
        <v>USD</v>
      </c>
      <c r="C13" s="8" t="str">
        <f>C7</f>
        <v>PV(10%)</v>
      </c>
      <c r="D13" s="24">
        <f>D12*(1+$O$13)^($D$11-D11-1)</f>
        <v>0.47727272727272729</v>
      </c>
      <c r="E13" s="24">
        <f t="shared" ref="E13:M13" si="3">E12*(1+$O$7)^($D$5-E11-1)</f>
        <v>0.45557851239669417</v>
      </c>
      <c r="F13" s="24">
        <f t="shared" si="3"/>
        <v>0.43487039819684442</v>
      </c>
      <c r="G13" s="24">
        <f t="shared" si="3"/>
        <v>0.41510356191516973</v>
      </c>
      <c r="H13" s="24">
        <f t="shared" si="3"/>
        <v>0.39623521819175289</v>
      </c>
      <c r="I13" s="24">
        <f t="shared" si="3"/>
        <v>0.37822452645576415</v>
      </c>
      <c r="J13" s="24">
        <f t="shared" si="3"/>
        <v>0.36103250252595659</v>
      </c>
      <c r="K13" s="24">
        <f t="shared" si="3"/>
        <v>0.34462193422932225</v>
      </c>
      <c r="L13" s="24">
        <f t="shared" si="3"/>
        <v>0.32895730085526209</v>
      </c>
      <c r="M13" s="24">
        <f t="shared" si="3"/>
        <v>0.31400469627093197</v>
      </c>
      <c r="N13" s="24">
        <f>N12*(1+$O$7)^($D$5-N11-1)</f>
        <v>7.4763022921650482</v>
      </c>
      <c r="O13" s="21">
        <f>O7</f>
        <v>0.1</v>
      </c>
      <c r="P13" t="s">
        <v>3</v>
      </c>
    </row>
    <row r="14" spans="2:19" ht="14" thickBot="1" x14ac:dyDescent="0.2">
      <c r="C14" s="9" t="s">
        <v>4</v>
      </c>
      <c r="D14" s="25">
        <f>SUM(D13:N13)</f>
        <v>11.382203670475473</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FFO</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0.5</v>
      </c>
      <c r="D18" s="24">
        <f>C18*(1+$O$17)</f>
        <v>0.5</v>
      </c>
      <c r="E18" s="24">
        <f>D18*(1+$O$17)</f>
        <v>0.5</v>
      </c>
      <c r="F18" s="24">
        <f>E18*(1+$O$17)</f>
        <v>0.5</v>
      </c>
      <c r="G18" s="24">
        <f>F18*(1+$O$17)</f>
        <v>0.5</v>
      </c>
      <c r="H18" s="24">
        <f>G18*(1+$O$17)</f>
        <v>0.5</v>
      </c>
      <c r="I18" s="24">
        <f>H18*(1+$O$18)</f>
        <v>0.5</v>
      </c>
      <c r="J18" s="24">
        <f>I18*(1+$O$18)</f>
        <v>0.5</v>
      </c>
      <c r="K18" s="24">
        <f>J18*(1+$O$18)</f>
        <v>0.5</v>
      </c>
      <c r="L18" s="24">
        <f>K18*(1+$O$18)</f>
        <v>0.5</v>
      </c>
      <c r="M18" s="24">
        <f>L18*(1+$O$18)</f>
        <v>0.5</v>
      </c>
      <c r="N18" s="24">
        <f>L18*O20</f>
        <v>7.5</v>
      </c>
      <c r="O18" s="21">
        <v>0</v>
      </c>
      <c r="P18" s="1" t="s">
        <v>2</v>
      </c>
    </row>
    <row r="19" spans="2:16" x14ac:dyDescent="0.15">
      <c r="B19" t="str">
        <f>B7</f>
        <v>USD</v>
      </c>
      <c r="C19" s="8" t="str">
        <f>C13</f>
        <v>PV(10%)</v>
      </c>
      <c r="D19" s="24">
        <f>D18*(1+$O$19)^($D$17-D17-1)</f>
        <v>0.45454545454545453</v>
      </c>
      <c r="E19" s="24">
        <f t="shared" ref="E19:N19" si="5">E18*(1+$O$19)^($D$17-E17-1)</f>
        <v>0.41322314049586772</v>
      </c>
      <c r="F19" s="24">
        <f t="shared" si="5"/>
        <v>0.37565740045078877</v>
      </c>
      <c r="G19" s="24">
        <f t="shared" si="5"/>
        <v>0.34150672768253526</v>
      </c>
      <c r="H19" s="24">
        <f t="shared" si="5"/>
        <v>0.31046066152957746</v>
      </c>
      <c r="I19" s="24">
        <f t="shared" si="5"/>
        <v>0.28223696502688861</v>
      </c>
      <c r="J19" s="24">
        <f t="shared" si="5"/>
        <v>0.25657905911535323</v>
      </c>
      <c r="K19" s="24">
        <f t="shared" si="5"/>
        <v>0.23325369010486657</v>
      </c>
      <c r="L19" s="24">
        <f t="shared" si="5"/>
        <v>0.21204880918624233</v>
      </c>
      <c r="M19" s="24">
        <f t="shared" si="5"/>
        <v>0.19277164471476574</v>
      </c>
      <c r="N19" s="24">
        <f t="shared" si="5"/>
        <v>2.8915746707214862</v>
      </c>
      <c r="O19" s="21">
        <f>O13</f>
        <v>0.1</v>
      </c>
      <c r="P19" t="s">
        <v>3</v>
      </c>
    </row>
    <row r="20" spans="2:16" ht="14" thickBot="1" x14ac:dyDescent="0.2">
      <c r="C20" s="9" t="s">
        <v>4</v>
      </c>
      <c r="D20" s="25">
        <f>SUM(D19:N19)</f>
        <v>5.9638582235738262</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8.5755934535377261</v>
      </c>
      <c r="F23" s="29">
        <f>E23*D23</f>
        <v>5.1453560721226355</v>
      </c>
    </row>
    <row r="24" spans="2:16" x14ac:dyDescent="0.15">
      <c r="C24" s="11" t="s">
        <v>16</v>
      </c>
      <c r="D24" s="27">
        <v>0.2</v>
      </c>
      <c r="E24" s="24">
        <f>D14</f>
        <v>11.382203670475473</v>
      </c>
      <c r="F24" s="29">
        <f>E24*D24</f>
        <v>2.2764407340950945</v>
      </c>
    </row>
    <row r="25" spans="2:16" ht="14" thickBot="1" x14ac:dyDescent="0.2">
      <c r="C25" s="12" t="s">
        <v>33</v>
      </c>
      <c r="D25" s="28">
        <v>0.2</v>
      </c>
      <c r="E25" s="30">
        <f>D20</f>
        <v>5.9638582235738262</v>
      </c>
      <c r="F25" s="31">
        <f>E25*D25</f>
        <v>1.1927716447147654</v>
      </c>
    </row>
    <row r="26" spans="2:16" ht="14" thickBot="1" x14ac:dyDescent="0.2">
      <c r="E26" s="19" t="s">
        <v>11</v>
      </c>
      <c r="F26" s="20">
        <f>SUM(F23:F25)</f>
        <v>8.6145684509324951</v>
      </c>
    </row>
    <row r="28" spans="2:16" x14ac:dyDescent="0.15">
      <c r="B28" t="s">
        <v>27</v>
      </c>
    </row>
    <row r="30" spans="2:16" x14ac:dyDescent="0.15">
      <c r="B30" t="s">
        <v>26</v>
      </c>
      <c r="C30" s="32" t="s">
        <v>28</v>
      </c>
    </row>
  </sheetData>
  <conditionalFormatting sqref="D3">
    <cfRule type="containsText" dxfId="61" priority="1" operator="containsText" text="overvalued">
      <formula>NOT(ISERROR(SEARCH("overvalued",D3)))</formula>
    </cfRule>
    <cfRule type="containsText" dxfId="60" priority="2" operator="containsText" text="undervalued">
      <formula>NOT(ISERROR(SEARCH("undervalued",D3)))</formula>
    </cfRule>
  </conditionalFormatting>
  <hyperlinks>
    <hyperlink ref="C30" r:id="rId1" xr:uid="{9CD2DA16-C3C3-403C-A063-41C348E64013}"/>
  </hyperlinks>
  <pageMargins left="0.7" right="0.7" top="0.78740157499999996" bottom="0.78740157499999996" header="0.3" footer="0.3"/>
  <pageSetup paperSize="9" orientation="portrait" r:id="rId2"/>
  <drawing r:id="rId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E8FBE-B5D8-4A4C-BDBE-D833D456BFF4}">
  <sheetPr codeName="Sheet61"/>
  <dimension ref="B1:S30"/>
  <sheetViews>
    <sheetView showGridLines="0" zoomScaleNormal="100" workbookViewId="0">
      <selection activeCell="D7" sqref="D7:M7"/>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116</v>
      </c>
      <c r="C2" s="47" t="s">
        <v>68</v>
      </c>
      <c r="D2" s="48"/>
      <c r="S2" s="3" t="s">
        <v>7</v>
      </c>
    </row>
    <row r="3" spans="2:19" x14ac:dyDescent="0.15">
      <c r="D3" s="13"/>
    </row>
    <row r="4" spans="2:19" ht="29" thickBot="1" x14ac:dyDescent="0.2">
      <c r="N4" s="5" t="s">
        <v>5</v>
      </c>
      <c r="O4" s="4" t="s">
        <v>0</v>
      </c>
    </row>
    <row r="5" spans="2:19" x14ac:dyDescent="0.15">
      <c r="B5" t="s">
        <v>8</v>
      </c>
      <c r="C5" s="6" t="s">
        <v>189</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0.04</v>
      </c>
      <c r="P5" t="s">
        <v>1</v>
      </c>
      <c r="R5" s="1"/>
    </row>
    <row r="6" spans="2:19" x14ac:dyDescent="0.15">
      <c r="B6" t="s">
        <v>22</v>
      </c>
      <c r="C6" s="7">
        <v>1.8</v>
      </c>
      <c r="D6" s="24">
        <f>C6*(1+$O$5)</f>
        <v>1.8720000000000001</v>
      </c>
      <c r="E6" s="24">
        <f>D6*(1+$O$5)</f>
        <v>1.9468800000000002</v>
      </c>
      <c r="F6" s="24">
        <f>E6*(1+$O$5)</f>
        <v>2.0247552000000004</v>
      </c>
      <c r="G6" s="24">
        <f>F6*(1+$O$5)</f>
        <v>2.1057454080000007</v>
      </c>
      <c r="H6" s="24">
        <f>G6*(1+$O$5)</f>
        <v>2.1899752243200008</v>
      </c>
      <c r="I6" s="24">
        <f>H6*(1+$O$6)</f>
        <v>2.2775742332928011</v>
      </c>
      <c r="J6" s="24">
        <f>I6*(1+$O$6)</f>
        <v>2.3686772026245131</v>
      </c>
      <c r="K6" s="24">
        <f>J6*(1+$O$6)</f>
        <v>2.4634242907294936</v>
      </c>
      <c r="L6" s="24">
        <f>K6*(1+$O$6)</f>
        <v>2.5619612623586736</v>
      </c>
      <c r="M6" s="24">
        <f>L6*(1+$O$6)</f>
        <v>2.6644397128530208</v>
      </c>
      <c r="N6" s="24">
        <f>L6*O8</f>
        <v>38.429418935380106</v>
      </c>
      <c r="O6" s="21">
        <v>0.04</v>
      </c>
      <c r="P6" s="1" t="s">
        <v>2</v>
      </c>
    </row>
    <row r="7" spans="2:19" x14ac:dyDescent="0.15">
      <c r="B7" t="s">
        <v>180</v>
      </c>
      <c r="C7" s="8" t="str">
        <f>CONCATENATE(R8,O7*100,S8)</f>
        <v>PV(10%)</v>
      </c>
      <c r="D7" s="24">
        <f>D6*(1+$O$7)^($D$5-D5-1)*0.3</f>
        <v>0.51054545454545452</v>
      </c>
      <c r="E7" s="24">
        <f t="shared" ref="E7:M7" si="1">E6*(1+$O$7)^($D$5-E5-1)*0.3</f>
        <v>0.48269752066115701</v>
      </c>
      <c r="F7" s="24">
        <f t="shared" si="1"/>
        <v>0.45636856498873019</v>
      </c>
      <c r="G7" s="24">
        <f t="shared" si="1"/>
        <v>0.43147573417116319</v>
      </c>
      <c r="H7" s="24">
        <f t="shared" si="1"/>
        <v>0.40794069412546335</v>
      </c>
      <c r="I7" s="24">
        <f t="shared" si="1"/>
        <v>0.38568938353680171</v>
      </c>
      <c r="J7" s="24">
        <f t="shared" si="1"/>
        <v>0.36465178079843064</v>
      </c>
      <c r="K7" s="24">
        <f t="shared" si="1"/>
        <v>0.34476168366397081</v>
      </c>
      <c r="L7" s="24">
        <f t="shared" si="1"/>
        <v>0.32595650091866329</v>
      </c>
      <c r="M7" s="24">
        <f t="shared" si="1"/>
        <v>0.30817705541400897</v>
      </c>
      <c r="N7" s="24">
        <f t="shared" ref="N7" si="2">N6*(1+$O$7)^($D$5-N5-1)</f>
        <v>14.816204587211969</v>
      </c>
      <c r="O7" s="21">
        <v>0.1</v>
      </c>
      <c r="P7" t="s">
        <v>3</v>
      </c>
    </row>
    <row r="8" spans="2:19" ht="14" thickBot="1" x14ac:dyDescent="0.2">
      <c r="C8" s="9" t="s">
        <v>29</v>
      </c>
      <c r="D8" s="25">
        <f>SUM(D7:N7)</f>
        <v>18.834468960035814</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FCF in BILLION USD</v>
      </c>
      <c r="D11" s="23">
        <v>2021</v>
      </c>
      <c r="E11" s="23">
        <f t="shared" ref="E11:M11" si="3">D11+1</f>
        <v>2022</v>
      </c>
      <c r="F11" s="23">
        <f t="shared" si="3"/>
        <v>2023</v>
      </c>
      <c r="G11" s="23">
        <f t="shared" si="3"/>
        <v>2024</v>
      </c>
      <c r="H11" s="23">
        <f t="shared" si="3"/>
        <v>2025</v>
      </c>
      <c r="I11" s="23">
        <f t="shared" si="3"/>
        <v>2026</v>
      </c>
      <c r="J11" s="23">
        <f t="shared" si="3"/>
        <v>2027</v>
      </c>
      <c r="K11" s="23">
        <f t="shared" si="3"/>
        <v>2028</v>
      </c>
      <c r="L11" s="23">
        <f t="shared" si="3"/>
        <v>2029</v>
      </c>
      <c r="M11" s="23">
        <f t="shared" si="3"/>
        <v>2030</v>
      </c>
      <c r="N11" s="23">
        <v>2030</v>
      </c>
      <c r="O11" s="21">
        <v>0.06</v>
      </c>
      <c r="P11" t="s">
        <v>1</v>
      </c>
    </row>
    <row r="12" spans="2:19" x14ac:dyDescent="0.15">
      <c r="B12" t="s">
        <v>21</v>
      </c>
      <c r="C12" s="7">
        <f>C6</f>
        <v>1.8</v>
      </c>
      <c r="D12" s="24">
        <f>C12*(1+$O$11)</f>
        <v>1.9080000000000001</v>
      </c>
      <c r="E12" s="24">
        <f>D12*(1+$O$11)</f>
        <v>2.0224800000000003</v>
      </c>
      <c r="F12" s="24">
        <f>E12*(1+$O$11)</f>
        <v>2.1438288000000005</v>
      </c>
      <c r="G12" s="24">
        <f>F12*(1+$O$11)</f>
        <v>2.2724585280000005</v>
      </c>
      <c r="H12" s="24">
        <f>G12*(1+$O$11)</f>
        <v>2.4088060396800008</v>
      </c>
      <c r="I12" s="24">
        <f>H12*(1+$O$12)</f>
        <v>2.5533344020608011</v>
      </c>
      <c r="J12" s="24">
        <f>I12*(1+$O$12)</f>
        <v>2.7065344661844493</v>
      </c>
      <c r="K12" s="24">
        <f>J12*(1+$O$12)</f>
        <v>2.8689265341555164</v>
      </c>
      <c r="L12" s="24">
        <f>K12*(1+$O$12)</f>
        <v>3.0410621262048476</v>
      </c>
      <c r="M12" s="24">
        <f>L12*(1+$O$12)</f>
        <v>3.2235258537771387</v>
      </c>
      <c r="N12" s="24">
        <f>L12*O14</f>
        <v>60.821242524096952</v>
      </c>
      <c r="O12" s="21">
        <v>0.06</v>
      </c>
      <c r="P12" s="1" t="s">
        <v>2</v>
      </c>
    </row>
    <row r="13" spans="2:19" x14ac:dyDescent="0.15">
      <c r="B13" t="str">
        <f>B7</f>
        <v>USD</v>
      </c>
      <c r="C13" s="8" t="str">
        <f>C7</f>
        <v>PV(10%)</v>
      </c>
      <c r="D13" s="24">
        <f>D12*(1+$O$13)^($D$11-D11-1)*0.3</f>
        <v>0.52036363636363636</v>
      </c>
      <c r="E13" s="24">
        <f t="shared" ref="E13:M13" si="4">E12*(1+$O$13)^($D$11-E11-1)*0.3</f>
        <v>0.50144132231404959</v>
      </c>
      <c r="F13" s="24">
        <f t="shared" si="4"/>
        <v>0.48320709241172044</v>
      </c>
      <c r="G13" s="24">
        <f t="shared" si="4"/>
        <v>0.46563592541493065</v>
      </c>
      <c r="H13" s="24">
        <f t="shared" si="4"/>
        <v>0.44870370994529679</v>
      </c>
      <c r="I13" s="24">
        <f t="shared" si="4"/>
        <v>0.43238721140183151</v>
      </c>
      <c r="J13" s="24">
        <f t="shared" si="4"/>
        <v>0.41666404007812846</v>
      </c>
      <c r="K13" s="24">
        <f t="shared" si="4"/>
        <v>0.40151262043892383</v>
      </c>
      <c r="L13" s="24">
        <f t="shared" si="4"/>
        <v>0.38691216151387209</v>
      </c>
      <c r="M13" s="24">
        <f t="shared" si="4"/>
        <v>0.3728426283679131</v>
      </c>
      <c r="N13" s="24">
        <f>N12*(1+$O$7)^($D$5-N11-1)</f>
        <v>23.449221909931637</v>
      </c>
      <c r="O13" s="21">
        <f>O7</f>
        <v>0.1</v>
      </c>
      <c r="P13" t="s">
        <v>3</v>
      </c>
    </row>
    <row r="14" spans="2:19" ht="14" thickBot="1" x14ac:dyDescent="0.2">
      <c r="C14" s="9" t="s">
        <v>4</v>
      </c>
      <c r="D14" s="25">
        <f>SUM(D13:N13)</f>
        <v>27.878892258181939</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FCF in BILLION USD</v>
      </c>
      <c r="D17" s="23">
        <v>2021</v>
      </c>
      <c r="E17" s="23">
        <f t="shared" ref="E17:M17" si="5">D17+1</f>
        <v>2022</v>
      </c>
      <c r="F17" s="23">
        <f t="shared" si="5"/>
        <v>2023</v>
      </c>
      <c r="G17" s="23">
        <f t="shared" si="5"/>
        <v>2024</v>
      </c>
      <c r="H17" s="23">
        <f t="shared" si="5"/>
        <v>2025</v>
      </c>
      <c r="I17" s="23">
        <f t="shared" si="5"/>
        <v>2026</v>
      </c>
      <c r="J17" s="23">
        <f t="shared" si="5"/>
        <v>2027</v>
      </c>
      <c r="K17" s="23">
        <f t="shared" si="5"/>
        <v>2028</v>
      </c>
      <c r="L17" s="23">
        <f t="shared" si="5"/>
        <v>2029</v>
      </c>
      <c r="M17" s="23">
        <f t="shared" si="5"/>
        <v>2030</v>
      </c>
      <c r="N17" s="23">
        <v>2030</v>
      </c>
      <c r="O17" s="21">
        <v>0</v>
      </c>
      <c r="P17" t="s">
        <v>1</v>
      </c>
    </row>
    <row r="18" spans="2:16" x14ac:dyDescent="0.15">
      <c r="B18" t="s">
        <v>20</v>
      </c>
      <c r="C18" s="7">
        <f>C12</f>
        <v>1.8</v>
      </c>
      <c r="D18" s="24">
        <f>C18*(1+$O$17)</f>
        <v>1.8</v>
      </c>
      <c r="E18" s="24">
        <f>D18*(1+$O$17)</f>
        <v>1.8</v>
      </c>
      <c r="F18" s="24">
        <f>E18*(1+$O$17)</f>
        <v>1.8</v>
      </c>
      <c r="G18" s="24">
        <f>F18*(1+$O$17)</f>
        <v>1.8</v>
      </c>
      <c r="H18" s="24">
        <f>G18*(1+$O$17)</f>
        <v>1.8</v>
      </c>
      <c r="I18" s="24">
        <f>H18*(1+$O$18)</f>
        <v>1.8</v>
      </c>
      <c r="J18" s="24">
        <f>I18*(1+$O$18)</f>
        <v>1.8</v>
      </c>
      <c r="K18" s="24">
        <f>J18*(1+$O$18)</f>
        <v>1.8</v>
      </c>
      <c r="L18" s="24">
        <f>K18*(1+$O$18)</f>
        <v>1.8</v>
      </c>
      <c r="M18" s="24">
        <f>L18*(1+$O$18)</f>
        <v>1.8</v>
      </c>
      <c r="N18" s="24">
        <f>L18*O20</f>
        <v>18</v>
      </c>
      <c r="O18" s="21">
        <v>0</v>
      </c>
      <c r="P18" s="1" t="s">
        <v>2</v>
      </c>
    </row>
    <row r="19" spans="2:16" x14ac:dyDescent="0.15">
      <c r="B19" t="str">
        <f>B7</f>
        <v>USD</v>
      </c>
      <c r="C19" s="8" t="str">
        <f>C13</f>
        <v>PV(10%)</v>
      </c>
      <c r="D19" s="24">
        <f>D18*(1+$O$19)^($D$17-D17-1)*0.3</f>
        <v>0.49090909090909085</v>
      </c>
      <c r="E19" s="24">
        <f t="shared" ref="E19:M19" si="6">E18*(1+$O$19)^($D$17-E17-1)*0.3</f>
        <v>0.44628099173553715</v>
      </c>
      <c r="F19" s="24">
        <f t="shared" si="6"/>
        <v>0.40570999248685191</v>
      </c>
      <c r="G19" s="24">
        <f t="shared" si="6"/>
        <v>0.3688272658971381</v>
      </c>
      <c r="H19" s="24">
        <f t="shared" si="6"/>
        <v>0.33529751445194367</v>
      </c>
      <c r="I19" s="24">
        <f t="shared" si="6"/>
        <v>0.30481592222903969</v>
      </c>
      <c r="J19" s="24">
        <f t="shared" si="6"/>
        <v>0.27710538384458144</v>
      </c>
      <c r="K19" s="24">
        <f t="shared" si="6"/>
        <v>0.25191398531325587</v>
      </c>
      <c r="L19" s="24">
        <f t="shared" si="6"/>
        <v>0.2290127139211417</v>
      </c>
      <c r="M19" s="24">
        <f t="shared" si="6"/>
        <v>0.20819337629194701</v>
      </c>
      <c r="N19" s="24">
        <f t="shared" ref="N19" si="7">N18*(1+$O$19)^($D$17-N17-1)</f>
        <v>6.9397792097315669</v>
      </c>
      <c r="O19" s="21">
        <f>O13</f>
        <v>0.1</v>
      </c>
      <c r="P19" t="s">
        <v>3</v>
      </c>
    </row>
    <row r="20" spans="2:16" ht="14" thickBot="1" x14ac:dyDescent="0.2">
      <c r="C20" s="9" t="s">
        <v>4</v>
      </c>
      <c r="D20" s="25">
        <f>SUM(D19:N19)</f>
        <v>10.257845446812095</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18.834468960035814</v>
      </c>
      <c r="F23" s="29">
        <f>E23*D23</f>
        <v>11.300681376021489</v>
      </c>
    </row>
    <row r="24" spans="2:16" x14ac:dyDescent="0.15">
      <c r="C24" s="11" t="s">
        <v>16</v>
      </c>
      <c r="D24" s="27">
        <v>0.2</v>
      </c>
      <c r="E24" s="24">
        <f>D14</f>
        <v>27.878892258181939</v>
      </c>
      <c r="F24" s="29">
        <f>E24*D24</f>
        <v>5.5757784516363884</v>
      </c>
    </row>
    <row r="25" spans="2:16" ht="14" thickBot="1" x14ac:dyDescent="0.2">
      <c r="C25" s="12" t="s">
        <v>33</v>
      </c>
      <c r="D25" s="28">
        <v>0.2</v>
      </c>
      <c r="E25" s="30">
        <f>D20</f>
        <v>10.257845446812095</v>
      </c>
      <c r="F25" s="31">
        <f>E25*D25</f>
        <v>2.051569089362419</v>
      </c>
    </row>
    <row r="26" spans="2:16" ht="14" thickBot="1" x14ac:dyDescent="0.2">
      <c r="E26" s="19" t="s">
        <v>11</v>
      </c>
      <c r="F26" s="20">
        <f>SUM(F23:F25)</f>
        <v>18.928028917020296</v>
      </c>
    </row>
    <row r="27" spans="2:16" x14ac:dyDescent="0.15">
      <c r="F27" t="s">
        <v>190</v>
      </c>
    </row>
    <row r="28" spans="2:16" x14ac:dyDescent="0.15">
      <c r="B28" t="s">
        <v>27</v>
      </c>
    </row>
    <row r="30" spans="2:16" x14ac:dyDescent="0.15">
      <c r="B30" t="s">
        <v>26</v>
      </c>
      <c r="C30" s="32" t="s">
        <v>28</v>
      </c>
    </row>
  </sheetData>
  <conditionalFormatting sqref="D3">
    <cfRule type="containsText" dxfId="59" priority="1" operator="containsText" text="overvalued">
      <formula>NOT(ISERROR(SEARCH("overvalued",D3)))</formula>
    </cfRule>
    <cfRule type="containsText" dxfId="58" priority="2" operator="containsText" text="undervalued">
      <formula>NOT(ISERROR(SEARCH("undervalued",D3)))</formula>
    </cfRule>
  </conditionalFormatting>
  <hyperlinks>
    <hyperlink ref="C30" r:id="rId1" xr:uid="{0D66E60F-67E7-463A-870E-BF28EA860FE7}"/>
  </hyperlinks>
  <pageMargins left="0.7" right="0.7" top="0.78740157499999996" bottom="0.78740157499999996" header="0.3" footer="0.3"/>
  <pageSetup paperSize="9" orientation="portrait" r:id="rId2"/>
  <drawing r:id="rId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83DA2-CEB4-450D-AD47-EEF0636B9BCC}">
  <sheetPr codeName="Sheet62"/>
  <dimension ref="B1:S30"/>
  <sheetViews>
    <sheetView showGridLines="0" zoomScaleNormal="100" workbookViewId="0">
      <selection activeCell="P25" sqref="P25"/>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116</v>
      </c>
      <c r="C2" s="47" t="s">
        <v>68</v>
      </c>
      <c r="D2" s="48"/>
      <c r="S2" s="3" t="s">
        <v>7</v>
      </c>
    </row>
    <row r="3" spans="2:19" x14ac:dyDescent="0.15">
      <c r="D3" s="13"/>
    </row>
    <row r="4" spans="2:19" ht="29" thickBot="1" x14ac:dyDescent="0.2">
      <c r="N4" s="5" t="s">
        <v>5</v>
      </c>
      <c r="O4" s="4" t="s">
        <v>0</v>
      </c>
    </row>
    <row r="5" spans="2:19" x14ac:dyDescent="0.15">
      <c r="B5" t="s">
        <v>8</v>
      </c>
      <c r="C5" s="6" t="s">
        <v>119</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0.05</v>
      </c>
      <c r="P5" t="s">
        <v>1</v>
      </c>
      <c r="R5" s="1"/>
    </row>
    <row r="6" spans="2:19" x14ac:dyDescent="0.15">
      <c r="B6" t="s">
        <v>22</v>
      </c>
      <c r="C6" s="7">
        <v>1.2</v>
      </c>
      <c r="D6" s="24">
        <f>C6*(1+$O$5)</f>
        <v>1.26</v>
      </c>
      <c r="E6" s="24">
        <f>D6*(1+$O$5)</f>
        <v>1.3230000000000002</v>
      </c>
      <c r="F6" s="24">
        <f>E6*(1+$O$5)</f>
        <v>1.3891500000000003</v>
      </c>
      <c r="G6" s="24">
        <f>F6*(1+$O$5)</f>
        <v>1.4586075000000005</v>
      </c>
      <c r="H6" s="24">
        <f>G6*(1+$O$5)</f>
        <v>1.5315378750000006</v>
      </c>
      <c r="I6" s="24">
        <f>H6*(1+$O$6)</f>
        <v>1.6081147687500008</v>
      </c>
      <c r="J6" s="24">
        <f>I6*(1+$O$6)</f>
        <v>1.6885205071875009</v>
      </c>
      <c r="K6" s="24">
        <f>J6*(1+$O$6)</f>
        <v>1.7729465325468761</v>
      </c>
      <c r="L6" s="24">
        <f>K6*(1+$O$6)</f>
        <v>1.86159385917422</v>
      </c>
      <c r="M6" s="24">
        <f>L6*(1+$O$6)</f>
        <v>1.954673552132931</v>
      </c>
      <c r="N6" s="24">
        <f>L6*O8</f>
        <v>27.9239078876133</v>
      </c>
      <c r="O6" s="21">
        <v>0.05</v>
      </c>
      <c r="P6" s="1" t="s">
        <v>2</v>
      </c>
    </row>
    <row r="7" spans="2:19" x14ac:dyDescent="0.15">
      <c r="B7" t="s">
        <v>115</v>
      </c>
      <c r="C7" s="8" t="str">
        <f>CONCATENATE(R8,O7*100,S8)</f>
        <v>PV(10%)</v>
      </c>
      <c r="D7" s="24">
        <f>D6*(1+$O$7)^($D$5-D5-1)*0.25</f>
        <v>0.28636363636363638</v>
      </c>
      <c r="E7" s="24">
        <f t="shared" ref="E7:M7" si="1">E6*(1+$O$7)^($D$5-E5-1)*0.25</f>
        <v>0.27334710743801655</v>
      </c>
      <c r="F7" s="24">
        <f t="shared" si="1"/>
        <v>0.26092223891810667</v>
      </c>
      <c r="G7" s="24">
        <f t="shared" si="1"/>
        <v>0.24906213714910186</v>
      </c>
      <c r="H7" s="24">
        <f t="shared" si="1"/>
        <v>0.23774113091505175</v>
      </c>
      <c r="I7" s="24">
        <f t="shared" si="1"/>
        <v>0.22693471587345851</v>
      </c>
      <c r="J7" s="24">
        <f t="shared" si="1"/>
        <v>0.21661950151557399</v>
      </c>
      <c r="K7" s="24">
        <f t="shared" si="1"/>
        <v>0.20677316053759337</v>
      </c>
      <c r="L7" s="24">
        <f t="shared" si="1"/>
        <v>0.19737438051315734</v>
      </c>
      <c r="M7" s="24">
        <f t="shared" si="1"/>
        <v>0.18840281776255927</v>
      </c>
      <c r="N7" s="24">
        <f t="shared" ref="N7" si="2">N6*(1+$O$7)^($D$5-N5-1)</f>
        <v>10.765875300717671</v>
      </c>
      <c r="O7" s="21">
        <v>0.1</v>
      </c>
      <c r="P7" t="s">
        <v>3</v>
      </c>
    </row>
    <row r="8" spans="2:19" ht="14" thickBot="1" x14ac:dyDescent="0.2">
      <c r="C8" s="9" t="s">
        <v>29</v>
      </c>
      <c r="D8" s="25">
        <f>SUM(D7:N7)</f>
        <v>13.109416127703927</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FCF IN EUR BILLION</v>
      </c>
      <c r="D11" s="23">
        <v>2021</v>
      </c>
      <c r="E11" s="23">
        <f t="shared" ref="E11:M11" si="3">D11+1</f>
        <v>2022</v>
      </c>
      <c r="F11" s="23">
        <f t="shared" si="3"/>
        <v>2023</v>
      </c>
      <c r="G11" s="23">
        <f t="shared" si="3"/>
        <v>2024</v>
      </c>
      <c r="H11" s="23">
        <f t="shared" si="3"/>
        <v>2025</v>
      </c>
      <c r="I11" s="23">
        <f t="shared" si="3"/>
        <v>2026</v>
      </c>
      <c r="J11" s="23">
        <f t="shared" si="3"/>
        <v>2027</v>
      </c>
      <c r="K11" s="23">
        <f t="shared" si="3"/>
        <v>2028</v>
      </c>
      <c r="L11" s="23">
        <f t="shared" si="3"/>
        <v>2029</v>
      </c>
      <c r="M11" s="23">
        <f t="shared" si="3"/>
        <v>2030</v>
      </c>
      <c r="N11" s="23">
        <v>2030</v>
      </c>
      <c r="O11" s="21">
        <v>0.08</v>
      </c>
      <c r="P11" t="s">
        <v>1</v>
      </c>
    </row>
    <row r="12" spans="2:19" x14ac:dyDescent="0.15">
      <c r="B12" t="s">
        <v>21</v>
      </c>
      <c r="C12" s="7">
        <f>C6</f>
        <v>1.2</v>
      </c>
      <c r="D12" s="24">
        <f>C12*(1+$O$11)</f>
        <v>1.296</v>
      </c>
      <c r="E12" s="24">
        <f>D12*(1+$O$11)</f>
        <v>1.39968</v>
      </c>
      <c r="F12" s="24">
        <f>E12*(1+$O$11)</f>
        <v>1.5116544000000001</v>
      </c>
      <c r="G12" s="24">
        <f>F12*(1+$O$11)</f>
        <v>1.6325867520000001</v>
      </c>
      <c r="H12" s="24">
        <f>G12*(1+$O$11)</f>
        <v>1.7631936921600002</v>
      </c>
      <c r="I12" s="24">
        <f>H12*(1+$O$12)</f>
        <v>1.9042491875328003</v>
      </c>
      <c r="J12" s="24">
        <f>I12*(1+$O$12)</f>
        <v>2.0565891225354243</v>
      </c>
      <c r="K12" s="24">
        <f>J12*(1+$O$12)</f>
        <v>2.2211162523382582</v>
      </c>
      <c r="L12" s="24">
        <f>K12*(1+$O$12)</f>
        <v>2.3988055525253191</v>
      </c>
      <c r="M12" s="24">
        <f>L12*(1+$O$12)</f>
        <v>2.590709996727345</v>
      </c>
      <c r="N12" s="24">
        <f>L12*O14</f>
        <v>47.976111050506383</v>
      </c>
      <c r="O12" s="21">
        <v>0.08</v>
      </c>
      <c r="P12" s="1" t="s">
        <v>2</v>
      </c>
    </row>
    <row r="13" spans="2:19" x14ac:dyDescent="0.15">
      <c r="B13" t="str">
        <f>B7</f>
        <v>EUR</v>
      </c>
      <c r="C13" s="8" t="str">
        <f>C7</f>
        <v>PV(10%)</v>
      </c>
      <c r="D13" s="24">
        <f>D12*(1+$O$13)^($D$11-D11-1)*0.2</f>
        <v>0.23563636363636364</v>
      </c>
      <c r="E13" s="24">
        <f t="shared" ref="E13:M13" si="4">E12*(1+$O$13)^($D$11-E11-1)*0.2</f>
        <v>0.23135206611570247</v>
      </c>
      <c r="F13" s="24">
        <f t="shared" si="4"/>
        <v>0.22714566491359875</v>
      </c>
      <c r="G13" s="24">
        <f t="shared" si="4"/>
        <v>0.22301574373335151</v>
      </c>
      <c r="H13" s="24">
        <f t="shared" si="4"/>
        <v>0.21896091202910872</v>
      </c>
      <c r="I13" s="24">
        <f t="shared" si="4"/>
        <v>0.2149798045376704</v>
      </c>
      <c r="J13" s="24">
        <f t="shared" si="4"/>
        <v>0.21107108081880363</v>
      </c>
      <c r="K13" s="24">
        <f t="shared" si="4"/>
        <v>0.20723342480391627</v>
      </c>
      <c r="L13" s="24">
        <f t="shared" si="4"/>
        <v>0.20346554435293604</v>
      </c>
      <c r="M13" s="24">
        <f t="shared" si="4"/>
        <v>0.19976617081924627</v>
      </c>
      <c r="N13" s="24">
        <f>N12*(1+$O$7)^($D$5-N11-1)</f>
        <v>18.496867668448726</v>
      </c>
      <c r="O13" s="21">
        <f>O7</f>
        <v>0.1</v>
      </c>
      <c r="P13" t="s">
        <v>3</v>
      </c>
    </row>
    <row r="14" spans="2:19" ht="14" thickBot="1" x14ac:dyDescent="0.2">
      <c r="C14" s="9" t="s">
        <v>4</v>
      </c>
      <c r="D14" s="25">
        <f>SUM(D13:N13)</f>
        <v>20.669494444209423</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FCF IN EUR BILLION</v>
      </c>
      <c r="D17" s="23">
        <v>2021</v>
      </c>
      <c r="E17" s="23">
        <f t="shared" ref="E17:M17" si="5">D17+1</f>
        <v>2022</v>
      </c>
      <c r="F17" s="23">
        <f t="shared" si="5"/>
        <v>2023</v>
      </c>
      <c r="G17" s="23">
        <f t="shared" si="5"/>
        <v>2024</v>
      </c>
      <c r="H17" s="23">
        <f t="shared" si="5"/>
        <v>2025</v>
      </c>
      <c r="I17" s="23">
        <f t="shared" si="5"/>
        <v>2026</v>
      </c>
      <c r="J17" s="23">
        <f t="shared" si="5"/>
        <v>2027</v>
      </c>
      <c r="K17" s="23">
        <f t="shared" si="5"/>
        <v>2028</v>
      </c>
      <c r="L17" s="23">
        <f t="shared" si="5"/>
        <v>2029</v>
      </c>
      <c r="M17" s="23">
        <f t="shared" si="5"/>
        <v>2030</v>
      </c>
      <c r="N17" s="23">
        <v>2030</v>
      </c>
      <c r="O17" s="21">
        <v>0</v>
      </c>
      <c r="P17" t="s">
        <v>1</v>
      </c>
    </row>
    <row r="18" spans="2:16" x14ac:dyDescent="0.15">
      <c r="B18" t="s">
        <v>20</v>
      </c>
      <c r="C18" s="7">
        <f>C12</f>
        <v>1.2</v>
      </c>
      <c r="D18" s="24">
        <f>C18*(1+$O$17)</f>
        <v>1.2</v>
      </c>
      <c r="E18" s="24">
        <f>D18*(1+$O$17)</f>
        <v>1.2</v>
      </c>
      <c r="F18" s="24">
        <f>E18*(1+$O$17)</f>
        <v>1.2</v>
      </c>
      <c r="G18" s="24">
        <f>F18*(1+$O$17)</f>
        <v>1.2</v>
      </c>
      <c r="H18" s="24">
        <f>G18*(1+$O$17)</f>
        <v>1.2</v>
      </c>
      <c r="I18" s="24">
        <f>H18*(1+$O$18)</f>
        <v>1.2</v>
      </c>
      <c r="J18" s="24">
        <f>I18*(1+$O$18)</f>
        <v>1.2</v>
      </c>
      <c r="K18" s="24">
        <f>J18*(1+$O$18)</f>
        <v>1.2</v>
      </c>
      <c r="L18" s="24">
        <f>K18*(1+$O$18)</f>
        <v>1.2</v>
      </c>
      <c r="M18" s="24">
        <f>L18*(1+$O$18)</f>
        <v>1.2</v>
      </c>
      <c r="N18" s="24">
        <f>L18*O20</f>
        <v>12</v>
      </c>
      <c r="O18" s="21">
        <v>0</v>
      </c>
      <c r="P18" s="1" t="s">
        <v>2</v>
      </c>
    </row>
    <row r="19" spans="2:16" x14ac:dyDescent="0.15">
      <c r="B19" t="str">
        <f>B7</f>
        <v>EUR</v>
      </c>
      <c r="C19" s="8" t="str">
        <f>C13</f>
        <v>PV(10%)</v>
      </c>
      <c r="D19" s="24">
        <f>D18*(1+$O$19)^($D$17-D17-1)*0.25</f>
        <v>0.27272727272727271</v>
      </c>
      <c r="E19" s="24">
        <f t="shared" ref="E19:M19" si="6">E18*(1+$O$19)^($D$17-E17-1)*0.25</f>
        <v>0.24793388429752061</v>
      </c>
      <c r="F19" s="24">
        <f t="shared" si="6"/>
        <v>0.22539444027047326</v>
      </c>
      <c r="G19" s="24">
        <f t="shared" si="6"/>
        <v>0.20490403660952114</v>
      </c>
      <c r="H19" s="24">
        <f t="shared" si="6"/>
        <v>0.18627639691774647</v>
      </c>
      <c r="I19" s="24">
        <f t="shared" si="6"/>
        <v>0.16934217901613316</v>
      </c>
      <c r="J19" s="24">
        <f t="shared" si="6"/>
        <v>0.15394743546921194</v>
      </c>
      <c r="K19" s="24">
        <f t="shared" si="6"/>
        <v>0.13995221406291994</v>
      </c>
      <c r="L19" s="24">
        <f t="shared" si="6"/>
        <v>0.12722928551174539</v>
      </c>
      <c r="M19" s="24">
        <f t="shared" si="6"/>
        <v>0.11566298682885943</v>
      </c>
      <c r="N19" s="24">
        <f t="shared" ref="N19" si="7">N18*(1+$O$19)^($D$17-N17-1)</f>
        <v>4.6265194731543779</v>
      </c>
      <c r="O19" s="21">
        <f>O13</f>
        <v>0.1</v>
      </c>
      <c r="P19" t="s">
        <v>3</v>
      </c>
    </row>
    <row r="20" spans="2:16" ht="14" thickBot="1" x14ac:dyDescent="0.2">
      <c r="C20" s="9" t="s">
        <v>4</v>
      </c>
      <c r="D20" s="25">
        <f>SUM(D19:N19)</f>
        <v>6.4698896048657817</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13.109416127703927</v>
      </c>
      <c r="F23" s="29">
        <f>E23*D23</f>
        <v>7.8656496766223558</v>
      </c>
    </row>
    <row r="24" spans="2:16" x14ac:dyDescent="0.15">
      <c r="C24" s="11" t="s">
        <v>16</v>
      </c>
      <c r="D24" s="27">
        <v>0.2</v>
      </c>
      <c r="E24" s="24">
        <f>D14</f>
        <v>20.669494444209423</v>
      </c>
      <c r="F24" s="29">
        <f>E24*D24</f>
        <v>4.1338988888418848</v>
      </c>
    </row>
    <row r="25" spans="2:16" ht="14" thickBot="1" x14ac:dyDescent="0.2">
      <c r="C25" s="12" t="s">
        <v>33</v>
      </c>
      <c r="D25" s="28">
        <v>0.2</v>
      </c>
      <c r="E25" s="30">
        <f>D20</f>
        <v>6.4698896048657817</v>
      </c>
      <c r="F25" s="31">
        <f>E25*D25</f>
        <v>1.2939779209731563</v>
      </c>
    </row>
    <row r="26" spans="2:16" ht="14" thickBot="1" x14ac:dyDescent="0.2">
      <c r="E26" s="19" t="s">
        <v>11</v>
      </c>
      <c r="F26" s="20">
        <f>SUM(F23:F25)</f>
        <v>13.293526486437397</v>
      </c>
    </row>
    <row r="27" spans="2:16" x14ac:dyDescent="0.15">
      <c r="F27" t="s">
        <v>117</v>
      </c>
    </row>
    <row r="28" spans="2:16" x14ac:dyDescent="0.15">
      <c r="B28" t="s">
        <v>27</v>
      </c>
    </row>
    <row r="30" spans="2:16" x14ac:dyDescent="0.15">
      <c r="B30" t="s">
        <v>26</v>
      </c>
      <c r="C30" s="32" t="s">
        <v>28</v>
      </c>
    </row>
  </sheetData>
  <conditionalFormatting sqref="D3">
    <cfRule type="containsText" dxfId="57" priority="1" operator="containsText" text="overvalued">
      <formula>NOT(ISERROR(SEARCH("overvalued",D3)))</formula>
    </cfRule>
    <cfRule type="containsText" dxfId="56" priority="2" operator="containsText" text="undervalued">
      <formula>NOT(ISERROR(SEARCH("undervalued",D3)))</formula>
    </cfRule>
  </conditionalFormatting>
  <hyperlinks>
    <hyperlink ref="C30" r:id="rId1" xr:uid="{C05FD445-1C1F-4E2B-A637-7739A438B443}"/>
  </hyperlinks>
  <pageMargins left="0.7" right="0.7" top="0.78740157499999996" bottom="0.78740157499999996" header="0.3" footer="0.3"/>
  <pageSetup paperSize="9" orientation="portrait" r:id="rId2"/>
  <drawing r:id="rId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747DA-991B-4A1D-B723-DD54AEDAA47B}">
  <sheetPr codeName="Sheet63"/>
  <dimension ref="B1:S30"/>
  <sheetViews>
    <sheetView showGridLines="0" topLeftCell="B1" zoomScaleNormal="100" workbookViewId="0">
      <selection activeCell="G6" sqref="G6"/>
    </sheetView>
  </sheetViews>
  <sheetFormatPr baseColWidth="10" defaultColWidth="11.5" defaultRowHeight="13" x14ac:dyDescent="0.15"/>
  <cols>
    <col min="1" max="1" width="4.33203125" style="49" customWidth="1"/>
    <col min="2" max="2" width="11.5" style="49" customWidth="1"/>
    <col min="3" max="3" width="23" style="49" customWidth="1"/>
    <col min="4" max="4" width="10.6640625" style="49" bestFit="1" customWidth="1"/>
    <col min="5" max="5" width="7.5" style="49" customWidth="1"/>
    <col min="6" max="6" width="9.6640625" style="49" customWidth="1"/>
    <col min="7" max="13" width="7" style="49" customWidth="1"/>
    <col min="14" max="14" width="10.6640625" style="49" bestFit="1" customWidth="1"/>
    <col min="15" max="15" width="11.5" style="49"/>
    <col min="16" max="16" width="20" style="49" customWidth="1"/>
    <col min="17" max="16384" width="11.5" style="49"/>
  </cols>
  <sheetData>
    <row r="1" spans="2:19" x14ac:dyDescent="0.15">
      <c r="S1" s="50" t="s">
        <v>6</v>
      </c>
    </row>
    <row r="2" spans="2:19" ht="16" x14ac:dyDescent="0.2">
      <c r="B2" s="51" t="s">
        <v>91</v>
      </c>
      <c r="C2" s="52"/>
      <c r="D2" s="51" t="s">
        <v>92</v>
      </c>
      <c r="S2" s="53" t="s">
        <v>7</v>
      </c>
    </row>
    <row r="3" spans="2:19" x14ac:dyDescent="0.15">
      <c r="D3" s="54"/>
    </row>
    <row r="4" spans="2:19" ht="29" thickBot="1" x14ac:dyDescent="0.2">
      <c r="B4" s="55" t="s">
        <v>93</v>
      </c>
      <c r="N4" s="56" t="s">
        <v>5</v>
      </c>
      <c r="O4" s="57" t="s">
        <v>0</v>
      </c>
      <c r="Q4" s="49" t="s">
        <v>94</v>
      </c>
    </row>
    <row r="5" spans="2:19" x14ac:dyDescent="0.15">
      <c r="B5" s="49" t="s">
        <v>8</v>
      </c>
      <c r="C5" s="58" t="s">
        <v>95</v>
      </c>
      <c r="D5" s="59">
        <v>2021</v>
      </c>
      <c r="E5" s="59">
        <f t="shared" ref="E5:M5" si="0">D5+1</f>
        <v>2022</v>
      </c>
      <c r="F5" s="59">
        <f t="shared" si="0"/>
        <v>2023</v>
      </c>
      <c r="G5" s="59">
        <f t="shared" si="0"/>
        <v>2024</v>
      </c>
      <c r="H5" s="59">
        <f t="shared" si="0"/>
        <v>2025</v>
      </c>
      <c r="I5" s="59">
        <f t="shared" si="0"/>
        <v>2026</v>
      </c>
      <c r="J5" s="59">
        <f t="shared" si="0"/>
        <v>2027</v>
      </c>
      <c r="K5" s="59">
        <f t="shared" si="0"/>
        <v>2028</v>
      </c>
      <c r="L5" s="59">
        <f t="shared" si="0"/>
        <v>2029</v>
      </c>
      <c r="M5" s="59">
        <f t="shared" si="0"/>
        <v>2030</v>
      </c>
      <c r="N5" s="59">
        <v>2030</v>
      </c>
      <c r="O5" s="60">
        <v>7.0000000000000007E-2</v>
      </c>
      <c r="P5" s="49" t="s">
        <v>1</v>
      </c>
      <c r="R5" s="61"/>
    </row>
    <row r="6" spans="2:19" x14ac:dyDescent="0.15">
      <c r="B6" s="49" t="s">
        <v>22</v>
      </c>
      <c r="C6" s="62">
        <v>0.6</v>
      </c>
      <c r="D6" s="63"/>
      <c r="E6" s="63"/>
      <c r="F6" s="63"/>
      <c r="G6" s="63">
        <v>0.7</v>
      </c>
      <c r="H6" s="63">
        <f t="shared" ref="H6" si="1">G6*(1+$O$5)</f>
        <v>0.749</v>
      </c>
      <c r="I6" s="63">
        <f>H6*(1+$O$6)</f>
        <v>0.80143000000000009</v>
      </c>
      <c r="J6" s="63">
        <f t="shared" ref="J6:M6" si="2">I6*(1+$O$6)</f>
        <v>0.85753010000000018</v>
      </c>
      <c r="K6" s="63">
        <f t="shared" si="2"/>
        <v>0.91755720700000021</v>
      </c>
      <c r="L6" s="63">
        <f t="shared" si="2"/>
        <v>0.98178621149000023</v>
      </c>
      <c r="M6" s="63">
        <f t="shared" si="2"/>
        <v>1.0505112462943003</v>
      </c>
      <c r="N6" s="63">
        <f>L6*O8</f>
        <v>14.726793172350003</v>
      </c>
      <c r="O6" s="60">
        <v>7.0000000000000007E-2</v>
      </c>
      <c r="P6" s="61" t="s">
        <v>2</v>
      </c>
    </row>
    <row r="7" spans="2:19" x14ac:dyDescent="0.15">
      <c r="B7" s="49" t="s">
        <v>96</v>
      </c>
      <c r="C7" s="64" t="s">
        <v>97</v>
      </c>
      <c r="D7" s="63"/>
      <c r="E7" s="63"/>
      <c r="F7" s="63"/>
      <c r="G7" s="63">
        <v>0.3</v>
      </c>
      <c r="H7" s="63">
        <v>0.3</v>
      </c>
      <c r="I7" s="63">
        <v>0.3</v>
      </c>
      <c r="J7" s="63">
        <v>0.3</v>
      </c>
      <c r="K7" s="63">
        <v>0.3</v>
      </c>
      <c r="L7" s="63">
        <v>0.3</v>
      </c>
      <c r="M7" s="63">
        <v>0.3</v>
      </c>
      <c r="N7" s="63">
        <f t="shared" ref="N7" si="3">N6*(1+$O$7)^($D$5-N5-1)</f>
        <v>5.6778162824161855</v>
      </c>
      <c r="O7" s="60">
        <v>0.1</v>
      </c>
      <c r="P7" s="49" t="s">
        <v>3</v>
      </c>
    </row>
    <row r="8" spans="2:19" ht="14" thickBot="1" x14ac:dyDescent="0.2">
      <c r="C8" s="65" t="s">
        <v>29</v>
      </c>
      <c r="D8" s="66">
        <f>SUM(D7:N7)</f>
        <v>7.7778162824161861</v>
      </c>
      <c r="E8" s="67"/>
      <c r="F8" s="67"/>
      <c r="G8" s="67"/>
      <c r="H8" s="67"/>
      <c r="I8" s="67"/>
      <c r="J8" s="67"/>
      <c r="K8" s="67"/>
      <c r="L8" s="67"/>
      <c r="M8" s="67"/>
      <c r="N8" s="67"/>
      <c r="O8" s="68">
        <v>15</v>
      </c>
      <c r="P8" s="49" t="s">
        <v>23</v>
      </c>
      <c r="R8" s="69"/>
      <c r="S8" s="69" t="s">
        <v>25</v>
      </c>
    </row>
    <row r="10" spans="2:19" ht="29" thickBot="1" x14ac:dyDescent="0.2">
      <c r="N10" s="56" t="s">
        <v>5</v>
      </c>
      <c r="O10" s="57" t="s">
        <v>0</v>
      </c>
    </row>
    <row r="11" spans="2:19" x14ac:dyDescent="0.15">
      <c r="B11" s="49" t="s">
        <v>9</v>
      </c>
      <c r="C11" s="58" t="str">
        <f>C5</f>
        <v>dividend</v>
      </c>
      <c r="D11" s="59">
        <v>2021</v>
      </c>
      <c r="E11" s="59">
        <f t="shared" ref="E11:M11" si="4">D11+1</f>
        <v>2022</v>
      </c>
      <c r="F11" s="59">
        <f t="shared" si="4"/>
        <v>2023</v>
      </c>
      <c r="G11" s="59">
        <f t="shared" si="4"/>
        <v>2024</v>
      </c>
      <c r="H11" s="59">
        <f t="shared" si="4"/>
        <v>2025</v>
      </c>
      <c r="I11" s="59">
        <f t="shared" si="4"/>
        <v>2026</v>
      </c>
      <c r="J11" s="59">
        <f t="shared" si="4"/>
        <v>2027</v>
      </c>
      <c r="K11" s="59">
        <f t="shared" si="4"/>
        <v>2028</v>
      </c>
      <c r="L11" s="59">
        <f t="shared" si="4"/>
        <v>2029</v>
      </c>
      <c r="M11" s="59">
        <f t="shared" si="4"/>
        <v>2030</v>
      </c>
      <c r="N11" s="59">
        <v>2030</v>
      </c>
      <c r="O11" s="60">
        <v>0.1</v>
      </c>
      <c r="P11" s="49" t="s">
        <v>1</v>
      </c>
    </row>
    <row r="12" spans="2:19" x14ac:dyDescent="0.15">
      <c r="B12" s="49" t="s">
        <v>21</v>
      </c>
      <c r="C12" s="62">
        <v>0.6</v>
      </c>
      <c r="D12" s="63">
        <f>C12*(1+$O$11)</f>
        <v>0.66</v>
      </c>
      <c r="E12" s="63">
        <f t="shared" ref="E12:H12" si="5">D12*(1+$O$11)</f>
        <v>0.72600000000000009</v>
      </c>
      <c r="F12" s="63">
        <f t="shared" si="5"/>
        <v>0.7986000000000002</v>
      </c>
      <c r="G12" s="63">
        <f t="shared" si="5"/>
        <v>0.87846000000000024</v>
      </c>
      <c r="H12" s="63">
        <f t="shared" si="5"/>
        <v>0.96630600000000033</v>
      </c>
      <c r="I12" s="63">
        <f>H12*(1+$O$12)</f>
        <v>1.0629366000000005</v>
      </c>
      <c r="J12" s="63">
        <f t="shared" ref="J12:M12" si="6">I12*(1+$O$12)</f>
        <v>1.1692302600000006</v>
      </c>
      <c r="K12" s="63">
        <f t="shared" si="6"/>
        <v>1.2861532860000009</v>
      </c>
      <c r="L12" s="63">
        <f t="shared" si="6"/>
        <v>1.4147686146000011</v>
      </c>
      <c r="M12" s="63">
        <f t="shared" si="6"/>
        <v>1.5562454760600013</v>
      </c>
      <c r="N12" s="63">
        <f>L12*O14</f>
        <v>21.221529219000018</v>
      </c>
      <c r="O12" s="60">
        <v>0.1</v>
      </c>
      <c r="P12" s="61" t="s">
        <v>2</v>
      </c>
    </row>
    <row r="13" spans="2:19" x14ac:dyDescent="0.15">
      <c r="B13" s="49" t="str">
        <f>B7</f>
        <v>in USD</v>
      </c>
      <c r="C13" s="64" t="str">
        <f>C7</f>
        <v>dividend discounted value</v>
      </c>
      <c r="D13" s="63"/>
      <c r="E13" s="63"/>
      <c r="F13" s="63"/>
      <c r="G13" s="63">
        <v>0.4</v>
      </c>
      <c r="H13" s="63">
        <v>0.4</v>
      </c>
      <c r="I13" s="63">
        <v>0.4</v>
      </c>
      <c r="J13" s="63">
        <v>0.4</v>
      </c>
      <c r="K13" s="63">
        <v>0.4</v>
      </c>
      <c r="L13" s="63">
        <v>0.4</v>
      </c>
      <c r="M13" s="63">
        <v>0.4</v>
      </c>
      <c r="N13" s="63">
        <f>N12*(1+$O$7)^($D$5-N11-1)</f>
        <v>8.1818181818181834</v>
      </c>
      <c r="O13" s="60">
        <f>O7</f>
        <v>0.1</v>
      </c>
      <c r="P13" s="49" t="s">
        <v>3</v>
      </c>
    </row>
    <row r="14" spans="2:19" ht="14" thickBot="1" x14ac:dyDescent="0.2">
      <c r="C14" s="65" t="s">
        <v>4</v>
      </c>
      <c r="D14" s="66">
        <f>SUM(D13:N13)</f>
        <v>10.981818181818184</v>
      </c>
      <c r="E14" s="67"/>
      <c r="F14" s="67"/>
      <c r="G14" s="67"/>
      <c r="H14" s="67"/>
      <c r="I14" s="67"/>
      <c r="J14" s="67"/>
      <c r="K14" s="67"/>
      <c r="L14" s="67"/>
      <c r="M14" s="67"/>
      <c r="N14" s="67"/>
      <c r="O14" s="68">
        <v>15</v>
      </c>
      <c r="P14" s="49" t="s">
        <v>23</v>
      </c>
    </row>
    <row r="16" spans="2:19" ht="29" thickBot="1" x14ac:dyDescent="0.2">
      <c r="N16" s="56" t="s">
        <v>5</v>
      </c>
      <c r="O16" s="57" t="s">
        <v>0</v>
      </c>
    </row>
    <row r="17" spans="2:16" x14ac:dyDescent="0.15">
      <c r="B17" s="49" t="s">
        <v>10</v>
      </c>
      <c r="C17" s="58" t="str">
        <f>C11</f>
        <v>dividend</v>
      </c>
      <c r="D17" s="59">
        <v>2021</v>
      </c>
      <c r="E17" s="59">
        <f t="shared" ref="E17:M17" si="7">D17+1</f>
        <v>2022</v>
      </c>
      <c r="F17" s="59">
        <f t="shared" si="7"/>
        <v>2023</v>
      </c>
      <c r="G17" s="59">
        <f t="shared" si="7"/>
        <v>2024</v>
      </c>
      <c r="H17" s="59">
        <f t="shared" si="7"/>
        <v>2025</v>
      </c>
      <c r="I17" s="59">
        <f t="shared" si="7"/>
        <v>2026</v>
      </c>
      <c r="J17" s="59">
        <f t="shared" si="7"/>
        <v>2027</v>
      </c>
      <c r="K17" s="59">
        <f t="shared" si="7"/>
        <v>2028</v>
      </c>
      <c r="L17" s="59">
        <f t="shared" si="7"/>
        <v>2029</v>
      </c>
      <c r="M17" s="59">
        <f t="shared" si="7"/>
        <v>2030</v>
      </c>
      <c r="N17" s="59">
        <v>2030</v>
      </c>
      <c r="O17" s="60">
        <v>-0.05</v>
      </c>
      <c r="P17" s="49" t="s">
        <v>1</v>
      </c>
    </row>
    <row r="18" spans="2:16" x14ac:dyDescent="0.15">
      <c r="B18" s="49" t="s">
        <v>20</v>
      </c>
      <c r="C18" s="62">
        <v>0.6</v>
      </c>
      <c r="D18" s="63">
        <f>C18*(1+$O$17)</f>
        <v>0.56999999999999995</v>
      </c>
      <c r="E18" s="63">
        <f t="shared" ref="E18:H18" si="8">D18*(1+$O$17)</f>
        <v>0.54149999999999998</v>
      </c>
      <c r="F18" s="63">
        <f t="shared" si="8"/>
        <v>0.51442499999999991</v>
      </c>
      <c r="G18" s="63">
        <f t="shared" si="8"/>
        <v>0.48870374999999988</v>
      </c>
      <c r="H18" s="63">
        <f t="shared" si="8"/>
        <v>0.46426856249999987</v>
      </c>
      <c r="I18" s="63">
        <f>H18*(1+$O$18)</f>
        <v>0.46426856249999987</v>
      </c>
      <c r="J18" s="63">
        <f>I18*(1+$O$18)</f>
        <v>0.46426856249999987</v>
      </c>
      <c r="K18" s="63">
        <f>J18*(1+$O$18)</f>
        <v>0.46426856249999987</v>
      </c>
      <c r="L18" s="63">
        <f>K18*(1+$O$18)</f>
        <v>0.46426856249999987</v>
      </c>
      <c r="M18" s="63">
        <f>L18*(1+$O$18)</f>
        <v>0.46426856249999987</v>
      </c>
      <c r="N18" s="63">
        <f>L18*O20</f>
        <v>4.6426856249999986</v>
      </c>
      <c r="O18" s="60">
        <v>0</v>
      </c>
      <c r="P18" s="61" t="s">
        <v>2</v>
      </c>
    </row>
    <row r="19" spans="2:16" x14ac:dyDescent="0.15">
      <c r="B19" s="49" t="str">
        <f>B7</f>
        <v>in USD</v>
      </c>
      <c r="C19" s="64" t="str">
        <f>C13</f>
        <v>dividend discounted value</v>
      </c>
      <c r="D19" s="63"/>
      <c r="E19" s="63"/>
      <c r="F19" s="63"/>
      <c r="G19" s="63">
        <v>0.2</v>
      </c>
      <c r="H19" s="63">
        <v>0.2</v>
      </c>
      <c r="I19" s="63">
        <v>0.2</v>
      </c>
      <c r="J19" s="63">
        <v>0.2</v>
      </c>
      <c r="K19" s="63">
        <v>0.2</v>
      </c>
      <c r="L19" s="63">
        <v>0.2</v>
      </c>
      <c r="M19" s="63">
        <v>0.2</v>
      </c>
      <c r="N19" s="63">
        <f t="shared" ref="N19" si="9">N18*(1+$O$19)^($D$17-N17-1)</f>
        <v>1.7899562876496997</v>
      </c>
      <c r="O19" s="60">
        <f>O13</f>
        <v>0.1</v>
      </c>
      <c r="P19" s="49" t="s">
        <v>3</v>
      </c>
    </row>
    <row r="20" spans="2:16" ht="14" thickBot="1" x14ac:dyDescent="0.2">
      <c r="C20" s="65" t="s">
        <v>4</v>
      </c>
      <c r="D20" s="66">
        <f>SUM(D19:N19)</f>
        <v>3.1899562876496996</v>
      </c>
      <c r="E20" s="67"/>
      <c r="F20" s="67"/>
      <c r="G20" s="67"/>
      <c r="H20" s="67"/>
      <c r="I20" s="67"/>
      <c r="J20" s="67"/>
      <c r="K20" s="67"/>
      <c r="L20" s="67"/>
      <c r="M20" s="67"/>
      <c r="N20" s="67"/>
      <c r="O20" s="68">
        <v>10</v>
      </c>
      <c r="P20" s="49" t="s">
        <v>23</v>
      </c>
    </row>
    <row r="21" spans="2:16" ht="14" thickBot="1" x14ac:dyDescent="0.2"/>
    <row r="22" spans="2:16" ht="14" thickBot="1" x14ac:dyDescent="0.2">
      <c r="C22" s="70" t="s">
        <v>12</v>
      </c>
      <c r="D22" s="71" t="s">
        <v>18</v>
      </c>
      <c r="E22" s="71" t="s">
        <v>13</v>
      </c>
      <c r="F22" s="72" t="s">
        <v>14</v>
      </c>
    </row>
    <row r="23" spans="2:16" x14ac:dyDescent="0.15">
      <c r="C23" s="73" t="s">
        <v>32</v>
      </c>
      <c r="D23" s="74">
        <v>0.6</v>
      </c>
      <c r="E23" s="63">
        <f>D8</f>
        <v>7.7778162824161861</v>
      </c>
      <c r="F23" s="75">
        <f>E23*D23</f>
        <v>4.6666897694497118</v>
      </c>
    </row>
    <row r="24" spans="2:16" x14ac:dyDescent="0.15">
      <c r="C24" s="73" t="s">
        <v>16</v>
      </c>
      <c r="D24" s="74">
        <v>0.2</v>
      </c>
      <c r="E24" s="63">
        <f>D14</f>
        <v>10.981818181818184</v>
      </c>
      <c r="F24" s="75">
        <f t="shared" ref="F24:F25" si="10">E24*D24</f>
        <v>2.1963636363636367</v>
      </c>
    </row>
    <row r="25" spans="2:16" ht="14" thickBot="1" x14ac:dyDescent="0.2">
      <c r="C25" s="76" t="s">
        <v>33</v>
      </c>
      <c r="D25" s="77">
        <v>0.2</v>
      </c>
      <c r="E25" s="78">
        <f>D20</f>
        <v>3.1899562876496996</v>
      </c>
      <c r="F25" s="79">
        <f t="shared" si="10"/>
        <v>0.63799125752994001</v>
      </c>
    </row>
    <row r="26" spans="2:16" ht="14" thickBot="1" x14ac:dyDescent="0.2">
      <c r="E26" s="80" t="s">
        <v>11</v>
      </c>
      <c r="F26" s="81">
        <f>SUM(F23:F25)</f>
        <v>7.5010446633432881</v>
      </c>
    </row>
    <row r="28" spans="2:16" x14ac:dyDescent="0.15">
      <c r="B28" s="49" t="s">
        <v>27</v>
      </c>
    </row>
    <row r="30" spans="2:16" x14ac:dyDescent="0.15">
      <c r="B30" s="49" t="s">
        <v>26</v>
      </c>
      <c r="C30" s="82" t="s">
        <v>28</v>
      </c>
    </row>
  </sheetData>
  <conditionalFormatting sqref="D3">
    <cfRule type="containsText" dxfId="55" priority="1" operator="containsText" text="overvalued">
      <formula>NOT(ISERROR(SEARCH("overvalued",D3)))</formula>
    </cfRule>
    <cfRule type="containsText" dxfId="54" priority="2" operator="containsText" text="undervalued">
      <formula>NOT(ISERROR(SEARCH("undervalued",D3)))</formula>
    </cfRule>
  </conditionalFormatting>
  <hyperlinks>
    <hyperlink ref="C30" r:id="rId1" xr:uid="{C9B7773C-9081-447C-8576-EEEA54DF5A1C}"/>
    <hyperlink ref="B4" location="'STOCK VALUE LIST'!A1" display="'STOCK VALUE LIST'!A1" xr:uid="{5C5FCC51-6BC2-4F38-8C94-3F1BA841A677}"/>
  </hyperlinks>
  <pageMargins left="0.7" right="0.7" top="0.78740157499999996" bottom="0.78740157499999996" header="0.3" footer="0.3"/>
  <pageSetup paperSize="9" orientation="portrait" r:id="rId2"/>
  <drawing r:id="rId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1A085-272D-4934-B2ED-A0EBE47D4D67}">
  <sheetPr codeName="Sheet64"/>
  <dimension ref="B1:S30"/>
  <sheetViews>
    <sheetView showGridLines="0" zoomScale="125" zoomScaleNormal="125"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90</v>
      </c>
      <c r="C2" s="10" t="s">
        <v>68</v>
      </c>
      <c r="D2" s="13"/>
      <c r="S2" s="3" t="s">
        <v>7</v>
      </c>
    </row>
    <row r="3" spans="2:19" x14ac:dyDescent="0.15">
      <c r="D3" s="13"/>
    </row>
    <row r="4" spans="2:19" ht="29" thickBot="1" x14ac:dyDescent="0.2">
      <c r="B4" s="85" t="s">
        <v>218</v>
      </c>
      <c r="N4" s="5" t="s">
        <v>5</v>
      </c>
      <c r="O4" s="4" t="s">
        <v>0</v>
      </c>
    </row>
    <row r="5" spans="2:19" x14ac:dyDescent="0.15">
      <c r="B5" t="s">
        <v>8</v>
      </c>
      <c r="C5" s="6" t="s">
        <v>882</v>
      </c>
      <c r="D5" s="23">
        <v>2023</v>
      </c>
      <c r="E5" s="23">
        <f t="shared" ref="E5:M5" si="0">D5+1</f>
        <v>2024</v>
      </c>
      <c r="F5" s="23">
        <f t="shared" si="0"/>
        <v>2025</v>
      </c>
      <c r="G5" s="23">
        <f t="shared" si="0"/>
        <v>2026</v>
      </c>
      <c r="H5" s="23">
        <f t="shared" si="0"/>
        <v>2027</v>
      </c>
      <c r="I5" s="23">
        <f t="shared" si="0"/>
        <v>2028</v>
      </c>
      <c r="J5" s="23">
        <f t="shared" si="0"/>
        <v>2029</v>
      </c>
      <c r="K5" s="23">
        <f t="shared" si="0"/>
        <v>2030</v>
      </c>
      <c r="L5" s="23">
        <f t="shared" si="0"/>
        <v>2031</v>
      </c>
      <c r="M5" s="23">
        <f t="shared" si="0"/>
        <v>2032</v>
      </c>
      <c r="N5" s="23">
        <v>2032</v>
      </c>
      <c r="O5" s="21">
        <v>0.06</v>
      </c>
      <c r="P5" t="s">
        <v>1</v>
      </c>
      <c r="R5" s="1"/>
    </row>
    <row r="6" spans="2:19" x14ac:dyDescent="0.15">
      <c r="B6" t="s">
        <v>22</v>
      </c>
      <c r="C6" s="7">
        <v>36</v>
      </c>
      <c r="D6" s="24">
        <f>C6*(1+$O$5)</f>
        <v>38.160000000000004</v>
      </c>
      <c r="E6" s="24">
        <f>D6*(1+$O$5)</f>
        <v>40.449600000000004</v>
      </c>
      <c r="F6" s="24">
        <f>E6*(1+$O$5)</f>
        <v>42.876576000000007</v>
      </c>
      <c r="G6" s="24">
        <f>F6*(1+$O$5)</f>
        <v>45.449170560000013</v>
      </c>
      <c r="H6" s="24">
        <f>G6*(1+$O$5)</f>
        <v>48.176120793600013</v>
      </c>
      <c r="I6" s="24">
        <f>H6*(1+$O$6)</f>
        <v>51.066688041216018</v>
      </c>
      <c r="J6" s="24">
        <f>I6*(1+$O$6)</f>
        <v>54.130689323688983</v>
      </c>
      <c r="K6" s="24">
        <f>J6*(1+$O$6)</f>
        <v>57.378530683110327</v>
      </c>
      <c r="L6" s="24">
        <f>K6*(1+$O$6)</f>
        <v>60.821242524096952</v>
      </c>
      <c r="M6" s="24">
        <f>L6*(1+$O$6)</f>
        <v>64.470517075542773</v>
      </c>
      <c r="N6" s="24">
        <f>L6*O8</f>
        <v>912.31863786145425</v>
      </c>
      <c r="O6" s="21">
        <v>0.06</v>
      </c>
      <c r="P6" s="1" t="s">
        <v>2</v>
      </c>
    </row>
    <row r="7" spans="2:19" x14ac:dyDescent="0.15">
      <c r="C7" s="8" t="str">
        <f>CONCATENATE(R8,O7*100,S8)</f>
        <v>PV(10%)</v>
      </c>
      <c r="D7" s="24"/>
      <c r="E7" s="24"/>
      <c r="F7" s="24"/>
      <c r="G7" s="24"/>
      <c r="H7" s="24"/>
      <c r="I7" s="24"/>
      <c r="J7" s="24"/>
      <c r="K7" s="24"/>
      <c r="L7" s="24"/>
      <c r="M7" s="24"/>
      <c r="N7" s="24">
        <f t="shared" ref="N7" si="1">N6*(1+$O$7)^($D$5-N5-1)</f>
        <v>351.73832864897457</v>
      </c>
      <c r="O7" s="21">
        <v>0.1</v>
      </c>
      <c r="P7" t="s">
        <v>3</v>
      </c>
    </row>
    <row r="8" spans="2:19" ht="14" thickBot="1" x14ac:dyDescent="0.2">
      <c r="C8" s="9" t="s">
        <v>29</v>
      </c>
      <c r="D8" s="25">
        <f>SUM(D7:N7)</f>
        <v>351.73832864897457</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BRK INCOME IN BILLIONS</v>
      </c>
      <c r="D11" s="23">
        <f>D5</f>
        <v>2023</v>
      </c>
      <c r="E11" s="23">
        <f t="shared" ref="E11:M11" si="2">D11+1</f>
        <v>2024</v>
      </c>
      <c r="F11" s="23">
        <f t="shared" si="2"/>
        <v>2025</v>
      </c>
      <c r="G11" s="23">
        <f t="shared" si="2"/>
        <v>2026</v>
      </c>
      <c r="H11" s="23">
        <f t="shared" si="2"/>
        <v>2027</v>
      </c>
      <c r="I11" s="23">
        <f t="shared" si="2"/>
        <v>2028</v>
      </c>
      <c r="J11" s="23">
        <f t="shared" si="2"/>
        <v>2029</v>
      </c>
      <c r="K11" s="23">
        <f t="shared" si="2"/>
        <v>2030</v>
      </c>
      <c r="L11" s="23">
        <f t="shared" si="2"/>
        <v>2031</v>
      </c>
      <c r="M11" s="23">
        <f t="shared" si="2"/>
        <v>2032</v>
      </c>
      <c r="N11" s="23">
        <f>N5</f>
        <v>2032</v>
      </c>
      <c r="O11" s="21">
        <v>0.08</v>
      </c>
      <c r="P11" t="s">
        <v>1</v>
      </c>
    </row>
    <row r="12" spans="2:19" x14ac:dyDescent="0.15">
      <c r="B12" t="s">
        <v>21</v>
      </c>
      <c r="C12" s="7">
        <f>C6</f>
        <v>36</v>
      </c>
      <c r="D12" s="24">
        <f>C12*(1+$O$11)</f>
        <v>38.880000000000003</v>
      </c>
      <c r="E12" s="24">
        <f>D12*(1+$O$11)</f>
        <v>41.990400000000008</v>
      </c>
      <c r="F12" s="24">
        <f>E12*(1+$O$11)</f>
        <v>45.349632000000014</v>
      </c>
      <c r="G12" s="24">
        <f>F12*(1+$O$11)</f>
        <v>48.977602560000015</v>
      </c>
      <c r="H12" s="24">
        <f>G12*(1+$O$11)</f>
        <v>52.895810764800018</v>
      </c>
      <c r="I12" s="24">
        <f>H12*(1+$O$12)</f>
        <v>57.127475625984026</v>
      </c>
      <c r="J12" s="24">
        <f>I12*(1+$O$12)</f>
        <v>61.697673676062749</v>
      </c>
      <c r="K12" s="24">
        <f>J12*(1+$O$12)</f>
        <v>66.633487570147778</v>
      </c>
      <c r="L12" s="24">
        <f>K12*(1+$O$12)</f>
        <v>71.964166575759606</v>
      </c>
      <c r="M12" s="24">
        <f>L12*(1+$O$12)</f>
        <v>77.721299901820373</v>
      </c>
      <c r="N12" s="24">
        <f>L12*O14</f>
        <v>1799.1041643939902</v>
      </c>
      <c r="O12" s="21">
        <v>0.08</v>
      </c>
      <c r="P12" s="1" t="s">
        <v>2</v>
      </c>
    </row>
    <row r="13" spans="2:19" x14ac:dyDescent="0.15">
      <c r="C13" s="8" t="str">
        <f>C7</f>
        <v>PV(10%)</v>
      </c>
      <c r="D13" s="24"/>
      <c r="E13" s="24"/>
      <c r="F13" s="24"/>
      <c r="G13" s="24"/>
      <c r="H13" s="24"/>
      <c r="I13" s="24"/>
      <c r="J13" s="24"/>
      <c r="K13" s="24"/>
      <c r="L13" s="24"/>
      <c r="M13" s="24"/>
      <c r="N13" s="24">
        <f>N12*(1+$O$7)^($D$5-N11-1)</f>
        <v>693.63253756682752</v>
      </c>
      <c r="O13" s="21">
        <f>O7</f>
        <v>0.1</v>
      </c>
      <c r="P13" t="s">
        <v>3</v>
      </c>
    </row>
    <row r="14" spans="2:19" ht="14" thickBot="1" x14ac:dyDescent="0.2">
      <c r="C14" s="9" t="s">
        <v>4</v>
      </c>
      <c r="D14" s="25">
        <f>SUM(D13:N13)</f>
        <v>693.63253756682752</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BRK INCOME IN BILLIONS</v>
      </c>
      <c r="D17" s="23">
        <f>D5</f>
        <v>2023</v>
      </c>
      <c r="E17" s="23">
        <f t="shared" ref="E17:M17" si="3">D17+1</f>
        <v>2024</v>
      </c>
      <c r="F17" s="23">
        <f t="shared" si="3"/>
        <v>2025</v>
      </c>
      <c r="G17" s="23">
        <f t="shared" si="3"/>
        <v>2026</v>
      </c>
      <c r="H17" s="23">
        <f t="shared" si="3"/>
        <v>2027</v>
      </c>
      <c r="I17" s="23">
        <f t="shared" si="3"/>
        <v>2028</v>
      </c>
      <c r="J17" s="23">
        <f t="shared" si="3"/>
        <v>2029</v>
      </c>
      <c r="K17" s="23">
        <f t="shared" si="3"/>
        <v>2030</v>
      </c>
      <c r="L17" s="23">
        <f t="shared" si="3"/>
        <v>2031</v>
      </c>
      <c r="M17" s="23">
        <f t="shared" si="3"/>
        <v>2032</v>
      </c>
      <c r="N17" s="23">
        <f>N5</f>
        <v>2032</v>
      </c>
      <c r="O17" s="21">
        <v>0.05</v>
      </c>
      <c r="P17" t="s">
        <v>1</v>
      </c>
    </row>
    <row r="18" spans="2:16" x14ac:dyDescent="0.15">
      <c r="B18" t="s">
        <v>20</v>
      </c>
      <c r="C18" s="7">
        <f>C12</f>
        <v>36</v>
      </c>
      <c r="D18" s="24">
        <f>C18*(1+$O$17)</f>
        <v>37.800000000000004</v>
      </c>
      <c r="E18" s="24">
        <f>D18*(1+$O$17)</f>
        <v>39.690000000000005</v>
      </c>
      <c r="F18" s="24">
        <f>E18*(1+$O$17)</f>
        <v>41.674500000000009</v>
      </c>
      <c r="G18" s="24">
        <f>F18*(1+$O$17)</f>
        <v>43.75822500000001</v>
      </c>
      <c r="H18" s="24">
        <f>G18*(1+$O$17)</f>
        <v>45.946136250000009</v>
      </c>
      <c r="I18" s="24">
        <f>H18*(1+$O$18)</f>
        <v>48.243443062500013</v>
      </c>
      <c r="J18" s="24">
        <f>I18*(1+$O$18)</f>
        <v>50.655615215625019</v>
      </c>
      <c r="K18" s="24">
        <f>J18*(1+$O$18)</f>
        <v>53.188395976406269</v>
      </c>
      <c r="L18" s="24">
        <f>K18*(1+$O$18)</f>
        <v>55.847815775226586</v>
      </c>
      <c r="M18" s="24">
        <f>L18*(1+$O$18)</f>
        <v>58.640206563987917</v>
      </c>
      <c r="N18" s="24">
        <f>L18*O20</f>
        <v>558.47815775226582</v>
      </c>
      <c r="O18" s="21">
        <v>0.05</v>
      </c>
      <c r="P18" s="1" t="s">
        <v>2</v>
      </c>
    </row>
    <row r="19" spans="2:16" x14ac:dyDescent="0.15">
      <c r="C19" s="8" t="str">
        <f>C13</f>
        <v>PV(10%)</v>
      </c>
      <c r="D19" s="24"/>
      <c r="E19" s="24"/>
      <c r="F19" s="24"/>
      <c r="G19" s="24"/>
      <c r="H19" s="24"/>
      <c r="I19" s="24"/>
      <c r="J19" s="24"/>
      <c r="K19" s="24"/>
      <c r="L19" s="24"/>
      <c r="M19" s="24"/>
      <c r="N19" s="24">
        <f t="shared" ref="N19" si="4">N18*(1+$O$19)^($D$17-N17-1)</f>
        <v>215.31750601435337</v>
      </c>
      <c r="O19" s="21">
        <f>O13</f>
        <v>0.1</v>
      </c>
      <c r="P19" t="s">
        <v>3</v>
      </c>
    </row>
    <row r="20" spans="2:16" ht="14" thickBot="1" x14ac:dyDescent="0.2">
      <c r="C20" s="9" t="s">
        <v>4</v>
      </c>
      <c r="D20" s="25">
        <f>SUM(D19:N19)</f>
        <v>215.31750601435337</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351.73832864897457</v>
      </c>
      <c r="F23" s="29">
        <f>E23*D23</f>
        <v>211.04299718938475</v>
      </c>
    </row>
    <row r="24" spans="2:16" x14ac:dyDescent="0.15">
      <c r="C24" s="11" t="s">
        <v>16</v>
      </c>
      <c r="D24" s="27">
        <v>0.2</v>
      </c>
      <c r="E24" s="24">
        <f>D14</f>
        <v>693.63253756682752</v>
      </c>
      <c r="F24" s="29">
        <f>E24*D24</f>
        <v>138.7265075133655</v>
      </c>
    </row>
    <row r="25" spans="2:16" ht="14" thickBot="1" x14ac:dyDescent="0.2">
      <c r="C25" s="12" t="s">
        <v>33</v>
      </c>
      <c r="D25" s="28">
        <v>0.2</v>
      </c>
      <c r="E25" s="30">
        <f>D20</f>
        <v>215.31750601435337</v>
      </c>
      <c r="F25" s="31">
        <f>E25*D25</f>
        <v>43.063501202870675</v>
      </c>
    </row>
    <row r="26" spans="2:16" ht="14" thickBot="1" x14ac:dyDescent="0.2">
      <c r="C26" s="151" t="s">
        <v>772</v>
      </c>
      <c r="D26" s="151"/>
      <c r="E26" s="19" t="s">
        <v>11</v>
      </c>
      <c r="F26" s="20">
        <f>SUM(F23:F25)</f>
        <v>392.83300590562095</v>
      </c>
    </row>
    <row r="28" spans="2:16" x14ac:dyDescent="0.15">
      <c r="B28" t="s">
        <v>27</v>
      </c>
    </row>
    <row r="30" spans="2:16" x14ac:dyDescent="0.15">
      <c r="B30" t="s">
        <v>26</v>
      </c>
      <c r="C30" s="32" t="s">
        <v>28</v>
      </c>
    </row>
  </sheetData>
  <conditionalFormatting sqref="D3">
    <cfRule type="containsText" dxfId="53" priority="1" operator="containsText" text="overvalued">
      <formula>NOT(ISERROR(SEARCH("overvalued",D3)))</formula>
    </cfRule>
    <cfRule type="containsText" dxfId="52" priority="2" operator="containsText" text="undervalued">
      <formula>NOT(ISERROR(SEARCH("undervalued",D3)))</formula>
    </cfRule>
  </conditionalFormatting>
  <hyperlinks>
    <hyperlink ref="C30" r:id="rId1" xr:uid="{EBD2B782-369E-44A6-9D36-45CDB4C7597C}"/>
    <hyperlink ref="B4" location="'COMPARATIVE TABLE'!A1" display="'COMPARATIVE TABLE'!A1" xr:uid="{A14AF6AF-EA29-4D2F-8DB0-93100BBBDCAA}"/>
  </hyperlinks>
  <pageMargins left="0.7" right="0.7" top="0.78740157499999996" bottom="0.78740157499999996" header="0.3" footer="0.3"/>
  <pageSetup paperSize="9" orientation="portrait" r:id="rId2"/>
  <drawing r:id="rId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92FE-4E46-464E-92A1-AAC8553B76F4}">
  <sheetPr codeName="Sheet65"/>
  <dimension ref="B1:S30"/>
  <sheetViews>
    <sheetView showGridLines="0" zoomScaleNormal="100" workbookViewId="0">
      <selection activeCell="O9" sqref="O9"/>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89</v>
      </c>
      <c r="C2" s="10" t="s">
        <v>68</v>
      </c>
      <c r="D2" s="13"/>
      <c r="S2" s="3" t="s">
        <v>7</v>
      </c>
    </row>
    <row r="3" spans="2:19" x14ac:dyDescent="0.15">
      <c r="D3" s="13"/>
    </row>
    <row r="4" spans="2:19" ht="29" thickBot="1" x14ac:dyDescent="0.2">
      <c r="N4" s="5" t="s">
        <v>5</v>
      </c>
      <c r="O4" s="4" t="s">
        <v>0</v>
      </c>
    </row>
    <row r="5" spans="2:19" x14ac:dyDescent="0.15">
      <c r="B5" t="s">
        <v>8</v>
      </c>
      <c r="C5" s="6" t="s">
        <v>45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0.15</v>
      </c>
      <c r="P5" t="s">
        <v>1</v>
      </c>
      <c r="R5" s="1"/>
    </row>
    <row r="6" spans="2:19" x14ac:dyDescent="0.15">
      <c r="B6" t="s">
        <v>22</v>
      </c>
      <c r="C6" s="7">
        <v>27</v>
      </c>
      <c r="D6" s="24">
        <f>C6*(1+$O$5)</f>
        <v>31.049999999999997</v>
      </c>
      <c r="E6" s="24">
        <f>D6*(1+$O$5)</f>
        <v>35.707499999999996</v>
      </c>
      <c r="F6" s="24">
        <f>E6*(1+$O$5)</f>
        <v>41.063624999999995</v>
      </c>
      <c r="G6" s="24">
        <f>F6*(1+$O$5)</f>
        <v>47.223168749999992</v>
      </c>
      <c r="H6" s="24">
        <f>G6*(1+$O$5)</f>
        <v>54.306644062499984</v>
      </c>
      <c r="I6" s="24">
        <f>H6*(1+$O$6)</f>
        <v>59.737308468749987</v>
      </c>
      <c r="J6" s="24">
        <f>I6*(1+$O$6)</f>
        <v>65.711039315624987</v>
      </c>
      <c r="K6" s="24">
        <f>J6*(1+$O$6)</f>
        <v>72.282143247187491</v>
      </c>
      <c r="L6" s="24">
        <f>K6*(1+$O$6)</f>
        <v>79.510357571906241</v>
      </c>
      <c r="M6" s="24">
        <f>L6*(1+$O$6)</f>
        <v>87.461393329096865</v>
      </c>
      <c r="N6" s="24">
        <f>L6*O8</f>
        <v>2385.3107271571871</v>
      </c>
      <c r="O6" s="21">
        <v>0.1</v>
      </c>
      <c r="P6" s="1" t="s">
        <v>2</v>
      </c>
    </row>
    <row r="7" spans="2:19" x14ac:dyDescent="0.15">
      <c r="C7" s="8" t="str">
        <f>CONCATENATE(R8,O7*100,S8)</f>
        <v>PV(10%)</v>
      </c>
      <c r="D7" s="24"/>
      <c r="E7" s="24"/>
      <c r="F7" s="24"/>
      <c r="G7" s="24"/>
      <c r="H7" s="24"/>
      <c r="I7" s="24"/>
      <c r="J7" s="24"/>
      <c r="K7" s="24"/>
      <c r="L7" s="24"/>
      <c r="M7" s="24"/>
      <c r="N7" s="24">
        <f t="shared" ref="N7" si="1">N6*(1+$O$7)^($D$5-N5-1)</f>
        <v>919.64054405972956</v>
      </c>
      <c r="O7" s="21">
        <v>0.1</v>
      </c>
      <c r="P7" t="s">
        <v>3</v>
      </c>
    </row>
    <row r="8" spans="2:19" ht="14" thickBot="1" x14ac:dyDescent="0.2">
      <c r="C8" s="9" t="s">
        <v>29</v>
      </c>
      <c r="D8" s="25">
        <f>SUM(D7:N7)</f>
        <v>919.64054405972956</v>
      </c>
      <c r="E8" s="26"/>
      <c r="F8" s="26"/>
      <c r="G8" s="26"/>
      <c r="H8" s="26"/>
      <c r="I8" s="26"/>
      <c r="J8" s="26"/>
      <c r="K8" s="26"/>
      <c r="L8" s="26"/>
      <c r="M8" s="26"/>
      <c r="N8" s="26"/>
      <c r="O8" s="22">
        <v>30</v>
      </c>
      <c r="P8" t="s">
        <v>23</v>
      </c>
      <c r="R8" s="18" t="s">
        <v>24</v>
      </c>
      <c r="S8" s="18" t="s">
        <v>25</v>
      </c>
    </row>
    <row r="10" spans="2:19" ht="29" thickBot="1" x14ac:dyDescent="0.2">
      <c r="N10" s="5" t="s">
        <v>5</v>
      </c>
      <c r="O10" s="4" t="s">
        <v>0</v>
      </c>
    </row>
    <row r="11" spans="2:19" x14ac:dyDescent="0.15">
      <c r="B11" t="s">
        <v>9</v>
      </c>
      <c r="C11" s="6" t="str">
        <f>C5</f>
        <v>Cashflow</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v>
      </c>
      <c r="P11" t="s">
        <v>1</v>
      </c>
    </row>
    <row r="12" spans="2:19" x14ac:dyDescent="0.15">
      <c r="B12" t="s">
        <v>21</v>
      </c>
      <c r="C12" s="7">
        <f>C6</f>
        <v>27</v>
      </c>
      <c r="D12" s="24">
        <f>C12*(1+$O$11)</f>
        <v>27</v>
      </c>
      <c r="E12" s="24">
        <f>D12*(1+$O$11)</f>
        <v>27</v>
      </c>
      <c r="F12" s="24">
        <f>E12*(1+$O$11)</f>
        <v>27</v>
      </c>
      <c r="G12" s="24">
        <f>F12*(1+$O$11)</f>
        <v>27</v>
      </c>
      <c r="H12" s="24">
        <f>G12*(1+$O$11)</f>
        <v>27</v>
      </c>
      <c r="I12" s="24">
        <f>H12*(1+$O$12)</f>
        <v>27</v>
      </c>
      <c r="J12" s="24">
        <f>I12*(1+$O$12)</f>
        <v>27</v>
      </c>
      <c r="K12" s="24">
        <f>J12*(1+$O$12)</f>
        <v>27</v>
      </c>
      <c r="L12" s="24">
        <f>K12*(1+$O$12)</f>
        <v>27</v>
      </c>
      <c r="M12" s="24">
        <f>L12*(1+$O$12)</f>
        <v>27</v>
      </c>
      <c r="N12" s="24">
        <f>L12*O14</f>
        <v>324</v>
      </c>
      <c r="O12" s="21">
        <v>0</v>
      </c>
      <c r="P12" s="1" t="s">
        <v>2</v>
      </c>
    </row>
    <row r="13" spans="2:19" x14ac:dyDescent="0.15">
      <c r="B13" t="s">
        <v>19</v>
      </c>
      <c r="C13" s="8" t="str">
        <f>C7</f>
        <v>PV(10%)</v>
      </c>
      <c r="D13" s="24">
        <f>D12*(1+$O$13)^($D$11-D11-1)</f>
        <v>24.545454545454543</v>
      </c>
      <c r="E13" s="24">
        <f t="shared" ref="E13:M13" si="3">E12*(1+$O$7)^($D$5-E11-1)</f>
        <v>22.314049586776857</v>
      </c>
      <c r="F13" s="24">
        <f t="shared" si="3"/>
        <v>20.285499624342595</v>
      </c>
      <c r="G13" s="24">
        <f t="shared" si="3"/>
        <v>18.441363294856902</v>
      </c>
      <c r="H13" s="24">
        <f t="shared" si="3"/>
        <v>16.764875722597182</v>
      </c>
      <c r="I13" s="24">
        <f t="shared" si="3"/>
        <v>15.240796111451985</v>
      </c>
      <c r="J13" s="24">
        <f t="shared" si="3"/>
        <v>13.855269192229073</v>
      </c>
      <c r="K13" s="24">
        <f t="shared" si="3"/>
        <v>12.595699265662795</v>
      </c>
      <c r="L13" s="24">
        <f t="shared" si="3"/>
        <v>11.450635696057086</v>
      </c>
      <c r="M13" s="24">
        <f t="shared" si="3"/>
        <v>10.409668814597349</v>
      </c>
      <c r="N13" s="24">
        <f>N12*(1+$O$7)^($D$5-N11-1)</f>
        <v>124.91602577516819</v>
      </c>
      <c r="O13" s="21">
        <f>O7</f>
        <v>0.1</v>
      </c>
      <c r="P13" t="s">
        <v>3</v>
      </c>
    </row>
    <row r="14" spans="2:19" ht="14" thickBot="1" x14ac:dyDescent="0.2">
      <c r="C14" s="9" t="s">
        <v>4</v>
      </c>
      <c r="D14" s="25">
        <f>SUM(D13:N13)</f>
        <v>290.81933762919454</v>
      </c>
      <c r="E14" s="26"/>
      <c r="F14" s="26"/>
      <c r="G14" s="26"/>
      <c r="H14" s="26"/>
      <c r="I14" s="26"/>
      <c r="J14" s="26"/>
      <c r="K14" s="26"/>
      <c r="L14" s="26"/>
      <c r="M14" s="26"/>
      <c r="N14" s="26"/>
      <c r="O14" s="22">
        <v>12</v>
      </c>
      <c r="P14" t="s">
        <v>23</v>
      </c>
    </row>
    <row r="16" spans="2:19" ht="29" thickBot="1" x14ac:dyDescent="0.2">
      <c r="N16" s="5" t="s">
        <v>5</v>
      </c>
      <c r="O16" s="4" t="s">
        <v>0</v>
      </c>
    </row>
    <row r="17" spans="2:16" x14ac:dyDescent="0.15">
      <c r="B17" t="s">
        <v>10</v>
      </c>
      <c r="C17" s="6" t="str">
        <f>C11</f>
        <v>Cashflow</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27</v>
      </c>
      <c r="D18" s="24">
        <f>C18*(1+$O$17)</f>
        <v>27</v>
      </c>
      <c r="E18" s="24">
        <f>D18*(1+$O$17)</f>
        <v>27</v>
      </c>
      <c r="F18" s="24">
        <f>E18*(1+$O$17)</f>
        <v>27</v>
      </c>
      <c r="G18" s="24">
        <f>F18*(1+$O$17)</f>
        <v>27</v>
      </c>
      <c r="H18" s="24">
        <f>G18*(1+$O$17)</f>
        <v>27</v>
      </c>
      <c r="I18" s="24">
        <f>H18*(1+$O$18)</f>
        <v>27</v>
      </c>
      <c r="J18" s="24">
        <f>I18*(1+$O$18)</f>
        <v>27</v>
      </c>
      <c r="K18" s="24">
        <f>J18*(1+$O$18)</f>
        <v>27</v>
      </c>
      <c r="L18" s="24">
        <f>K18*(1+$O$18)</f>
        <v>27</v>
      </c>
      <c r="M18" s="24">
        <f>L18*(1+$O$18)</f>
        <v>27</v>
      </c>
      <c r="N18" s="24">
        <f>L18*O20</f>
        <v>243</v>
      </c>
      <c r="O18" s="21">
        <v>0</v>
      </c>
      <c r="P18" s="1" t="s">
        <v>2</v>
      </c>
    </row>
    <row r="19" spans="2:16" x14ac:dyDescent="0.15">
      <c r="B19" t="s">
        <v>19</v>
      </c>
      <c r="C19" s="8" t="str">
        <f>C13</f>
        <v>PV(10%)</v>
      </c>
      <c r="D19" s="24">
        <f>D18*(1+$O$19)^($D$17-D17-1)</f>
        <v>24.545454545454543</v>
      </c>
      <c r="E19" s="24">
        <f t="shared" ref="E19:N19" si="5">E18*(1+$O$19)^($D$17-E17-1)</f>
        <v>22.314049586776857</v>
      </c>
      <c r="F19" s="24">
        <f t="shared" si="5"/>
        <v>20.285499624342595</v>
      </c>
      <c r="G19" s="24">
        <f t="shared" si="5"/>
        <v>18.441363294856902</v>
      </c>
      <c r="H19" s="24">
        <f t="shared" si="5"/>
        <v>16.764875722597182</v>
      </c>
      <c r="I19" s="24">
        <f t="shared" si="5"/>
        <v>15.240796111451985</v>
      </c>
      <c r="J19" s="24">
        <f t="shared" si="5"/>
        <v>13.855269192229073</v>
      </c>
      <c r="K19" s="24">
        <f t="shared" si="5"/>
        <v>12.595699265662795</v>
      </c>
      <c r="L19" s="24">
        <f t="shared" si="5"/>
        <v>11.450635696057086</v>
      </c>
      <c r="M19" s="24">
        <f t="shared" si="5"/>
        <v>10.409668814597349</v>
      </c>
      <c r="N19" s="24">
        <f t="shared" si="5"/>
        <v>93.687019331376149</v>
      </c>
      <c r="O19" s="21">
        <f>O13</f>
        <v>0.1</v>
      </c>
      <c r="P19" t="s">
        <v>3</v>
      </c>
    </row>
    <row r="20" spans="2:16" ht="14" thickBot="1" x14ac:dyDescent="0.2">
      <c r="C20" s="9" t="s">
        <v>4</v>
      </c>
      <c r="D20" s="25">
        <f>SUM(D19:N19)</f>
        <v>259.59033118540253</v>
      </c>
      <c r="E20" s="26"/>
      <c r="F20" s="26"/>
      <c r="G20" s="26"/>
      <c r="H20" s="26"/>
      <c r="I20" s="26"/>
      <c r="J20" s="26"/>
      <c r="K20" s="26"/>
      <c r="L20" s="26"/>
      <c r="M20" s="26"/>
      <c r="N20" s="26"/>
      <c r="O20" s="22">
        <v>9</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919.64054405972956</v>
      </c>
      <c r="F23" s="29">
        <f>E23*D23</f>
        <v>551.78432643583767</v>
      </c>
    </row>
    <row r="24" spans="2:16" x14ac:dyDescent="0.15">
      <c r="C24" s="11" t="s">
        <v>16</v>
      </c>
      <c r="D24" s="27">
        <v>0.2</v>
      </c>
      <c r="E24" s="24">
        <f>D14</f>
        <v>290.81933762919454</v>
      </c>
      <c r="F24" s="29">
        <f>E24*D24</f>
        <v>58.16386752583891</v>
      </c>
    </row>
    <row r="25" spans="2:16" ht="14" thickBot="1" x14ac:dyDescent="0.2">
      <c r="C25" s="12" t="s">
        <v>33</v>
      </c>
      <c r="D25" s="28">
        <v>0.2</v>
      </c>
      <c r="E25" s="30">
        <f>D20</f>
        <v>259.59033118540253</v>
      </c>
      <c r="F25" s="31">
        <f>E25*D25</f>
        <v>51.918066237080509</v>
      </c>
    </row>
    <row r="26" spans="2:16" ht="14" thickBot="1" x14ac:dyDescent="0.2">
      <c r="E26" s="19" t="s">
        <v>11</v>
      </c>
      <c r="F26" s="20">
        <f>SUM(F23:F25)</f>
        <v>661.86626019875712</v>
      </c>
    </row>
    <row r="28" spans="2:16" x14ac:dyDescent="0.15">
      <c r="B28" t="s">
        <v>27</v>
      </c>
    </row>
    <row r="30" spans="2:16" x14ac:dyDescent="0.15">
      <c r="B30" t="s">
        <v>26</v>
      </c>
      <c r="C30" s="32" t="s">
        <v>28</v>
      </c>
    </row>
  </sheetData>
  <conditionalFormatting sqref="D3">
    <cfRule type="containsText" dxfId="51" priority="1" operator="containsText" text="overvalued">
      <formula>NOT(ISERROR(SEARCH("overvalued",D3)))</formula>
    </cfRule>
    <cfRule type="containsText" dxfId="50" priority="2" operator="containsText" text="undervalued">
      <formula>NOT(ISERROR(SEARCH("undervalued",D3)))</formula>
    </cfRule>
  </conditionalFormatting>
  <hyperlinks>
    <hyperlink ref="C30" r:id="rId1" xr:uid="{7024EE8B-8C0F-4271-88CB-9E88685056A7}"/>
  </hyperlinks>
  <pageMargins left="0.7" right="0.7" top="0.78740157499999996" bottom="0.78740157499999996"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ACB9B-4EAA-5E43-ACFE-04DFBA4EABB7}">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809</v>
      </c>
      <c r="C2" s="47" t="s">
        <v>68</v>
      </c>
      <c r="D2" s="48"/>
      <c r="S2" s="3" t="s">
        <v>7</v>
      </c>
    </row>
    <row r="3" spans="2:19" x14ac:dyDescent="0.15">
      <c r="B3" s="149" t="s">
        <v>761</v>
      </c>
      <c r="C3" s="149"/>
      <c r="D3" s="13"/>
    </row>
    <row r="4" spans="2:19" ht="29" thickBot="1" x14ac:dyDescent="0.2">
      <c r="B4" s="85" t="s">
        <v>218</v>
      </c>
      <c r="N4" s="5" t="s">
        <v>5</v>
      </c>
      <c r="O4" s="4" t="s">
        <v>0</v>
      </c>
    </row>
    <row r="5" spans="2:19" x14ac:dyDescent="0.15">
      <c r="B5" t="s">
        <v>8</v>
      </c>
      <c r="C5" s="6" t="s">
        <v>822</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0.08</v>
      </c>
      <c r="P5" t="s">
        <v>1</v>
      </c>
      <c r="R5" s="1"/>
    </row>
    <row r="6" spans="2:19" x14ac:dyDescent="0.15">
      <c r="B6" t="s">
        <v>22</v>
      </c>
      <c r="C6" s="7">
        <v>0.5</v>
      </c>
      <c r="D6" s="24">
        <f>C6*(1+$O$5)</f>
        <v>0.54</v>
      </c>
      <c r="E6" s="24">
        <f>D6*(1+$O$5)</f>
        <v>0.58320000000000005</v>
      </c>
      <c r="F6" s="24">
        <f>E6*(1+$O$5)</f>
        <v>0.62985600000000008</v>
      </c>
      <c r="G6" s="24">
        <f>F6*(1+$O$5)</f>
        <v>0.68024448000000015</v>
      </c>
      <c r="H6" s="24">
        <f>G6*(1+$O$5)</f>
        <v>0.73466403840000016</v>
      </c>
      <c r="I6" s="24">
        <f>H6*(1+$O$6)</f>
        <v>0.79343716147200027</v>
      </c>
      <c r="J6" s="24">
        <f>I6*(1+$O$6)</f>
        <v>0.85691213438976033</v>
      </c>
      <c r="K6" s="24">
        <f>J6*(1+$O$6)</f>
        <v>0.92546510514094127</v>
      </c>
      <c r="L6" s="24">
        <f>K6*(1+$O$6)</f>
        <v>0.99950231355221664</v>
      </c>
      <c r="M6" s="24">
        <f>L6*(1+$O$6)</f>
        <v>1.0794624986363941</v>
      </c>
      <c r="N6" s="24">
        <f>L6*O8</f>
        <v>14.992534703283249</v>
      </c>
      <c r="O6" s="21">
        <v>0.08</v>
      </c>
      <c r="P6" s="1" t="s">
        <v>2</v>
      </c>
    </row>
    <row r="7" spans="2:19" x14ac:dyDescent="0.15">
      <c r="C7" s="8" t="str">
        <f>CONCATENATE(R8,O7*100,S8)</f>
        <v>PV(10%)</v>
      </c>
      <c r="D7" s="24">
        <f>D6*(1+$O$7)^($D$5-D5-1)</f>
        <v>0.49090909090909091</v>
      </c>
      <c r="E7" s="24">
        <f t="shared" ref="E7:N7" si="1">E6*(1+$O$7)^($D$5-E5-1)</f>
        <v>0.48198347107438017</v>
      </c>
      <c r="F7" s="24">
        <f t="shared" si="1"/>
        <v>0.47322013523666406</v>
      </c>
      <c r="G7" s="24">
        <f t="shared" si="1"/>
        <v>0.46461613277781572</v>
      </c>
      <c r="H7" s="24">
        <f t="shared" si="1"/>
        <v>0.45616856672730988</v>
      </c>
      <c r="I7" s="24">
        <f t="shared" si="1"/>
        <v>0.44787459278681341</v>
      </c>
      <c r="J7" s="24">
        <f t="shared" si="1"/>
        <v>0.43973141837250762</v>
      </c>
      <c r="K7" s="24">
        <f t="shared" si="1"/>
        <v>0.43173630167482574</v>
      </c>
      <c r="L7" s="24">
        <f t="shared" si="1"/>
        <v>0.42388655073528347</v>
      </c>
      <c r="M7" s="24">
        <f t="shared" si="1"/>
        <v>0.41617952254009649</v>
      </c>
      <c r="N7" s="24">
        <f t="shared" si="1"/>
        <v>5.7802711463902288</v>
      </c>
      <c r="O7" s="21">
        <v>0.1</v>
      </c>
      <c r="P7" t="s">
        <v>3</v>
      </c>
    </row>
    <row r="8" spans="2:19" ht="14" thickBot="1" x14ac:dyDescent="0.2">
      <c r="C8" s="9" t="s">
        <v>29</v>
      </c>
      <c r="D8" s="25">
        <f>SUM(D7:N7)</f>
        <v>10.306576929225017</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FCF TOTAL</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0.1</v>
      </c>
      <c r="P11" t="s">
        <v>1</v>
      </c>
    </row>
    <row r="12" spans="2:19" x14ac:dyDescent="0.15">
      <c r="B12" t="s">
        <v>21</v>
      </c>
      <c r="C12" s="7">
        <f>C6</f>
        <v>0.5</v>
      </c>
      <c r="D12" s="24">
        <f>C12*(1+$O$11)</f>
        <v>0.55000000000000004</v>
      </c>
      <c r="E12" s="24">
        <f>D12*(1+$O$11)</f>
        <v>0.60500000000000009</v>
      </c>
      <c r="F12" s="24">
        <f>E12*(1+$O$11)</f>
        <v>0.6655000000000002</v>
      </c>
      <c r="G12" s="24">
        <f>F12*(1+$O$11)</f>
        <v>0.73205000000000031</v>
      </c>
      <c r="H12" s="24">
        <f>G12*(1+$O$11)</f>
        <v>0.80525500000000039</v>
      </c>
      <c r="I12" s="24">
        <f>H12*(1+$O$12)</f>
        <v>0.88578050000000053</v>
      </c>
      <c r="J12" s="24">
        <f>I12*(1+$O$12)</f>
        <v>0.97435855000000071</v>
      </c>
      <c r="K12" s="24">
        <f>J12*(1+$O$12)</f>
        <v>1.0717944050000008</v>
      </c>
      <c r="L12" s="24">
        <f>K12*(1+$O$12)</f>
        <v>1.1789738455000009</v>
      </c>
      <c r="M12" s="24">
        <f>L12*(1+$O$12)</f>
        <v>1.2968712300500012</v>
      </c>
      <c r="N12" s="24">
        <f>L12*O14</f>
        <v>23.579476910000018</v>
      </c>
      <c r="O12" s="21">
        <v>0.1</v>
      </c>
      <c r="P12" s="1" t="s">
        <v>2</v>
      </c>
    </row>
    <row r="13" spans="2:19" x14ac:dyDescent="0.15">
      <c r="B13">
        <f>B7</f>
        <v>0</v>
      </c>
      <c r="C13" s="8" t="str">
        <f>C7</f>
        <v>PV(10%)</v>
      </c>
      <c r="D13" s="24">
        <f>D12*(1+$O$13)^($D$11-D11-1)</f>
        <v>0.5</v>
      </c>
      <c r="E13" s="24">
        <f t="shared" ref="E13:M13" si="3">E12*(1+$O$13)^($D$11-E11-1)</f>
        <v>0.5</v>
      </c>
      <c r="F13" s="24">
        <f t="shared" si="3"/>
        <v>0.5</v>
      </c>
      <c r="G13" s="24">
        <f t="shared" si="3"/>
        <v>0.50000000000000011</v>
      </c>
      <c r="H13" s="24">
        <f t="shared" si="3"/>
        <v>0.5</v>
      </c>
      <c r="I13" s="24">
        <f t="shared" si="3"/>
        <v>0.50000000000000011</v>
      </c>
      <c r="J13" s="24">
        <f t="shared" si="3"/>
        <v>0.50000000000000011</v>
      </c>
      <c r="K13" s="24">
        <f t="shared" si="3"/>
        <v>0.50000000000000011</v>
      </c>
      <c r="L13" s="24">
        <f t="shared" si="3"/>
        <v>0.50000000000000011</v>
      </c>
      <c r="M13" s="24">
        <f t="shared" si="3"/>
        <v>0.50000000000000011</v>
      </c>
      <c r="N13" s="24">
        <f>N12*(1+$O$7)^($D$5-N11-1)</f>
        <v>9.0909090909090917</v>
      </c>
      <c r="O13" s="21">
        <f>O7</f>
        <v>0.1</v>
      </c>
      <c r="P13" t="s">
        <v>3</v>
      </c>
    </row>
    <row r="14" spans="2:19" ht="14" thickBot="1" x14ac:dyDescent="0.2">
      <c r="C14" s="9" t="s">
        <v>4</v>
      </c>
      <c r="D14" s="25">
        <f>SUM(D13:N13)</f>
        <v>14.090909090909092</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FCF TOTAL</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0.04</v>
      </c>
      <c r="P17" t="s">
        <v>1</v>
      </c>
    </row>
    <row r="18" spans="2:16" x14ac:dyDescent="0.15">
      <c r="B18" t="s">
        <v>20</v>
      </c>
      <c r="C18" s="7">
        <f>C12</f>
        <v>0.5</v>
      </c>
      <c r="D18" s="24">
        <f>C18*(1+$O$17)</f>
        <v>0.52</v>
      </c>
      <c r="E18" s="24">
        <f>D18*(1+$O$17)</f>
        <v>0.54080000000000006</v>
      </c>
      <c r="F18" s="24">
        <f>E18*(1+$O$17)</f>
        <v>0.56243200000000004</v>
      </c>
      <c r="G18" s="24">
        <f>F18*(1+$O$17)</f>
        <v>0.58492928000000011</v>
      </c>
      <c r="H18" s="24">
        <f>G18*(1+$O$17)</f>
        <v>0.60832645120000017</v>
      </c>
      <c r="I18" s="24">
        <f>H18*(1+$O$18)</f>
        <v>0.63265950924800018</v>
      </c>
      <c r="J18" s="24">
        <f>I18*(1+$O$18)</f>
        <v>0.65796588961792024</v>
      </c>
      <c r="K18" s="24">
        <f>J18*(1+$O$18)</f>
        <v>0.68428452520263705</v>
      </c>
      <c r="L18" s="24">
        <f>K18*(1+$O$18)</f>
        <v>0.71165590621074259</v>
      </c>
      <c r="M18" s="24">
        <f>L18*(1+$O$18)</f>
        <v>0.74012214245917229</v>
      </c>
      <c r="N18" s="24">
        <f>L18*O20</f>
        <v>7.1165590621074255</v>
      </c>
      <c r="O18" s="21">
        <v>0.04</v>
      </c>
      <c r="P18" s="1" t="s">
        <v>2</v>
      </c>
    </row>
    <row r="19" spans="2:16" x14ac:dyDescent="0.15">
      <c r="B19" t="s">
        <v>700</v>
      </c>
      <c r="C19" s="8" t="str">
        <f>C13</f>
        <v>PV(10%)</v>
      </c>
      <c r="D19" s="24">
        <f>D18*(1+$O$19)^($D$17-D17-1)</f>
        <v>0.47272727272727272</v>
      </c>
      <c r="E19" s="24">
        <f t="shared" ref="E19:N19" si="5">E18*(1+$O$19)^($D$17-E17-1)</f>
        <v>0.44694214876033056</v>
      </c>
      <c r="F19" s="24">
        <f t="shared" si="5"/>
        <v>0.42256348610067607</v>
      </c>
      <c r="G19" s="24">
        <f t="shared" si="5"/>
        <v>0.39951456867700291</v>
      </c>
      <c r="H19" s="24">
        <f t="shared" si="5"/>
        <v>0.37772286493098456</v>
      </c>
      <c r="I19" s="24">
        <f t="shared" si="5"/>
        <v>0.35711979957111267</v>
      </c>
      <c r="J19" s="24">
        <f t="shared" si="5"/>
        <v>0.33764053777632469</v>
      </c>
      <c r="K19" s="24">
        <f t="shared" si="5"/>
        <v>0.31922378117034333</v>
      </c>
      <c r="L19" s="24">
        <f t="shared" si="5"/>
        <v>0.30181157492468824</v>
      </c>
      <c r="M19" s="24">
        <f t="shared" si="5"/>
        <v>0.28534912538334162</v>
      </c>
      <c r="N19" s="24">
        <f t="shared" si="5"/>
        <v>2.7437415902244382</v>
      </c>
      <c r="O19" s="21">
        <f>O13</f>
        <v>0.1</v>
      </c>
      <c r="P19" t="s">
        <v>3</v>
      </c>
    </row>
    <row r="20" spans="2:16" ht="14" thickBot="1" x14ac:dyDescent="0.2">
      <c r="B20" t="s">
        <v>701</v>
      </c>
      <c r="C20" s="9" t="s">
        <v>4</v>
      </c>
      <c r="D20" s="25">
        <f>SUM(D19:N19)</f>
        <v>6.464356750246516</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10.306576929225017</v>
      </c>
      <c r="F23" s="29">
        <f>E23*D23</f>
        <v>6.1839461575350096</v>
      </c>
    </row>
    <row r="24" spans="2:16" x14ac:dyDescent="0.15">
      <c r="C24" s="11" t="s">
        <v>16</v>
      </c>
      <c r="D24" s="27">
        <v>0.2</v>
      </c>
      <c r="E24" s="24">
        <f>D14</f>
        <v>14.090909090909092</v>
      </c>
      <c r="F24" s="29">
        <f>E24*D24</f>
        <v>2.8181818181818183</v>
      </c>
    </row>
    <row r="25" spans="2:16" ht="14" thickBot="1" x14ac:dyDescent="0.2">
      <c r="C25" s="12" t="s">
        <v>33</v>
      </c>
      <c r="D25" s="28">
        <v>0.2</v>
      </c>
      <c r="E25" s="30">
        <f>D20</f>
        <v>6.464356750246516</v>
      </c>
      <c r="F25" s="31">
        <f>E25*D25</f>
        <v>1.2928713500493032</v>
      </c>
    </row>
    <row r="26" spans="2:16" ht="14" thickBot="1" x14ac:dyDescent="0.2">
      <c r="C26" s="149" t="s">
        <v>766</v>
      </c>
      <c r="D26" s="149">
        <f>C3</f>
        <v>0</v>
      </c>
      <c r="E26" s="19" t="s">
        <v>11</v>
      </c>
      <c r="F26" s="20">
        <f>SUM(F23:F25)</f>
        <v>10.294999325766131</v>
      </c>
    </row>
    <row r="28" spans="2:16" x14ac:dyDescent="0.15">
      <c r="B28" t="s">
        <v>27</v>
      </c>
    </row>
    <row r="30" spans="2:16" x14ac:dyDescent="0.15">
      <c r="B30" t="s">
        <v>26</v>
      </c>
      <c r="C30" s="32" t="s">
        <v>28</v>
      </c>
    </row>
  </sheetData>
  <conditionalFormatting sqref="D3">
    <cfRule type="containsText" dxfId="193" priority="1" operator="containsText" text="overvalued">
      <formula>NOT(ISERROR(SEARCH("overvalued",D3)))</formula>
    </cfRule>
    <cfRule type="containsText" dxfId="192" priority="2" operator="containsText" text="undervalued">
      <formula>NOT(ISERROR(SEARCH("undervalued",D3)))</formula>
    </cfRule>
  </conditionalFormatting>
  <hyperlinks>
    <hyperlink ref="C30" r:id="rId1" xr:uid="{6C666224-B78C-9C41-994A-74EE24103B90}"/>
    <hyperlink ref="B4" location="'COMPARATIVE TABLE'!A1" display="'COMPARATIVE TABLE'!A1" xr:uid="{15E3847A-A17B-9247-B59E-3C14D8497430}"/>
  </hyperlinks>
  <pageMargins left="0.7" right="0.7" top="0.78740157499999996" bottom="0.78740157499999996" header="0.3" footer="0.3"/>
  <pageSetup paperSize="9" orientation="portrait" r:id="rId2"/>
  <drawing r:id="rId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6C1E8-4F09-46CE-9060-E8215E2A447D}">
  <sheetPr codeName="Sheet66"/>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88</v>
      </c>
      <c r="C2" s="10" t="s">
        <v>68</v>
      </c>
      <c r="D2" s="13"/>
      <c r="S2" s="3" t="s">
        <v>7</v>
      </c>
    </row>
    <row r="3" spans="2:19" x14ac:dyDescent="0.15">
      <c r="D3" s="13"/>
    </row>
    <row r="4" spans="2:19" ht="29" thickBot="1" x14ac:dyDescent="0.2">
      <c r="B4" s="85" t="s">
        <v>218</v>
      </c>
      <c r="N4" s="5" t="s">
        <v>5</v>
      </c>
      <c r="O4" s="4" t="s">
        <v>0</v>
      </c>
    </row>
    <row r="5" spans="2:19" x14ac:dyDescent="0.15">
      <c r="B5" t="s">
        <v>8</v>
      </c>
      <c r="C5" s="6" t="s">
        <v>72</v>
      </c>
      <c r="D5" s="23">
        <v>2023</v>
      </c>
      <c r="E5" s="23">
        <f t="shared" ref="E5:M5" si="0">D5+1</f>
        <v>2024</v>
      </c>
      <c r="F5" s="23">
        <f t="shared" si="0"/>
        <v>2025</v>
      </c>
      <c r="G5" s="23">
        <f t="shared" si="0"/>
        <v>2026</v>
      </c>
      <c r="H5" s="23">
        <f t="shared" si="0"/>
        <v>2027</v>
      </c>
      <c r="I5" s="23">
        <f t="shared" si="0"/>
        <v>2028</v>
      </c>
      <c r="J5" s="23">
        <f t="shared" si="0"/>
        <v>2029</v>
      </c>
      <c r="K5" s="23">
        <f t="shared" si="0"/>
        <v>2030</v>
      </c>
      <c r="L5" s="23">
        <f t="shared" si="0"/>
        <v>2031</v>
      </c>
      <c r="M5" s="23">
        <f t="shared" si="0"/>
        <v>2032</v>
      </c>
      <c r="N5" s="23">
        <v>2032</v>
      </c>
      <c r="O5" s="21">
        <v>0.1</v>
      </c>
      <c r="P5" t="s">
        <v>1</v>
      </c>
      <c r="R5" s="1"/>
    </row>
    <row r="6" spans="2:19" x14ac:dyDescent="0.15">
      <c r="B6" t="s">
        <v>22</v>
      </c>
      <c r="C6" s="7">
        <v>5.28</v>
      </c>
      <c r="D6" s="24">
        <f>C6*(1+$O$5)</f>
        <v>5.8080000000000007</v>
      </c>
      <c r="E6" s="24">
        <f>D6*(1+$O$5)</f>
        <v>6.3888000000000016</v>
      </c>
      <c r="F6" s="24">
        <f>E6*(1+$O$5)</f>
        <v>7.0276800000000019</v>
      </c>
      <c r="G6" s="24">
        <f>F6*(1+$O$5)</f>
        <v>7.7304480000000027</v>
      </c>
      <c r="H6" s="24">
        <f>G6*(1+$O$5)</f>
        <v>8.5034928000000036</v>
      </c>
      <c r="I6" s="24">
        <f>H6*(1+$O$6)</f>
        <v>9.3538420800000051</v>
      </c>
      <c r="J6" s="24">
        <f>I6*(1+$O$6)</f>
        <v>10.289226288000007</v>
      </c>
      <c r="K6" s="24">
        <f>J6*(1+$O$6)</f>
        <v>11.318148916800009</v>
      </c>
      <c r="L6" s="24">
        <f>K6*(1+$O$6)</f>
        <v>12.44996380848001</v>
      </c>
      <c r="M6" s="24">
        <f>L6*(1+$O$6)</f>
        <v>13.694960189328013</v>
      </c>
      <c r="N6" s="24">
        <f>L6*O8</f>
        <v>248.99927616960019</v>
      </c>
      <c r="O6" s="21">
        <v>0.1</v>
      </c>
      <c r="P6" s="1" t="s">
        <v>2</v>
      </c>
    </row>
    <row r="7" spans="2:19" x14ac:dyDescent="0.15">
      <c r="C7" s="8" t="str">
        <f>CONCATENATE(R8,O7*100,S8)</f>
        <v>PV(10%)</v>
      </c>
      <c r="D7" s="24"/>
      <c r="E7" s="24"/>
      <c r="F7" s="24"/>
      <c r="G7" s="24"/>
      <c r="H7" s="24"/>
      <c r="I7" s="24"/>
      <c r="J7" s="24"/>
      <c r="K7" s="24"/>
      <c r="L7" s="24"/>
      <c r="M7" s="24"/>
      <c r="N7" s="24">
        <f t="shared" ref="N7" si="1">N6*(1+$O$7)^($D$5-N5-1)</f>
        <v>96.000000000000014</v>
      </c>
      <c r="O7" s="170">
        <v>0.1</v>
      </c>
      <c r="P7" s="37" t="s">
        <v>3</v>
      </c>
    </row>
    <row r="8" spans="2:19" ht="14" thickBot="1" x14ac:dyDescent="0.2">
      <c r="C8" s="9" t="s">
        <v>29</v>
      </c>
      <c r="D8" s="25">
        <f>SUM(D7:N7)</f>
        <v>96.000000000000014</v>
      </c>
      <c r="E8" s="26"/>
      <c r="F8" s="26" t="s">
        <v>764</v>
      </c>
      <c r="G8" s="26"/>
      <c r="H8" s="26">
        <f>'MKT CAP - Price'!C9</f>
        <v>88.73</v>
      </c>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EPS</v>
      </c>
      <c r="D11" s="23">
        <f>D5</f>
        <v>2023</v>
      </c>
      <c r="E11" s="23">
        <f t="shared" ref="E11:M11" si="2">D11+1</f>
        <v>2024</v>
      </c>
      <c r="F11" s="23">
        <f t="shared" si="2"/>
        <v>2025</v>
      </c>
      <c r="G11" s="23">
        <f t="shared" si="2"/>
        <v>2026</v>
      </c>
      <c r="H11" s="23">
        <f t="shared" si="2"/>
        <v>2027</v>
      </c>
      <c r="I11" s="23">
        <f t="shared" si="2"/>
        <v>2028</v>
      </c>
      <c r="J11" s="23">
        <f t="shared" si="2"/>
        <v>2029</v>
      </c>
      <c r="K11" s="23">
        <f t="shared" si="2"/>
        <v>2030</v>
      </c>
      <c r="L11" s="23">
        <f t="shared" si="2"/>
        <v>2031</v>
      </c>
      <c r="M11" s="23">
        <f t="shared" si="2"/>
        <v>2032</v>
      </c>
      <c r="N11" s="23">
        <f>N5</f>
        <v>2032</v>
      </c>
      <c r="O11" s="21">
        <v>0.15</v>
      </c>
      <c r="P11" t="s">
        <v>1</v>
      </c>
    </row>
    <row r="12" spans="2:19" x14ac:dyDescent="0.15">
      <c r="B12" t="s">
        <v>21</v>
      </c>
      <c r="C12" s="7">
        <f>C6</f>
        <v>5.28</v>
      </c>
      <c r="D12" s="24">
        <f>C12*(1+$O$11)</f>
        <v>6.0720000000000001</v>
      </c>
      <c r="E12" s="24">
        <f>D12*(1+$O$11)</f>
        <v>6.9827999999999992</v>
      </c>
      <c r="F12" s="24">
        <f>E12*(1+$O$11)</f>
        <v>8.0302199999999981</v>
      </c>
      <c r="G12" s="24">
        <f>F12*(1+$O$11)</f>
        <v>9.2347529999999978</v>
      </c>
      <c r="H12" s="24">
        <f>G12*(1+$O$11)</f>
        <v>10.619965949999997</v>
      </c>
      <c r="I12" s="24">
        <f>H12*(1+$O$12)</f>
        <v>11.681962544999998</v>
      </c>
      <c r="J12" s="24">
        <f>I12*(1+$O$12)</f>
        <v>12.850158799499999</v>
      </c>
      <c r="K12" s="24">
        <f>J12*(1+$O$12)</f>
        <v>14.13517467945</v>
      </c>
      <c r="L12" s="24">
        <f>K12*(1+$O$12)</f>
        <v>15.548692147395</v>
      </c>
      <c r="M12" s="24">
        <f>L12*(1+$O$12)</f>
        <v>17.103561362134503</v>
      </c>
      <c r="N12" s="24">
        <f>L12*O14</f>
        <v>388.71730368487499</v>
      </c>
      <c r="O12" s="21">
        <v>0.1</v>
      </c>
      <c r="P12" s="1" t="s">
        <v>2</v>
      </c>
    </row>
    <row r="13" spans="2:19" x14ac:dyDescent="0.15">
      <c r="C13" s="8" t="str">
        <f>C7</f>
        <v>PV(10%)</v>
      </c>
      <c r="D13" s="24"/>
      <c r="E13" s="24"/>
      <c r="F13" s="24"/>
      <c r="G13" s="24"/>
      <c r="H13" s="24"/>
      <c r="I13" s="24"/>
      <c r="J13" s="24"/>
      <c r="K13" s="24"/>
      <c r="L13" s="24"/>
      <c r="M13" s="24"/>
      <c r="N13" s="24">
        <f>N12*(1+$O$7)^($D$5-N11-1)</f>
        <v>149.86734792084485</v>
      </c>
      <c r="O13" s="21">
        <f>O7</f>
        <v>0.1</v>
      </c>
      <c r="P13" t="s">
        <v>3</v>
      </c>
    </row>
    <row r="14" spans="2:19" ht="14" thickBot="1" x14ac:dyDescent="0.2">
      <c r="C14" s="9" t="s">
        <v>4</v>
      </c>
      <c r="D14" s="25">
        <f>SUM(D13:N13)</f>
        <v>149.86734792084485</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EPS</v>
      </c>
      <c r="D17" s="23">
        <f>D5</f>
        <v>2023</v>
      </c>
      <c r="E17" s="23">
        <f t="shared" ref="E17:M17" si="3">D17+1</f>
        <v>2024</v>
      </c>
      <c r="F17" s="23">
        <f t="shared" si="3"/>
        <v>2025</v>
      </c>
      <c r="G17" s="23">
        <f t="shared" si="3"/>
        <v>2026</v>
      </c>
      <c r="H17" s="23">
        <f t="shared" si="3"/>
        <v>2027</v>
      </c>
      <c r="I17" s="23">
        <f t="shared" si="3"/>
        <v>2028</v>
      </c>
      <c r="J17" s="23">
        <f t="shared" si="3"/>
        <v>2029</v>
      </c>
      <c r="K17" s="23">
        <f t="shared" si="3"/>
        <v>2030</v>
      </c>
      <c r="L17" s="23">
        <f t="shared" si="3"/>
        <v>2031</v>
      </c>
      <c r="M17" s="23">
        <f t="shared" si="3"/>
        <v>2032</v>
      </c>
      <c r="N17" s="23">
        <f>N5</f>
        <v>2032</v>
      </c>
      <c r="O17" s="21">
        <v>0.05</v>
      </c>
      <c r="P17" t="s">
        <v>1</v>
      </c>
    </row>
    <row r="18" spans="2:16" x14ac:dyDescent="0.15">
      <c r="B18" t="s">
        <v>20</v>
      </c>
      <c r="C18" s="7">
        <f>C12</f>
        <v>5.28</v>
      </c>
      <c r="D18" s="24">
        <f>C18*(1+$O$17)</f>
        <v>5.5440000000000005</v>
      </c>
      <c r="E18" s="24">
        <f>D18*(1+$O$17)</f>
        <v>5.821200000000001</v>
      </c>
      <c r="F18" s="24">
        <f>E18*(1+$O$17)</f>
        <v>6.1122600000000009</v>
      </c>
      <c r="G18" s="24">
        <f>F18*(1+$O$17)</f>
        <v>6.417873000000001</v>
      </c>
      <c r="H18" s="24">
        <f>G18*(1+$O$17)</f>
        <v>6.7387666500000014</v>
      </c>
      <c r="I18" s="24">
        <f>H18*(1+$O$18)</f>
        <v>7.2104803155000017</v>
      </c>
      <c r="J18" s="24">
        <f>I18*(1+$O$18)</f>
        <v>7.715213937585002</v>
      </c>
      <c r="K18" s="24">
        <f>J18*(1+$O$18)</f>
        <v>8.2552789132159532</v>
      </c>
      <c r="L18" s="24">
        <f>K18*(1+$O$18)</f>
        <v>8.8331484371410696</v>
      </c>
      <c r="M18" s="24">
        <f>L18*(1+$O$18)</f>
        <v>9.4514688277409444</v>
      </c>
      <c r="N18" s="24">
        <f>L18*O20</f>
        <v>132.49722655711605</v>
      </c>
      <c r="O18" s="21">
        <v>7.0000000000000007E-2</v>
      </c>
      <c r="P18" s="1" t="s">
        <v>2</v>
      </c>
    </row>
    <row r="19" spans="2:16" x14ac:dyDescent="0.15">
      <c r="C19" s="8" t="str">
        <f>C13</f>
        <v>PV(10%)</v>
      </c>
      <c r="D19" s="24"/>
      <c r="E19" s="24"/>
      <c r="F19" s="24"/>
      <c r="G19" s="24"/>
      <c r="H19" s="24"/>
      <c r="I19" s="24"/>
      <c r="J19" s="24"/>
      <c r="K19" s="24"/>
      <c r="L19" s="24"/>
      <c r="M19" s="24"/>
      <c r="N19" s="24">
        <f t="shared" ref="N19" si="4">N18*(1+$O$19)^($D$17-N17-1)</f>
        <v>51.083416567120395</v>
      </c>
      <c r="O19" s="170">
        <f>O13</f>
        <v>0.1</v>
      </c>
      <c r="P19" t="s">
        <v>3</v>
      </c>
    </row>
    <row r="20" spans="2:16" ht="14" thickBot="1" x14ac:dyDescent="0.2">
      <c r="C20" s="9" t="s">
        <v>4</v>
      </c>
      <c r="D20" s="161">
        <f>SUM(D19:N19)</f>
        <v>51.083416567120395</v>
      </c>
      <c r="E20" s="171"/>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0.5</v>
      </c>
      <c r="E23" s="24">
        <f>D8</f>
        <v>96.000000000000014</v>
      </c>
      <c r="F23" s="29">
        <f>E23*D23</f>
        <v>48.000000000000007</v>
      </c>
    </row>
    <row r="24" spans="2:16" x14ac:dyDescent="0.15">
      <c r="C24" s="11" t="s">
        <v>16</v>
      </c>
      <c r="D24" s="27">
        <v>0.25</v>
      </c>
      <c r="E24" s="24">
        <f>D14</f>
        <v>149.86734792084485</v>
      </c>
      <c r="F24" s="29">
        <f>E24*D24</f>
        <v>37.466836980211212</v>
      </c>
    </row>
    <row r="25" spans="2:16" ht="14" thickBot="1" x14ac:dyDescent="0.2">
      <c r="C25" s="12" t="s">
        <v>33</v>
      </c>
      <c r="D25" s="28">
        <v>0.25</v>
      </c>
      <c r="E25" s="30">
        <f>D20</f>
        <v>51.083416567120395</v>
      </c>
      <c r="F25" s="31">
        <f>E25*D25</f>
        <v>12.770854141780099</v>
      </c>
    </row>
    <row r="26" spans="2:16" ht="14" thickBot="1" x14ac:dyDescent="0.2">
      <c r="E26" s="19" t="s">
        <v>11</v>
      </c>
      <c r="F26" s="20">
        <f>SUM(F23:F25)</f>
        <v>98.237691121991304</v>
      </c>
      <c r="G26" s="37"/>
    </row>
    <row r="28" spans="2:16" x14ac:dyDescent="0.15">
      <c r="B28" t="s">
        <v>27</v>
      </c>
    </row>
    <row r="30" spans="2:16" x14ac:dyDescent="0.15">
      <c r="B30" t="s">
        <v>26</v>
      </c>
      <c r="C30" s="32" t="s">
        <v>28</v>
      </c>
    </row>
  </sheetData>
  <conditionalFormatting sqref="D3">
    <cfRule type="containsText" dxfId="49" priority="1" operator="containsText" text="overvalued">
      <formula>NOT(ISERROR(SEARCH("overvalued",D3)))</formula>
    </cfRule>
    <cfRule type="containsText" dxfId="48" priority="2" operator="containsText" text="undervalued">
      <formula>NOT(ISERROR(SEARCH("undervalued",D3)))</formula>
    </cfRule>
  </conditionalFormatting>
  <hyperlinks>
    <hyperlink ref="C30" r:id="rId1" xr:uid="{3EFA7E67-D99D-4966-A80C-86E2BEE1E6D9}"/>
    <hyperlink ref="B4" location="'COMPARATIVE TABLE'!A1" display="'COMPARATIVE TABLE'!A1" xr:uid="{66755207-58FE-42E8-9791-AD3AAFD7D7DC}"/>
  </hyperlinks>
  <pageMargins left="0.7" right="0.7" top="0.78740157499999996" bottom="0.78740157499999996" header="0.3" footer="0.3"/>
  <pageSetup paperSize="9" orientation="portrait" r:id="rId2"/>
  <drawing r:id="rId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7A75-2292-4270-82C6-FD8A0BC6A334}">
  <sheetPr codeName="Sheet67"/>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87</v>
      </c>
      <c r="C2" s="10" t="s">
        <v>68</v>
      </c>
      <c r="D2" s="13"/>
      <c r="S2" s="3" t="s">
        <v>7</v>
      </c>
    </row>
    <row r="3" spans="2:19" x14ac:dyDescent="0.15">
      <c r="B3" t="s">
        <v>758</v>
      </c>
      <c r="D3" s="13">
        <f>'MKT CAP - Price'!D61</f>
        <v>1787732009278</v>
      </c>
      <c r="E3">
        <f>D3/1000000000</f>
        <v>1787.7320092780001</v>
      </c>
      <c r="F3" t="s">
        <v>760</v>
      </c>
    </row>
    <row r="4" spans="2:19" ht="29" thickBot="1" x14ac:dyDescent="0.2">
      <c r="B4" s="85" t="s">
        <v>218</v>
      </c>
      <c r="N4" s="5" t="s">
        <v>5</v>
      </c>
      <c r="O4" s="4" t="s">
        <v>0</v>
      </c>
    </row>
    <row r="5" spans="2:19" x14ac:dyDescent="0.15">
      <c r="B5" t="s">
        <v>8</v>
      </c>
      <c r="C5" s="6" t="s">
        <v>759</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0.13</v>
      </c>
      <c r="P5" t="s">
        <v>1</v>
      </c>
      <c r="R5" s="1"/>
    </row>
    <row r="6" spans="2:19" x14ac:dyDescent="0.15">
      <c r="B6" t="s">
        <v>22</v>
      </c>
      <c r="C6" s="7">
        <v>60</v>
      </c>
      <c r="D6" s="24">
        <f>C6*(1+$O$5)</f>
        <v>67.8</v>
      </c>
      <c r="E6" s="24">
        <f>D6*(1+$O$5)</f>
        <v>76.61399999999999</v>
      </c>
      <c r="F6" s="24">
        <f>E6*(1+$O$5)</f>
        <v>86.573819999999984</v>
      </c>
      <c r="G6" s="24">
        <f>F6*(1+$O$5)</f>
        <v>97.828416599999969</v>
      </c>
      <c r="H6" s="24">
        <f>G6*(1+$O$5)</f>
        <v>110.54611075799995</v>
      </c>
      <c r="I6" s="24">
        <f>H6*(1+$O$6)</f>
        <v>121.60072183379997</v>
      </c>
      <c r="J6" s="24">
        <f>I6*(1+$O$6)</f>
        <v>133.76079401717996</v>
      </c>
      <c r="K6" s="24">
        <f>J6*(1+$O$6)</f>
        <v>147.13687341889798</v>
      </c>
      <c r="L6" s="24">
        <f>K6*(1+$O$6)</f>
        <v>161.8505607607878</v>
      </c>
      <c r="M6" s="24">
        <f>L6*(1+$O$6)</f>
        <v>178.03561683686661</v>
      </c>
      <c r="N6" s="24">
        <f>L6*O8</f>
        <v>3237.0112152157562</v>
      </c>
      <c r="O6" s="21">
        <v>0.1</v>
      </c>
      <c r="P6" s="1" t="s">
        <v>2</v>
      </c>
    </row>
    <row r="7" spans="2:19" x14ac:dyDescent="0.15">
      <c r="C7" s="8" t="str">
        <f>CONCATENATE(R8,O7*100,S8)</f>
        <v>PV(10%)</v>
      </c>
      <c r="D7" s="24"/>
      <c r="E7" s="24"/>
      <c r="F7" s="24"/>
      <c r="G7" s="24"/>
      <c r="H7" s="24"/>
      <c r="I7" s="24"/>
      <c r="J7" s="24"/>
      <c r="K7" s="24"/>
      <c r="L7" s="24"/>
      <c r="M7" s="24"/>
      <c r="N7" s="24">
        <f t="shared" ref="N7" si="1">N6*(1+$O$7)^($D$5-N5-1)</f>
        <v>1248.0079518345676</v>
      </c>
      <c r="O7" s="21">
        <v>0.1</v>
      </c>
      <c r="P7" t="s">
        <v>3</v>
      </c>
    </row>
    <row r="8" spans="2:19" ht="14" thickBot="1" x14ac:dyDescent="0.2">
      <c r="C8" s="9" t="s">
        <v>29</v>
      </c>
      <c r="D8" s="25">
        <f>SUM(D7:N7)</f>
        <v>1248.0079518345676</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Cashflow IN BILLIONS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0.15</v>
      </c>
      <c r="P11" t="s">
        <v>1</v>
      </c>
    </row>
    <row r="12" spans="2:19" x14ac:dyDescent="0.15">
      <c r="B12" t="s">
        <v>21</v>
      </c>
      <c r="C12" s="7">
        <f>C6</f>
        <v>60</v>
      </c>
      <c r="D12" s="24">
        <f>C12*(1+$O$11)</f>
        <v>69</v>
      </c>
      <c r="E12" s="24">
        <f>D12*(1+$O$11)</f>
        <v>79.349999999999994</v>
      </c>
      <c r="F12" s="24">
        <f>E12*(1+$O$11)</f>
        <v>91.252499999999984</v>
      </c>
      <c r="G12" s="24">
        <f>F12*(1+$O$11)</f>
        <v>104.94037499999997</v>
      </c>
      <c r="H12" s="24">
        <f>G12*(1+$O$11)</f>
        <v>120.68143124999996</v>
      </c>
      <c r="I12" s="24">
        <f>H12*(1+$O$12)</f>
        <v>135.16320299999998</v>
      </c>
      <c r="J12" s="24">
        <f>I12*(1+$O$12)</f>
        <v>151.38278735999998</v>
      </c>
      <c r="K12" s="24">
        <f>J12*(1+$O$12)</f>
        <v>169.54872184319998</v>
      </c>
      <c r="L12" s="24">
        <f>K12*(1+$O$12)</f>
        <v>189.89456846438401</v>
      </c>
      <c r="M12" s="24">
        <f>L12*(1+$O$12)</f>
        <v>212.68191668011011</v>
      </c>
      <c r="N12" s="24">
        <f>L12*O14</f>
        <v>5696.8370539315201</v>
      </c>
      <c r="O12" s="21">
        <v>0.12</v>
      </c>
      <c r="P12" s="1" t="s">
        <v>2</v>
      </c>
    </row>
    <row r="13" spans="2:19" x14ac:dyDescent="0.15">
      <c r="B13" t="s">
        <v>19</v>
      </c>
      <c r="C13" s="8" t="str">
        <f>C7</f>
        <v>PV(10%)</v>
      </c>
      <c r="D13" s="24"/>
      <c r="E13" s="24"/>
      <c r="F13" s="24"/>
      <c r="G13" s="24"/>
      <c r="H13" s="24"/>
      <c r="I13" s="24"/>
      <c r="J13" s="24"/>
      <c r="K13" s="24"/>
      <c r="L13" s="24"/>
      <c r="M13" s="24"/>
      <c r="N13" s="24">
        <f>N12*(1+$O$7)^($D$5-N11-1)</f>
        <v>2196.3772971167996</v>
      </c>
      <c r="O13" s="21">
        <f>O7</f>
        <v>0.1</v>
      </c>
      <c r="P13" t="s">
        <v>3</v>
      </c>
    </row>
    <row r="14" spans="2:19" ht="14" thickBot="1" x14ac:dyDescent="0.2">
      <c r="C14" s="9" t="s">
        <v>4</v>
      </c>
      <c r="D14" s="25">
        <f>SUM(D13:N13)</f>
        <v>2196.3772971167996</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Cashflow IN BILLIONS</v>
      </c>
      <c r="D17" s="23">
        <v>2021</v>
      </c>
      <c r="E17" s="23">
        <f t="shared" ref="E17:M17" si="3">D17+1</f>
        <v>2022</v>
      </c>
      <c r="F17" s="23">
        <f t="shared" si="3"/>
        <v>2023</v>
      </c>
      <c r="G17" s="23">
        <f t="shared" si="3"/>
        <v>2024</v>
      </c>
      <c r="H17" s="23">
        <f t="shared" si="3"/>
        <v>2025</v>
      </c>
      <c r="I17" s="23">
        <f t="shared" si="3"/>
        <v>2026</v>
      </c>
      <c r="J17" s="23">
        <f t="shared" si="3"/>
        <v>2027</v>
      </c>
      <c r="K17" s="23">
        <f t="shared" si="3"/>
        <v>2028</v>
      </c>
      <c r="L17" s="23">
        <f t="shared" si="3"/>
        <v>2029</v>
      </c>
      <c r="M17" s="23">
        <f t="shared" si="3"/>
        <v>2030</v>
      </c>
      <c r="N17" s="23">
        <v>2030</v>
      </c>
      <c r="O17" s="21">
        <v>7.0000000000000007E-2</v>
      </c>
      <c r="P17" t="s">
        <v>1</v>
      </c>
    </row>
    <row r="18" spans="2:16" x14ac:dyDescent="0.15">
      <c r="B18" t="s">
        <v>20</v>
      </c>
      <c r="C18" s="7">
        <f>C12</f>
        <v>60</v>
      </c>
      <c r="D18" s="24">
        <f>C18*(1+$O$17)</f>
        <v>64.2</v>
      </c>
      <c r="E18" s="24">
        <f>D18*(1+$O$17)</f>
        <v>68.694000000000003</v>
      </c>
      <c r="F18" s="24">
        <f>E18*(1+$O$17)</f>
        <v>73.502580000000009</v>
      </c>
      <c r="G18" s="24">
        <f>F18*(1+$O$17)</f>
        <v>78.647760600000012</v>
      </c>
      <c r="H18" s="24">
        <f>G18*(1+$O$17)</f>
        <v>84.153103842000021</v>
      </c>
      <c r="I18" s="24">
        <f>H18*(1+$O$18)</f>
        <v>88.360759034100028</v>
      </c>
      <c r="J18" s="24">
        <f>I18*(1+$O$18)</f>
        <v>92.77879698580503</v>
      </c>
      <c r="K18" s="24">
        <f>J18*(1+$O$18)</f>
        <v>97.417736835095283</v>
      </c>
      <c r="L18" s="24">
        <f>K18*(1+$O$18)</f>
        <v>102.28862367685005</v>
      </c>
      <c r="M18" s="24">
        <f>L18*(1+$O$18)</f>
        <v>107.40305486069256</v>
      </c>
      <c r="N18" s="24">
        <f>L18*O20</f>
        <v>1534.3293551527508</v>
      </c>
      <c r="O18" s="21">
        <v>0.05</v>
      </c>
      <c r="P18" s="1" t="s">
        <v>2</v>
      </c>
    </row>
    <row r="19" spans="2:16" x14ac:dyDescent="0.15">
      <c r="B19" t="s">
        <v>19</v>
      </c>
      <c r="C19" s="8" t="str">
        <f>C13</f>
        <v>PV(10%)</v>
      </c>
      <c r="D19" s="24"/>
      <c r="E19" s="24"/>
      <c r="F19" s="24"/>
      <c r="G19" s="24"/>
      <c r="H19" s="24"/>
      <c r="I19" s="24"/>
      <c r="J19" s="24"/>
      <c r="K19" s="24"/>
      <c r="L19" s="24"/>
      <c r="M19" s="24"/>
      <c r="N19" s="24">
        <f t="shared" ref="N19" si="4">N18*(1+$O$19)^($D$17-N17-1)</f>
        <v>591.55038665388338</v>
      </c>
      <c r="O19" s="21">
        <f>O13</f>
        <v>0.1</v>
      </c>
      <c r="P19" t="s">
        <v>3</v>
      </c>
    </row>
    <row r="20" spans="2:16" ht="14" thickBot="1" x14ac:dyDescent="0.2">
      <c r="C20" s="9" t="s">
        <v>4</v>
      </c>
      <c r="D20" s="25">
        <f>SUM(D19:N19)</f>
        <v>591.55038665388338</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1248.0079518345676</v>
      </c>
      <c r="F23" s="29">
        <f>E23*D23</f>
        <v>748.8047711007406</v>
      </c>
    </row>
    <row r="24" spans="2:16" x14ac:dyDescent="0.15">
      <c r="C24" s="11" t="s">
        <v>16</v>
      </c>
      <c r="D24" s="27">
        <v>0.2</v>
      </c>
      <c r="E24" s="24">
        <f>D14</f>
        <v>2196.3772971167996</v>
      </c>
      <c r="F24" s="29">
        <f>E24*D24</f>
        <v>439.27545942335996</v>
      </c>
    </row>
    <row r="25" spans="2:16" ht="14" thickBot="1" x14ac:dyDescent="0.2">
      <c r="C25" s="12" t="s">
        <v>33</v>
      </c>
      <c r="D25" s="28">
        <v>0.2</v>
      </c>
      <c r="E25" s="30">
        <f>D20</f>
        <v>591.55038665388338</v>
      </c>
      <c r="F25" s="31">
        <f>E25*D25</f>
        <v>118.31007733077668</v>
      </c>
    </row>
    <row r="26" spans="2:16" ht="14" thickBot="1" x14ac:dyDescent="0.2">
      <c r="E26" s="19" t="s">
        <v>11</v>
      </c>
      <c r="F26" s="20">
        <f>SUM(F23:F25)</f>
        <v>1306.3903078548772</v>
      </c>
    </row>
    <row r="28" spans="2:16" x14ac:dyDescent="0.15">
      <c r="B28" t="s">
        <v>27</v>
      </c>
    </row>
    <row r="30" spans="2:16" x14ac:dyDescent="0.15">
      <c r="B30" t="s">
        <v>26</v>
      </c>
      <c r="C30" s="32" t="s">
        <v>28</v>
      </c>
    </row>
  </sheetData>
  <conditionalFormatting sqref="D3">
    <cfRule type="containsText" dxfId="47" priority="1" operator="containsText" text="overvalued">
      <formula>NOT(ISERROR(SEARCH("overvalued",D3)))</formula>
    </cfRule>
    <cfRule type="containsText" dxfId="46" priority="2" operator="containsText" text="undervalued">
      <formula>NOT(ISERROR(SEARCH("undervalued",D3)))</formula>
    </cfRule>
  </conditionalFormatting>
  <hyperlinks>
    <hyperlink ref="C30" r:id="rId1" xr:uid="{636D96CC-4463-4723-885A-6B50773AE1A5}"/>
    <hyperlink ref="B4" location="'COMPARATIVE TABLE'!A1" display="'COMPARATIVE TABLE'!A1" xr:uid="{1C3BC3BF-839C-4F73-A465-4AE0BB79B388}"/>
  </hyperlinks>
  <pageMargins left="0.7" right="0.7" top="0.78740157499999996" bottom="0.78740157499999996" header="0.3" footer="0.3"/>
  <pageSetup paperSize="9" orientation="portrait" r:id="rId2"/>
  <drawing r:id="rId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5DE78-A943-475C-B6C0-A6E228005783}">
  <sheetPr codeName="Sheet68"/>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86</v>
      </c>
      <c r="C2" s="32" t="s">
        <v>68</v>
      </c>
      <c r="D2" s="13"/>
      <c r="S2" s="3" t="s">
        <v>7</v>
      </c>
    </row>
    <row r="3" spans="2:19" x14ac:dyDescent="0.15">
      <c r="B3" t="s">
        <v>761</v>
      </c>
      <c r="C3">
        <f>'MKT CAP - Price'!C45</f>
        <v>129.93</v>
      </c>
      <c r="D3" s="13" t="s">
        <v>762</v>
      </c>
      <c r="E3" s="147">
        <f>C6/C3</f>
        <v>4.6332640652659116E-2</v>
      </c>
    </row>
    <row r="4" spans="2:19" ht="29" thickBot="1" x14ac:dyDescent="0.2">
      <c r="B4" s="85" t="s">
        <v>218</v>
      </c>
      <c r="N4" s="5" t="s">
        <v>5</v>
      </c>
      <c r="O4" s="4" t="s">
        <v>0</v>
      </c>
    </row>
    <row r="5" spans="2:19" x14ac:dyDescent="0.15">
      <c r="B5" t="s">
        <v>8</v>
      </c>
      <c r="C5" s="6" t="s">
        <v>459</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0.08</v>
      </c>
      <c r="P5" t="s">
        <v>1</v>
      </c>
      <c r="R5" s="1"/>
    </row>
    <row r="6" spans="2:19" x14ac:dyDescent="0.15">
      <c r="B6" t="s">
        <v>22</v>
      </c>
      <c r="C6" s="7">
        <v>6.02</v>
      </c>
      <c r="D6" s="24">
        <f>C6*(1+$O$5)</f>
        <v>6.5015999999999998</v>
      </c>
      <c r="E6" s="24">
        <f>D6*(1+$O$5)</f>
        <v>7.0217280000000004</v>
      </c>
      <c r="F6" s="24">
        <f>E6*(1+$O$5)</f>
        <v>7.5834662400000008</v>
      </c>
      <c r="G6" s="24">
        <f>F6*(1+$O$5)</f>
        <v>8.190143539200001</v>
      </c>
      <c r="H6" s="24">
        <f>G6*(1+$O$5)</f>
        <v>8.8453550223360011</v>
      </c>
      <c r="I6" s="24">
        <f>H6*(1+$O$6)</f>
        <v>9.5529834241228819</v>
      </c>
      <c r="J6" s="24">
        <f>I6*(1+$O$6)</f>
        <v>10.317222098052714</v>
      </c>
      <c r="K6" s="24">
        <f>J6*(1+$O$6)</f>
        <v>11.142599865896932</v>
      </c>
      <c r="L6" s="24">
        <f>K6*(1+$O$6)</f>
        <v>12.034007855168687</v>
      </c>
      <c r="M6" s="24">
        <f>L6*(1+$O$6)</f>
        <v>12.996728483582183</v>
      </c>
      <c r="N6" s="24">
        <f>L6*O8</f>
        <v>240.68015710337374</v>
      </c>
      <c r="O6" s="21">
        <v>0.08</v>
      </c>
      <c r="P6" s="1" t="s">
        <v>2</v>
      </c>
    </row>
    <row r="7" spans="2:19" x14ac:dyDescent="0.15">
      <c r="C7" s="8" t="str">
        <f>CONCATENATE(R8,O7*100,S8)</f>
        <v>PV(7%)</v>
      </c>
      <c r="D7" s="24">
        <f>D6*(1+$O$7)^($D$5-D5-1)*0.13</f>
        <v>0.78991401869158884</v>
      </c>
      <c r="E7" s="24">
        <f t="shared" ref="E7:M7" si="1">E6*(1+$O$7)^($D$5-E5-1)*0.13</f>
        <v>0.79729639269805219</v>
      </c>
      <c r="F7" s="24">
        <f t="shared" si="1"/>
        <v>0.80474776085410882</v>
      </c>
      <c r="G7" s="24">
        <f t="shared" si="1"/>
        <v>0.812268767964895</v>
      </c>
      <c r="H7" s="24">
        <f t="shared" si="1"/>
        <v>0.8198600648617631</v>
      </c>
      <c r="I7" s="24">
        <f t="shared" si="1"/>
        <v>0.82752230845860208</v>
      </c>
      <c r="J7" s="24">
        <f t="shared" si="1"/>
        <v>0.83525616180868256</v>
      </c>
      <c r="K7" s="24">
        <f t="shared" si="1"/>
        <v>0.84306229416203471</v>
      </c>
      <c r="L7" s="24">
        <f t="shared" si="1"/>
        <v>0.85094138102336225</v>
      </c>
      <c r="M7" s="24">
        <f t="shared" si="1"/>
        <v>0.8588941042104965</v>
      </c>
      <c r="N7" s="24">
        <f t="shared" ref="N7" si="2">N6*(1+$O$7)^($D$5-N5-1)</f>
        <v>122.34958749437271</v>
      </c>
      <c r="O7" s="21">
        <v>7.0000000000000007E-2</v>
      </c>
      <c r="P7" t="s">
        <v>3</v>
      </c>
    </row>
    <row r="8" spans="2:19" ht="14" thickBot="1" x14ac:dyDescent="0.2">
      <c r="C8" s="9" t="s">
        <v>29</v>
      </c>
      <c r="D8" s="25">
        <f>SUM(D7:N7)</f>
        <v>130.5893507491063</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Cashflow per share</v>
      </c>
      <c r="D11" s="23">
        <v>2022</v>
      </c>
      <c r="E11" s="23">
        <f t="shared" ref="E11:M11" si="3">D11+1</f>
        <v>2023</v>
      </c>
      <c r="F11" s="23">
        <f t="shared" si="3"/>
        <v>2024</v>
      </c>
      <c r="G11" s="23">
        <f t="shared" si="3"/>
        <v>2025</v>
      </c>
      <c r="H11" s="23">
        <f t="shared" si="3"/>
        <v>2026</v>
      </c>
      <c r="I11" s="23">
        <f t="shared" si="3"/>
        <v>2027</v>
      </c>
      <c r="J11" s="23">
        <f t="shared" si="3"/>
        <v>2028</v>
      </c>
      <c r="K11" s="23">
        <f t="shared" si="3"/>
        <v>2029</v>
      </c>
      <c r="L11" s="23">
        <f t="shared" si="3"/>
        <v>2030</v>
      </c>
      <c r="M11" s="23">
        <f t="shared" si="3"/>
        <v>2031</v>
      </c>
      <c r="N11" s="23">
        <v>2031</v>
      </c>
      <c r="O11" s="21">
        <v>0.1</v>
      </c>
      <c r="P11" t="s">
        <v>1</v>
      </c>
    </row>
    <row r="12" spans="2:19" x14ac:dyDescent="0.15">
      <c r="B12" t="s">
        <v>21</v>
      </c>
      <c r="C12" s="7">
        <f>C6</f>
        <v>6.02</v>
      </c>
      <c r="D12" s="24">
        <f>C12*(1+$O$11)</f>
        <v>6.6219999999999999</v>
      </c>
      <c r="E12" s="24">
        <f>D12*(1+$O$11)</f>
        <v>7.2842000000000002</v>
      </c>
      <c r="F12" s="24">
        <f>E12*(1+$O$11)</f>
        <v>8.0126200000000001</v>
      </c>
      <c r="G12" s="24">
        <f>F12*(1+$O$11)</f>
        <v>8.8138820000000013</v>
      </c>
      <c r="H12" s="24">
        <f>G12*(1+$O$11)</f>
        <v>9.6952702000000031</v>
      </c>
      <c r="I12" s="24">
        <f>H12*(1+$O$12)</f>
        <v>10.470891816000004</v>
      </c>
      <c r="J12" s="24">
        <f>I12*(1+$O$12)</f>
        <v>11.308563161280004</v>
      </c>
      <c r="K12" s="24">
        <f>J12*(1+$O$12)</f>
        <v>12.213248214182405</v>
      </c>
      <c r="L12" s="24">
        <f>K12*(1+$O$12)</f>
        <v>13.190308071316998</v>
      </c>
      <c r="M12" s="24">
        <f>L12*(1+$O$12)</f>
        <v>14.245532717022359</v>
      </c>
      <c r="N12" s="24">
        <f>L12*O14</f>
        <v>263.80616142633994</v>
      </c>
      <c r="O12" s="21">
        <v>0.08</v>
      </c>
      <c r="P12" s="1" t="s">
        <v>2</v>
      </c>
    </row>
    <row r="13" spans="2:19" x14ac:dyDescent="0.15">
      <c r="B13" t="s">
        <v>19</v>
      </c>
      <c r="C13" s="8" t="str">
        <f>C7</f>
        <v>PV(7%)</v>
      </c>
      <c r="D13" s="24">
        <f>D12*(1+$O$7)^($D$5-D11-1)*0.13</f>
        <v>0.80454205607476637</v>
      </c>
      <c r="E13" s="24">
        <f t="shared" ref="E13" si="4">E12*(1+$O$7)^($D$5-E11-1)*0.13</f>
        <v>0.82709930998340464</v>
      </c>
      <c r="F13" s="24">
        <f t="shared" ref="F13" si="5">F12*(1+$O$7)^($D$5-F11-1)*0.13</f>
        <v>0.85028901026331305</v>
      </c>
      <c r="G13" s="24">
        <f t="shared" ref="G13" si="6">G12*(1+$O$7)^($D$5-G11-1)*0.13</f>
        <v>0.8741288890557426</v>
      </c>
      <c r="H13" s="24">
        <f t="shared" ref="H13" si="7">H12*(1+$O$7)^($D$5-H11-1)*0.13</f>
        <v>0.8986371756647823</v>
      </c>
      <c r="I13" s="24">
        <f t="shared" ref="I13" si="8">I12*(1+$O$7)^($D$5-I11-1)*0.13</f>
        <v>0.90703565394202323</v>
      </c>
      <c r="J13" s="24">
        <f t="shared" ref="J13" si="9">J12*(1+$O$7)^($D$5-J11-1)*0.13</f>
        <v>0.9155126226704533</v>
      </c>
      <c r="K13" s="24">
        <f t="shared" ref="K13" si="10">K12*(1+$O$7)^($D$5-K11-1)*0.13</f>
        <v>0.92406881540569141</v>
      </c>
      <c r="L13" s="24">
        <f t="shared" ref="L13" si="11">L12*(1+$O$7)^($D$5-L11-1)*0.13</f>
        <v>0.93270497255901563</v>
      </c>
      <c r="M13" s="24">
        <f t="shared" ref="M13" si="12">M12*(1+$O$7)^($D$5-M11-1)*0.13</f>
        <v>0.94142184146143637</v>
      </c>
      <c r="N13" s="24">
        <f>N12*(1+$O$7)^($D$5-N11-1)</f>
        <v>134.105675421857</v>
      </c>
      <c r="O13" s="21">
        <v>0.1</v>
      </c>
      <c r="P13" t="s">
        <v>3</v>
      </c>
    </row>
    <row r="14" spans="2:19" ht="14" thickBot="1" x14ac:dyDescent="0.2">
      <c r="C14" s="9" t="s">
        <v>4</v>
      </c>
      <c r="D14" s="25">
        <f>SUM(D13:N13)</f>
        <v>142.98111576893763</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Cashflow per share</v>
      </c>
      <c r="D17" s="23">
        <v>2022</v>
      </c>
      <c r="E17" s="23">
        <f t="shared" ref="E17:M17" si="13">D17+1</f>
        <v>2023</v>
      </c>
      <c r="F17" s="23">
        <f t="shared" si="13"/>
        <v>2024</v>
      </c>
      <c r="G17" s="23">
        <f t="shared" si="13"/>
        <v>2025</v>
      </c>
      <c r="H17" s="23">
        <f t="shared" si="13"/>
        <v>2026</v>
      </c>
      <c r="I17" s="23">
        <f t="shared" si="13"/>
        <v>2027</v>
      </c>
      <c r="J17" s="23">
        <f t="shared" si="13"/>
        <v>2028</v>
      </c>
      <c r="K17" s="23">
        <f t="shared" si="13"/>
        <v>2029</v>
      </c>
      <c r="L17" s="23">
        <f t="shared" si="13"/>
        <v>2030</v>
      </c>
      <c r="M17" s="23">
        <f t="shared" si="13"/>
        <v>2031</v>
      </c>
      <c r="N17" s="23">
        <v>2031</v>
      </c>
      <c r="O17" s="21">
        <v>0.04</v>
      </c>
      <c r="P17" t="s">
        <v>1</v>
      </c>
    </row>
    <row r="18" spans="2:16" x14ac:dyDescent="0.15">
      <c r="B18" t="s">
        <v>20</v>
      </c>
      <c r="C18" s="7">
        <f>C12</f>
        <v>6.02</v>
      </c>
      <c r="D18" s="24">
        <f>C18*(1+$O$17)</f>
        <v>6.2607999999999997</v>
      </c>
      <c r="E18" s="24">
        <f>D18*(1+$O$17)</f>
        <v>6.5112319999999997</v>
      </c>
      <c r="F18" s="24">
        <f>E18*(1+$O$17)</f>
        <v>6.7716812800000001</v>
      </c>
      <c r="G18" s="24">
        <f>F18*(1+$O$17)</f>
        <v>7.0425485312000005</v>
      </c>
      <c r="H18" s="24">
        <f>G18*(1+$O$17)</f>
        <v>7.3242504724480009</v>
      </c>
      <c r="I18" s="24">
        <f>H18*(1+$O$18)</f>
        <v>7.6172204913459209</v>
      </c>
      <c r="J18" s="24">
        <f>I18*(1+$O$18)</f>
        <v>7.9219093109997578</v>
      </c>
      <c r="K18" s="24">
        <f>J18*(1+$O$18)</f>
        <v>8.2387856834397493</v>
      </c>
      <c r="L18" s="24">
        <f>K18*(1+$O$18)</f>
        <v>8.5683371107773389</v>
      </c>
      <c r="M18" s="24">
        <f>L18*(1+$O$18)</f>
        <v>8.9110705952084324</v>
      </c>
      <c r="N18" s="24">
        <f>L18*O20</f>
        <v>128.52505666166007</v>
      </c>
      <c r="O18" s="21">
        <v>0.04</v>
      </c>
      <c r="P18" s="1" t="s">
        <v>2</v>
      </c>
    </row>
    <row r="19" spans="2:16" x14ac:dyDescent="0.15">
      <c r="C19" s="8" t="str">
        <f>C13</f>
        <v>PV(7%)</v>
      </c>
      <c r="D19" s="24">
        <f>D18*(1+$O$7)^($D$5-D17-1)*0.13</f>
        <v>0.76065794392523367</v>
      </c>
      <c r="E19" s="24">
        <f t="shared" ref="E19" si="14">E18*(1+$O$7)^($D$5-E17-1)*0.13</f>
        <v>0.73933108568433914</v>
      </c>
      <c r="F19" s="24">
        <f t="shared" ref="F19" si="15">F18*(1+$O$7)^($D$5-F17-1)*0.13</f>
        <v>0.71860217673991855</v>
      </c>
      <c r="G19" s="24">
        <f t="shared" ref="G19" si="16">G18*(1+$O$7)^($D$5-G17-1)*0.13</f>
        <v>0.6984544521584255</v>
      </c>
      <c r="H19" s="24">
        <f t="shared" ref="H19" si="17">H18*(1+$O$7)^($D$5-H17-1)*0.13</f>
        <v>0.67887161705117993</v>
      </c>
      <c r="I19" s="24">
        <f t="shared" ref="I19" si="18">I18*(1+$O$7)^($D$5-I17-1)*0.13</f>
        <v>0.65983783339553936</v>
      </c>
      <c r="J19" s="24">
        <f t="shared" ref="J19" si="19">J18*(1+$O$7)^($D$5-J17-1)*0.13</f>
        <v>0.64133770722557104</v>
      </c>
      <c r="K19" s="24">
        <f t="shared" ref="K19" si="20">K18*(1+$O$7)^($D$5-K17-1)*0.13</f>
        <v>0.6233562761818634</v>
      </c>
      <c r="L19" s="24">
        <f t="shared" ref="L19" si="21">L18*(1+$O$7)^($D$5-L17-1)*0.13</f>
        <v>0.60587899741040929</v>
      </c>
      <c r="M19" s="24">
        <f t="shared" ref="M19" si="22">M18*(1+$O$7)^($D$5-M17-1)*0.13</f>
        <v>0.5888917358007717</v>
      </c>
      <c r="N19" s="24">
        <f t="shared" ref="N19" si="23">N18*(1+$O$19)^($D$17-N17-1)</f>
        <v>49.551973119453343</v>
      </c>
      <c r="O19" s="21">
        <f>O13</f>
        <v>0.1</v>
      </c>
      <c r="P19" t="s">
        <v>3</v>
      </c>
    </row>
    <row r="20" spans="2:16" ht="14" thickBot="1" x14ac:dyDescent="0.2">
      <c r="C20" s="9" t="s">
        <v>4</v>
      </c>
      <c r="D20" s="25">
        <f>SUM(D19:N19)</f>
        <v>56.267192945026594</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130.5893507491063</v>
      </c>
      <c r="F23" s="29">
        <f>E23*D23</f>
        <v>78.353610449463773</v>
      </c>
    </row>
    <row r="24" spans="2:16" x14ac:dyDescent="0.15">
      <c r="C24" s="11" t="s">
        <v>16</v>
      </c>
      <c r="D24" s="27">
        <v>0.2</v>
      </c>
      <c r="E24" s="24">
        <f>D14</f>
        <v>142.98111576893763</v>
      </c>
      <c r="F24" s="29">
        <f>E24*D24</f>
        <v>28.596223153787527</v>
      </c>
    </row>
    <row r="25" spans="2:16" ht="14" thickBot="1" x14ac:dyDescent="0.2">
      <c r="C25" s="12" t="s">
        <v>33</v>
      </c>
      <c r="D25" s="28">
        <v>0.2</v>
      </c>
      <c r="E25" s="30">
        <f>D20</f>
        <v>56.267192945026594</v>
      </c>
      <c r="F25" s="31">
        <f>E25*D25</f>
        <v>11.25343858900532</v>
      </c>
    </row>
    <row r="26" spans="2:16" ht="14" thickBot="1" x14ac:dyDescent="0.2">
      <c r="E26" s="19" t="s">
        <v>11</v>
      </c>
      <c r="F26" s="20">
        <f>SUM(F23:F25)</f>
        <v>118.20327219225663</v>
      </c>
    </row>
    <row r="28" spans="2:16" x14ac:dyDescent="0.15">
      <c r="B28" t="s">
        <v>27</v>
      </c>
    </row>
    <row r="30" spans="2:16" x14ac:dyDescent="0.15">
      <c r="B30" t="s">
        <v>26</v>
      </c>
      <c r="C30" s="32" t="s">
        <v>28</v>
      </c>
    </row>
  </sheetData>
  <conditionalFormatting sqref="D3">
    <cfRule type="containsText" dxfId="45" priority="1" operator="containsText" text="overvalued">
      <formula>NOT(ISERROR(SEARCH("overvalued",D3)))</formula>
    </cfRule>
    <cfRule type="containsText" dxfId="44" priority="2" operator="containsText" text="undervalued">
      <formula>NOT(ISERROR(SEARCH("undervalued",D3)))</formula>
    </cfRule>
  </conditionalFormatting>
  <hyperlinks>
    <hyperlink ref="C30" r:id="rId1" xr:uid="{F91AD64B-F9AE-4B55-BAD4-DCC79935F405}"/>
    <hyperlink ref="B4" location="'COMPARATIVE TABLE'!A1" display="'COMPARATIVE TABLE'!A1" xr:uid="{9AB57E40-6559-443E-8655-7CE4DD81716B}"/>
    <hyperlink ref="C2" r:id="rId2" xr:uid="{CD50AD7A-EE7F-4A88-9CA3-F2D48D3B5D0D}"/>
  </hyperlinks>
  <pageMargins left="0.7" right="0.7" top="0.78740157499999996" bottom="0.78740157499999996" header="0.3" footer="0.3"/>
  <pageSetup paperSize="9" orientation="portrait" r:id="rId3"/>
  <drawing r:id="rId4"/>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C9EA4-0805-47B7-8856-3D13A42E2547}">
  <sheetPr codeName="Sheet69"/>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78</v>
      </c>
      <c r="C2" s="10" t="s">
        <v>68</v>
      </c>
      <c r="D2" s="46" t="s">
        <v>82</v>
      </c>
      <c r="S2" s="3" t="s">
        <v>7</v>
      </c>
    </row>
    <row r="3" spans="2:19" x14ac:dyDescent="0.15">
      <c r="D3" s="13"/>
    </row>
    <row r="4" spans="2:19" ht="29" thickBot="1" x14ac:dyDescent="0.2">
      <c r="B4" s="85" t="s">
        <v>218</v>
      </c>
      <c r="N4" s="5" t="s">
        <v>5</v>
      </c>
      <c r="O4" s="4" t="s">
        <v>0</v>
      </c>
    </row>
    <row r="5" spans="2:19" x14ac:dyDescent="0.15">
      <c r="B5" t="s">
        <v>8</v>
      </c>
      <c r="C5" s="6" t="s">
        <v>45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v>
      </c>
      <c r="P5" t="s">
        <v>1</v>
      </c>
      <c r="R5" s="1"/>
    </row>
    <row r="6" spans="2:19" x14ac:dyDescent="0.15">
      <c r="B6" t="s">
        <v>22</v>
      </c>
      <c r="C6" s="7"/>
      <c r="D6" s="24">
        <v>0</v>
      </c>
      <c r="E6" s="24">
        <v>0</v>
      </c>
      <c r="F6" s="24">
        <f>E6*(1+$O$5)</f>
        <v>0</v>
      </c>
      <c r="G6" s="34">
        <f>F6*(1+$O$5)</f>
        <v>0</v>
      </c>
      <c r="H6" s="34">
        <v>2.5</v>
      </c>
      <c r="I6" s="24">
        <f>H6*(1+$O$6)</f>
        <v>2.875</v>
      </c>
      <c r="J6" s="24">
        <f>I6*(1+$O$6)</f>
        <v>3.3062499999999999</v>
      </c>
      <c r="K6" s="24">
        <f>J6*(1+$O$6)</f>
        <v>3.8021874999999996</v>
      </c>
      <c r="L6" s="24">
        <f>K6*(1+$O$6)</f>
        <v>4.3725156249999992</v>
      </c>
      <c r="M6" s="24">
        <f>L6*(1+$O$6)</f>
        <v>5.0283929687499986</v>
      </c>
      <c r="N6" s="24">
        <f>L6*O8</f>
        <v>65.587734374999982</v>
      </c>
      <c r="O6" s="21">
        <v>0.15</v>
      </c>
      <c r="P6" s="1" t="s">
        <v>2</v>
      </c>
    </row>
    <row r="7" spans="2:19" x14ac:dyDescent="0.15">
      <c r="B7" t="s">
        <v>96</v>
      </c>
      <c r="C7" s="8" t="str">
        <f>CONCATENATE(R8,O7*100,S8)</f>
        <v>PV(10%)</v>
      </c>
      <c r="D7" s="24"/>
      <c r="E7" s="24"/>
      <c r="F7" s="24"/>
      <c r="G7" s="24"/>
      <c r="H7" s="24"/>
      <c r="I7" s="24"/>
      <c r="J7" s="24"/>
      <c r="K7" s="24"/>
      <c r="L7" s="24"/>
      <c r="M7" s="24"/>
      <c r="N7" s="24">
        <f t="shared" ref="N7" si="1">N6*(1+$O$7)^($D$5-N5-1)</f>
        <v>25.28691085716785</v>
      </c>
      <c r="O7" s="21">
        <v>0.1</v>
      </c>
      <c r="P7" t="s">
        <v>3</v>
      </c>
    </row>
    <row r="8" spans="2:19" ht="14" thickBot="1" x14ac:dyDescent="0.2">
      <c r="C8" s="9" t="s">
        <v>29</v>
      </c>
      <c r="D8" s="25">
        <f>SUM(D7:N7)</f>
        <v>25.28691085716785</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Cashflow</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v>
      </c>
      <c r="P11" t="s">
        <v>1</v>
      </c>
    </row>
    <row r="12" spans="2:19" x14ac:dyDescent="0.15">
      <c r="B12" t="s">
        <v>21</v>
      </c>
      <c r="C12" s="7">
        <f>C6</f>
        <v>0</v>
      </c>
      <c r="D12" s="24">
        <f>C12*(1+$O$11)</f>
        <v>0</v>
      </c>
      <c r="E12" s="24">
        <f>D12*(1+$O$11)</f>
        <v>0</v>
      </c>
      <c r="F12" s="24">
        <f>E12*(1+$O$11)</f>
        <v>0</v>
      </c>
      <c r="G12" s="24">
        <f>F12*(1+$O$11)</f>
        <v>0</v>
      </c>
      <c r="H12" s="24">
        <v>5</v>
      </c>
      <c r="I12" s="24">
        <f>H12*(1+$O$12)</f>
        <v>6</v>
      </c>
      <c r="J12" s="24">
        <f>I12*(1+$O$12)</f>
        <v>7.1999999999999993</v>
      </c>
      <c r="K12" s="24">
        <f>J12*(1+$O$12)</f>
        <v>8.6399999999999988</v>
      </c>
      <c r="L12" s="24">
        <f>K12*(1+$O$12)</f>
        <v>10.367999999999999</v>
      </c>
      <c r="M12" s="24">
        <f>L12*(1+$O$12)</f>
        <v>12.441599999999998</v>
      </c>
      <c r="N12" s="24">
        <f>L12*O14</f>
        <v>311.03999999999996</v>
      </c>
      <c r="O12" s="21">
        <v>0.2</v>
      </c>
      <c r="P12" s="1" t="s">
        <v>2</v>
      </c>
    </row>
    <row r="13" spans="2:19" x14ac:dyDescent="0.15">
      <c r="B13" t="str">
        <f>B7</f>
        <v>in USD</v>
      </c>
      <c r="C13" s="8" t="str">
        <f>C7</f>
        <v>PV(10%)</v>
      </c>
      <c r="D13" s="24"/>
      <c r="E13" s="24"/>
      <c r="F13" s="24"/>
      <c r="G13" s="24"/>
      <c r="H13" s="24"/>
      <c r="I13" s="24"/>
      <c r="J13" s="24"/>
      <c r="K13" s="24"/>
      <c r="L13" s="24"/>
      <c r="M13" s="24"/>
      <c r="N13" s="24">
        <f>N12*(1+$O$7)^($D$5-N11-1)</f>
        <v>119.91938474416146</v>
      </c>
      <c r="O13" s="21">
        <f>O7</f>
        <v>0.1</v>
      </c>
      <c r="P13" t="s">
        <v>3</v>
      </c>
    </row>
    <row r="14" spans="2:19" ht="14" thickBot="1" x14ac:dyDescent="0.2">
      <c r="C14" s="9" t="s">
        <v>4</v>
      </c>
      <c r="D14" s="25">
        <f>SUM(D13:N13)</f>
        <v>119.91938474416146</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Cashflow</v>
      </c>
      <c r="D17" s="23">
        <v>2021</v>
      </c>
      <c r="E17" s="23">
        <f t="shared" ref="E17:M17" si="3">D17+1</f>
        <v>2022</v>
      </c>
      <c r="F17" s="23">
        <f t="shared" si="3"/>
        <v>2023</v>
      </c>
      <c r="G17" s="23">
        <f t="shared" si="3"/>
        <v>2024</v>
      </c>
      <c r="H17" s="23">
        <f t="shared" si="3"/>
        <v>2025</v>
      </c>
      <c r="I17" s="23">
        <f t="shared" si="3"/>
        <v>2026</v>
      </c>
      <c r="J17" s="23">
        <f t="shared" si="3"/>
        <v>2027</v>
      </c>
      <c r="K17" s="23">
        <f t="shared" si="3"/>
        <v>2028</v>
      </c>
      <c r="L17" s="23">
        <f t="shared" si="3"/>
        <v>2029</v>
      </c>
      <c r="M17" s="23">
        <f t="shared" si="3"/>
        <v>2030</v>
      </c>
      <c r="N17" s="23">
        <v>2030</v>
      </c>
      <c r="O17" s="21">
        <v>0</v>
      </c>
      <c r="P17" t="s">
        <v>1</v>
      </c>
    </row>
    <row r="18" spans="2:16" x14ac:dyDescent="0.15">
      <c r="B18" t="s">
        <v>20</v>
      </c>
      <c r="C18" s="7">
        <f>C12</f>
        <v>0</v>
      </c>
      <c r="D18" s="24">
        <f>C18*(1+$O$17)</f>
        <v>0</v>
      </c>
      <c r="E18" s="24">
        <f>D18*(1+$O$17)</f>
        <v>0</v>
      </c>
      <c r="F18" s="24">
        <f>E18*(1+$O$17)</f>
        <v>0</v>
      </c>
      <c r="G18" s="24">
        <f>F18*(1+$O$17)</f>
        <v>0</v>
      </c>
      <c r="H18" s="24">
        <f>G18*(1+$O$17)</f>
        <v>0</v>
      </c>
      <c r="I18" s="24">
        <f>H18*(1+$O$18)</f>
        <v>0</v>
      </c>
      <c r="J18" s="24">
        <f>I18*(1+$O$18)</f>
        <v>0</v>
      </c>
      <c r="K18" s="24">
        <f>J18*(1+$O$18)</f>
        <v>0</v>
      </c>
      <c r="L18" s="24">
        <f>K18*(1+$O$18)</f>
        <v>0</v>
      </c>
      <c r="M18" s="24">
        <f>L18*(1+$O$18)</f>
        <v>0</v>
      </c>
      <c r="N18" s="24">
        <f>L18*O20</f>
        <v>0</v>
      </c>
      <c r="O18" s="21">
        <v>0</v>
      </c>
      <c r="P18" s="1" t="s">
        <v>2</v>
      </c>
    </row>
    <row r="19" spans="2:16" x14ac:dyDescent="0.15">
      <c r="B19" t="str">
        <f>B7</f>
        <v>in USD</v>
      </c>
      <c r="C19" s="8" t="str">
        <f>C13</f>
        <v>PV(10%)</v>
      </c>
      <c r="D19" s="24">
        <f>D18*(1+$O$19)^($D$17-D17-1)</f>
        <v>0</v>
      </c>
      <c r="E19" s="24">
        <f t="shared" ref="E19:N19" si="4">E18*(1+$O$19)^($D$17-E17-1)</f>
        <v>0</v>
      </c>
      <c r="F19" s="24">
        <f t="shared" si="4"/>
        <v>0</v>
      </c>
      <c r="G19" s="24">
        <f t="shared" si="4"/>
        <v>0</v>
      </c>
      <c r="H19" s="24">
        <f t="shared" si="4"/>
        <v>0</v>
      </c>
      <c r="I19" s="24">
        <f t="shared" si="4"/>
        <v>0</v>
      </c>
      <c r="J19" s="24">
        <f t="shared" si="4"/>
        <v>0</v>
      </c>
      <c r="K19" s="24">
        <f t="shared" si="4"/>
        <v>0</v>
      </c>
      <c r="L19" s="24">
        <f t="shared" si="4"/>
        <v>0</v>
      </c>
      <c r="M19" s="24">
        <f t="shared" si="4"/>
        <v>0</v>
      </c>
      <c r="N19" s="24">
        <f t="shared" si="4"/>
        <v>0</v>
      </c>
      <c r="O19" s="21">
        <f>O13</f>
        <v>0.1</v>
      </c>
      <c r="P19" t="s">
        <v>3</v>
      </c>
    </row>
    <row r="20" spans="2:16" ht="14" thickBot="1" x14ac:dyDescent="0.2">
      <c r="C20" s="9" t="s">
        <v>4</v>
      </c>
      <c r="D20" s="25">
        <f>SUM(D19:N19)</f>
        <v>0</v>
      </c>
      <c r="E20" s="26"/>
      <c r="F20" s="26"/>
      <c r="G20" s="26"/>
      <c r="H20" s="26"/>
      <c r="I20" s="26"/>
      <c r="J20" s="26"/>
      <c r="K20" s="26"/>
      <c r="L20" s="26"/>
      <c r="M20" s="26"/>
      <c r="N20" s="26"/>
      <c r="O20" s="22">
        <v>9</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0.4</v>
      </c>
      <c r="E23" s="24">
        <f>D8</f>
        <v>25.28691085716785</v>
      </c>
      <c r="F23" s="29">
        <f>E23*D23</f>
        <v>10.11476434286714</v>
      </c>
    </row>
    <row r="24" spans="2:16" x14ac:dyDescent="0.15">
      <c r="C24" s="11" t="s">
        <v>16</v>
      </c>
      <c r="D24" s="27">
        <v>0.3</v>
      </c>
      <c r="E24" s="24">
        <f>D14</f>
        <v>119.91938474416146</v>
      </c>
      <c r="F24" s="29">
        <f>E24*D24</f>
        <v>35.975815423248434</v>
      </c>
    </row>
    <row r="25" spans="2:16" ht="14" thickBot="1" x14ac:dyDescent="0.2">
      <c r="C25" s="12" t="s">
        <v>33</v>
      </c>
      <c r="D25" s="28">
        <v>0.3</v>
      </c>
      <c r="E25" s="30">
        <f>D20</f>
        <v>0</v>
      </c>
      <c r="F25" s="31">
        <f>E25*D25</f>
        <v>0</v>
      </c>
    </row>
    <row r="26" spans="2:16" ht="14" thickBot="1" x14ac:dyDescent="0.2">
      <c r="E26" s="19" t="s">
        <v>11</v>
      </c>
      <c r="F26" s="20">
        <f>SUM(F23:F25)</f>
        <v>46.090579766115575</v>
      </c>
    </row>
    <row r="28" spans="2:16" x14ac:dyDescent="0.15">
      <c r="B28" t="s">
        <v>27</v>
      </c>
    </row>
    <row r="30" spans="2:16" x14ac:dyDescent="0.15">
      <c r="B30" t="s">
        <v>26</v>
      </c>
      <c r="C30" s="32" t="s">
        <v>28</v>
      </c>
    </row>
  </sheetData>
  <conditionalFormatting sqref="D3">
    <cfRule type="containsText" dxfId="43" priority="1" operator="containsText" text="overvalued">
      <formula>NOT(ISERROR(SEARCH("overvalued",D3)))</formula>
    </cfRule>
    <cfRule type="containsText" dxfId="42" priority="2" operator="containsText" text="undervalued">
      <formula>NOT(ISERROR(SEARCH("undervalued",D3)))</formula>
    </cfRule>
  </conditionalFormatting>
  <hyperlinks>
    <hyperlink ref="C30" r:id="rId1" xr:uid="{966AB011-0F05-40E5-8109-D1EE5C39B3AB}"/>
    <hyperlink ref="D2" r:id="rId2" xr:uid="{4E96B937-7510-44D1-A398-E9361BDC779C}"/>
    <hyperlink ref="B4" location="'COMPARATIVE TABLE'!A1" display="'COMPARATIVE TABLE'!A1" xr:uid="{8EC4575C-D5C7-4A27-A807-D68E821D2B02}"/>
  </hyperlinks>
  <pageMargins left="0.7" right="0.7" top="0.78740157499999996" bottom="0.78740157499999996" header="0.3" footer="0.3"/>
  <pageSetup paperSize="9" orientation="portrait" r:id="rId3"/>
  <drawing r:id="rId4"/>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A3A54-51AE-406F-8E6A-6F5ED6616BC8}">
  <sheetPr codeName="Sheet70"/>
  <dimension ref="B1:S30"/>
  <sheetViews>
    <sheetView showGridLines="0" topLeftCell="B1" zoomScaleNormal="100" workbookViewId="0">
      <selection activeCell="D2" sqref="D2"/>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78</v>
      </c>
      <c r="C2" s="10"/>
      <c r="D2" s="46" t="s">
        <v>82</v>
      </c>
      <c r="S2" s="3" t="s">
        <v>7</v>
      </c>
    </row>
    <row r="3" spans="2:19" x14ac:dyDescent="0.15">
      <c r="D3" s="13"/>
    </row>
    <row r="4" spans="2:19" ht="29" thickBot="1" x14ac:dyDescent="0.2">
      <c r="N4" s="5" t="s">
        <v>5</v>
      </c>
      <c r="O4" s="4" t="s">
        <v>0</v>
      </c>
    </row>
    <row r="5" spans="2:19" x14ac:dyDescent="0.15">
      <c r="B5" t="s">
        <v>8</v>
      </c>
      <c r="C5" s="6" t="s">
        <v>72</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v>
      </c>
      <c r="P5" t="s">
        <v>1</v>
      </c>
      <c r="R5" s="1"/>
    </row>
    <row r="6" spans="2:19" x14ac:dyDescent="0.15">
      <c r="B6" t="s">
        <v>22</v>
      </c>
      <c r="C6" s="45"/>
      <c r="D6" s="24">
        <v>0</v>
      </c>
      <c r="E6" s="24">
        <v>0</v>
      </c>
      <c r="F6" s="24">
        <f>E6*(1+$O$5)</f>
        <v>0</v>
      </c>
      <c r="G6" s="34">
        <f>F6*(1+$O$5)</f>
        <v>0</v>
      </c>
      <c r="H6" s="34">
        <v>1</v>
      </c>
      <c r="I6" s="24">
        <f>H6*(1+$O$6)</f>
        <v>1.1499999999999999</v>
      </c>
      <c r="J6" s="24">
        <f>I6*(1+$O$6)</f>
        <v>1.3224999999999998</v>
      </c>
      <c r="K6" s="24">
        <f>J6*(1+$O$6)</f>
        <v>1.5208749999999995</v>
      </c>
      <c r="L6" s="24">
        <f>K6*(1+$O$6)</f>
        <v>1.7490062499999994</v>
      </c>
      <c r="M6" s="24">
        <f>L6*(1+$O$6)</f>
        <v>2.0113571874999994</v>
      </c>
      <c r="N6" s="24">
        <f>L6*O8</f>
        <v>87.450312499999967</v>
      </c>
      <c r="O6" s="21">
        <v>0.15</v>
      </c>
      <c r="P6" s="1" t="s">
        <v>2</v>
      </c>
    </row>
    <row r="7" spans="2:19" x14ac:dyDescent="0.15">
      <c r="C7" s="8" t="str">
        <f>CONCATENATE(R8,O7*100,S8)</f>
        <v>PV(5%)</v>
      </c>
      <c r="D7" s="24">
        <f>D6*(1+$O$7)^($D$5-D5-1)</f>
        <v>0</v>
      </c>
      <c r="E7" s="24">
        <f t="shared" ref="E7:N7" si="1">E6*(1+$O$7)^($D$5-E5-1)</f>
        <v>0</v>
      </c>
      <c r="F7" s="24">
        <f t="shared" si="1"/>
        <v>0</v>
      </c>
      <c r="G7" s="24">
        <f t="shared" si="1"/>
        <v>0</v>
      </c>
      <c r="H7" s="24">
        <f t="shared" si="1"/>
        <v>0.78352616646845896</v>
      </c>
      <c r="I7" s="24">
        <f t="shared" si="1"/>
        <v>0.85814770613212166</v>
      </c>
      <c r="J7" s="24">
        <f t="shared" si="1"/>
        <v>0.93987605909708549</v>
      </c>
      <c r="K7" s="24">
        <f t="shared" si="1"/>
        <v>1.0293880647253792</v>
      </c>
      <c r="L7" s="24">
        <f t="shared" si="1"/>
        <v>1.1274250232706533</v>
      </c>
      <c r="M7" s="24">
        <f t="shared" si="1"/>
        <v>1.2347988350107157</v>
      </c>
      <c r="N7" s="24">
        <f t="shared" si="1"/>
        <v>53.686905870031111</v>
      </c>
      <c r="O7" s="21">
        <v>0.05</v>
      </c>
      <c r="P7" t="s">
        <v>3</v>
      </c>
    </row>
    <row r="8" spans="2:19" ht="14" thickBot="1" x14ac:dyDescent="0.2">
      <c r="C8" s="9" t="s">
        <v>29</v>
      </c>
      <c r="D8" s="25">
        <f>SUM(D7:N7)</f>
        <v>59.660067724735526</v>
      </c>
      <c r="E8" s="26"/>
      <c r="F8" s="26"/>
      <c r="G8" s="26"/>
      <c r="H8" s="26"/>
      <c r="I8" s="26"/>
      <c r="J8" s="26"/>
      <c r="K8" s="26"/>
      <c r="L8" s="26"/>
      <c r="M8" s="26"/>
      <c r="N8" s="26"/>
      <c r="O8" s="22">
        <v>50</v>
      </c>
      <c r="P8" t="s">
        <v>23</v>
      </c>
      <c r="R8" s="18" t="s">
        <v>24</v>
      </c>
      <c r="S8" s="18" t="s">
        <v>25</v>
      </c>
    </row>
    <row r="10" spans="2:19" ht="29" thickBot="1" x14ac:dyDescent="0.2">
      <c r="N10" s="5" t="s">
        <v>5</v>
      </c>
      <c r="O10" s="4" t="s">
        <v>0</v>
      </c>
    </row>
    <row r="11" spans="2:19" x14ac:dyDescent="0.15">
      <c r="B11" t="s">
        <v>9</v>
      </c>
      <c r="C11" s="6" t="str">
        <f>C5</f>
        <v>EPS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v>
      </c>
      <c r="P11" t="s">
        <v>1</v>
      </c>
    </row>
    <row r="12" spans="2:19" x14ac:dyDescent="0.15">
      <c r="B12" t="s">
        <v>21</v>
      </c>
      <c r="C12" s="7">
        <f>C6</f>
        <v>0</v>
      </c>
      <c r="D12" s="24">
        <f>C12*(1+$O$11)</f>
        <v>0</v>
      </c>
      <c r="E12" s="24">
        <f>D12*(1+$O$11)</f>
        <v>0</v>
      </c>
      <c r="F12" s="24">
        <f>E12*(1+$O$11)</f>
        <v>0</v>
      </c>
      <c r="G12" s="24">
        <f>F12*(1+$O$11)</f>
        <v>0</v>
      </c>
      <c r="H12" s="24">
        <v>2</v>
      </c>
      <c r="I12" s="24">
        <f>H12*(1+$O$12)</f>
        <v>2.4</v>
      </c>
      <c r="J12" s="24">
        <f>I12*(1+$O$12)</f>
        <v>2.88</v>
      </c>
      <c r="K12" s="24">
        <f>J12*(1+$O$12)</f>
        <v>3.456</v>
      </c>
      <c r="L12" s="24">
        <f>K12*(1+$O$12)</f>
        <v>4.1471999999999998</v>
      </c>
      <c r="M12" s="24">
        <f>L12*(1+$O$12)</f>
        <v>4.9766399999999997</v>
      </c>
      <c r="N12" s="24">
        <f>L12*O14</f>
        <v>165.88799999999998</v>
      </c>
      <c r="O12" s="21">
        <v>0.2</v>
      </c>
      <c r="P12" s="1" t="s">
        <v>2</v>
      </c>
    </row>
    <row r="13" spans="2:19" x14ac:dyDescent="0.15">
      <c r="B13" t="s">
        <v>19</v>
      </c>
      <c r="C13" s="8" t="str">
        <f>C7</f>
        <v>PV(5%)</v>
      </c>
      <c r="D13" s="24">
        <f>D12*(1+$O$13)^($D$11-D11-1)</f>
        <v>0</v>
      </c>
      <c r="E13" s="24">
        <f t="shared" ref="E13:M13" si="3">E12*(1+$O$7)^($D$5-E11-1)</f>
        <v>0</v>
      </c>
      <c r="F13" s="24">
        <f t="shared" si="3"/>
        <v>0</v>
      </c>
      <c r="G13" s="24">
        <f t="shared" si="3"/>
        <v>0</v>
      </c>
      <c r="H13" s="24">
        <f t="shared" si="3"/>
        <v>1.5670523329369179</v>
      </c>
      <c r="I13" s="24">
        <f t="shared" si="3"/>
        <v>1.7909169519279062</v>
      </c>
      <c r="J13" s="24">
        <f t="shared" si="3"/>
        <v>2.0467622307747497</v>
      </c>
      <c r="K13" s="24">
        <f t="shared" si="3"/>
        <v>2.3391568351711429</v>
      </c>
      <c r="L13" s="24">
        <f t="shared" si="3"/>
        <v>2.6733220973384486</v>
      </c>
      <c r="M13" s="24">
        <f t="shared" si="3"/>
        <v>3.0552252541010843</v>
      </c>
      <c r="N13" s="24">
        <f>N12*(1+$O$7)^($D$5-N11-1)</f>
        <v>101.84084180336947</v>
      </c>
      <c r="O13" s="21">
        <f>O7</f>
        <v>0.05</v>
      </c>
      <c r="P13" t="s">
        <v>3</v>
      </c>
    </row>
    <row r="14" spans="2:19" ht="14" thickBot="1" x14ac:dyDescent="0.2">
      <c r="C14" s="9" t="s">
        <v>4</v>
      </c>
      <c r="D14" s="25">
        <f>SUM(D13:N13)</f>
        <v>115.31327750561972</v>
      </c>
      <c r="E14" s="26"/>
      <c r="F14" s="26"/>
      <c r="G14" s="26"/>
      <c r="H14" s="26"/>
      <c r="I14" s="26"/>
      <c r="J14" s="26"/>
      <c r="K14" s="26"/>
      <c r="L14" s="26"/>
      <c r="M14" s="26"/>
      <c r="N14" s="26"/>
      <c r="O14" s="22">
        <v>40</v>
      </c>
      <c r="P14" t="s">
        <v>23</v>
      </c>
    </row>
    <row r="16" spans="2:19" ht="29" thickBot="1" x14ac:dyDescent="0.2">
      <c r="N16" s="5" t="s">
        <v>5</v>
      </c>
      <c r="O16" s="4" t="s">
        <v>0</v>
      </c>
    </row>
    <row r="17" spans="2:16" x14ac:dyDescent="0.15">
      <c r="B17" t="s">
        <v>10</v>
      </c>
      <c r="C17" s="6" t="str">
        <f>C11</f>
        <v>EPS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0</v>
      </c>
      <c r="D18" s="24">
        <f>C18*(1+$O$17)</f>
        <v>0</v>
      </c>
      <c r="E18" s="24">
        <f>D18*(1+$O$17)</f>
        <v>0</v>
      </c>
      <c r="F18" s="24">
        <f>E18*(1+$O$17)</f>
        <v>0</v>
      </c>
      <c r="G18" s="24">
        <f>F18*(1+$O$17)</f>
        <v>0</v>
      </c>
      <c r="H18" s="24">
        <f>G18*(1+$O$17)</f>
        <v>0</v>
      </c>
      <c r="I18" s="24">
        <f>H18*(1+$O$18)</f>
        <v>0</v>
      </c>
      <c r="J18" s="24">
        <f>I18*(1+$O$18)</f>
        <v>0</v>
      </c>
      <c r="K18" s="24">
        <f>J18*(1+$O$18)</f>
        <v>0</v>
      </c>
      <c r="L18" s="24">
        <f>K18*(1+$O$18)</f>
        <v>0</v>
      </c>
      <c r="M18" s="24">
        <f>L18*(1+$O$18)</f>
        <v>0</v>
      </c>
      <c r="N18" s="24">
        <f>L18*O20</f>
        <v>0</v>
      </c>
      <c r="O18" s="21">
        <v>0</v>
      </c>
      <c r="P18" s="1" t="s">
        <v>2</v>
      </c>
    </row>
    <row r="19" spans="2:16" x14ac:dyDescent="0.15">
      <c r="B19" t="s">
        <v>19</v>
      </c>
      <c r="C19" s="8" t="str">
        <f>C13</f>
        <v>PV(5%)</v>
      </c>
      <c r="D19" s="24">
        <f>D18*(1+$O$19)^($D$17-D17-1)</f>
        <v>0</v>
      </c>
      <c r="E19" s="24">
        <f t="shared" ref="E19:N19" si="5">E18*(1+$O$19)^($D$17-E17-1)</f>
        <v>0</v>
      </c>
      <c r="F19" s="24">
        <f t="shared" si="5"/>
        <v>0</v>
      </c>
      <c r="G19" s="24">
        <f t="shared" si="5"/>
        <v>0</v>
      </c>
      <c r="H19" s="24">
        <f t="shared" si="5"/>
        <v>0</v>
      </c>
      <c r="I19" s="24">
        <f t="shared" si="5"/>
        <v>0</v>
      </c>
      <c r="J19" s="24">
        <f t="shared" si="5"/>
        <v>0</v>
      </c>
      <c r="K19" s="24">
        <f t="shared" si="5"/>
        <v>0</v>
      </c>
      <c r="L19" s="24">
        <f t="shared" si="5"/>
        <v>0</v>
      </c>
      <c r="M19" s="24">
        <f t="shared" si="5"/>
        <v>0</v>
      </c>
      <c r="N19" s="24">
        <f t="shared" si="5"/>
        <v>0</v>
      </c>
      <c r="O19" s="21">
        <f>O13</f>
        <v>0.05</v>
      </c>
      <c r="P19" t="s">
        <v>3</v>
      </c>
    </row>
    <row r="20" spans="2:16" ht="14" thickBot="1" x14ac:dyDescent="0.2">
      <c r="C20" s="9" t="s">
        <v>4</v>
      </c>
      <c r="D20" s="25">
        <f>SUM(D19:N19)</f>
        <v>0</v>
      </c>
      <c r="E20" s="26"/>
      <c r="F20" s="26"/>
      <c r="G20" s="26"/>
      <c r="H20" s="26"/>
      <c r="I20" s="26"/>
      <c r="J20" s="26"/>
      <c r="K20" s="26"/>
      <c r="L20" s="26"/>
      <c r="M20" s="26"/>
      <c r="N20" s="26"/>
      <c r="O20" s="22">
        <v>9</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59.660067724735526</v>
      </c>
      <c r="F23" s="29">
        <f>E23*D23</f>
        <v>35.796040634841312</v>
      </c>
    </row>
    <row r="24" spans="2:16" x14ac:dyDescent="0.15">
      <c r="C24" s="11" t="s">
        <v>16</v>
      </c>
      <c r="D24" s="27">
        <v>0.2</v>
      </c>
      <c r="E24" s="24">
        <f>D14</f>
        <v>115.31327750561972</v>
      </c>
      <c r="F24" s="29">
        <f>E24*D24</f>
        <v>23.062655501123945</v>
      </c>
    </row>
    <row r="25" spans="2:16" ht="14" thickBot="1" x14ac:dyDescent="0.2">
      <c r="C25" s="12" t="s">
        <v>33</v>
      </c>
      <c r="D25" s="28">
        <v>0.2</v>
      </c>
      <c r="E25" s="30">
        <f>D20</f>
        <v>0</v>
      </c>
      <c r="F25" s="31">
        <f>E25*D25</f>
        <v>0</v>
      </c>
    </row>
    <row r="26" spans="2:16" ht="14" thickBot="1" x14ac:dyDescent="0.2">
      <c r="E26" s="19" t="s">
        <v>11</v>
      </c>
      <c r="F26" s="20">
        <f>SUM(F23:F25)</f>
        <v>58.858696135965261</v>
      </c>
    </row>
    <row r="28" spans="2:16" x14ac:dyDescent="0.15">
      <c r="B28" t="s">
        <v>27</v>
      </c>
    </row>
    <row r="30" spans="2:16" x14ac:dyDescent="0.15">
      <c r="B30" t="s">
        <v>26</v>
      </c>
      <c r="C30" s="32" t="s">
        <v>28</v>
      </c>
    </row>
  </sheetData>
  <conditionalFormatting sqref="D3">
    <cfRule type="containsText" dxfId="41" priority="1" operator="containsText" text="overvalued">
      <formula>NOT(ISERROR(SEARCH("overvalued",D3)))</formula>
    </cfRule>
    <cfRule type="containsText" dxfId="40" priority="2" operator="containsText" text="undervalued">
      <formula>NOT(ISERROR(SEARCH("undervalued",D3)))</formula>
    </cfRule>
  </conditionalFormatting>
  <hyperlinks>
    <hyperlink ref="C30" r:id="rId1" xr:uid="{880A38CA-791C-417F-9286-914917B29232}"/>
    <hyperlink ref="D2" r:id="rId2" xr:uid="{27A717D4-F186-49B1-93BE-4933AA3F514B}"/>
  </hyperlinks>
  <pageMargins left="0.7" right="0.7" top="0.78740157499999996" bottom="0.78740157499999996" header="0.3" footer="0.3"/>
  <pageSetup paperSize="9" orientation="portrait" r:id="rId3"/>
  <drawing r:id="rId4"/>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8957-A92A-4D23-B0A0-688CED361770}">
  <sheetPr codeName="Sheet71"/>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79</v>
      </c>
      <c r="C2" s="10"/>
      <c r="D2" s="35" t="s">
        <v>83</v>
      </c>
      <c r="S2" s="3" t="s">
        <v>7</v>
      </c>
    </row>
    <row r="3" spans="2:19" x14ac:dyDescent="0.15">
      <c r="B3" t="s">
        <v>80</v>
      </c>
      <c r="D3" s="13"/>
    </row>
    <row r="4" spans="2:19" ht="29" thickBot="1" x14ac:dyDescent="0.2">
      <c r="B4" s="85" t="s">
        <v>218</v>
      </c>
      <c r="N4" s="5" t="s">
        <v>5</v>
      </c>
      <c r="O4" s="4" t="s">
        <v>0</v>
      </c>
    </row>
    <row r="5" spans="2:19" x14ac:dyDescent="0.15">
      <c r="B5" t="s">
        <v>8</v>
      </c>
      <c r="C5" s="6" t="s">
        <v>81</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f>2031</f>
        <v>2031</v>
      </c>
      <c r="O5" s="21">
        <v>0.05</v>
      </c>
      <c r="P5" t="s">
        <v>1</v>
      </c>
      <c r="R5" s="1"/>
    </row>
    <row r="6" spans="2:19" x14ac:dyDescent="0.15">
      <c r="B6" t="s">
        <v>22</v>
      </c>
      <c r="C6" s="7">
        <v>59.4</v>
      </c>
      <c r="D6" s="24">
        <f>C6*(1+$O$5)</f>
        <v>62.370000000000005</v>
      </c>
      <c r="E6" s="24">
        <f>D6*(1+$O$5)</f>
        <v>65.488500000000002</v>
      </c>
      <c r="F6" s="24">
        <f>E6*(1+$O$5)</f>
        <v>68.76292500000001</v>
      </c>
      <c r="G6" s="24">
        <f>F6*(1+$O$5)</f>
        <v>72.201071250000012</v>
      </c>
      <c r="H6" s="24">
        <f>G6*(1+$O$5)</f>
        <v>75.811124812500012</v>
      </c>
      <c r="I6" s="24">
        <f>H6*(1+$O$6)</f>
        <v>79.60168105312502</v>
      </c>
      <c r="J6" s="24">
        <f>I6*(1+$O$6)</f>
        <v>83.581765105781272</v>
      </c>
      <c r="K6" s="24">
        <f>J6*(1+$O$6)</f>
        <v>87.760853361070346</v>
      </c>
      <c r="L6" s="24">
        <f>K6*(1+$O$6)</f>
        <v>92.148896029123861</v>
      </c>
      <c r="M6" s="24">
        <f>L6*(1+$O$6)</f>
        <v>96.756340830580058</v>
      </c>
      <c r="N6" s="24">
        <f>L6*O8</f>
        <v>2303.7224007280965</v>
      </c>
      <c r="O6" s="21">
        <v>0.05</v>
      </c>
      <c r="P6" s="1" t="s">
        <v>2</v>
      </c>
    </row>
    <row r="7" spans="2:19" x14ac:dyDescent="0.15">
      <c r="B7" t="s">
        <v>161</v>
      </c>
      <c r="C7" s="8" t="str">
        <f>CONCATENATE(R8,O7*100,S8)</f>
        <v>PV(7%)</v>
      </c>
      <c r="D7" s="24">
        <f>D6*(1+$O$7)^($D$5-D5-1)</f>
        <v>58.289719626168228</v>
      </c>
      <c r="E7" s="24">
        <f t="shared" ref="E7:N7" si="1">E6*(1+$O$7)^($D$5-E5-1)</f>
        <v>57.200192156520217</v>
      </c>
      <c r="F7" s="24">
        <f t="shared" si="1"/>
        <v>56.131029686304892</v>
      </c>
      <c r="G7" s="24">
        <f t="shared" si="1"/>
        <v>55.081851561327234</v>
      </c>
      <c r="H7" s="24">
        <f t="shared" si="1"/>
        <v>54.052284242423916</v>
      </c>
      <c r="I7" s="24">
        <f t="shared" si="1"/>
        <v>53.041961172472078</v>
      </c>
      <c r="J7" s="24">
        <f t="shared" si="1"/>
        <v>52.05052264588381</v>
      </c>
      <c r="K7" s="24">
        <f t="shared" si="1"/>
        <v>51.077615680540191</v>
      </c>
      <c r="L7" s="24">
        <f t="shared" si="1"/>
        <v>50.122893892118881</v>
      </c>
      <c r="M7" s="24">
        <f t="shared" si="1"/>
        <v>49.186017370770863</v>
      </c>
      <c r="N7" s="24">
        <f t="shared" si="1"/>
        <v>1171.0956516850206</v>
      </c>
      <c r="O7" s="21">
        <v>7.0000000000000007E-2</v>
      </c>
      <c r="P7" t="s">
        <v>3</v>
      </c>
    </row>
    <row r="8" spans="2:19" ht="14" thickBot="1" x14ac:dyDescent="0.2">
      <c r="C8" s="9" t="s">
        <v>29</v>
      </c>
      <c r="D8" s="25">
        <f>SUM(D7:N7)</f>
        <v>1707.3297397195511</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DIVIDENDS</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0.05</v>
      </c>
      <c r="P11" t="s">
        <v>1</v>
      </c>
    </row>
    <row r="12" spans="2:19" x14ac:dyDescent="0.15">
      <c r="B12" t="s">
        <v>21</v>
      </c>
      <c r="C12" s="7">
        <f>C6</f>
        <v>59.4</v>
      </c>
      <c r="D12" s="24">
        <f>C12*(1+$O$11)</f>
        <v>62.370000000000005</v>
      </c>
      <c r="E12" s="24">
        <f>D12*(1+$O$11)</f>
        <v>65.488500000000002</v>
      </c>
      <c r="F12" s="24">
        <f>E12*(1+$O$11)</f>
        <v>68.76292500000001</v>
      </c>
      <c r="G12" s="24">
        <f>F12*(1+$O$11)</f>
        <v>72.201071250000012</v>
      </c>
      <c r="H12" s="24">
        <f>G12*(1+$O$11)</f>
        <v>75.811124812500012</v>
      </c>
      <c r="I12" s="24">
        <f>H12*(1+$O$12)</f>
        <v>79.60168105312502</v>
      </c>
      <c r="J12" s="24">
        <f>I12*(1+$O$12)</f>
        <v>83.581765105781272</v>
      </c>
      <c r="K12" s="24">
        <f>J12*(1+$O$12)</f>
        <v>87.760853361070346</v>
      </c>
      <c r="L12" s="24">
        <f>K12*(1+$O$12)</f>
        <v>92.148896029123861</v>
      </c>
      <c r="M12" s="24">
        <f>L12*(1+$O$12)</f>
        <v>96.756340830580058</v>
      </c>
      <c r="N12" s="24">
        <f>L12*O14</f>
        <v>6911.1672021842896</v>
      </c>
      <c r="O12" s="21">
        <v>0.05</v>
      </c>
      <c r="P12" s="1" t="s">
        <v>2</v>
      </c>
    </row>
    <row r="13" spans="2:19" x14ac:dyDescent="0.15">
      <c r="B13" t="str">
        <f>B7</f>
        <v>in points</v>
      </c>
      <c r="C13" s="8" t="str">
        <f>C7</f>
        <v>PV(7%)</v>
      </c>
      <c r="D13" s="24">
        <f>D12*(1+$O$13)^($D$11-D11-1)</f>
        <v>58.289719626168228</v>
      </c>
      <c r="E13" s="24">
        <f t="shared" ref="E13:M13" si="3">E12*(1+$O$7)^($D$5-E11-1)</f>
        <v>57.200192156520217</v>
      </c>
      <c r="F13" s="24">
        <f t="shared" si="3"/>
        <v>56.131029686304892</v>
      </c>
      <c r="G13" s="24">
        <f t="shared" si="3"/>
        <v>55.081851561327234</v>
      </c>
      <c r="H13" s="24">
        <f t="shared" si="3"/>
        <v>54.052284242423916</v>
      </c>
      <c r="I13" s="24">
        <f t="shared" si="3"/>
        <v>53.041961172472078</v>
      </c>
      <c r="J13" s="24">
        <f t="shared" si="3"/>
        <v>52.05052264588381</v>
      </c>
      <c r="K13" s="24">
        <f t="shared" si="3"/>
        <v>51.077615680540191</v>
      </c>
      <c r="L13" s="24">
        <f t="shared" si="3"/>
        <v>50.122893892118881</v>
      </c>
      <c r="M13" s="24">
        <f t="shared" si="3"/>
        <v>49.186017370770863</v>
      </c>
      <c r="N13" s="24">
        <f>N12*(1+$O$7)^($D$5-N11-1)</f>
        <v>3513.2869550550618</v>
      </c>
      <c r="O13" s="21">
        <f>O7</f>
        <v>7.0000000000000007E-2</v>
      </c>
      <c r="P13" t="s">
        <v>3</v>
      </c>
    </row>
    <row r="14" spans="2:19" ht="14" thickBot="1" x14ac:dyDescent="0.2">
      <c r="C14" s="9" t="s">
        <v>4</v>
      </c>
      <c r="D14" s="25">
        <f>SUM(D13:N13)</f>
        <v>4049.5210430895922</v>
      </c>
      <c r="E14" s="26"/>
      <c r="F14" s="26"/>
      <c r="G14" s="26"/>
      <c r="H14" s="26"/>
      <c r="I14" s="26"/>
      <c r="J14" s="26"/>
      <c r="K14" s="26"/>
      <c r="L14" s="26"/>
      <c r="M14" s="26"/>
      <c r="N14" s="26"/>
      <c r="O14" s="22">
        <v>75</v>
      </c>
      <c r="P14" t="s">
        <v>23</v>
      </c>
    </row>
    <row r="16" spans="2:19" ht="29" thickBot="1" x14ac:dyDescent="0.2">
      <c r="N16" s="5" t="s">
        <v>5</v>
      </c>
      <c r="O16" s="4" t="s">
        <v>0</v>
      </c>
    </row>
    <row r="17" spans="2:16" x14ac:dyDescent="0.15">
      <c r="B17" t="s">
        <v>10</v>
      </c>
      <c r="C17" s="6" t="str">
        <f>C11</f>
        <v>DIVIDENDS</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0.04</v>
      </c>
      <c r="P17" t="s">
        <v>1</v>
      </c>
    </row>
    <row r="18" spans="2:16" x14ac:dyDescent="0.15">
      <c r="B18" t="s">
        <v>20</v>
      </c>
      <c r="C18" s="7">
        <f>C12</f>
        <v>59.4</v>
      </c>
      <c r="D18" s="24">
        <f>C18*(1+$O$17)</f>
        <v>61.776000000000003</v>
      </c>
      <c r="E18" s="24">
        <f>D18*(1+$O$17)</f>
        <v>64.247040000000013</v>
      </c>
      <c r="F18" s="24">
        <f>E18*(1+$O$17)</f>
        <v>66.816921600000015</v>
      </c>
      <c r="G18" s="24">
        <f>F18*(1+$O$17)</f>
        <v>69.489598464000011</v>
      </c>
      <c r="H18" s="24">
        <f>G18*(1+$O$17)</f>
        <v>72.26918240256002</v>
      </c>
      <c r="I18" s="24">
        <f>H18*(1+$O$18)</f>
        <v>75.15994969866243</v>
      </c>
      <c r="J18" s="24">
        <f>I18*(1+$O$18)</f>
        <v>78.16634768660893</v>
      </c>
      <c r="K18" s="24">
        <f>J18*(1+$O$18)</f>
        <v>81.293001594073289</v>
      </c>
      <c r="L18" s="24">
        <f>K18*(1+$O$18)</f>
        <v>84.54472165783622</v>
      </c>
      <c r="M18" s="24">
        <f>L18*(1+$O$18)</f>
        <v>87.926510524149677</v>
      </c>
      <c r="N18" s="24">
        <f>L18*O20</f>
        <v>2113.6180414459054</v>
      </c>
      <c r="O18" s="21">
        <v>0.04</v>
      </c>
      <c r="P18" s="1" t="s">
        <v>2</v>
      </c>
    </row>
    <row r="19" spans="2:16" x14ac:dyDescent="0.15">
      <c r="B19" t="str">
        <f>B7</f>
        <v>in points</v>
      </c>
      <c r="C19" s="8" t="str">
        <f>C13</f>
        <v>PV(7%)</v>
      </c>
      <c r="D19" s="24">
        <f>D18*(1+$O$19)^($D$17-D17-1)</f>
        <v>57.734579439252336</v>
      </c>
      <c r="E19" s="24">
        <f t="shared" ref="E19:N19" si="5">E18*(1+$O$19)^($D$17-E17-1)</f>
        <v>56.115852912918164</v>
      </c>
      <c r="F19" s="24">
        <f t="shared" si="5"/>
        <v>54.54251124246251</v>
      </c>
      <c r="G19" s="24">
        <f t="shared" si="5"/>
        <v>53.013281955290672</v>
      </c>
      <c r="H19" s="24">
        <f t="shared" si="5"/>
        <v>51.526928255609626</v>
      </c>
      <c r="I19" s="24">
        <f t="shared" si="5"/>
        <v>50.082248024143944</v>
      </c>
      <c r="J19" s="24">
        <f t="shared" si="5"/>
        <v>48.678072845896914</v>
      </c>
      <c r="K19" s="24">
        <f t="shared" si="5"/>
        <v>47.313267065170834</v>
      </c>
      <c r="L19" s="24">
        <f t="shared" si="5"/>
        <v>45.986726867081934</v>
      </c>
      <c r="M19" s="24">
        <f t="shared" si="5"/>
        <v>44.6973793848273</v>
      </c>
      <c r="N19" s="24">
        <f t="shared" si="5"/>
        <v>1074.4562352121945</v>
      </c>
      <c r="O19" s="21">
        <f>O13</f>
        <v>7.0000000000000007E-2</v>
      </c>
      <c r="P19" t="s">
        <v>3</v>
      </c>
    </row>
    <row r="20" spans="2:16" ht="14" thickBot="1" x14ac:dyDescent="0.2">
      <c r="C20" s="9" t="s">
        <v>4</v>
      </c>
      <c r="D20" s="25">
        <f>SUM(D19:N19)</f>
        <v>1584.1470832048487</v>
      </c>
      <c r="E20" s="26"/>
      <c r="F20" s="26"/>
      <c r="G20" s="26"/>
      <c r="H20" s="26"/>
      <c r="I20" s="26"/>
      <c r="J20" s="26"/>
      <c r="K20" s="26"/>
      <c r="L20" s="26"/>
      <c r="M20" s="26"/>
      <c r="N20" s="26"/>
      <c r="O20" s="22">
        <v>25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1707.3297397195511</v>
      </c>
      <c r="F23" s="29">
        <f>E23*D23</f>
        <v>1024.3978438317306</v>
      </c>
    </row>
    <row r="24" spans="2:16" x14ac:dyDescent="0.15">
      <c r="C24" s="11" t="s">
        <v>16</v>
      </c>
      <c r="D24" s="27">
        <v>0.2</v>
      </c>
      <c r="E24" s="24">
        <f>D14</f>
        <v>4049.5210430895922</v>
      </c>
      <c r="F24" s="29">
        <f>E24*D24</f>
        <v>809.90420861791847</v>
      </c>
    </row>
    <row r="25" spans="2:16" ht="14" thickBot="1" x14ac:dyDescent="0.2">
      <c r="C25" s="12" t="s">
        <v>33</v>
      </c>
      <c r="D25" s="28">
        <v>0.2</v>
      </c>
      <c r="E25" s="30">
        <f>D20</f>
        <v>1584.1470832048487</v>
      </c>
      <c r="F25" s="31">
        <f>E25*D25</f>
        <v>316.82941664096978</v>
      </c>
    </row>
    <row r="26" spans="2:16" ht="14" thickBot="1" x14ac:dyDescent="0.2">
      <c r="E26" s="19" t="s">
        <v>11</v>
      </c>
      <c r="F26" s="20">
        <f>SUM(F23:F25)</f>
        <v>2151.1314690906188</v>
      </c>
    </row>
    <row r="28" spans="2:16" x14ac:dyDescent="0.15">
      <c r="B28" t="s">
        <v>27</v>
      </c>
    </row>
    <row r="30" spans="2:16" x14ac:dyDescent="0.15">
      <c r="B30" t="s">
        <v>26</v>
      </c>
      <c r="C30" s="32" t="s">
        <v>28</v>
      </c>
    </row>
  </sheetData>
  <conditionalFormatting sqref="D3">
    <cfRule type="containsText" dxfId="39" priority="1" operator="containsText" text="overvalued">
      <formula>NOT(ISERROR(SEARCH("overvalued",D3)))</formula>
    </cfRule>
    <cfRule type="containsText" dxfId="38" priority="2" operator="containsText" text="undervalued">
      <formula>NOT(ISERROR(SEARCH("undervalued",D3)))</formula>
    </cfRule>
  </conditionalFormatting>
  <hyperlinks>
    <hyperlink ref="C30" r:id="rId1" xr:uid="{7D1EB65C-4CAA-4B39-8D45-F17DC9759497}"/>
    <hyperlink ref="D2" r:id="rId2" xr:uid="{BD54A645-C613-4121-848A-CA9D7E6B81FB}"/>
    <hyperlink ref="B4" location="'COMPARATIVE TABLE'!A1" display="'COMPARATIVE TABLE'!A1" xr:uid="{A09AA73E-E316-44AF-83BA-0739534008CF}"/>
  </hyperlinks>
  <pageMargins left="0.7" right="0.7" top="0.78740157499999996" bottom="0.78740157499999996" header="0.3" footer="0.3"/>
  <pageSetup paperSize="9" orientation="portrait" r:id="rId3"/>
  <drawing r:id="rId4"/>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EB2C-D789-48DB-A4E7-B4B96ACA4364}">
  <sheetPr codeName="Sheet72"/>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77</v>
      </c>
      <c r="C2" s="32" t="s">
        <v>84</v>
      </c>
      <c r="D2" s="13"/>
      <c r="S2" s="3" t="s">
        <v>7</v>
      </c>
    </row>
    <row r="3" spans="2:19" x14ac:dyDescent="0.15">
      <c r="D3" s="13"/>
    </row>
    <row r="4" spans="2:19" ht="29" thickBot="1" x14ac:dyDescent="0.2">
      <c r="B4" s="85" t="s">
        <v>218</v>
      </c>
      <c r="N4" s="5" t="s">
        <v>5</v>
      </c>
      <c r="O4" s="4" t="s">
        <v>0</v>
      </c>
    </row>
    <row r="5" spans="2:19" x14ac:dyDescent="0.15">
      <c r="B5" t="s">
        <v>8</v>
      </c>
      <c r="C5" s="6" t="s">
        <v>45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0.25</v>
      </c>
      <c r="P5" t="s">
        <v>1</v>
      </c>
      <c r="R5" s="1"/>
    </row>
    <row r="6" spans="2:19" x14ac:dyDescent="0.15">
      <c r="B6" t="s">
        <v>22</v>
      </c>
      <c r="C6" s="7">
        <f>100/6.8</f>
        <v>14.705882352941178</v>
      </c>
      <c r="D6" s="34">
        <f>C6*(1+$O$5)</f>
        <v>18.382352941176471</v>
      </c>
      <c r="E6" s="34">
        <f>D6*(1+$O$5)</f>
        <v>22.977941176470587</v>
      </c>
      <c r="F6" s="34">
        <f>E6*(1+$O$5)</f>
        <v>28.722426470588232</v>
      </c>
      <c r="G6" s="34">
        <f>F6*(1+$O$5)</f>
        <v>35.90303308823529</v>
      </c>
      <c r="H6" s="34">
        <f>G6*(1+$O$5)</f>
        <v>44.878791360294116</v>
      </c>
      <c r="I6" s="34">
        <f>H6*(1+$O$6)</f>
        <v>51.610610064338232</v>
      </c>
      <c r="J6" s="34">
        <f>I6*(1+$O$6)</f>
        <v>59.352201573988964</v>
      </c>
      <c r="K6" s="34">
        <f>J6*(1+$O$6)</f>
        <v>68.255031810087303</v>
      </c>
      <c r="L6" s="34">
        <f>K6*(1+$O$6)</f>
        <v>78.493286581600387</v>
      </c>
      <c r="M6" s="34">
        <f>L6*(1+$O$6)</f>
        <v>90.267279568840436</v>
      </c>
      <c r="N6" s="24">
        <f>L6*O8</f>
        <v>2354.7985974480116</v>
      </c>
      <c r="O6" s="21">
        <v>0.15</v>
      </c>
      <c r="P6" s="1" t="s">
        <v>2</v>
      </c>
    </row>
    <row r="7" spans="2:19" x14ac:dyDescent="0.15">
      <c r="C7" s="8" t="str">
        <f>CONCATENATE(R8,O7*100,S8)</f>
        <v>PV(10%)</v>
      </c>
      <c r="D7" s="24"/>
      <c r="E7" s="24"/>
      <c r="F7" s="24"/>
      <c r="G7" s="24"/>
      <c r="H7" s="24"/>
      <c r="I7" s="24"/>
      <c r="J7" s="24"/>
      <c r="K7" s="24"/>
      <c r="L7" s="24"/>
      <c r="M7" s="24"/>
      <c r="N7" s="24">
        <f>N6*(1+$O$7)^($D$5-N5-1)</f>
        <v>907.87679720415349</v>
      </c>
      <c r="O7" s="21">
        <v>0.1</v>
      </c>
      <c r="P7" t="s">
        <v>3</v>
      </c>
    </row>
    <row r="8" spans="2:19" ht="14" thickBot="1" x14ac:dyDescent="0.2">
      <c r="C8" s="9" t="s">
        <v>29</v>
      </c>
      <c r="D8" s="25">
        <f>SUM(D7:N7)</f>
        <v>907.87679720415349</v>
      </c>
      <c r="E8" s="26"/>
      <c r="F8" s="26"/>
      <c r="G8" s="26"/>
      <c r="H8" s="26"/>
      <c r="I8" s="26"/>
      <c r="J8" s="26"/>
      <c r="K8" s="26"/>
      <c r="L8" s="26"/>
      <c r="M8" s="26"/>
      <c r="N8" s="26"/>
      <c r="O8" s="22">
        <v>30</v>
      </c>
      <c r="P8" t="s">
        <v>23</v>
      </c>
      <c r="R8" s="18" t="s">
        <v>24</v>
      </c>
      <c r="S8" s="18" t="s">
        <v>25</v>
      </c>
    </row>
    <row r="10" spans="2:19" ht="29" thickBot="1" x14ac:dyDescent="0.2">
      <c r="N10" s="5" t="s">
        <v>5</v>
      </c>
      <c r="O10" s="4" t="s">
        <v>0</v>
      </c>
    </row>
    <row r="11" spans="2:19" x14ac:dyDescent="0.15">
      <c r="B11" t="s">
        <v>9</v>
      </c>
      <c r="C11" s="6" t="str">
        <f>C5</f>
        <v>Cashflow</v>
      </c>
      <c r="D11" s="23">
        <v>2021</v>
      </c>
      <c r="E11" s="23">
        <f t="shared" ref="E11:M11" si="1">D11+1</f>
        <v>2022</v>
      </c>
      <c r="F11" s="23">
        <f t="shared" si="1"/>
        <v>2023</v>
      </c>
      <c r="G11" s="23">
        <f t="shared" si="1"/>
        <v>2024</v>
      </c>
      <c r="H11" s="23">
        <f t="shared" si="1"/>
        <v>2025</v>
      </c>
      <c r="I11" s="23">
        <f t="shared" si="1"/>
        <v>2026</v>
      </c>
      <c r="J11" s="23">
        <f t="shared" si="1"/>
        <v>2027</v>
      </c>
      <c r="K11" s="23">
        <f t="shared" si="1"/>
        <v>2028</v>
      </c>
      <c r="L11" s="23">
        <f t="shared" si="1"/>
        <v>2029</v>
      </c>
      <c r="M11" s="23">
        <f t="shared" si="1"/>
        <v>2030</v>
      </c>
      <c r="N11" s="23">
        <v>2030</v>
      </c>
      <c r="O11" s="21">
        <v>0.3</v>
      </c>
      <c r="P11" t="s">
        <v>1</v>
      </c>
    </row>
    <row r="12" spans="2:19" x14ac:dyDescent="0.15">
      <c r="B12" t="s">
        <v>21</v>
      </c>
      <c r="C12" s="7">
        <f>C6</f>
        <v>14.705882352941178</v>
      </c>
      <c r="D12" s="24">
        <f>C12*(1+$O$11)</f>
        <v>19.117647058823533</v>
      </c>
      <c r="E12" s="24">
        <f>D12*(1+$O$11)</f>
        <v>24.852941176470594</v>
      </c>
      <c r="F12" s="24">
        <f>E12*(1+$O$11)</f>
        <v>32.308823529411775</v>
      </c>
      <c r="G12" s="24">
        <f>F12*(1+$O$11)</f>
        <v>42.001470588235307</v>
      </c>
      <c r="H12" s="24">
        <f>G12*(1+$O$11)</f>
        <v>54.601911764705903</v>
      </c>
      <c r="I12" s="24">
        <f>H12*(1+$O$12)</f>
        <v>65.522294117647078</v>
      </c>
      <c r="J12" s="24">
        <f>I12*(1+$O$12)</f>
        <v>78.626752941176491</v>
      </c>
      <c r="K12" s="24">
        <f>J12*(1+$O$12)</f>
        <v>94.352103529411792</v>
      </c>
      <c r="L12" s="24">
        <f>K12*(1+$O$12)</f>
        <v>113.22252423529415</v>
      </c>
      <c r="M12" s="24">
        <f>L12*(1+$O$12)</f>
        <v>135.86702908235296</v>
      </c>
      <c r="N12" s="24">
        <f>L12*O14</f>
        <v>3396.6757270588241</v>
      </c>
      <c r="O12" s="21">
        <v>0.2</v>
      </c>
      <c r="P12" s="1" t="s">
        <v>2</v>
      </c>
    </row>
    <row r="13" spans="2:19" x14ac:dyDescent="0.15">
      <c r="B13" t="s">
        <v>19</v>
      </c>
      <c r="C13" s="8" t="str">
        <f>C7</f>
        <v>PV(10%)</v>
      </c>
      <c r="D13" s="24"/>
      <c r="E13" s="24"/>
      <c r="F13" s="24"/>
      <c r="G13" s="24"/>
      <c r="H13" s="24"/>
      <c r="I13" s="24"/>
      <c r="J13" s="24"/>
      <c r="K13" s="24"/>
      <c r="L13" s="24"/>
      <c r="M13" s="24"/>
      <c r="N13" s="24">
        <f>N12*(1+$O$7)^($D$5-N11-1)</f>
        <v>1309.5655329357046</v>
      </c>
      <c r="O13" s="21">
        <f>O7</f>
        <v>0.1</v>
      </c>
      <c r="P13" t="s">
        <v>3</v>
      </c>
    </row>
    <row r="14" spans="2:19" ht="14" thickBot="1" x14ac:dyDescent="0.2">
      <c r="C14" s="9" t="s">
        <v>4</v>
      </c>
      <c r="D14" s="25">
        <f>SUM(D13:N13)</f>
        <v>1309.5655329357046</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Cashflow</v>
      </c>
      <c r="D17" s="23">
        <v>2021</v>
      </c>
      <c r="E17" s="23">
        <f t="shared" ref="E17:M17" si="2">D17+1</f>
        <v>2022</v>
      </c>
      <c r="F17" s="23">
        <f t="shared" si="2"/>
        <v>2023</v>
      </c>
      <c r="G17" s="23">
        <f t="shared" si="2"/>
        <v>2024</v>
      </c>
      <c r="H17" s="23">
        <f t="shared" si="2"/>
        <v>2025</v>
      </c>
      <c r="I17" s="23">
        <f t="shared" si="2"/>
        <v>2026</v>
      </c>
      <c r="J17" s="23">
        <f t="shared" si="2"/>
        <v>2027</v>
      </c>
      <c r="K17" s="23">
        <f t="shared" si="2"/>
        <v>2028</v>
      </c>
      <c r="L17" s="23">
        <f t="shared" si="2"/>
        <v>2029</v>
      </c>
      <c r="M17" s="23">
        <f t="shared" si="2"/>
        <v>2030</v>
      </c>
      <c r="N17" s="23">
        <v>2030</v>
      </c>
      <c r="O17" s="21">
        <v>0.2</v>
      </c>
      <c r="P17" t="s">
        <v>1</v>
      </c>
    </row>
    <row r="18" spans="2:16" x14ac:dyDescent="0.15">
      <c r="B18" t="s">
        <v>20</v>
      </c>
      <c r="C18" s="7">
        <f>C12</f>
        <v>14.705882352941178</v>
      </c>
      <c r="D18" s="24">
        <f>C18*(1+$O$17)</f>
        <v>17.647058823529413</v>
      </c>
      <c r="E18" s="24">
        <f>D18*(1+$O$17)</f>
        <v>21.176470588235293</v>
      </c>
      <c r="F18" s="24">
        <f>E18*(1+$O$17)</f>
        <v>25.411764705882351</v>
      </c>
      <c r="G18" s="24">
        <f>F18*(1+$O$17)</f>
        <v>30.494117647058822</v>
      </c>
      <c r="H18" s="24">
        <f>G18*(1+$O$17)</f>
        <v>36.592941176470582</v>
      </c>
      <c r="I18" s="24">
        <f>H18*(1+$O$18)</f>
        <v>40.252235294117646</v>
      </c>
      <c r="J18" s="24">
        <f>I18*(1+$O$18)</f>
        <v>44.277458823529415</v>
      </c>
      <c r="K18" s="24">
        <f>J18*(1+$O$18)</f>
        <v>48.705204705882359</v>
      </c>
      <c r="L18" s="24">
        <f>K18*(1+$O$18)</f>
        <v>53.575725176470598</v>
      </c>
      <c r="M18" s="24">
        <f>L18*(1+$O$18)</f>
        <v>58.933297694117663</v>
      </c>
      <c r="N18" s="24">
        <f>L18*O20</f>
        <v>803.63587764705903</v>
      </c>
      <c r="O18" s="21">
        <v>0.1</v>
      </c>
      <c r="P18" s="1" t="s">
        <v>2</v>
      </c>
    </row>
    <row r="19" spans="2:16" x14ac:dyDescent="0.15">
      <c r="B19" t="s">
        <v>19</v>
      </c>
      <c r="C19" s="8" t="str">
        <f>C13</f>
        <v>PV(10%)</v>
      </c>
      <c r="D19" s="24"/>
      <c r="E19" s="24"/>
      <c r="F19" s="24"/>
      <c r="G19" s="24"/>
      <c r="H19" s="24"/>
      <c r="I19" s="24"/>
      <c r="J19" s="24"/>
      <c r="K19" s="24"/>
      <c r="L19" s="24"/>
      <c r="M19" s="24"/>
      <c r="N19" s="24">
        <f>N18*(1+$O$19)^($D$17-N17-1)</f>
        <v>309.83641977163563</v>
      </c>
      <c r="O19" s="21">
        <f>O13</f>
        <v>0.1</v>
      </c>
      <c r="P19" t="s">
        <v>3</v>
      </c>
    </row>
    <row r="20" spans="2:16" ht="14" thickBot="1" x14ac:dyDescent="0.2">
      <c r="C20" s="9" t="s">
        <v>4</v>
      </c>
      <c r="D20" s="25">
        <f>SUM(D19:N19)</f>
        <v>309.83641977163563</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907.87679720415349</v>
      </c>
      <c r="F23" s="29">
        <f>E23*D23</f>
        <v>544.72607832249207</v>
      </c>
    </row>
    <row r="24" spans="2:16" x14ac:dyDescent="0.15">
      <c r="C24" s="11" t="s">
        <v>16</v>
      </c>
      <c r="D24" s="27">
        <v>0.2</v>
      </c>
      <c r="E24" s="24">
        <f>D14</f>
        <v>1309.5655329357046</v>
      </c>
      <c r="F24" s="29">
        <f>E24*D24</f>
        <v>261.91310658714093</v>
      </c>
    </row>
    <row r="25" spans="2:16" ht="14" thickBot="1" x14ac:dyDescent="0.2">
      <c r="C25" s="12" t="s">
        <v>33</v>
      </c>
      <c r="D25" s="28">
        <v>0.2</v>
      </c>
      <c r="E25" s="30">
        <f>D20</f>
        <v>309.83641977163563</v>
      </c>
      <c r="F25" s="31">
        <f>E25*D25</f>
        <v>61.967283954327129</v>
      </c>
    </row>
    <row r="26" spans="2:16" ht="14" thickBot="1" x14ac:dyDescent="0.2">
      <c r="E26" s="19" t="s">
        <v>11</v>
      </c>
      <c r="F26" s="20">
        <f>SUM(F23:F25)</f>
        <v>868.60646886396023</v>
      </c>
    </row>
    <row r="28" spans="2:16" x14ac:dyDescent="0.15">
      <c r="B28" t="s">
        <v>27</v>
      </c>
    </row>
    <row r="30" spans="2:16" x14ac:dyDescent="0.15">
      <c r="B30" t="s">
        <v>26</v>
      </c>
      <c r="C30" s="32" t="s">
        <v>28</v>
      </c>
    </row>
  </sheetData>
  <conditionalFormatting sqref="D3">
    <cfRule type="containsText" dxfId="37" priority="1" operator="containsText" text="overvalued">
      <formula>NOT(ISERROR(SEARCH("overvalued",D3)))</formula>
    </cfRule>
    <cfRule type="containsText" dxfId="36" priority="2" operator="containsText" text="undervalued">
      <formula>NOT(ISERROR(SEARCH("undervalued",D3)))</formula>
    </cfRule>
  </conditionalFormatting>
  <hyperlinks>
    <hyperlink ref="C30" r:id="rId1" xr:uid="{662BABF0-6E0B-4442-ABA1-BADB8F4E1E48}"/>
    <hyperlink ref="C2" r:id="rId2" xr:uid="{39F58890-8BB2-41B5-AA6E-FEBB81775E33}"/>
    <hyperlink ref="B4" location="'COMPARATIVE TABLE'!A1" display="'COMPARATIVE TABLE'!A1" xr:uid="{CD104A46-855C-4DAF-995F-D5DA3AE84087}"/>
  </hyperlinks>
  <pageMargins left="0.7" right="0.7" top="0.78740157499999996" bottom="0.78740157499999996" header="0.3" footer="0.3"/>
  <pageSetup paperSize="9" orientation="portrait" r:id="rId3"/>
  <drawing r:id="rId4"/>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E4855-8F13-447D-B01F-9A0C3E4E61AC}">
  <sheetPr codeName="Sheet73"/>
  <dimension ref="B1:S30"/>
  <sheetViews>
    <sheetView showGridLines="0" topLeftCell="B1" zoomScaleNormal="100" workbookViewId="0">
      <selection activeCell="C2" sqref="C2"/>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73</v>
      </c>
      <c r="C2" s="32" t="s">
        <v>85</v>
      </c>
      <c r="D2" s="13"/>
      <c r="S2" s="3" t="s">
        <v>7</v>
      </c>
    </row>
    <row r="3" spans="2:19" x14ac:dyDescent="0.15">
      <c r="D3" s="13"/>
    </row>
    <row r="4" spans="2:19" ht="29" thickBot="1" x14ac:dyDescent="0.2">
      <c r="N4" s="5" t="s">
        <v>5</v>
      </c>
      <c r="O4" s="4" t="s">
        <v>0</v>
      </c>
    </row>
    <row r="5" spans="2:19" x14ac:dyDescent="0.15">
      <c r="B5" t="s">
        <v>8</v>
      </c>
      <c r="C5" s="6" t="s">
        <v>74</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0.1</v>
      </c>
      <c r="P5" t="s">
        <v>1</v>
      </c>
      <c r="R5" s="1"/>
    </row>
    <row r="6" spans="2:19" x14ac:dyDescent="0.15">
      <c r="B6" t="s">
        <v>22</v>
      </c>
      <c r="C6" s="7">
        <v>1.7857000000000001</v>
      </c>
      <c r="D6" s="24">
        <f>C6*(1+$O$5)</f>
        <v>1.9642700000000002</v>
      </c>
      <c r="E6" s="24">
        <f>D6*(1+$O$5)</f>
        <v>2.1606970000000003</v>
      </c>
      <c r="F6" s="24">
        <f>E6*(1+$O$5)</f>
        <v>2.3767667000000006</v>
      </c>
      <c r="G6" s="24">
        <f>F6*(1+$O$5)</f>
        <v>2.6144433700000009</v>
      </c>
      <c r="H6" s="24">
        <f>G6*(1+$O$5)</f>
        <v>2.8758877070000013</v>
      </c>
      <c r="I6" s="24">
        <f>H6*(1+$O$6)</f>
        <v>3.4510652484000013</v>
      </c>
      <c r="J6" s="24">
        <f>I6*(1+$O$6)</f>
        <v>4.1412782980800014</v>
      </c>
      <c r="K6" s="24">
        <f>J6*(1+$O$6)</f>
        <v>4.9695339576960018</v>
      </c>
      <c r="L6" s="24">
        <f>K6*(1+$O$6)</f>
        <v>5.9634407492352022</v>
      </c>
      <c r="M6" s="24">
        <f>L6*(1+$O$6)</f>
        <v>7.1561288990822423</v>
      </c>
      <c r="N6" s="24">
        <f>L6*O8</f>
        <v>178.90322247705606</v>
      </c>
      <c r="O6" s="21">
        <v>0.2</v>
      </c>
      <c r="P6" s="1" t="s">
        <v>2</v>
      </c>
    </row>
    <row r="7" spans="2:19" x14ac:dyDescent="0.15">
      <c r="C7" s="8" t="str">
        <f>CONCATENATE(R8,O7*100,S8)</f>
        <v>PV(5%)</v>
      </c>
      <c r="D7" s="24">
        <f>D6*(1+$O$7)^($D$5-D5-1)</f>
        <v>1.8707333333333334</v>
      </c>
      <c r="E7" s="24">
        <f t="shared" ref="E7:N7" si="1">E6*(1+$O$7)^($D$5-E5-1)</f>
        <v>1.9598158730158732</v>
      </c>
      <c r="F7" s="24">
        <f t="shared" si="1"/>
        <v>2.0531404383975818</v>
      </c>
      <c r="G7" s="24">
        <f t="shared" si="1"/>
        <v>2.1509090307022287</v>
      </c>
      <c r="H7" s="24">
        <f t="shared" si="1"/>
        <v>2.2533332702594779</v>
      </c>
      <c r="I7" s="24">
        <f t="shared" si="1"/>
        <v>2.5752380231536889</v>
      </c>
      <c r="J7" s="24">
        <f t="shared" si="1"/>
        <v>2.9431291693185009</v>
      </c>
      <c r="K7" s="24">
        <f t="shared" si="1"/>
        <v>3.3635761935068591</v>
      </c>
      <c r="L7" s="24">
        <f t="shared" si="1"/>
        <v>3.8440870782935526</v>
      </c>
      <c r="M7" s="24">
        <f t="shared" si="1"/>
        <v>4.3932423751926315</v>
      </c>
      <c r="N7" s="24">
        <f t="shared" si="1"/>
        <v>109.83105937981578</v>
      </c>
      <c r="O7" s="21">
        <v>0.05</v>
      </c>
      <c r="P7" t="s">
        <v>3</v>
      </c>
    </row>
    <row r="8" spans="2:19" ht="14" thickBot="1" x14ac:dyDescent="0.2">
      <c r="C8" s="9" t="s">
        <v>29</v>
      </c>
      <c r="D8" s="25">
        <f>SUM(D7:N7)</f>
        <v>137.23826416498952</v>
      </c>
      <c r="E8" s="26"/>
      <c r="F8" s="26"/>
      <c r="G8" s="26"/>
      <c r="H8" s="26"/>
      <c r="I8" s="26"/>
      <c r="J8" s="26"/>
      <c r="K8" s="26"/>
      <c r="L8" s="26"/>
      <c r="M8" s="26"/>
      <c r="N8" s="26"/>
      <c r="O8" s="22">
        <v>30</v>
      </c>
      <c r="P8" t="s">
        <v>23</v>
      </c>
      <c r="R8" s="18" t="s">
        <v>24</v>
      </c>
      <c r="S8" s="18" t="s">
        <v>25</v>
      </c>
    </row>
    <row r="9" spans="2:19" x14ac:dyDescent="0.15">
      <c r="O9" t="s">
        <v>76</v>
      </c>
    </row>
    <row r="10" spans="2:19" ht="29" thickBot="1" x14ac:dyDescent="0.2">
      <c r="N10" s="5" t="s">
        <v>5</v>
      </c>
      <c r="O10" s="4" t="s">
        <v>0</v>
      </c>
    </row>
    <row r="11" spans="2:19" x14ac:dyDescent="0.15">
      <c r="B11" t="s">
        <v>9</v>
      </c>
      <c r="C11" s="6" t="str">
        <f>C5</f>
        <v>DIVIDEND</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1.7857000000000001</v>
      </c>
      <c r="D12" s="24">
        <f>C12*(1+$O$11)</f>
        <v>1.9642700000000002</v>
      </c>
      <c r="E12" s="24">
        <f>D12*(1+$O$11)</f>
        <v>2.1606970000000003</v>
      </c>
      <c r="F12" s="24">
        <f>E12*(1+$O$11)</f>
        <v>2.3767667000000006</v>
      </c>
      <c r="G12" s="24">
        <f>F12*(1+$O$11)</f>
        <v>2.6144433700000009</v>
      </c>
      <c r="H12" s="24">
        <f>G12*(1+$O$11)</f>
        <v>2.8758877070000013</v>
      </c>
      <c r="I12" s="24">
        <f>H12*(1+$O$12)</f>
        <v>3.4510652484000013</v>
      </c>
      <c r="J12" s="24">
        <f>I12*(1+$O$12)</f>
        <v>4.1412782980800014</v>
      </c>
      <c r="K12" s="24">
        <f>J12*(1+$O$12)</f>
        <v>4.9695339576960018</v>
      </c>
      <c r="L12" s="24">
        <f>K12*(1+$O$12)</f>
        <v>5.9634407492352022</v>
      </c>
      <c r="M12" s="24">
        <f>L12*(1+$O$12)</f>
        <v>7.1561288990822423</v>
      </c>
      <c r="N12" s="24">
        <f>L12*O14</f>
        <v>387.62364870028813</v>
      </c>
      <c r="O12" s="21">
        <v>0.2</v>
      </c>
      <c r="P12" s="1" t="s">
        <v>2</v>
      </c>
    </row>
    <row r="13" spans="2:19" x14ac:dyDescent="0.15">
      <c r="B13" t="s">
        <v>19</v>
      </c>
      <c r="C13" s="8" t="str">
        <f>C7</f>
        <v>PV(5%)</v>
      </c>
      <c r="D13" s="24">
        <f>D12*(1+$O$13)^($D$11-D11-1)</f>
        <v>1.8707333333333334</v>
      </c>
      <c r="E13" s="24">
        <f t="shared" ref="E13:M13" si="3">E12*(1+$O$7)^($D$5-E11-1)</f>
        <v>1.9598158730158732</v>
      </c>
      <c r="F13" s="24">
        <f t="shared" si="3"/>
        <v>2.0531404383975818</v>
      </c>
      <c r="G13" s="24">
        <f t="shared" si="3"/>
        <v>2.1509090307022287</v>
      </c>
      <c r="H13" s="24">
        <f t="shared" si="3"/>
        <v>2.2533332702594779</v>
      </c>
      <c r="I13" s="24">
        <f t="shared" si="3"/>
        <v>2.5752380231536889</v>
      </c>
      <c r="J13" s="24">
        <f t="shared" si="3"/>
        <v>2.9431291693185009</v>
      </c>
      <c r="K13" s="24">
        <f t="shared" si="3"/>
        <v>3.3635761935068591</v>
      </c>
      <c r="L13" s="24">
        <f t="shared" si="3"/>
        <v>3.8440870782935526</v>
      </c>
      <c r="M13" s="24">
        <f t="shared" si="3"/>
        <v>4.3932423751926315</v>
      </c>
      <c r="N13" s="24">
        <f>N12*(1+$O$7)^($D$5-N11-1)</f>
        <v>237.96729532293421</v>
      </c>
      <c r="O13" s="21">
        <f>O7</f>
        <v>0.05</v>
      </c>
      <c r="P13" t="s">
        <v>3</v>
      </c>
    </row>
    <row r="14" spans="2:19" ht="14" thickBot="1" x14ac:dyDescent="0.2">
      <c r="C14" s="9" t="s">
        <v>4</v>
      </c>
      <c r="D14" s="25">
        <f>SUM(D13:N13)</f>
        <v>265.37450010810795</v>
      </c>
      <c r="E14" s="26"/>
      <c r="F14" s="26"/>
      <c r="G14" s="26"/>
      <c r="H14" s="26"/>
      <c r="I14" s="26"/>
      <c r="J14" s="26"/>
      <c r="K14" s="26"/>
      <c r="L14" s="26"/>
      <c r="M14" s="26"/>
      <c r="N14" s="26"/>
      <c r="O14" s="22">
        <v>65</v>
      </c>
      <c r="P14" t="s">
        <v>23</v>
      </c>
    </row>
    <row r="16" spans="2:19" ht="29" thickBot="1" x14ac:dyDescent="0.2">
      <c r="N16" s="5" t="s">
        <v>5</v>
      </c>
      <c r="O16" s="4" t="s">
        <v>0</v>
      </c>
    </row>
    <row r="17" spans="2:16" x14ac:dyDescent="0.15">
      <c r="B17" t="s">
        <v>10</v>
      </c>
      <c r="C17" s="6" t="str">
        <f>C11</f>
        <v>DIVIDEND</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0.05</v>
      </c>
      <c r="P17" t="s">
        <v>1</v>
      </c>
    </row>
    <row r="18" spans="2:16" x14ac:dyDescent="0.15">
      <c r="B18" t="s">
        <v>20</v>
      </c>
      <c r="C18" s="7">
        <f>C12</f>
        <v>1.7857000000000001</v>
      </c>
      <c r="D18" s="24">
        <f>C18*(1+$O$17)</f>
        <v>1.8749850000000001</v>
      </c>
      <c r="E18" s="24">
        <f>D18*(1+$O$17)</f>
        <v>1.9687342500000002</v>
      </c>
      <c r="F18" s="24">
        <f>E18*(1+$O$17)</f>
        <v>2.0671709625000005</v>
      </c>
      <c r="G18" s="24">
        <f>F18*(1+$O$17)</f>
        <v>2.1705295106250007</v>
      </c>
      <c r="H18" s="24">
        <f>G18*(1+$O$17)</f>
        <v>2.2790559861562509</v>
      </c>
      <c r="I18" s="24">
        <f>H18*(1+$O$18)</f>
        <v>2.5069615847718763</v>
      </c>
      <c r="J18" s="24">
        <f>I18*(1+$O$18)</f>
        <v>2.7576577432490641</v>
      </c>
      <c r="K18" s="24">
        <f>J18*(1+$O$18)</f>
        <v>3.0334235175739708</v>
      </c>
      <c r="L18" s="24">
        <f>K18*(1+$O$18)</f>
        <v>3.336765869331368</v>
      </c>
      <c r="M18" s="24">
        <f>L18*(1+$O$18)</f>
        <v>3.6704424562645053</v>
      </c>
      <c r="N18" s="24">
        <f>L18*O20</f>
        <v>33.367658693313679</v>
      </c>
      <c r="O18" s="21">
        <v>0.1</v>
      </c>
      <c r="P18" s="1" t="s">
        <v>2</v>
      </c>
    </row>
    <row r="19" spans="2:16" x14ac:dyDescent="0.15">
      <c r="B19" t="s">
        <v>19</v>
      </c>
      <c r="C19" s="8" t="str">
        <f>C13</f>
        <v>PV(5%)</v>
      </c>
      <c r="D19" s="24">
        <f>D18*(1+$O$19)^($D$17-D17-1)</f>
        <v>1.7857000000000001</v>
      </c>
      <c r="E19" s="24">
        <f t="shared" ref="E19:N19" si="5">E18*(1+$O$19)^($D$17-E17-1)</f>
        <v>1.7857000000000001</v>
      </c>
      <c r="F19" s="24">
        <f t="shared" si="5"/>
        <v>1.7857000000000003</v>
      </c>
      <c r="G19" s="24">
        <f t="shared" si="5"/>
        <v>1.7857000000000005</v>
      </c>
      <c r="H19" s="24">
        <f t="shared" si="5"/>
        <v>1.7857000000000005</v>
      </c>
      <c r="I19" s="24">
        <f t="shared" si="5"/>
        <v>1.8707333333333342</v>
      </c>
      <c r="J19" s="24">
        <f t="shared" si="5"/>
        <v>1.9598158730158739</v>
      </c>
      <c r="K19" s="24">
        <f t="shared" si="5"/>
        <v>2.0531404383975826</v>
      </c>
      <c r="L19" s="24">
        <f t="shared" si="5"/>
        <v>2.1509090307022292</v>
      </c>
      <c r="M19" s="24">
        <f t="shared" si="5"/>
        <v>2.2533332702594788</v>
      </c>
      <c r="N19" s="24">
        <f t="shared" si="5"/>
        <v>20.484847911449801</v>
      </c>
      <c r="O19" s="21">
        <f>O13</f>
        <v>0.05</v>
      </c>
      <c r="P19" t="s">
        <v>3</v>
      </c>
    </row>
    <row r="20" spans="2:16" ht="14" thickBot="1" x14ac:dyDescent="0.2">
      <c r="C20" s="9" t="s">
        <v>4</v>
      </c>
      <c r="D20" s="25">
        <f>SUM(D19:N19)</f>
        <v>39.701279857158298</v>
      </c>
      <c r="E20" s="26"/>
      <c r="F20" s="26"/>
      <c r="G20" s="26"/>
      <c r="H20" s="26"/>
      <c r="I20" s="26"/>
      <c r="J20" s="26"/>
      <c r="K20" s="26"/>
      <c r="L20" s="26"/>
      <c r="M20" s="26"/>
      <c r="N20" s="26"/>
      <c r="O20" s="22">
        <v>10</v>
      </c>
      <c r="P20" t="s">
        <v>23</v>
      </c>
    </row>
    <row r="21" spans="2:16" ht="14" thickBot="1" x14ac:dyDescent="0.2">
      <c r="O21" t="s">
        <v>75</v>
      </c>
    </row>
    <row r="22" spans="2:16" ht="14" thickBot="1" x14ac:dyDescent="0.2">
      <c r="C22" s="14" t="s">
        <v>12</v>
      </c>
      <c r="D22" s="15" t="s">
        <v>18</v>
      </c>
      <c r="E22" s="15" t="s">
        <v>13</v>
      </c>
      <c r="F22" s="16" t="s">
        <v>14</v>
      </c>
    </row>
    <row r="23" spans="2:16" x14ac:dyDescent="0.15">
      <c r="C23" s="11" t="s">
        <v>32</v>
      </c>
      <c r="D23" s="27">
        <v>0.2</v>
      </c>
      <c r="E23" s="24">
        <f>D8</f>
        <v>137.23826416498952</v>
      </c>
      <c r="F23" s="29">
        <f>E23*D23</f>
        <v>27.447652832997903</v>
      </c>
    </row>
    <row r="24" spans="2:16" x14ac:dyDescent="0.15">
      <c r="C24" s="11" t="s">
        <v>16</v>
      </c>
      <c r="D24" s="27">
        <v>0.2</v>
      </c>
      <c r="E24" s="24">
        <f>D14</f>
        <v>265.37450010810795</v>
      </c>
      <c r="F24" s="29">
        <f>E24*D24</f>
        <v>53.074900021621595</v>
      </c>
    </row>
    <row r="25" spans="2:16" ht="14" thickBot="1" x14ac:dyDescent="0.2">
      <c r="C25" s="12" t="s">
        <v>33</v>
      </c>
      <c r="D25" s="28">
        <v>0.6</v>
      </c>
      <c r="E25" s="30">
        <f>D20</f>
        <v>39.701279857158298</v>
      </c>
      <c r="F25" s="31">
        <f>E25*D25</f>
        <v>23.820767914294979</v>
      </c>
    </row>
    <row r="26" spans="2:16" ht="14" thickBot="1" x14ac:dyDescent="0.2">
      <c r="E26" s="19" t="s">
        <v>11</v>
      </c>
      <c r="F26" s="20">
        <f>SUM(F23:F25)</f>
        <v>104.34332076891448</v>
      </c>
    </row>
    <row r="28" spans="2:16" x14ac:dyDescent="0.15">
      <c r="B28" t="s">
        <v>27</v>
      </c>
    </row>
    <row r="30" spans="2:16" x14ac:dyDescent="0.15">
      <c r="B30" t="s">
        <v>26</v>
      </c>
      <c r="C30" s="32" t="s">
        <v>28</v>
      </c>
    </row>
  </sheetData>
  <conditionalFormatting sqref="D3">
    <cfRule type="containsText" dxfId="35" priority="1" operator="containsText" text="overvalued">
      <formula>NOT(ISERROR(SEARCH("overvalued",D3)))</formula>
    </cfRule>
    <cfRule type="containsText" dxfId="34" priority="2" operator="containsText" text="undervalued">
      <formula>NOT(ISERROR(SEARCH("undervalued",D3)))</formula>
    </cfRule>
  </conditionalFormatting>
  <hyperlinks>
    <hyperlink ref="C30" r:id="rId1" xr:uid="{1F978BF4-C8E6-4714-8E5D-7A4F7041F514}"/>
    <hyperlink ref="C2" r:id="rId2" xr:uid="{3407F1CB-E94A-41D0-A0B5-65F147AA0112}"/>
  </hyperlinks>
  <pageMargins left="0.7" right="0.7" top="0.78740157499999996" bottom="0.78740157499999996" header="0.3" footer="0.3"/>
  <pageSetup paperSize="9" orientation="portrait" r:id="rId3"/>
  <drawing r:id="rId4"/>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8CE1-A7CB-4128-8F6F-E1BE5302DCAD}">
  <sheetPr codeName="Sheet74"/>
  <dimension ref="B1:S30"/>
  <sheetViews>
    <sheetView showGridLines="0" topLeftCell="B1" zoomScaleNormal="100" workbookViewId="0">
      <selection activeCell="O21" sqref="O21"/>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71</v>
      </c>
      <c r="C2" s="10"/>
      <c r="D2" s="13"/>
      <c r="S2" s="3" t="s">
        <v>7</v>
      </c>
    </row>
    <row r="3" spans="2:19" x14ac:dyDescent="0.15">
      <c r="D3" s="13"/>
    </row>
    <row r="4" spans="2:19" ht="29" thickBot="1" x14ac:dyDescent="0.2">
      <c r="N4" s="5" t="s">
        <v>5</v>
      </c>
      <c r="O4" s="4" t="s">
        <v>0</v>
      </c>
    </row>
    <row r="5" spans="2:19" x14ac:dyDescent="0.15">
      <c r="B5" t="s">
        <v>8</v>
      </c>
      <c r="C5" s="6" t="s">
        <v>72</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0.03</v>
      </c>
      <c r="P5" t="s">
        <v>1</v>
      </c>
      <c r="R5" s="1"/>
    </row>
    <row r="6" spans="2:19" x14ac:dyDescent="0.15">
      <c r="B6" t="s">
        <v>22</v>
      </c>
      <c r="C6" s="7">
        <v>0.5</v>
      </c>
      <c r="D6" s="24">
        <f>C6*(1+$O$5)</f>
        <v>0.51500000000000001</v>
      </c>
      <c r="E6" s="24">
        <f>D6*(1+$O$5)</f>
        <v>0.53044999999999998</v>
      </c>
      <c r="F6" s="24">
        <f>E6*(1+$O$5)</f>
        <v>0.5463635</v>
      </c>
      <c r="G6" s="24">
        <f>F6*(1+$O$5)</f>
        <v>0.56275440500000007</v>
      </c>
      <c r="H6" s="24">
        <f>G6*(1+$O$5)</f>
        <v>0.57963703715000003</v>
      </c>
      <c r="I6" s="24">
        <f>H6*(1+$O$6)</f>
        <v>0.57963703715000003</v>
      </c>
      <c r="J6" s="24">
        <f>I6*(1+$O$6)</f>
        <v>0.57963703715000003</v>
      </c>
      <c r="K6" s="24">
        <f>J6*(1+$O$6)</f>
        <v>0.57963703715000003</v>
      </c>
      <c r="L6" s="24">
        <f>K6*(1+$O$6)</f>
        <v>0.57963703715000003</v>
      </c>
      <c r="M6" s="24">
        <f>L6*(1+$O$6)</f>
        <v>0.57963703715000003</v>
      </c>
      <c r="N6" s="24">
        <f>L6*O8</f>
        <v>6.9556444458000009</v>
      </c>
      <c r="O6" s="21">
        <v>0</v>
      </c>
      <c r="P6" s="1" t="s">
        <v>2</v>
      </c>
    </row>
    <row r="7" spans="2:19" x14ac:dyDescent="0.15">
      <c r="C7" s="8" t="str">
        <f>CONCATENATE(R8,O7*100,S8)</f>
        <v>PV(10%)</v>
      </c>
      <c r="D7" s="24">
        <f>D6*(1+$O$7)^($D$5-D5-1)</f>
        <v>0.4681818181818182</v>
      </c>
      <c r="E7" s="24">
        <f t="shared" ref="E7:N7" si="1">E6*(1+$O$7)^($D$5-E5-1)</f>
        <v>0.43838842975206604</v>
      </c>
      <c r="F7" s="24">
        <f t="shared" si="1"/>
        <v>0.41049098422238905</v>
      </c>
      <c r="G7" s="24">
        <f t="shared" si="1"/>
        <v>0.38436883068096439</v>
      </c>
      <c r="H7" s="24">
        <f t="shared" si="1"/>
        <v>0.35990899600126658</v>
      </c>
      <c r="I7" s="24">
        <f t="shared" si="1"/>
        <v>0.32718999636478779</v>
      </c>
      <c r="J7" s="24">
        <f t="shared" si="1"/>
        <v>0.29744545124071609</v>
      </c>
      <c r="K7" s="24">
        <f t="shared" si="1"/>
        <v>0.2704049556733783</v>
      </c>
      <c r="L7" s="24">
        <f t="shared" si="1"/>
        <v>0.24582268697579843</v>
      </c>
      <c r="M7" s="24">
        <f t="shared" si="1"/>
        <v>0.22347516997799854</v>
      </c>
      <c r="N7" s="24">
        <f t="shared" si="1"/>
        <v>2.681702039735983</v>
      </c>
      <c r="O7" s="21">
        <v>0.1</v>
      </c>
      <c r="P7" t="s">
        <v>3</v>
      </c>
    </row>
    <row r="8" spans="2:19" ht="14" thickBot="1" x14ac:dyDescent="0.2">
      <c r="C8" s="9" t="s">
        <v>29</v>
      </c>
      <c r="D8" s="25">
        <f>SUM(D7:N7)</f>
        <v>6.1073793588071661</v>
      </c>
      <c r="E8" s="26"/>
      <c r="F8" s="26"/>
      <c r="G8" s="26"/>
      <c r="H8" s="26"/>
      <c r="I8" s="26"/>
      <c r="J8" s="26"/>
      <c r="K8" s="26"/>
      <c r="L8" s="26"/>
      <c r="M8" s="26"/>
      <c r="N8" s="26"/>
      <c r="O8" s="22">
        <v>12</v>
      </c>
      <c r="P8" t="s">
        <v>23</v>
      </c>
      <c r="R8" s="18" t="s">
        <v>24</v>
      </c>
      <c r="S8" s="18" t="s">
        <v>25</v>
      </c>
    </row>
    <row r="10" spans="2:19" ht="29" thickBot="1" x14ac:dyDescent="0.2">
      <c r="N10" s="5" t="s">
        <v>5</v>
      </c>
      <c r="O10" s="4" t="s">
        <v>0</v>
      </c>
    </row>
    <row r="11" spans="2:19" x14ac:dyDescent="0.15">
      <c r="B11" t="s">
        <v>9</v>
      </c>
      <c r="C11" s="6" t="str">
        <f>C5</f>
        <v>EPS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f>C6</f>
        <v>0.5</v>
      </c>
      <c r="D12" s="24">
        <f>C12*(1+$O$11)</f>
        <v>0.55000000000000004</v>
      </c>
      <c r="E12" s="24">
        <f>D12*(1+$O$11)</f>
        <v>0.60500000000000009</v>
      </c>
      <c r="F12" s="24">
        <f>E12*(1+$O$11)</f>
        <v>0.6655000000000002</v>
      </c>
      <c r="G12" s="24">
        <f>F12*(1+$O$11)</f>
        <v>0.73205000000000031</v>
      </c>
      <c r="H12" s="24">
        <f>G12*(1+$O$11)</f>
        <v>0.80525500000000039</v>
      </c>
      <c r="I12" s="24">
        <f>H12*(1+$O$12)</f>
        <v>0.88578050000000053</v>
      </c>
      <c r="J12" s="24">
        <f>I12*(1+$O$12)</f>
        <v>0.97435855000000071</v>
      </c>
      <c r="K12" s="24">
        <f>J12*(1+$O$12)</f>
        <v>1.0717944050000008</v>
      </c>
      <c r="L12" s="24">
        <f>K12*(1+$O$12)</f>
        <v>1.1789738455000009</v>
      </c>
      <c r="M12" s="24">
        <f>L12*(1+$O$12)</f>
        <v>1.2968712300500012</v>
      </c>
      <c r="N12" s="24">
        <f>L12*O14</f>
        <v>23.579476910000018</v>
      </c>
      <c r="O12" s="21">
        <v>0.1</v>
      </c>
      <c r="P12" s="1" t="s">
        <v>2</v>
      </c>
    </row>
    <row r="13" spans="2:19" x14ac:dyDescent="0.15">
      <c r="B13" t="s">
        <v>19</v>
      </c>
      <c r="C13" s="8" t="str">
        <f>C7</f>
        <v>PV(10%)</v>
      </c>
      <c r="D13" s="24">
        <f>D12*(1+$O$13)^($D$11-D11-1)</f>
        <v>0.5</v>
      </c>
      <c r="E13" s="24">
        <f t="shared" ref="E13:M13" si="3">E12*(1+$O$7)^($D$5-E11-1)</f>
        <v>0.5</v>
      </c>
      <c r="F13" s="24">
        <f t="shared" si="3"/>
        <v>0.5</v>
      </c>
      <c r="G13" s="24">
        <f t="shared" si="3"/>
        <v>0.50000000000000011</v>
      </c>
      <c r="H13" s="24">
        <f t="shared" si="3"/>
        <v>0.5</v>
      </c>
      <c r="I13" s="24">
        <f t="shared" si="3"/>
        <v>0.50000000000000011</v>
      </c>
      <c r="J13" s="24">
        <f t="shared" si="3"/>
        <v>0.50000000000000011</v>
      </c>
      <c r="K13" s="24">
        <f t="shared" si="3"/>
        <v>0.50000000000000011</v>
      </c>
      <c r="L13" s="24">
        <f t="shared" si="3"/>
        <v>0.50000000000000011</v>
      </c>
      <c r="M13" s="24">
        <f t="shared" si="3"/>
        <v>0.50000000000000011</v>
      </c>
      <c r="N13" s="24">
        <f>N12*(1+$O$7)^($D$5-N11-1)</f>
        <v>9.0909090909090917</v>
      </c>
      <c r="O13" s="21">
        <f>O7</f>
        <v>0.1</v>
      </c>
      <c r="P13" t="s">
        <v>3</v>
      </c>
    </row>
    <row r="14" spans="2:19" ht="14" thickBot="1" x14ac:dyDescent="0.2">
      <c r="C14" s="9" t="s">
        <v>4</v>
      </c>
      <c r="D14" s="25">
        <f>SUM(D13:N13)</f>
        <v>14.090909090909092</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EPS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0.5</v>
      </c>
      <c r="D18" s="24">
        <f>C18*(1+$O$17)</f>
        <v>0.5</v>
      </c>
      <c r="E18" s="24">
        <f>D18*(1+$O$17)</f>
        <v>0.5</v>
      </c>
      <c r="F18" s="24">
        <f>E18*(1+$O$17)</f>
        <v>0.5</v>
      </c>
      <c r="G18" s="24">
        <f>F18*(1+$O$17)</f>
        <v>0.5</v>
      </c>
      <c r="H18" s="24">
        <f>G18*(1+$O$17)</f>
        <v>0.5</v>
      </c>
      <c r="I18" s="24">
        <f>H18*(1+$O$18)</f>
        <v>0.47499999999999998</v>
      </c>
      <c r="J18" s="24">
        <f>I18*(1+$O$18)</f>
        <v>0.45124999999999998</v>
      </c>
      <c r="K18" s="24">
        <f>J18*(1+$O$18)</f>
        <v>0.42868749999999994</v>
      </c>
      <c r="L18" s="24">
        <f>K18*(1+$O$18)</f>
        <v>0.40725312499999994</v>
      </c>
      <c r="M18" s="24">
        <f>L18*(1+$O$18)</f>
        <v>0.38689046874999994</v>
      </c>
      <c r="N18" s="24">
        <f>L18*O20</f>
        <v>3.2580249999999995</v>
      </c>
      <c r="O18" s="21">
        <v>-0.05</v>
      </c>
      <c r="P18" s="1" t="s">
        <v>2</v>
      </c>
    </row>
    <row r="19" spans="2:16" x14ac:dyDescent="0.15">
      <c r="B19" t="s">
        <v>19</v>
      </c>
      <c r="C19" s="8" t="str">
        <f>C13</f>
        <v>PV(10%)</v>
      </c>
      <c r="D19" s="24">
        <f>D18*(1+$O$19)^($D$17-D17-1)</f>
        <v>0.45454545454545453</v>
      </c>
      <c r="E19" s="24">
        <f t="shared" ref="E19:N19" si="5">E18*(1+$O$19)^($D$17-E17-1)</f>
        <v>0.41322314049586772</v>
      </c>
      <c r="F19" s="24">
        <f t="shared" si="5"/>
        <v>0.37565740045078877</v>
      </c>
      <c r="G19" s="24">
        <f t="shared" si="5"/>
        <v>0.34150672768253526</v>
      </c>
      <c r="H19" s="24">
        <f t="shared" si="5"/>
        <v>0.31046066152957746</v>
      </c>
      <c r="I19" s="24">
        <f t="shared" si="5"/>
        <v>0.26812511677554418</v>
      </c>
      <c r="J19" s="24">
        <f t="shared" si="5"/>
        <v>0.23156260085160627</v>
      </c>
      <c r="K19" s="24">
        <f t="shared" si="5"/>
        <v>0.19998588255365995</v>
      </c>
      <c r="L19" s="24">
        <f t="shared" si="5"/>
        <v>0.17271508038725178</v>
      </c>
      <c r="M19" s="24">
        <f t="shared" si="5"/>
        <v>0.14916302397080833</v>
      </c>
      <c r="N19" s="24">
        <f t="shared" si="5"/>
        <v>1.2561096755436492</v>
      </c>
      <c r="O19" s="21">
        <f>O13</f>
        <v>0.1</v>
      </c>
      <c r="P19" t="s">
        <v>3</v>
      </c>
    </row>
    <row r="20" spans="2:16" ht="14" thickBot="1" x14ac:dyDescent="0.2">
      <c r="C20" s="9" t="s">
        <v>4</v>
      </c>
      <c r="D20" s="25">
        <f>SUM(D19:N19)</f>
        <v>4.1730547647867429</v>
      </c>
      <c r="E20" s="26"/>
      <c r="F20" s="26"/>
      <c r="G20" s="26"/>
      <c r="H20" s="26"/>
      <c r="I20" s="26"/>
      <c r="J20" s="26"/>
      <c r="K20" s="26"/>
      <c r="L20" s="26"/>
      <c r="M20" s="26"/>
      <c r="N20" s="26"/>
      <c r="O20" s="22">
        <v>8</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6.1073793588071661</v>
      </c>
      <c r="F23" s="29">
        <f>E23*D23</f>
        <v>3.6644276152842994</v>
      </c>
    </row>
    <row r="24" spans="2:16" x14ac:dyDescent="0.15">
      <c r="C24" s="11" t="s">
        <v>16</v>
      </c>
      <c r="D24" s="27">
        <v>0.2</v>
      </c>
      <c r="E24" s="24">
        <f>D14</f>
        <v>14.090909090909092</v>
      </c>
      <c r="F24" s="29">
        <f>E24*D24</f>
        <v>2.8181818181818183</v>
      </c>
    </row>
    <row r="25" spans="2:16" ht="14" thickBot="1" x14ac:dyDescent="0.2">
      <c r="C25" s="12" t="s">
        <v>33</v>
      </c>
      <c r="D25" s="28">
        <v>0.2</v>
      </c>
      <c r="E25" s="30">
        <f>D20</f>
        <v>4.1730547647867429</v>
      </c>
      <c r="F25" s="31">
        <f>E25*D25</f>
        <v>0.83461095295734866</v>
      </c>
    </row>
    <row r="26" spans="2:16" ht="14" thickBot="1" x14ac:dyDescent="0.2">
      <c r="E26" s="19" t="s">
        <v>11</v>
      </c>
      <c r="F26" s="20">
        <f>SUM(F23:F25)</f>
        <v>7.3172203864234664</v>
      </c>
    </row>
    <row r="28" spans="2:16" x14ac:dyDescent="0.15">
      <c r="B28" t="s">
        <v>27</v>
      </c>
    </row>
    <row r="30" spans="2:16" x14ac:dyDescent="0.15">
      <c r="B30" t="s">
        <v>26</v>
      </c>
      <c r="C30" s="32" t="s">
        <v>28</v>
      </c>
    </row>
  </sheetData>
  <conditionalFormatting sqref="D3">
    <cfRule type="containsText" dxfId="33" priority="1" operator="containsText" text="overvalued">
      <formula>NOT(ISERROR(SEARCH("overvalued",D3)))</formula>
    </cfRule>
    <cfRule type="containsText" dxfId="32" priority="2" operator="containsText" text="undervalued">
      <formula>NOT(ISERROR(SEARCH("undervalued",D3)))</formula>
    </cfRule>
  </conditionalFormatting>
  <hyperlinks>
    <hyperlink ref="C30" r:id="rId1" xr:uid="{7B2EAE68-49B5-49BF-8F23-54DB81F438D2}"/>
  </hyperlinks>
  <pageMargins left="0.7" right="0.7" top="0.78740157499999996" bottom="0.78740157499999996" header="0.3" footer="0.3"/>
  <pageSetup paperSize="9" orientation="portrait" r:id="rId2"/>
  <drawing r:id="rId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82D90-8269-4608-AEEF-00080DD73331}">
  <sheetPr codeName="Sheet75"/>
  <dimension ref="B1:S30"/>
  <sheetViews>
    <sheetView showGridLines="0" zoomScale="70" zoomScaleNormal="70" workbookViewId="0">
      <selection activeCell="B3" sqref="B3"/>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13" width="7" customWidth="1"/>
    <col min="14" max="14" width="9.1640625" customWidth="1"/>
    <col min="16" max="16" width="20" customWidth="1"/>
  </cols>
  <sheetData>
    <row r="1" spans="2:19" x14ac:dyDescent="0.15">
      <c r="S1" s="2" t="s">
        <v>6</v>
      </c>
    </row>
    <row r="2" spans="2:19" ht="16" x14ac:dyDescent="0.2">
      <c r="B2" s="17" t="s">
        <v>69</v>
      </c>
      <c r="C2" s="10"/>
      <c r="D2" s="35" t="s">
        <v>70</v>
      </c>
      <c r="S2" s="3" t="s">
        <v>7</v>
      </c>
    </row>
    <row r="3" spans="2:19" x14ac:dyDescent="0.15">
      <c r="B3" s="85" t="s">
        <v>218</v>
      </c>
      <c r="D3" s="13"/>
    </row>
    <row r="4" spans="2:19" ht="29" thickBot="1" x14ac:dyDescent="0.2">
      <c r="N4" s="5" t="s">
        <v>5</v>
      </c>
      <c r="O4" s="4" t="s">
        <v>0</v>
      </c>
    </row>
    <row r="5" spans="2:19" x14ac:dyDescent="0.15">
      <c r="B5" t="s">
        <v>8</v>
      </c>
      <c r="C5" s="6" t="s">
        <v>57</v>
      </c>
      <c r="D5" s="39">
        <v>2021</v>
      </c>
      <c r="E5" s="39">
        <f t="shared" ref="E5:M5" si="0">D5+1</f>
        <v>2022</v>
      </c>
      <c r="F5" s="39">
        <f t="shared" si="0"/>
        <v>2023</v>
      </c>
      <c r="G5" s="39">
        <f t="shared" si="0"/>
        <v>2024</v>
      </c>
      <c r="H5" s="39">
        <f t="shared" si="0"/>
        <v>2025</v>
      </c>
      <c r="I5" s="39">
        <f t="shared" si="0"/>
        <v>2026</v>
      </c>
      <c r="J5" s="39">
        <f t="shared" si="0"/>
        <v>2027</v>
      </c>
      <c r="K5" s="39">
        <f t="shared" si="0"/>
        <v>2028</v>
      </c>
      <c r="L5" s="39">
        <f t="shared" si="0"/>
        <v>2029</v>
      </c>
      <c r="M5" s="39">
        <f t="shared" si="0"/>
        <v>2030</v>
      </c>
      <c r="N5" s="39">
        <v>2030</v>
      </c>
      <c r="O5" s="21">
        <v>0.06</v>
      </c>
      <c r="P5" t="s">
        <v>1</v>
      </c>
      <c r="R5" s="1"/>
    </row>
    <row r="6" spans="2:19" x14ac:dyDescent="0.15">
      <c r="B6" t="s">
        <v>22</v>
      </c>
      <c r="C6" s="7">
        <v>0.6</v>
      </c>
      <c r="D6" s="1">
        <f>C6*(1+$O$5)</f>
        <v>0.63600000000000001</v>
      </c>
      <c r="E6" s="1">
        <f>D6*(1+$O$5)</f>
        <v>0.67416000000000009</v>
      </c>
      <c r="F6" s="1">
        <f>E6*(1+$O$5)</f>
        <v>0.71460960000000018</v>
      </c>
      <c r="G6" s="1">
        <f>F6*(1+$O$5)</f>
        <v>0.75748617600000023</v>
      </c>
      <c r="H6" s="1">
        <f>G6*(1+$O$5)</f>
        <v>0.80293534656000032</v>
      </c>
      <c r="I6" s="1">
        <f>H6*(1+$O$6)</f>
        <v>0.85111146735360033</v>
      </c>
      <c r="J6" s="1">
        <f>I6*(1+$O$6)</f>
        <v>0.90217815539481638</v>
      </c>
      <c r="K6" s="1">
        <f>J6*(1+$O$6)</f>
        <v>0.95630884471850541</v>
      </c>
      <c r="L6" s="1">
        <f>K6*(1+$O$6)</f>
        <v>1.0136873754016158</v>
      </c>
      <c r="M6" s="1">
        <f>L6*(1+$O$6)</f>
        <v>1.0745086179257128</v>
      </c>
      <c r="N6" s="1">
        <f>L6*O8</f>
        <v>25.342184385040394</v>
      </c>
      <c r="O6" s="21">
        <v>0.06</v>
      </c>
      <c r="P6" s="1" t="s">
        <v>2</v>
      </c>
    </row>
    <row r="7" spans="2:19" x14ac:dyDescent="0.15">
      <c r="B7" t="s">
        <v>19</v>
      </c>
      <c r="C7" s="8" t="str">
        <f>CONCATENATE(R8,O7*100,S8)</f>
        <v>PV(7%)</v>
      </c>
      <c r="D7" s="1">
        <f>D6*(1+$O$7)^($D$5-D5-1)</f>
        <v>0.594392523364486</v>
      </c>
      <c r="E7" s="1">
        <f t="shared" ref="E7:N7" si="1">E6*(1+$O$7)^($D$5-E5-1)</f>
        <v>0.58883745305266844</v>
      </c>
      <c r="F7" s="1">
        <f t="shared" si="1"/>
        <v>0.58333429928582103</v>
      </c>
      <c r="G7" s="1">
        <f t="shared" si="1"/>
        <v>0.57788257686258915</v>
      </c>
      <c r="H7" s="1">
        <f t="shared" si="1"/>
        <v>0.57248180511620983</v>
      </c>
      <c r="I7" s="1">
        <f t="shared" si="1"/>
        <v>0.56713150787213318</v>
      </c>
      <c r="J7" s="1">
        <f t="shared" si="1"/>
        <v>0.56183121340603837</v>
      </c>
      <c r="K7" s="1">
        <f t="shared" si="1"/>
        <v>0.55658045440224369</v>
      </c>
      <c r="L7" s="1">
        <f t="shared" si="1"/>
        <v>0.55137876791250318</v>
      </c>
      <c r="M7" s="1">
        <f t="shared" si="1"/>
        <v>0.54622569531519005</v>
      </c>
      <c r="N7" s="1">
        <f t="shared" si="1"/>
        <v>12.882681493282783</v>
      </c>
      <c r="O7" s="21">
        <v>7.0000000000000007E-2</v>
      </c>
      <c r="P7" t="s">
        <v>3</v>
      </c>
    </row>
    <row r="8" spans="2:19" ht="14" thickBot="1" x14ac:dyDescent="0.2">
      <c r="C8" s="9" t="s">
        <v>4</v>
      </c>
      <c r="D8" s="40">
        <f>SUM(D7:N7)</f>
        <v>18.582757789872666</v>
      </c>
      <c r="E8" s="41"/>
      <c r="F8" s="41"/>
      <c r="G8" s="41"/>
      <c r="H8" s="41"/>
      <c r="I8" s="41"/>
      <c r="J8" s="41"/>
      <c r="K8" s="41"/>
      <c r="L8" s="41"/>
      <c r="M8" s="41"/>
      <c r="N8" s="41"/>
      <c r="O8" s="22">
        <v>25</v>
      </c>
      <c r="P8" t="s">
        <v>23</v>
      </c>
      <c r="R8" s="18" t="s">
        <v>24</v>
      </c>
      <c r="S8" s="18" t="s">
        <v>25</v>
      </c>
    </row>
    <row r="10" spans="2:19" ht="29" thickBot="1" x14ac:dyDescent="0.2">
      <c r="N10" s="5" t="s">
        <v>5</v>
      </c>
      <c r="O10" s="4" t="s">
        <v>0</v>
      </c>
    </row>
    <row r="11" spans="2:19" x14ac:dyDescent="0.15">
      <c r="B11" t="s">
        <v>9</v>
      </c>
      <c r="C11" s="6" t="str">
        <f>C5</f>
        <v>Dividend</v>
      </c>
      <c r="D11" s="39">
        <f>2021</f>
        <v>2021</v>
      </c>
      <c r="E11" s="39">
        <f t="shared" ref="E11:M11" si="2">D11+1</f>
        <v>2022</v>
      </c>
      <c r="F11" s="39">
        <f t="shared" si="2"/>
        <v>2023</v>
      </c>
      <c r="G11" s="39">
        <f t="shared" si="2"/>
        <v>2024</v>
      </c>
      <c r="H11" s="39">
        <f t="shared" si="2"/>
        <v>2025</v>
      </c>
      <c r="I11" s="39">
        <f t="shared" si="2"/>
        <v>2026</v>
      </c>
      <c r="J11" s="39">
        <f t="shared" si="2"/>
        <v>2027</v>
      </c>
      <c r="K11" s="39">
        <f t="shared" si="2"/>
        <v>2028</v>
      </c>
      <c r="L11" s="39">
        <f t="shared" si="2"/>
        <v>2029</v>
      </c>
      <c r="M11" s="39">
        <f t="shared" si="2"/>
        <v>2030</v>
      </c>
      <c r="N11" s="39">
        <v>2030</v>
      </c>
      <c r="O11" s="21">
        <v>0.12</v>
      </c>
      <c r="P11" t="s">
        <v>1</v>
      </c>
    </row>
    <row r="12" spans="2:19" x14ac:dyDescent="0.15">
      <c r="B12" t="s">
        <v>21</v>
      </c>
      <c r="C12" s="7">
        <f>C6</f>
        <v>0.6</v>
      </c>
      <c r="D12" s="1">
        <f>C12*(1+$O$11)</f>
        <v>0.67200000000000004</v>
      </c>
      <c r="E12" s="1">
        <f>D12*(1+$O$11)</f>
        <v>0.75264000000000009</v>
      </c>
      <c r="F12" s="1">
        <f>E12*(1+$O$11)</f>
        <v>0.84295680000000017</v>
      </c>
      <c r="G12" s="1">
        <f>F12*(1+$O$11)</f>
        <v>0.94411161600000026</v>
      </c>
      <c r="H12" s="1">
        <f>G12*(1+$O$11)</f>
        <v>1.0574050099200003</v>
      </c>
      <c r="I12" s="1">
        <f>H12*(1+$O$12)</f>
        <v>1.1842936111104005</v>
      </c>
      <c r="J12" s="1">
        <f>I12*(1+$O$12)</f>
        <v>1.3264088444436488</v>
      </c>
      <c r="K12" s="1">
        <f>J12*(1+$O$12)</f>
        <v>1.4855779057768868</v>
      </c>
      <c r="L12" s="1">
        <f>K12*(1+$O$12)</f>
        <v>1.6638472544701133</v>
      </c>
      <c r="M12" s="1">
        <f>L12*(1+$O$12)</f>
        <v>1.8635089250065271</v>
      </c>
      <c r="N12" s="1">
        <f>L12*O14</f>
        <v>49.915417634103399</v>
      </c>
      <c r="O12" s="21">
        <v>0.12</v>
      </c>
      <c r="P12" s="1" t="s">
        <v>2</v>
      </c>
    </row>
    <row r="13" spans="2:19" x14ac:dyDescent="0.15">
      <c r="B13" t="s">
        <v>19</v>
      </c>
      <c r="C13" s="8" t="str">
        <f>C7</f>
        <v>PV(7%)</v>
      </c>
      <c r="D13" s="1">
        <f>D12*(1+$O$13)^($D$11-D11-1)</f>
        <v>0.62803738317757007</v>
      </c>
      <c r="E13" s="1">
        <f t="shared" ref="E13:N13" si="3">E12*(1+$O$7)^($D$5-E11-1)</f>
        <v>0.65738492444755003</v>
      </c>
      <c r="F13" s="1">
        <f t="shared" si="3"/>
        <v>0.68810384615070663</v>
      </c>
      <c r="G13" s="1">
        <f t="shared" si="3"/>
        <v>0.72025823148485191</v>
      </c>
      <c r="H13" s="1">
        <f t="shared" si="3"/>
        <v>0.75391515818975152</v>
      </c>
      <c r="I13" s="1">
        <f t="shared" si="3"/>
        <v>0.78914483847899242</v>
      </c>
      <c r="J13" s="1">
        <f t="shared" si="3"/>
        <v>0.82602076551072101</v>
      </c>
      <c r="K13" s="1">
        <f t="shared" si="3"/>
        <v>0.86461986670281088</v>
      </c>
      <c r="L13" s="1">
        <f t="shared" si="3"/>
        <v>0.90502266421228805</v>
      </c>
      <c r="M13" s="1">
        <f t="shared" si="3"/>
        <v>0.94731344291379693</v>
      </c>
      <c r="N13" s="1">
        <f t="shared" si="3"/>
        <v>25.374467220905274</v>
      </c>
      <c r="O13" s="21">
        <f>O7</f>
        <v>7.0000000000000007E-2</v>
      </c>
      <c r="P13" t="s">
        <v>3</v>
      </c>
    </row>
    <row r="14" spans="2:19" ht="14" thickBot="1" x14ac:dyDescent="0.2">
      <c r="C14" s="9" t="s">
        <v>4</v>
      </c>
      <c r="D14" s="40">
        <f>SUM(D13:N13)</f>
        <v>33.154288342174311</v>
      </c>
      <c r="E14" s="41"/>
      <c r="F14" s="41"/>
      <c r="G14" s="41"/>
      <c r="H14" s="41"/>
      <c r="I14" s="41"/>
      <c r="J14" s="41"/>
      <c r="K14" s="41"/>
      <c r="L14" s="41"/>
      <c r="M14" s="41"/>
      <c r="N14" s="41"/>
      <c r="O14" s="22">
        <v>30</v>
      </c>
      <c r="P14" t="s">
        <v>23</v>
      </c>
    </row>
    <row r="16" spans="2:19" ht="29" thickBot="1" x14ac:dyDescent="0.2">
      <c r="N16" s="5" t="s">
        <v>5</v>
      </c>
      <c r="O16" s="4" t="s">
        <v>0</v>
      </c>
    </row>
    <row r="17" spans="2:16" x14ac:dyDescent="0.15">
      <c r="B17" t="s">
        <v>10</v>
      </c>
      <c r="C17" s="6" t="str">
        <f>C11</f>
        <v>Dividend</v>
      </c>
      <c r="D17" s="39">
        <f>2021</f>
        <v>2021</v>
      </c>
      <c r="E17" s="39">
        <f t="shared" ref="E17:M17" si="4">D17+1</f>
        <v>2022</v>
      </c>
      <c r="F17" s="39">
        <f t="shared" si="4"/>
        <v>2023</v>
      </c>
      <c r="G17" s="39">
        <f t="shared" si="4"/>
        <v>2024</v>
      </c>
      <c r="H17" s="39">
        <f t="shared" si="4"/>
        <v>2025</v>
      </c>
      <c r="I17" s="39">
        <f t="shared" si="4"/>
        <v>2026</v>
      </c>
      <c r="J17" s="39">
        <f t="shared" si="4"/>
        <v>2027</v>
      </c>
      <c r="K17" s="39">
        <f t="shared" si="4"/>
        <v>2028</v>
      </c>
      <c r="L17" s="39">
        <f t="shared" si="4"/>
        <v>2029</v>
      </c>
      <c r="M17" s="39">
        <f t="shared" si="4"/>
        <v>2030</v>
      </c>
      <c r="N17" s="39">
        <v>2030</v>
      </c>
      <c r="O17" s="21">
        <v>0.02</v>
      </c>
      <c r="P17" t="s">
        <v>1</v>
      </c>
    </row>
    <row r="18" spans="2:16" x14ac:dyDescent="0.15">
      <c r="B18" t="s">
        <v>20</v>
      </c>
      <c r="C18" s="7">
        <f>C12</f>
        <v>0.6</v>
      </c>
      <c r="D18" s="1">
        <f>C18*(1+$O$17)</f>
        <v>0.61199999999999999</v>
      </c>
      <c r="E18" s="1">
        <f>D18*(1+$O$17)</f>
        <v>0.62424000000000002</v>
      </c>
      <c r="F18" s="1">
        <f>E18*(1+$O$17)</f>
        <v>0.63672479999999998</v>
      </c>
      <c r="G18" s="1">
        <f>F18*(1+$O$17)</f>
        <v>0.64945929599999996</v>
      </c>
      <c r="H18" s="1">
        <f>G18*(1+$O$17)</f>
        <v>0.66244848191999994</v>
      </c>
      <c r="I18" s="1">
        <f>H18*(1+$O$18)</f>
        <v>0.6756974515584</v>
      </c>
      <c r="J18" s="1">
        <f>I18*(1+$O$12)</f>
        <v>0.75678114574540811</v>
      </c>
      <c r="K18" s="1">
        <f>J18*(1+$O$12)</f>
        <v>0.84759488323485721</v>
      </c>
      <c r="L18" s="1">
        <f>K18*(1+$O$12)</f>
        <v>0.94930626922304018</v>
      </c>
      <c r="M18" s="1">
        <f>L18*(1+$O$12)</f>
        <v>1.0632230215298051</v>
      </c>
      <c r="N18" s="1">
        <f>L18*O20</f>
        <v>18.986125384460802</v>
      </c>
      <c r="O18" s="21">
        <v>0.02</v>
      </c>
      <c r="P18" s="1" t="s">
        <v>2</v>
      </c>
    </row>
    <row r="19" spans="2:16" x14ac:dyDescent="0.15">
      <c r="B19" t="s">
        <v>19</v>
      </c>
      <c r="C19" s="8" t="str">
        <f>C13</f>
        <v>PV(7%)</v>
      </c>
      <c r="D19" s="1">
        <f>D18*(1+$O$19)^($D$17-D17-1)</f>
        <v>0.57196261682242988</v>
      </c>
      <c r="E19" s="1">
        <f t="shared" ref="E19:N19" si="5">E18*(1+$O$19)^($D$17-E17-1)</f>
        <v>0.54523539173726965</v>
      </c>
      <c r="F19" s="1">
        <f t="shared" si="5"/>
        <v>0.51975710240375228</v>
      </c>
      <c r="G19" s="1">
        <f t="shared" si="5"/>
        <v>0.49546938733815643</v>
      </c>
      <c r="H19" s="1">
        <f t="shared" si="5"/>
        <v>0.4723166122288967</v>
      </c>
      <c r="I19" s="1">
        <f t="shared" si="5"/>
        <v>0.45024574249857452</v>
      </c>
      <c r="J19" s="1">
        <f t="shared" si="5"/>
        <v>0.471285263176078</v>
      </c>
      <c r="K19" s="1">
        <f t="shared" si="5"/>
        <v>0.49330793902542752</v>
      </c>
      <c r="L19" s="1">
        <f t="shared" si="5"/>
        <v>0.51635971187708307</v>
      </c>
      <c r="M19" s="1">
        <f t="shared" si="5"/>
        <v>0.54048867037601223</v>
      </c>
      <c r="N19" s="1">
        <f t="shared" si="5"/>
        <v>9.6515833995716456</v>
      </c>
      <c r="O19" s="21">
        <f>O13</f>
        <v>7.0000000000000007E-2</v>
      </c>
      <c r="P19" t="s">
        <v>3</v>
      </c>
    </row>
    <row r="20" spans="2:16" ht="14" thickBot="1" x14ac:dyDescent="0.2">
      <c r="C20" s="9" t="s">
        <v>4</v>
      </c>
      <c r="D20" s="40">
        <f>SUM(D19:N19)</f>
        <v>14.728011837055327</v>
      </c>
      <c r="E20" s="41"/>
      <c r="F20" s="41"/>
      <c r="G20" s="41"/>
      <c r="H20" s="41"/>
      <c r="I20" s="41"/>
      <c r="J20" s="41"/>
      <c r="K20" s="41"/>
      <c r="L20" s="41"/>
      <c r="M20" s="41"/>
      <c r="N20" s="41"/>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1">
        <f>D8</f>
        <v>18.582757789872666</v>
      </c>
      <c r="F23" s="42">
        <f>E23*D23</f>
        <v>11.1496546739236</v>
      </c>
    </row>
    <row r="24" spans="2:16" x14ac:dyDescent="0.15">
      <c r="C24" s="11" t="s">
        <v>16</v>
      </c>
      <c r="D24" s="27">
        <v>0.2</v>
      </c>
      <c r="E24" s="1">
        <f>D14</f>
        <v>33.154288342174311</v>
      </c>
      <c r="F24" s="42">
        <f>E24*D24</f>
        <v>6.6308576684348628</v>
      </c>
    </row>
    <row r="25" spans="2:16" ht="14" thickBot="1" x14ac:dyDescent="0.2">
      <c r="C25" s="12" t="s">
        <v>33</v>
      </c>
      <c r="D25" s="28">
        <v>0.2</v>
      </c>
      <c r="E25" s="43">
        <f>D20</f>
        <v>14.728011837055327</v>
      </c>
      <c r="F25" s="44">
        <f>E25*D25</f>
        <v>2.9456023674110656</v>
      </c>
    </row>
    <row r="26" spans="2:16" ht="14" thickBot="1" x14ac:dyDescent="0.2">
      <c r="E26" s="19" t="s">
        <v>11</v>
      </c>
      <c r="F26" s="20">
        <f>SUM(F23:F25)</f>
        <v>20.726114709769529</v>
      </c>
    </row>
    <row r="28" spans="2:16" x14ac:dyDescent="0.15">
      <c r="B28" t="s">
        <v>27</v>
      </c>
    </row>
    <row r="30" spans="2:16" x14ac:dyDescent="0.15">
      <c r="B30" t="s">
        <v>26</v>
      </c>
      <c r="C30" s="32" t="s">
        <v>28</v>
      </c>
    </row>
  </sheetData>
  <conditionalFormatting sqref="D3">
    <cfRule type="containsText" dxfId="31" priority="1" operator="containsText" text="overvalued">
      <formula>NOT(ISERROR(SEARCH("overvalued",D3)))</formula>
    </cfRule>
    <cfRule type="containsText" dxfId="30" priority="2" operator="containsText" text="undervalued">
      <formula>NOT(ISERROR(SEARCH("undervalued",D3)))</formula>
    </cfRule>
  </conditionalFormatting>
  <hyperlinks>
    <hyperlink ref="C30" r:id="rId1" xr:uid="{26B4F2EF-E40F-4D21-AA1B-472B943648D3}"/>
    <hyperlink ref="D2" r:id="rId2" xr:uid="{B632A9FB-57DA-48F4-958F-920075BA5B30}"/>
    <hyperlink ref="B3" location="'COMPARATIVE TABLE'!A1" display="'COMPARATIVE TABLE'!A1" xr:uid="{E39080B3-2AB2-466B-A979-CCFC3261BC8F}"/>
  </hyperlinks>
  <pageMargins left="0.7" right="0.7" top="0.78740157499999996" bottom="0.78740157499999996" header="0.3" footer="0.3"/>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77BFD-A0B8-4DBB-A633-41696E3D4A46}">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799</v>
      </c>
      <c r="C2" s="47" t="s">
        <v>68</v>
      </c>
      <c r="D2" s="48"/>
      <c r="S2" s="3" t="s">
        <v>7</v>
      </c>
    </row>
    <row r="3" spans="2:19" x14ac:dyDescent="0.15">
      <c r="B3" s="149" t="s">
        <v>761</v>
      </c>
      <c r="C3" s="149">
        <f>'MKT CAP - Price'!C83</f>
        <v>80.209999999999994</v>
      </c>
      <c r="D3" s="13"/>
    </row>
    <row r="4" spans="2:19" ht="29" thickBot="1" x14ac:dyDescent="0.2">
      <c r="B4" s="85" t="s">
        <v>218</v>
      </c>
      <c r="N4" s="5" t="s">
        <v>5</v>
      </c>
      <c r="O4" s="4" t="s">
        <v>0</v>
      </c>
    </row>
    <row r="5" spans="2:19" x14ac:dyDescent="0.15">
      <c r="B5" t="s">
        <v>8</v>
      </c>
      <c r="C5" s="6" t="s">
        <v>802</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v>
      </c>
      <c r="P5" t="s">
        <v>1</v>
      </c>
      <c r="R5" s="1"/>
    </row>
    <row r="6" spans="2:19" x14ac:dyDescent="0.15">
      <c r="B6" t="s">
        <v>22</v>
      </c>
      <c r="C6" s="7">
        <v>8.5</v>
      </c>
      <c r="D6" s="24">
        <f>C6*(1+$O$5)</f>
        <v>8.5</v>
      </c>
      <c r="E6" s="24">
        <f>D6*(1+$O$5)</f>
        <v>8.5</v>
      </c>
      <c r="F6" s="24">
        <f>E6*(1+$O$5)</f>
        <v>8.5</v>
      </c>
      <c r="G6" s="24">
        <f>F6*(1+$O$5)</f>
        <v>8.5</v>
      </c>
      <c r="H6" s="24">
        <f>G6*(1+$O$5)</f>
        <v>8.5</v>
      </c>
      <c r="I6" s="24">
        <f>H6*(1+$O$6)</f>
        <v>8.5</v>
      </c>
      <c r="J6" s="24">
        <f>I6*(1+$O$6)</f>
        <v>8.5</v>
      </c>
      <c r="K6" s="24">
        <f>J6*(1+$O$6)</f>
        <v>8.5</v>
      </c>
      <c r="L6" s="24">
        <f>K6*(1+$O$6)</f>
        <v>8.5</v>
      </c>
      <c r="M6" s="24">
        <f>L6*(1+$O$6)</f>
        <v>8.5</v>
      </c>
      <c r="N6" s="24">
        <f>L6*O8</f>
        <v>85</v>
      </c>
      <c r="O6" s="21">
        <v>0</v>
      </c>
      <c r="P6" s="1" t="s">
        <v>2</v>
      </c>
    </row>
    <row r="7" spans="2:19" x14ac:dyDescent="0.15">
      <c r="C7" s="8" t="str">
        <f>CONCATENATE(R8,O7*100,S8)</f>
        <v>PV(10%)</v>
      </c>
      <c r="D7" s="24">
        <f>D6*(1+$O$7)^($D$5-D5-1)</f>
        <v>7.7272727272727266</v>
      </c>
      <c r="E7" s="24">
        <f t="shared" ref="E7:N7" si="1">E6*(1+$O$7)^($D$5-E5-1)</f>
        <v>7.0247933884297513</v>
      </c>
      <c r="F7" s="24">
        <f t="shared" si="1"/>
        <v>6.3861758076634088</v>
      </c>
      <c r="G7" s="24">
        <f t="shared" si="1"/>
        <v>5.8056143706030996</v>
      </c>
      <c r="H7" s="24">
        <f t="shared" si="1"/>
        <v>5.2778312460028172</v>
      </c>
      <c r="I7" s="24">
        <f t="shared" si="1"/>
        <v>4.7980284054571065</v>
      </c>
      <c r="J7" s="24">
        <f t="shared" si="1"/>
        <v>4.3618440049610046</v>
      </c>
      <c r="K7" s="24">
        <f t="shared" si="1"/>
        <v>3.9653127317827317</v>
      </c>
      <c r="L7" s="24">
        <f t="shared" si="1"/>
        <v>3.6048297561661196</v>
      </c>
      <c r="M7" s="24">
        <f t="shared" si="1"/>
        <v>3.2771179601510174</v>
      </c>
      <c r="N7" s="24">
        <f t="shared" si="1"/>
        <v>32.771179601510177</v>
      </c>
      <c r="O7" s="21">
        <v>0.1</v>
      </c>
      <c r="P7" t="s">
        <v>3</v>
      </c>
    </row>
    <row r="8" spans="2:19" ht="14" thickBot="1" x14ac:dyDescent="0.2">
      <c r="C8" s="9" t="s">
        <v>29</v>
      </c>
      <c r="D8" s="25">
        <f>SUM(D7:N7)</f>
        <v>84.999999999999972</v>
      </c>
      <c r="E8" s="26"/>
      <c r="F8" s="26"/>
      <c r="G8" s="26"/>
      <c r="H8" s="26"/>
      <c r="I8" s="26"/>
      <c r="J8" s="26"/>
      <c r="K8" s="26"/>
      <c r="L8" s="26"/>
      <c r="M8" s="26"/>
      <c r="N8" s="26"/>
      <c r="O8" s="22">
        <v>10</v>
      </c>
      <c r="P8" t="s">
        <v>23</v>
      </c>
      <c r="R8" s="18" t="s">
        <v>24</v>
      </c>
      <c r="S8" s="18" t="s">
        <v>25</v>
      </c>
    </row>
    <row r="10" spans="2:19" ht="29" thickBot="1" x14ac:dyDescent="0.2">
      <c r="N10" s="5" t="s">
        <v>5</v>
      </c>
      <c r="O10" s="4" t="s">
        <v>0</v>
      </c>
    </row>
    <row r="11" spans="2:19" x14ac:dyDescent="0.15">
      <c r="B11" t="s">
        <v>9</v>
      </c>
      <c r="C11" s="6" t="str">
        <f>C5</f>
        <v>FCF per share</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f>N5</f>
        <v>2031</v>
      </c>
      <c r="O11" s="21">
        <v>0.04</v>
      </c>
      <c r="P11" t="s">
        <v>1</v>
      </c>
    </row>
    <row r="12" spans="2:19" x14ac:dyDescent="0.15">
      <c r="B12" t="s">
        <v>21</v>
      </c>
      <c r="C12" s="7">
        <f>C6</f>
        <v>8.5</v>
      </c>
      <c r="D12" s="24">
        <f>C12*(1+$O$11)</f>
        <v>8.84</v>
      </c>
      <c r="E12" s="24">
        <f>D12*(1+$O$11)</f>
        <v>9.1936</v>
      </c>
      <c r="F12" s="24">
        <f>E12*(1+$O$11)</f>
        <v>9.5613440000000001</v>
      </c>
      <c r="G12" s="24">
        <f>F12*(1+$O$11)</f>
        <v>9.9437977600000007</v>
      </c>
      <c r="H12" s="24">
        <f>G12*(1+$O$11)</f>
        <v>10.341549670400001</v>
      </c>
      <c r="I12" s="24">
        <f>H12*(1+$O$12)</f>
        <v>10.755211657216002</v>
      </c>
      <c r="J12" s="24">
        <f>I12*(1+$O$12)</f>
        <v>11.185420123504642</v>
      </c>
      <c r="K12" s="24">
        <f>J12*(1+$O$12)</f>
        <v>11.632836928444828</v>
      </c>
      <c r="L12" s="24">
        <f>K12*(1+$O$12)</f>
        <v>12.098150405582622</v>
      </c>
      <c r="M12" s="24">
        <f>L12*(1+$O$12)</f>
        <v>12.582076421805928</v>
      </c>
      <c r="N12" s="24">
        <f>L12*O14</f>
        <v>181.47225608373932</v>
      </c>
      <c r="O12" s="21">
        <v>0.04</v>
      </c>
      <c r="P12" s="1" t="s">
        <v>2</v>
      </c>
    </row>
    <row r="13" spans="2:19" x14ac:dyDescent="0.15">
      <c r="B13">
        <f>B7</f>
        <v>0</v>
      </c>
      <c r="C13" s="8" t="str">
        <f>C7</f>
        <v>PV(10%)</v>
      </c>
      <c r="D13" s="24">
        <f>D12*(1+$O$13)^($D$11-D11-1)</f>
        <v>8.0363636363636353</v>
      </c>
      <c r="E13" s="24">
        <f t="shared" ref="E13:M13" si="3">E12*(1+$O$13)^($D$11-E11-1)</f>
        <v>7.5980165289256192</v>
      </c>
      <c r="F13" s="24">
        <f t="shared" si="3"/>
        <v>7.1835792637114935</v>
      </c>
      <c r="G13" s="24">
        <f t="shared" si="3"/>
        <v>6.7917476675090489</v>
      </c>
      <c r="H13" s="24">
        <f t="shared" si="3"/>
        <v>6.4212887038267361</v>
      </c>
      <c r="I13" s="24">
        <f t="shared" si="3"/>
        <v>6.0710365927089143</v>
      </c>
      <c r="J13" s="24">
        <f t="shared" si="3"/>
        <v>5.7398891421975184</v>
      </c>
      <c r="K13" s="24">
        <f t="shared" si="3"/>
        <v>5.426804279895836</v>
      </c>
      <c r="L13" s="24">
        <f t="shared" si="3"/>
        <v>5.1307967737196991</v>
      </c>
      <c r="M13" s="24">
        <f t="shared" si="3"/>
        <v>4.850935131516807</v>
      </c>
      <c r="N13" s="24">
        <f>N12*(1+$O$7)^($D$5-N11-1)</f>
        <v>69.965410550723163</v>
      </c>
      <c r="O13" s="21">
        <f>O7</f>
        <v>0.1</v>
      </c>
      <c r="P13" t="s">
        <v>3</v>
      </c>
    </row>
    <row r="14" spans="2:19" ht="14" thickBot="1" x14ac:dyDescent="0.2">
      <c r="C14" s="9" t="s">
        <v>4</v>
      </c>
      <c r="D14" s="25">
        <f>SUM(D13:N13)</f>
        <v>133.21586827109849</v>
      </c>
      <c r="E14" s="26"/>
      <c r="F14" s="26"/>
      <c r="G14" s="26"/>
      <c r="H14" s="26"/>
      <c r="I14" s="26"/>
      <c r="J14" s="26"/>
      <c r="K14" s="26"/>
      <c r="L14" s="26"/>
      <c r="M14" s="26"/>
      <c r="N14" s="26"/>
      <c r="O14" s="22">
        <v>15</v>
      </c>
      <c r="P14" t="s">
        <v>23</v>
      </c>
    </row>
    <row r="16" spans="2:19" ht="29" thickBot="1" x14ac:dyDescent="0.2">
      <c r="N16" s="5" t="s">
        <v>5</v>
      </c>
      <c r="O16" s="4" t="s">
        <v>0</v>
      </c>
    </row>
    <row r="17" spans="2:16" x14ac:dyDescent="0.15">
      <c r="B17" t="s">
        <v>10</v>
      </c>
      <c r="C17" s="6" t="str">
        <f>C11</f>
        <v>FCF per share</v>
      </c>
      <c r="D17" s="23">
        <f>D11</f>
        <v>2022</v>
      </c>
      <c r="E17" s="23">
        <f t="shared" ref="E17:M17" si="4">D17+1</f>
        <v>2023</v>
      </c>
      <c r="F17" s="23">
        <f t="shared" si="4"/>
        <v>2024</v>
      </c>
      <c r="G17" s="23">
        <f t="shared" si="4"/>
        <v>2025</v>
      </c>
      <c r="H17" s="23">
        <f t="shared" si="4"/>
        <v>2026</v>
      </c>
      <c r="I17" s="23">
        <f t="shared" si="4"/>
        <v>2027</v>
      </c>
      <c r="J17" s="23">
        <f t="shared" si="4"/>
        <v>2028</v>
      </c>
      <c r="K17" s="23">
        <f t="shared" si="4"/>
        <v>2029</v>
      </c>
      <c r="L17" s="23">
        <f t="shared" si="4"/>
        <v>2030</v>
      </c>
      <c r="M17" s="23">
        <f t="shared" si="4"/>
        <v>2031</v>
      </c>
      <c r="N17" s="23">
        <f>N11</f>
        <v>2031</v>
      </c>
      <c r="O17" s="21">
        <v>-0.02</v>
      </c>
      <c r="P17" t="s">
        <v>1</v>
      </c>
    </row>
    <row r="18" spans="2:16" x14ac:dyDescent="0.15">
      <c r="B18" t="s">
        <v>20</v>
      </c>
      <c r="C18" s="7">
        <f>C12</f>
        <v>8.5</v>
      </c>
      <c r="D18" s="24">
        <f>C18*(1+$O$17)</f>
        <v>8.33</v>
      </c>
      <c r="E18" s="24">
        <f>D18*(1+$O$17)</f>
        <v>8.1633999999999993</v>
      </c>
      <c r="F18" s="24">
        <f>E18*(1+$O$17)</f>
        <v>8.0001319999999989</v>
      </c>
      <c r="G18" s="24">
        <f>F18*(1+$O$17)</f>
        <v>7.8401293599999988</v>
      </c>
      <c r="H18" s="24">
        <f>G18*(1+$O$17)</f>
        <v>7.6833267727999983</v>
      </c>
      <c r="I18" s="24">
        <f>H18*(1+$O$18)</f>
        <v>7.5296602373439985</v>
      </c>
      <c r="J18" s="24">
        <f>I18*(1+$O$18)</f>
        <v>7.3790670325971179</v>
      </c>
      <c r="K18" s="24">
        <f>J18*(1+$O$18)</f>
        <v>7.2314856919451751</v>
      </c>
      <c r="L18" s="24">
        <f>K18*(1+$O$18)</f>
        <v>7.0868559781062714</v>
      </c>
      <c r="M18" s="24">
        <f>L18*(1+$O$18)</f>
        <v>6.9451188585441459</v>
      </c>
      <c r="N18" s="24">
        <f>L18*O20</f>
        <v>56.694847824850171</v>
      </c>
      <c r="O18" s="21">
        <v>-0.02</v>
      </c>
      <c r="P18" s="1" t="s">
        <v>2</v>
      </c>
    </row>
    <row r="19" spans="2:16" x14ac:dyDescent="0.15">
      <c r="B19" t="s">
        <v>700</v>
      </c>
      <c r="C19" s="8" t="str">
        <f>C13</f>
        <v>PV(10%)</v>
      </c>
      <c r="D19" s="24">
        <f>D18*(1+$O$19)^($D$17-D17-1)</f>
        <v>7.5727272727272723</v>
      </c>
      <c r="E19" s="24">
        <f t="shared" ref="E19:N19" si="5">E18*(1+$O$19)^($D$17-E17-1)</f>
        <v>6.746611570247933</v>
      </c>
      <c r="F19" s="24">
        <f t="shared" si="5"/>
        <v>6.0106175807663389</v>
      </c>
      <c r="G19" s="24">
        <f t="shared" si="5"/>
        <v>5.3549138446827378</v>
      </c>
      <c r="H19" s="24">
        <f t="shared" si="5"/>
        <v>4.770741425262802</v>
      </c>
      <c r="I19" s="24">
        <f t="shared" si="5"/>
        <v>4.2502969061432241</v>
      </c>
      <c r="J19" s="24">
        <f t="shared" si="5"/>
        <v>3.7866281527457799</v>
      </c>
      <c r="K19" s="24">
        <f t="shared" si="5"/>
        <v>3.3735414451735131</v>
      </c>
      <c r="L19" s="24">
        <f t="shared" si="5"/>
        <v>3.0055187420636749</v>
      </c>
      <c r="M19" s="24">
        <f t="shared" si="5"/>
        <v>2.6776439702021828</v>
      </c>
      <c r="N19" s="24">
        <f t="shared" si="5"/>
        <v>21.858318124099451</v>
      </c>
      <c r="O19" s="21">
        <f>O13</f>
        <v>0.1</v>
      </c>
      <c r="P19" t="s">
        <v>3</v>
      </c>
    </row>
    <row r="20" spans="2:16" ht="14" thickBot="1" x14ac:dyDescent="0.2">
      <c r="B20" t="s">
        <v>701</v>
      </c>
      <c r="C20" s="9" t="s">
        <v>4</v>
      </c>
      <c r="D20" s="25">
        <f>SUM(D19:N19)</f>
        <v>69.407559034114911</v>
      </c>
      <c r="E20" s="26"/>
      <c r="F20" s="26"/>
      <c r="G20" s="26"/>
      <c r="H20" s="26"/>
      <c r="I20" s="26"/>
      <c r="J20" s="26"/>
      <c r="K20" s="26"/>
      <c r="L20" s="26"/>
      <c r="M20" s="26"/>
      <c r="N20" s="26"/>
      <c r="O20" s="22">
        <v>8</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84.999999999999972</v>
      </c>
      <c r="F23" s="29">
        <f>E23*D23</f>
        <v>50.999999999999979</v>
      </c>
    </row>
    <row r="24" spans="2:16" x14ac:dyDescent="0.15">
      <c r="C24" s="11" t="s">
        <v>16</v>
      </c>
      <c r="D24" s="27">
        <v>0.2</v>
      </c>
      <c r="E24" s="24">
        <f>D14</f>
        <v>133.21586827109849</v>
      </c>
      <c r="F24" s="29">
        <f>E24*D24</f>
        <v>26.643173654219698</v>
      </c>
    </row>
    <row r="25" spans="2:16" ht="14" thickBot="1" x14ac:dyDescent="0.2">
      <c r="C25" s="12" t="s">
        <v>33</v>
      </c>
      <c r="D25" s="28">
        <v>0.2</v>
      </c>
      <c r="E25" s="30">
        <f>D20</f>
        <v>69.407559034114911</v>
      </c>
      <c r="F25" s="31">
        <f>E25*D25</f>
        <v>13.881511806822983</v>
      </c>
    </row>
    <row r="26" spans="2:16" ht="14" thickBot="1" x14ac:dyDescent="0.2">
      <c r="C26" s="149" t="s">
        <v>766</v>
      </c>
      <c r="D26" s="149">
        <f>C3</f>
        <v>80.209999999999994</v>
      </c>
      <c r="E26" s="19" t="s">
        <v>11</v>
      </c>
      <c r="F26" s="20">
        <f>SUM(F23:F25)</f>
        <v>91.524685461042665</v>
      </c>
    </row>
    <row r="28" spans="2:16" x14ac:dyDescent="0.15">
      <c r="B28" t="s">
        <v>27</v>
      </c>
    </row>
    <row r="30" spans="2:16" x14ac:dyDescent="0.15">
      <c r="B30" t="s">
        <v>26</v>
      </c>
      <c r="C30" s="32" t="s">
        <v>28</v>
      </c>
    </row>
  </sheetData>
  <conditionalFormatting sqref="D3">
    <cfRule type="containsText" dxfId="191" priority="1" operator="containsText" text="overvalued">
      <formula>NOT(ISERROR(SEARCH("overvalued",D3)))</formula>
    </cfRule>
    <cfRule type="containsText" dxfId="190" priority="2" operator="containsText" text="undervalued">
      <formula>NOT(ISERROR(SEARCH("undervalued",D3)))</formula>
    </cfRule>
  </conditionalFormatting>
  <hyperlinks>
    <hyperlink ref="C30" r:id="rId1" xr:uid="{80601A7F-A100-47D4-81A2-57D959BABA30}"/>
    <hyperlink ref="B4" location="'COMPARATIVE TABLE'!A1" display="'COMPARATIVE TABLE'!A1" xr:uid="{8E82FBF4-5F6F-4CA6-8637-480C534A27F9}"/>
  </hyperlinks>
  <pageMargins left="0.7" right="0.7" top="0.78740157499999996" bottom="0.78740157499999996" header="0.3" footer="0.3"/>
  <pageSetup paperSize="9" orientation="portrait" r:id="rId2"/>
  <drawing r:id="rId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52BB1-1013-4CA0-B77F-70B49FEFD382}">
  <sheetPr codeName="Sheet76"/>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63</v>
      </c>
      <c r="C2" s="32" t="s">
        <v>68</v>
      </c>
      <c r="D2" s="13"/>
      <c r="E2" s="32" t="s">
        <v>67</v>
      </c>
      <c r="S2" s="3" t="s">
        <v>7</v>
      </c>
    </row>
    <row r="3" spans="2:19" x14ac:dyDescent="0.15">
      <c r="D3" s="13"/>
    </row>
    <row r="4" spans="2:19" ht="29" thickBot="1" x14ac:dyDescent="0.2">
      <c r="B4" s="85" t="s">
        <v>218</v>
      </c>
      <c r="N4" s="5" t="s">
        <v>5</v>
      </c>
      <c r="O4" s="4" t="s">
        <v>0</v>
      </c>
      <c r="Q4" t="s">
        <v>64</v>
      </c>
    </row>
    <row r="5" spans="2:19" x14ac:dyDescent="0.15">
      <c r="B5" t="s">
        <v>8</v>
      </c>
      <c r="C5" s="6" t="s">
        <v>45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0.02</v>
      </c>
      <c r="P5" t="s">
        <v>1</v>
      </c>
      <c r="Q5" t="s">
        <v>65</v>
      </c>
      <c r="R5" s="1"/>
    </row>
    <row r="6" spans="2:19" x14ac:dyDescent="0.15">
      <c r="B6" t="s">
        <v>22</v>
      </c>
      <c r="C6" s="7">
        <v>1.7</v>
      </c>
      <c r="D6" s="24">
        <f>C6*(1+$O$5)</f>
        <v>1.734</v>
      </c>
      <c r="E6" s="24">
        <f>D6*(1+$O$5)</f>
        <v>1.76868</v>
      </c>
      <c r="F6" s="24">
        <f>E6*(1+$O$5)</f>
        <v>1.8040536</v>
      </c>
      <c r="G6" s="24">
        <f>F6*(1+$O$5)</f>
        <v>1.840134672</v>
      </c>
      <c r="H6" s="24">
        <f>G6*(1+$O$5)</f>
        <v>1.8769373654400001</v>
      </c>
      <c r="I6" s="24">
        <f>H6*(1+$O$6)</f>
        <v>1.8957067390944002</v>
      </c>
      <c r="J6" s="24">
        <f>I6*(1+$O$6)</f>
        <v>1.9146638064853443</v>
      </c>
      <c r="K6" s="24">
        <f>J6*(1+$O$6)</f>
        <v>1.9338104445501978</v>
      </c>
      <c r="L6" s="24">
        <f>K6*(1+$O$6)</f>
        <v>1.9531485489956999</v>
      </c>
      <c r="M6" s="24">
        <f>L6*(1+$O$6)</f>
        <v>1.972680034485657</v>
      </c>
      <c r="N6" s="24">
        <f>L6*O8</f>
        <v>23.437782587948398</v>
      </c>
      <c r="O6" s="21">
        <v>0.01</v>
      </c>
      <c r="P6" s="1" t="s">
        <v>2</v>
      </c>
      <c r="Q6" t="s">
        <v>66</v>
      </c>
    </row>
    <row r="7" spans="2:19" x14ac:dyDescent="0.15">
      <c r="C7" s="8" t="str">
        <f>CONCATENATE(R8,O7*100,S8)</f>
        <v>PV(10%)</v>
      </c>
      <c r="D7" s="24">
        <f>D6*(1+$O$7)^($D$5-D5-1)</f>
        <v>1.5763636363636362</v>
      </c>
      <c r="E7" s="24">
        <f t="shared" ref="E7:N7" si="1">E6*(1+$O$7)^($D$5-E5-1)</f>
        <v>1.4617190082644627</v>
      </c>
      <c r="F7" s="24">
        <f t="shared" si="1"/>
        <v>1.3554121712997742</v>
      </c>
      <c r="G7" s="24">
        <f t="shared" si="1"/>
        <v>1.2568367406597907</v>
      </c>
      <c r="H7" s="24">
        <f t="shared" si="1"/>
        <v>1.1654304322481694</v>
      </c>
      <c r="I7" s="24">
        <f t="shared" si="1"/>
        <v>1.0700770332460465</v>
      </c>
      <c r="J7" s="24">
        <f t="shared" si="1"/>
        <v>0.9825252759804608</v>
      </c>
      <c r="K7" s="24">
        <f t="shared" si="1"/>
        <v>0.90213684430933216</v>
      </c>
      <c r="L7" s="24">
        <f t="shared" si="1"/>
        <v>0.82832564795675045</v>
      </c>
      <c r="M7" s="24">
        <f t="shared" si="1"/>
        <v>0.76055354948756182</v>
      </c>
      <c r="N7" s="24">
        <f t="shared" si="1"/>
        <v>9.0362797958918222</v>
      </c>
      <c r="O7" s="21">
        <v>0.1</v>
      </c>
      <c r="P7" t="s">
        <v>3</v>
      </c>
    </row>
    <row r="8" spans="2:19" ht="14" thickBot="1" x14ac:dyDescent="0.2">
      <c r="C8" s="9" t="s">
        <v>29</v>
      </c>
      <c r="D8" s="25">
        <f>SUM(D7:N7)</f>
        <v>20.395660135707807</v>
      </c>
      <c r="E8" s="26"/>
      <c r="F8" s="26"/>
      <c r="G8" s="26"/>
      <c r="H8" s="26"/>
      <c r="I8" s="26"/>
      <c r="J8" s="26"/>
      <c r="K8" s="26"/>
      <c r="L8" s="26"/>
      <c r="M8" s="26"/>
      <c r="N8" s="26"/>
      <c r="O8" s="22">
        <v>12</v>
      </c>
      <c r="P8" t="s">
        <v>23</v>
      </c>
      <c r="R8" s="18" t="s">
        <v>24</v>
      </c>
      <c r="S8" s="18" t="s">
        <v>25</v>
      </c>
    </row>
    <row r="10" spans="2:19" ht="29" thickBot="1" x14ac:dyDescent="0.2">
      <c r="N10" s="5" t="s">
        <v>5</v>
      </c>
      <c r="O10" s="4" t="s">
        <v>0</v>
      </c>
    </row>
    <row r="11" spans="2:19" x14ac:dyDescent="0.15">
      <c r="B11" t="s">
        <v>9</v>
      </c>
      <c r="C11" s="6" t="str">
        <f>C5</f>
        <v>Cashflow</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0.03</v>
      </c>
      <c r="P11" t="s">
        <v>1</v>
      </c>
    </row>
    <row r="12" spans="2:19" x14ac:dyDescent="0.15">
      <c r="B12" t="s">
        <v>21</v>
      </c>
      <c r="C12" s="7">
        <v>1.7</v>
      </c>
      <c r="D12" s="24">
        <f>C12*(1+$O$11)</f>
        <v>1.7509999999999999</v>
      </c>
      <c r="E12" s="24">
        <f>D12*(1+$O$11)</f>
        <v>1.8035299999999999</v>
      </c>
      <c r="F12" s="24">
        <f>E12*(1+$O$11)</f>
        <v>1.8576359</v>
      </c>
      <c r="G12" s="24">
        <f>F12*(1+$O$11)</f>
        <v>1.9133649770000001</v>
      </c>
      <c r="H12" s="24">
        <f>G12*(1+$O$11)</f>
        <v>1.9707659263100001</v>
      </c>
      <c r="I12" s="24">
        <f>H12*(1+$O$12)</f>
        <v>2.0298889040993</v>
      </c>
      <c r="J12" s="24">
        <f>I12*(1+$O$12)</f>
        <v>2.0907855712222791</v>
      </c>
      <c r="K12" s="24">
        <f>J12*(1+$O$12)</f>
        <v>2.1535091383589475</v>
      </c>
      <c r="L12" s="24">
        <f>K12*(1+$O$12)</f>
        <v>2.2181144125097161</v>
      </c>
      <c r="M12" s="24">
        <f>L12*(1+$O$12)</f>
        <v>2.2846578448850074</v>
      </c>
      <c r="N12" s="24">
        <f>L12*O14</f>
        <v>33.271716187645744</v>
      </c>
      <c r="O12" s="21">
        <v>0.03</v>
      </c>
      <c r="P12" s="1" t="s">
        <v>2</v>
      </c>
    </row>
    <row r="13" spans="2:19" x14ac:dyDescent="0.15">
      <c r="B13" t="s">
        <v>19</v>
      </c>
      <c r="C13" s="8" t="str">
        <f>C7</f>
        <v>PV(10%)</v>
      </c>
      <c r="D13" s="24">
        <f>D12*(1+$O$13)^($D$11-D11-1)</f>
        <v>1.5918181818181816</v>
      </c>
      <c r="E13" s="24">
        <f t="shared" ref="E13:M13" si="3">E12*(1+$O$7)^($D$5-E11-1)</f>
        <v>1.4905206611570245</v>
      </c>
      <c r="F13" s="24">
        <f t="shared" si="3"/>
        <v>1.3956693463561227</v>
      </c>
      <c r="G13" s="24">
        <f t="shared" si="3"/>
        <v>1.3068540243152786</v>
      </c>
      <c r="H13" s="24">
        <f t="shared" si="3"/>
        <v>1.2236905864043064</v>
      </c>
      <c r="I13" s="24">
        <f t="shared" si="3"/>
        <v>1.1458193672694867</v>
      </c>
      <c r="J13" s="24">
        <f t="shared" si="3"/>
        <v>1.0729035893523375</v>
      </c>
      <c r="K13" s="24">
        <f t="shared" si="3"/>
        <v>1.0046279063935524</v>
      </c>
      <c r="L13" s="24">
        <f t="shared" si="3"/>
        <v>0.94069703962305362</v>
      </c>
      <c r="M13" s="24">
        <f t="shared" si="3"/>
        <v>0.88083450073795011</v>
      </c>
      <c r="N13" s="24">
        <f>N12*(1+$O$7)^($D$5-N11-1)</f>
        <v>12.827686903950731</v>
      </c>
      <c r="O13" s="21">
        <f>O7</f>
        <v>0.1</v>
      </c>
      <c r="P13" t="s">
        <v>3</v>
      </c>
    </row>
    <row r="14" spans="2:19" ht="14" thickBot="1" x14ac:dyDescent="0.2">
      <c r="C14" s="9" t="s">
        <v>4</v>
      </c>
      <c r="D14" s="25">
        <f>SUM(D13:N13)</f>
        <v>24.881122107378026</v>
      </c>
      <c r="E14" s="26"/>
      <c r="F14" s="26"/>
      <c r="G14" s="26"/>
      <c r="H14" s="26"/>
      <c r="I14" s="26"/>
      <c r="J14" s="26"/>
      <c r="K14" s="26"/>
      <c r="L14" s="26"/>
      <c r="M14" s="26"/>
      <c r="N14" s="26"/>
      <c r="O14" s="22">
        <v>15</v>
      </c>
      <c r="P14" t="s">
        <v>23</v>
      </c>
    </row>
    <row r="16" spans="2:19" ht="29" thickBot="1" x14ac:dyDescent="0.2">
      <c r="N16" s="5" t="s">
        <v>5</v>
      </c>
      <c r="O16" s="4" t="s">
        <v>0</v>
      </c>
    </row>
    <row r="17" spans="2:16" x14ac:dyDescent="0.15">
      <c r="B17" t="s">
        <v>10</v>
      </c>
      <c r="C17" s="6" t="str">
        <f>C11</f>
        <v>Cashflow</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1.7</v>
      </c>
      <c r="D18" s="24">
        <f>C18*(1+$O$17)</f>
        <v>1.7</v>
      </c>
      <c r="E18" s="24">
        <f>D18*(1+$O$17)</f>
        <v>1.7</v>
      </c>
      <c r="F18" s="24">
        <f>E18*(1+$O$17)</f>
        <v>1.7</v>
      </c>
      <c r="G18" s="24">
        <f>F18*(1+$O$17)</f>
        <v>1.7</v>
      </c>
      <c r="H18" s="24">
        <f>G18*(1+$O$17)</f>
        <v>1.7</v>
      </c>
      <c r="I18" s="24">
        <f>H18*(1+$O$18)</f>
        <v>1.6659999999999999</v>
      </c>
      <c r="J18" s="24">
        <f>I18*(1+$O$18)</f>
        <v>1.6326799999999999</v>
      </c>
      <c r="K18" s="24">
        <f>J18*(1+$O$18)</f>
        <v>1.6000264</v>
      </c>
      <c r="L18" s="24">
        <f>K18*(1+$O$18)</f>
        <v>1.568025872</v>
      </c>
      <c r="M18" s="24">
        <f>L18*(1+$O$18)</f>
        <v>1.53666535456</v>
      </c>
      <c r="N18" s="24">
        <f>L18*O20</f>
        <v>12.544206976</v>
      </c>
      <c r="O18" s="21">
        <v>-0.02</v>
      </c>
      <c r="P18" s="1" t="s">
        <v>2</v>
      </c>
    </row>
    <row r="19" spans="2:16" x14ac:dyDescent="0.15">
      <c r="B19" t="s">
        <v>19</v>
      </c>
      <c r="C19" s="8" t="str">
        <f>C13</f>
        <v>PV(10%)</v>
      </c>
      <c r="D19" s="24">
        <f>D18*(1+$O$19)^($D$17-D17-1)</f>
        <v>1.5454545454545454</v>
      </c>
      <c r="E19" s="24">
        <f t="shared" ref="E19:N19" si="5">E18*(1+$O$19)^($D$17-E17-1)</f>
        <v>1.4049586776859502</v>
      </c>
      <c r="F19" s="24">
        <f t="shared" si="5"/>
        <v>1.2772351615326818</v>
      </c>
      <c r="G19" s="24">
        <f t="shared" si="5"/>
        <v>1.1611228741206199</v>
      </c>
      <c r="H19" s="24">
        <f t="shared" si="5"/>
        <v>1.0555662492005633</v>
      </c>
      <c r="I19" s="24">
        <f t="shared" si="5"/>
        <v>0.94041356746959281</v>
      </c>
      <c r="J19" s="24">
        <f t="shared" si="5"/>
        <v>0.83782299647290981</v>
      </c>
      <c r="K19" s="24">
        <f t="shared" si="5"/>
        <v>0.74642412413041059</v>
      </c>
      <c r="L19" s="24">
        <f t="shared" si="5"/>
        <v>0.66499603786163852</v>
      </c>
      <c r="M19" s="24">
        <f t="shared" si="5"/>
        <v>0.59245101554945967</v>
      </c>
      <c r="N19" s="24">
        <f t="shared" si="5"/>
        <v>4.8363348208119161</v>
      </c>
      <c r="O19" s="21">
        <f>O13</f>
        <v>0.1</v>
      </c>
      <c r="P19" t="s">
        <v>3</v>
      </c>
    </row>
    <row r="20" spans="2:16" ht="14" thickBot="1" x14ac:dyDescent="0.2">
      <c r="C20" s="9" t="s">
        <v>4</v>
      </c>
      <c r="D20" s="25">
        <f>SUM(D19:N19)</f>
        <v>15.062780070290287</v>
      </c>
      <c r="E20" s="26"/>
      <c r="F20" s="26"/>
      <c r="G20" s="26"/>
      <c r="H20" s="26"/>
      <c r="I20" s="26"/>
      <c r="J20" s="26"/>
      <c r="K20" s="26"/>
      <c r="L20" s="26"/>
      <c r="M20" s="26"/>
      <c r="N20" s="26"/>
      <c r="O20" s="22">
        <v>8</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20.395660135707807</v>
      </c>
      <c r="F23" s="29">
        <f>E23*D23</f>
        <v>12.237396081424684</v>
      </c>
    </row>
    <row r="24" spans="2:16" x14ac:dyDescent="0.15">
      <c r="C24" s="11" t="s">
        <v>16</v>
      </c>
      <c r="D24" s="27">
        <v>0.2</v>
      </c>
      <c r="E24" s="24">
        <f>D14</f>
        <v>24.881122107378026</v>
      </c>
      <c r="F24" s="29">
        <f>E24*D24</f>
        <v>4.9762244214756057</v>
      </c>
    </row>
    <row r="25" spans="2:16" ht="14" thickBot="1" x14ac:dyDescent="0.2">
      <c r="C25" s="12" t="s">
        <v>33</v>
      </c>
      <c r="D25" s="28">
        <v>0.2</v>
      </c>
      <c r="E25" s="30">
        <f>D20</f>
        <v>15.062780070290287</v>
      </c>
      <c r="F25" s="31">
        <f>E25*D25</f>
        <v>3.0125560140580578</v>
      </c>
    </row>
    <row r="26" spans="2:16" ht="14" thickBot="1" x14ac:dyDescent="0.2">
      <c r="E26" s="19" t="s">
        <v>11</v>
      </c>
      <c r="F26" s="20">
        <f>SUM(F23:F25)</f>
        <v>20.226176516958347</v>
      </c>
    </row>
    <row r="28" spans="2:16" x14ac:dyDescent="0.15">
      <c r="B28" t="s">
        <v>27</v>
      </c>
    </row>
    <row r="30" spans="2:16" x14ac:dyDescent="0.15">
      <c r="B30" t="s">
        <v>26</v>
      </c>
      <c r="C30" s="32" t="s">
        <v>28</v>
      </c>
    </row>
  </sheetData>
  <conditionalFormatting sqref="D3">
    <cfRule type="containsText" dxfId="29" priority="1" operator="containsText" text="overvalued">
      <formula>NOT(ISERROR(SEARCH("overvalued",D3)))</formula>
    </cfRule>
    <cfRule type="containsText" dxfId="28" priority="2" operator="containsText" text="undervalued">
      <formula>NOT(ISERROR(SEARCH("undervalued",D3)))</formula>
    </cfRule>
  </conditionalFormatting>
  <hyperlinks>
    <hyperlink ref="C30" r:id="rId1" xr:uid="{F00057EB-7283-48AF-ACDB-9A646003BB09}"/>
    <hyperlink ref="E2" r:id="rId2" xr:uid="{3AE00ADA-E986-44B6-A43B-914BE5506D76}"/>
    <hyperlink ref="C2" r:id="rId3" xr:uid="{97DFB807-790F-4555-8A3B-E599B2258EA3}"/>
    <hyperlink ref="B4" location="'COMPARATIVE TABLE'!A1" display="'COMPARATIVE TABLE'!A1" xr:uid="{2E6F279F-91E8-4224-B193-A4296B8A3C53}"/>
  </hyperlinks>
  <pageMargins left="0.7" right="0.7" top="0.78740157499999996" bottom="0.78740157499999996" header="0.3" footer="0.3"/>
  <pageSetup paperSize="9" orientation="portrait" r:id="rId4"/>
  <drawing r:id="rId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EE569-2931-43AD-8788-42084EE5A16F}">
  <sheetPr codeName="Sheet77"/>
  <dimension ref="B1:S30"/>
  <sheetViews>
    <sheetView showGridLines="0" topLeftCell="B1" zoomScaleNormal="100" workbookViewId="0">
      <selection activeCell="D20" sqref="D20"/>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62</v>
      </c>
      <c r="C2" s="32" t="s">
        <v>68</v>
      </c>
      <c r="D2" s="33" t="s">
        <v>67</v>
      </c>
      <c r="S2" s="3" t="s">
        <v>7</v>
      </c>
    </row>
    <row r="3" spans="2:19" x14ac:dyDescent="0.15">
      <c r="D3" s="13"/>
    </row>
    <row r="4" spans="2:19" ht="29" thickBot="1" x14ac:dyDescent="0.2">
      <c r="N4" s="5" t="s">
        <v>5</v>
      </c>
      <c r="O4" s="4" t="s">
        <v>0</v>
      </c>
    </row>
    <row r="5" spans="2:19" x14ac:dyDescent="0.15">
      <c r="B5" t="s">
        <v>8</v>
      </c>
      <c r="C5" s="6" t="s">
        <v>45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0.02</v>
      </c>
      <c r="P5" t="s">
        <v>1</v>
      </c>
      <c r="R5" s="1"/>
    </row>
    <row r="6" spans="2:19" x14ac:dyDescent="0.15">
      <c r="B6" t="s">
        <v>22</v>
      </c>
      <c r="C6" s="7">
        <v>1.5</v>
      </c>
      <c r="D6" s="24">
        <f>C6*(1+$O$5)</f>
        <v>1.53</v>
      </c>
      <c r="E6" s="24">
        <f>D6*(1+$O$5)</f>
        <v>1.5606</v>
      </c>
      <c r="F6" s="24">
        <f>E6*(1+$O$5)</f>
        <v>1.591812</v>
      </c>
      <c r="G6" s="24">
        <f>F6*(1+$O$5)</f>
        <v>1.6236482400000001</v>
      </c>
      <c r="H6" s="24">
        <f>G6*(1+$O$5)</f>
        <v>1.6561212048</v>
      </c>
      <c r="I6" s="24">
        <f>H6*(1+$O$6)</f>
        <v>1.689243628896</v>
      </c>
      <c r="J6" s="24">
        <f>I6*(1+$O$6)</f>
        <v>1.7230285014739199</v>
      </c>
      <c r="K6" s="24">
        <f>J6*(1+$O$6)</f>
        <v>1.7574890715033984</v>
      </c>
      <c r="L6" s="24">
        <f>K6*(1+$O$6)</f>
        <v>1.7926388529334665</v>
      </c>
      <c r="M6" s="24">
        <f>L6*(1+$O$6)</f>
        <v>1.8284916299921359</v>
      </c>
      <c r="N6" s="24">
        <f>L6*O8</f>
        <v>26.889582794001996</v>
      </c>
      <c r="O6" s="21">
        <v>0.02</v>
      </c>
      <c r="P6" s="1" t="s">
        <v>2</v>
      </c>
    </row>
    <row r="7" spans="2:19" x14ac:dyDescent="0.15">
      <c r="C7" s="8" t="str">
        <f>CONCATENATE(R8,O7*100,S8)</f>
        <v>PV(10%)</v>
      </c>
      <c r="D7" s="24">
        <f>D6*(1+$O$7)^($D$5-D5-1)</f>
        <v>1.3909090909090909</v>
      </c>
      <c r="E7" s="24">
        <f t="shared" ref="E7:N7" si="1">E6*(1+$O$7)^($D$5-E5-1)</f>
        <v>1.2897520661157023</v>
      </c>
      <c r="F7" s="24">
        <f t="shared" si="1"/>
        <v>1.1959519158527419</v>
      </c>
      <c r="G7" s="24">
        <f t="shared" si="1"/>
        <v>1.1089735946998154</v>
      </c>
      <c r="H7" s="24">
        <f t="shared" si="1"/>
        <v>1.0283209696307376</v>
      </c>
      <c r="I7" s="24">
        <f t="shared" si="1"/>
        <v>0.95353399002122952</v>
      </c>
      <c r="J7" s="24">
        <f t="shared" si="1"/>
        <v>0.88418606347423079</v>
      </c>
      <c r="K7" s="24">
        <f t="shared" si="1"/>
        <v>0.81988162249428675</v>
      </c>
      <c r="L7" s="24">
        <f t="shared" si="1"/>
        <v>0.76025386813106588</v>
      </c>
      <c r="M7" s="24">
        <f t="shared" si="1"/>
        <v>0.70496267772153387</v>
      </c>
      <c r="N7" s="24">
        <f t="shared" si="1"/>
        <v>10.367098201787261</v>
      </c>
      <c r="O7" s="21">
        <v>0.1</v>
      </c>
      <c r="P7" t="s">
        <v>3</v>
      </c>
    </row>
    <row r="8" spans="2:19" ht="14" thickBot="1" x14ac:dyDescent="0.2">
      <c r="C8" s="9" t="s">
        <v>29</v>
      </c>
      <c r="D8" s="25">
        <f>SUM(D7:N7)</f>
        <v>20.503824060837694</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Cashflow</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0.03</v>
      </c>
      <c r="P11" t="s">
        <v>1</v>
      </c>
    </row>
    <row r="12" spans="2:19" x14ac:dyDescent="0.15">
      <c r="B12" t="s">
        <v>21</v>
      </c>
      <c r="C12" s="7">
        <v>1.5</v>
      </c>
      <c r="D12" s="24">
        <f>C12*(1+$O$11)</f>
        <v>1.5449999999999999</v>
      </c>
      <c r="E12" s="24">
        <f>D12*(1+$O$11)</f>
        <v>1.59135</v>
      </c>
      <c r="F12" s="24">
        <f>E12*(1+$O$11)</f>
        <v>1.6390905</v>
      </c>
      <c r="G12" s="24">
        <f>F12*(1+$O$11)</f>
        <v>1.6882632150000001</v>
      </c>
      <c r="H12" s="24">
        <f>G12*(1+$O$11)</f>
        <v>1.7389111114500002</v>
      </c>
      <c r="I12" s="24">
        <f>H12*(1+$O$12)</f>
        <v>1.7736893336790003</v>
      </c>
      <c r="J12" s="24">
        <f>I12*(1+$O$12)</f>
        <v>1.8091631203525804</v>
      </c>
      <c r="K12" s="24">
        <f>J12*(1+$O$12)</f>
        <v>1.8453463827596321</v>
      </c>
      <c r="L12" s="24">
        <f>K12*(1+$O$12)</f>
        <v>1.8822533104148249</v>
      </c>
      <c r="M12" s="24">
        <f>L12*(1+$O$12)</f>
        <v>1.9198983766231215</v>
      </c>
      <c r="N12" s="24">
        <f>L12*O14</f>
        <v>37.645066208296498</v>
      </c>
      <c r="O12" s="21">
        <v>0.02</v>
      </c>
      <c r="P12" s="1" t="s">
        <v>2</v>
      </c>
    </row>
    <row r="13" spans="2:19" x14ac:dyDescent="0.15">
      <c r="B13" t="s">
        <v>19</v>
      </c>
      <c r="C13" s="8" t="str">
        <f>C7</f>
        <v>PV(10%)</v>
      </c>
      <c r="D13" s="24">
        <f>D12*(1+$O$13)^($D$11-D11-1)</f>
        <v>1.4045454545454545</v>
      </c>
      <c r="E13" s="24">
        <f t="shared" ref="E13:M13" si="3">E12*(1+$O$7)^($D$5-E11-1)</f>
        <v>1.3151652892561982</v>
      </c>
      <c r="F13" s="24">
        <f t="shared" si="3"/>
        <v>1.2314729526671673</v>
      </c>
      <c r="G13" s="24">
        <f t="shared" si="3"/>
        <v>1.1531064920428931</v>
      </c>
      <c r="H13" s="24">
        <f t="shared" si="3"/>
        <v>1.0797269880037998</v>
      </c>
      <c r="I13" s="24">
        <f t="shared" si="3"/>
        <v>1.0012013888762508</v>
      </c>
      <c r="J13" s="24">
        <f t="shared" si="3"/>
        <v>0.92838674241252328</v>
      </c>
      <c r="K13" s="24">
        <f t="shared" si="3"/>
        <v>0.86086770660070344</v>
      </c>
      <c r="L13" s="24">
        <f t="shared" si="3"/>
        <v>0.7982591461206523</v>
      </c>
      <c r="M13" s="24">
        <f t="shared" si="3"/>
        <v>0.74020393549369579</v>
      </c>
      <c r="N13" s="24">
        <f>N12*(1+$O$7)^($D$5-N11-1)</f>
        <v>14.513802656739133</v>
      </c>
      <c r="O13" s="21">
        <f>O7</f>
        <v>0.1</v>
      </c>
      <c r="P13" t="s">
        <v>3</v>
      </c>
    </row>
    <row r="14" spans="2:19" ht="14" thickBot="1" x14ac:dyDescent="0.2">
      <c r="C14" s="9" t="s">
        <v>4</v>
      </c>
      <c r="D14" s="25">
        <f>SUM(D13:N13)</f>
        <v>25.026738752758469</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Cashflow</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1.5</v>
      </c>
      <c r="D18" s="24">
        <f>C18*(1+$O$17)</f>
        <v>1.5</v>
      </c>
      <c r="E18" s="24">
        <f>D18*(1+$O$17)</f>
        <v>1.5</v>
      </c>
      <c r="F18" s="24">
        <f>E18*(1+$O$17)</f>
        <v>1.5</v>
      </c>
      <c r="G18" s="24">
        <f>F18*(1+$O$17)</f>
        <v>1.5</v>
      </c>
      <c r="H18" s="24">
        <f>G18*(1+$O$17)</f>
        <v>1.5</v>
      </c>
      <c r="I18" s="24">
        <f>H18*(1+$O$18)</f>
        <v>1.47</v>
      </c>
      <c r="J18" s="24">
        <f>I18*(1+$O$18)</f>
        <v>1.4405999999999999</v>
      </c>
      <c r="K18" s="24">
        <f>J18*(1+$O$18)</f>
        <v>1.4117879999999998</v>
      </c>
      <c r="L18" s="24">
        <f>K18*(1+$O$18)</f>
        <v>1.3835522399999998</v>
      </c>
      <c r="M18" s="24">
        <f>L18*(1+$O$18)</f>
        <v>1.3558811951999998</v>
      </c>
      <c r="N18" s="24">
        <f>L18*O20</f>
        <v>13.835522399999999</v>
      </c>
      <c r="O18" s="21">
        <v>-0.02</v>
      </c>
      <c r="P18" s="1" t="s">
        <v>2</v>
      </c>
    </row>
    <row r="19" spans="2:16" x14ac:dyDescent="0.15">
      <c r="B19" t="s">
        <v>19</v>
      </c>
      <c r="C19" s="8" t="str">
        <f>C13</f>
        <v>PV(10%)</v>
      </c>
      <c r="D19" s="24">
        <f>D18*(1+$O$19)^($D$17-D17-1)</f>
        <v>1.3636363636363635</v>
      </c>
      <c r="E19" s="24">
        <f t="shared" ref="E19:N19" si="5">E18*(1+$O$19)^($D$17-E17-1)</f>
        <v>1.2396694214876032</v>
      </c>
      <c r="F19" s="24">
        <f t="shared" si="5"/>
        <v>1.1269722013523662</v>
      </c>
      <c r="G19" s="24">
        <f t="shared" si="5"/>
        <v>1.0245201830476058</v>
      </c>
      <c r="H19" s="24">
        <f t="shared" si="5"/>
        <v>0.93138198458873234</v>
      </c>
      <c r="I19" s="24">
        <f t="shared" si="5"/>
        <v>0.82977667717905246</v>
      </c>
      <c r="J19" s="24">
        <f t="shared" si="5"/>
        <v>0.7392555851231557</v>
      </c>
      <c r="K19" s="24">
        <f t="shared" si="5"/>
        <v>0.6586095212915386</v>
      </c>
      <c r="L19" s="24">
        <f t="shared" si="5"/>
        <v>0.58676120987791625</v>
      </c>
      <c r="M19" s="24">
        <f t="shared" si="5"/>
        <v>0.52275089607305258</v>
      </c>
      <c r="N19" s="24">
        <f t="shared" si="5"/>
        <v>5.3341928170719655</v>
      </c>
      <c r="O19" s="21">
        <f>O13</f>
        <v>0.1</v>
      </c>
      <c r="P19" t="s">
        <v>3</v>
      </c>
    </row>
    <row r="20" spans="2:16" ht="14" thickBot="1" x14ac:dyDescent="0.2">
      <c r="C20" s="9" t="s">
        <v>4</v>
      </c>
      <c r="D20" s="25">
        <f>SUM(D19:N19)</f>
        <v>14.357526860729353</v>
      </c>
      <c r="E20" s="26"/>
      <c r="F20" s="26"/>
      <c r="G20" s="26"/>
      <c r="H20" s="26"/>
      <c r="I20" s="26"/>
      <c r="J20" s="26"/>
      <c r="K20" s="26"/>
      <c r="L20" s="26"/>
      <c r="M20" s="26"/>
      <c r="N20" s="26"/>
      <c r="O20" s="22">
        <v>10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20.503824060837694</v>
      </c>
      <c r="F23" s="29">
        <f>E23*D23</f>
        <v>12.302294436502615</v>
      </c>
    </row>
    <row r="24" spans="2:16" x14ac:dyDescent="0.15">
      <c r="C24" s="11" t="s">
        <v>16</v>
      </c>
      <c r="D24" s="27">
        <v>0.2</v>
      </c>
      <c r="E24" s="24">
        <f>D14</f>
        <v>25.026738752758469</v>
      </c>
      <c r="F24" s="29">
        <f>E24*D24</f>
        <v>5.0053477505516941</v>
      </c>
    </row>
    <row r="25" spans="2:16" ht="14" thickBot="1" x14ac:dyDescent="0.2">
      <c r="C25" s="12" t="s">
        <v>33</v>
      </c>
      <c r="D25" s="28">
        <v>0.2</v>
      </c>
      <c r="E25" s="30">
        <f>D20</f>
        <v>14.357526860729353</v>
      </c>
      <c r="F25" s="31">
        <f>E25*D25</f>
        <v>2.8715053721458705</v>
      </c>
    </row>
    <row r="26" spans="2:16" ht="14" thickBot="1" x14ac:dyDescent="0.2">
      <c r="E26" s="19" t="s">
        <v>11</v>
      </c>
      <c r="F26" s="20">
        <f>SUM(F23:F25)</f>
        <v>20.179147559200182</v>
      </c>
    </row>
    <row r="28" spans="2:16" x14ac:dyDescent="0.15">
      <c r="B28" t="s">
        <v>27</v>
      </c>
    </row>
    <row r="30" spans="2:16" x14ac:dyDescent="0.15">
      <c r="B30" t="s">
        <v>26</v>
      </c>
      <c r="C30" s="32" t="s">
        <v>28</v>
      </c>
    </row>
  </sheetData>
  <conditionalFormatting sqref="D3">
    <cfRule type="containsText" dxfId="27" priority="1" operator="containsText" text="overvalued">
      <formula>NOT(ISERROR(SEARCH("overvalued",D3)))</formula>
    </cfRule>
    <cfRule type="containsText" dxfId="26" priority="2" operator="containsText" text="undervalued">
      <formula>NOT(ISERROR(SEARCH("undervalued",D3)))</formula>
    </cfRule>
  </conditionalFormatting>
  <hyperlinks>
    <hyperlink ref="C30" r:id="rId1" xr:uid="{A7AB1C12-F5C6-42C6-81BE-7A9E495ACEF0}"/>
    <hyperlink ref="D2" r:id="rId2" xr:uid="{2BD1F152-1445-4126-863F-523BF05E9BEC}"/>
    <hyperlink ref="C2" r:id="rId3" xr:uid="{177E533A-DB18-4522-91DA-20025D872232}"/>
  </hyperlinks>
  <pageMargins left="0.7" right="0.7" top="0.78740157499999996" bottom="0.78740157499999996" header="0.3" footer="0.3"/>
  <pageSetup paperSize="9" orientation="portrait" r:id="rId4"/>
  <drawing r:id="rId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9AF0-007D-4EDE-891C-45820C3AF4D6}">
  <sheetPr codeName="Sheet78"/>
  <dimension ref="B1:S30"/>
  <sheetViews>
    <sheetView showGridLines="0" topLeftCell="B1" zoomScaleNormal="100" workbookViewId="0">
      <selection activeCell="E2" sqref="E2"/>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60</v>
      </c>
      <c r="C2" s="10"/>
      <c r="D2" s="13"/>
      <c r="E2" s="32" t="s">
        <v>67</v>
      </c>
      <c r="S2" s="3" t="s">
        <v>7</v>
      </c>
    </row>
    <row r="3" spans="2:19" x14ac:dyDescent="0.15">
      <c r="D3" s="13"/>
    </row>
    <row r="4" spans="2:19" ht="29" thickBot="1" x14ac:dyDescent="0.2">
      <c r="N4" s="5" t="s">
        <v>5</v>
      </c>
      <c r="O4" s="4" t="s">
        <v>0</v>
      </c>
    </row>
    <row r="5" spans="2:19" x14ac:dyDescent="0.15">
      <c r="B5" t="s">
        <v>8</v>
      </c>
      <c r="C5" s="6" t="s">
        <v>45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7.0000000000000007E-2</v>
      </c>
      <c r="P5" t="s">
        <v>1</v>
      </c>
      <c r="R5" s="1"/>
    </row>
    <row r="6" spans="2:19" x14ac:dyDescent="0.15">
      <c r="B6" t="s">
        <v>22</v>
      </c>
      <c r="C6" s="7">
        <v>100</v>
      </c>
      <c r="D6" s="24">
        <f>C6*(1+$O$5)</f>
        <v>107</v>
      </c>
      <c r="E6" s="24">
        <f>D6*(1+$O$5)</f>
        <v>114.49000000000001</v>
      </c>
      <c r="F6" s="24">
        <f>E6*(1+$O$5)</f>
        <v>122.50430000000001</v>
      </c>
      <c r="G6" s="24">
        <f>F6*(1+$O$5)</f>
        <v>131.07960100000003</v>
      </c>
      <c r="H6" s="34">
        <f>G6*(1+$O$5)</f>
        <v>140.25517307000004</v>
      </c>
      <c r="I6" s="34">
        <v>182</v>
      </c>
      <c r="J6" s="24">
        <f>I6*(1+$O$6)</f>
        <v>187.46</v>
      </c>
      <c r="K6" s="24">
        <f>J6*(1+$O$6)</f>
        <v>193.08380000000002</v>
      </c>
      <c r="L6" s="24">
        <f>K6*(1+$O$6)</f>
        <v>198.87631400000004</v>
      </c>
      <c r="M6" s="24">
        <f>L6*(1+$O$6)</f>
        <v>204.84260342000005</v>
      </c>
      <c r="N6" s="24">
        <f>L6*O8</f>
        <v>3977.526280000001</v>
      </c>
      <c r="O6" s="21">
        <v>0.03</v>
      </c>
      <c r="P6" s="1" t="s">
        <v>2</v>
      </c>
    </row>
    <row r="7" spans="2:19" x14ac:dyDescent="0.15">
      <c r="C7" s="8" t="str">
        <f>CONCATENATE(R8,O7*100,S8)</f>
        <v>PV(10%)</v>
      </c>
      <c r="D7" s="24">
        <f>D6*(1+$O$7)^($D$5-D5-1)</f>
        <v>97.272727272727266</v>
      </c>
      <c r="E7" s="24">
        <f t="shared" ref="E7:N7" si="1">E6*(1+$O$7)^($D$5-E5-1)</f>
        <v>94.619834710743802</v>
      </c>
      <c r="F7" s="24">
        <f t="shared" si="1"/>
        <v>92.039293764087134</v>
      </c>
      <c r="G7" s="24">
        <f t="shared" si="1"/>
        <v>89.52913120688477</v>
      </c>
      <c r="H7" s="24">
        <f t="shared" si="1"/>
        <v>87.087427628515186</v>
      </c>
      <c r="I7" s="24">
        <f t="shared" si="1"/>
        <v>102.73425526978745</v>
      </c>
      <c r="J7" s="24">
        <f t="shared" si="1"/>
        <v>96.196620843528237</v>
      </c>
      <c r="K7" s="24">
        <f t="shared" si="1"/>
        <v>90.075017698940087</v>
      </c>
      <c r="L7" s="24">
        <f t="shared" si="1"/>
        <v>84.342971118098447</v>
      </c>
      <c r="M7" s="24">
        <f t="shared" si="1"/>
        <v>78.975691137855819</v>
      </c>
      <c r="N7" s="24">
        <f t="shared" si="1"/>
        <v>1533.508565783608</v>
      </c>
      <c r="O7" s="21">
        <v>0.1</v>
      </c>
      <c r="P7" t="s">
        <v>3</v>
      </c>
    </row>
    <row r="8" spans="2:19" ht="14" thickBot="1" x14ac:dyDescent="0.2">
      <c r="C8" s="9" t="s">
        <v>29</v>
      </c>
      <c r="D8" s="25">
        <f>SUM(D7:N7)</f>
        <v>2446.3815364347761</v>
      </c>
      <c r="E8" s="26"/>
      <c r="F8" s="26"/>
      <c r="G8" s="26"/>
      <c r="H8" s="26"/>
      <c r="I8" s="26"/>
      <c r="J8" s="26"/>
      <c r="K8" s="26"/>
      <c r="L8" s="26"/>
      <c r="M8" s="26"/>
      <c r="N8" s="26"/>
      <c r="O8" s="22">
        <v>20</v>
      </c>
      <c r="P8" t="s">
        <v>23</v>
      </c>
      <c r="R8" s="18" t="s">
        <v>24</v>
      </c>
      <c r="S8" s="18" t="s">
        <v>25</v>
      </c>
    </row>
    <row r="9" spans="2:19" x14ac:dyDescent="0.15">
      <c r="C9" s="37" t="s">
        <v>61</v>
      </c>
      <c r="D9" s="38">
        <v>0.5</v>
      </c>
      <c r="E9" s="38">
        <v>0.5</v>
      </c>
      <c r="F9" s="38">
        <v>0.5</v>
      </c>
      <c r="G9" s="38">
        <v>0.5</v>
      </c>
      <c r="H9" s="38">
        <v>0.5</v>
      </c>
      <c r="I9" s="38">
        <v>0.75</v>
      </c>
      <c r="J9" s="36">
        <v>0.75</v>
      </c>
      <c r="K9" s="36">
        <v>0.75</v>
      </c>
      <c r="L9" s="36">
        <v>0.75</v>
      </c>
      <c r="M9" s="36">
        <v>0.75</v>
      </c>
    </row>
    <row r="10" spans="2:19" ht="29" thickBot="1" x14ac:dyDescent="0.2">
      <c r="N10" s="5" t="s">
        <v>5</v>
      </c>
      <c r="O10" s="4" t="s">
        <v>0</v>
      </c>
    </row>
    <row r="11" spans="2:19" x14ac:dyDescent="0.15">
      <c r="B11" t="s">
        <v>9</v>
      </c>
      <c r="C11" s="6" t="str">
        <f>C5</f>
        <v>Cashflow</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0.1</v>
      </c>
      <c r="P11" t="s">
        <v>1</v>
      </c>
    </row>
    <row r="12" spans="2:19" x14ac:dyDescent="0.15">
      <c r="B12" t="s">
        <v>21</v>
      </c>
      <c r="C12" s="7">
        <v>100</v>
      </c>
      <c r="D12" s="24">
        <f>C12*(1+$O$11)</f>
        <v>110.00000000000001</v>
      </c>
      <c r="E12" s="24">
        <f>D12*(1+$O$11)</f>
        <v>121.00000000000003</v>
      </c>
      <c r="F12" s="24">
        <f>E12*(1+$O$11)</f>
        <v>133.10000000000005</v>
      </c>
      <c r="G12" s="24">
        <f>F12*(1+$O$11)</f>
        <v>146.41000000000008</v>
      </c>
      <c r="H12" s="24">
        <f>G12*(1+$O$11)</f>
        <v>161.0510000000001</v>
      </c>
      <c r="I12" s="24">
        <f>H12*(1+$O$12)</f>
        <v>177.15610000000012</v>
      </c>
      <c r="J12" s="24">
        <f>I12*(1+$O$12)</f>
        <v>194.87171000000015</v>
      </c>
      <c r="K12" s="24">
        <f>J12*(1+$O$12)</f>
        <v>214.3588810000002</v>
      </c>
      <c r="L12" s="24">
        <f>K12*(1+$O$12)</f>
        <v>235.79476910000022</v>
      </c>
      <c r="M12" s="24">
        <f>L12*(1+$O$12)</f>
        <v>259.37424601000026</v>
      </c>
      <c r="N12" s="24">
        <f>L12*O14</f>
        <v>5894.8692275000058</v>
      </c>
      <c r="O12" s="21">
        <v>0.1</v>
      </c>
      <c r="P12" s="1" t="s">
        <v>2</v>
      </c>
    </row>
    <row r="13" spans="2:19" x14ac:dyDescent="0.15">
      <c r="B13" t="s">
        <v>19</v>
      </c>
      <c r="C13" s="8" t="str">
        <f>C7</f>
        <v>PV(10%)</v>
      </c>
      <c r="D13" s="24">
        <f>D12*(1+$O$13)^($D$11-D11-1)</f>
        <v>100.00000000000001</v>
      </c>
      <c r="E13" s="24">
        <f t="shared" ref="E13:M13" si="3">E12*(1+$O$7)^($D$5-E11-1)</f>
        <v>100.00000000000001</v>
      </c>
      <c r="F13" s="24">
        <f t="shared" si="3"/>
        <v>100.00000000000001</v>
      </c>
      <c r="G13" s="24">
        <f t="shared" si="3"/>
        <v>100.00000000000003</v>
      </c>
      <c r="H13" s="24">
        <f t="shared" si="3"/>
        <v>100.00000000000003</v>
      </c>
      <c r="I13" s="24">
        <f t="shared" si="3"/>
        <v>100.00000000000003</v>
      </c>
      <c r="J13" s="24">
        <f t="shared" si="3"/>
        <v>100.00000000000001</v>
      </c>
      <c r="K13" s="24">
        <f t="shared" si="3"/>
        <v>100.00000000000003</v>
      </c>
      <c r="L13" s="24">
        <f t="shared" si="3"/>
        <v>100.00000000000003</v>
      </c>
      <c r="M13" s="24">
        <f t="shared" si="3"/>
        <v>100.00000000000003</v>
      </c>
      <c r="N13" s="24">
        <f>N12*(1+$O$7)^($D$5-N11-1)</f>
        <v>2272.7272727272734</v>
      </c>
      <c r="O13" s="21">
        <f>O7</f>
        <v>0.1</v>
      </c>
      <c r="P13" t="s">
        <v>3</v>
      </c>
    </row>
    <row r="14" spans="2:19" ht="14" thickBot="1" x14ac:dyDescent="0.2">
      <c r="C14" s="9" t="s">
        <v>4</v>
      </c>
      <c r="D14" s="25">
        <f>SUM(D13:N13)</f>
        <v>3272.7272727272734</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Cashflow</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0.04</v>
      </c>
      <c r="P17" t="s">
        <v>1</v>
      </c>
    </row>
    <row r="18" spans="2:16" x14ac:dyDescent="0.15">
      <c r="B18" t="s">
        <v>20</v>
      </c>
      <c r="C18" s="7">
        <f>C12</f>
        <v>100</v>
      </c>
      <c r="D18" s="24">
        <f>C18*(1+$O$17)</f>
        <v>104</v>
      </c>
      <c r="E18" s="24">
        <f>D18*(1+$O$17)</f>
        <v>108.16</v>
      </c>
      <c r="F18" s="24">
        <f>E18*(1+$O$17)</f>
        <v>112.4864</v>
      </c>
      <c r="G18" s="24">
        <f>F18*(1+$O$17)</f>
        <v>116.98585600000001</v>
      </c>
      <c r="H18" s="24">
        <f>G18*(1+$O$17)</f>
        <v>121.66529024000002</v>
      </c>
      <c r="I18" s="24">
        <f>H18*(1+$O$18)</f>
        <v>122.88194314240002</v>
      </c>
      <c r="J18" s="24">
        <f>I18*(1+$O$18)</f>
        <v>124.11076257382402</v>
      </c>
      <c r="K18" s="24">
        <f>J18*(1+$O$18)</f>
        <v>125.35187019956226</v>
      </c>
      <c r="L18" s="24">
        <f>K18*(1+$O$18)</f>
        <v>126.60538890155787</v>
      </c>
      <c r="M18" s="24">
        <f>L18*(1+$O$18)</f>
        <v>127.87144279057345</v>
      </c>
      <c r="N18" s="24">
        <f>L18*O20</f>
        <v>1519.2646668186944</v>
      </c>
      <c r="O18" s="21">
        <v>0.01</v>
      </c>
      <c r="P18" s="1" t="s">
        <v>2</v>
      </c>
    </row>
    <row r="19" spans="2:16" x14ac:dyDescent="0.15">
      <c r="B19" t="s">
        <v>19</v>
      </c>
      <c r="C19" s="8" t="str">
        <f>C13</f>
        <v>PV(10%)</v>
      </c>
      <c r="D19" s="24">
        <f>D18*(1+$O$19)^($D$17-D17-1)</f>
        <v>94.545454545454547</v>
      </c>
      <c r="E19" s="24">
        <f t="shared" ref="E19:N19" si="5">E18*(1+$O$19)^($D$17-E17-1)</f>
        <v>89.388429752066102</v>
      </c>
      <c r="F19" s="24">
        <f t="shared" si="5"/>
        <v>84.512697220135209</v>
      </c>
      <c r="G19" s="24">
        <f t="shared" si="5"/>
        <v>79.902913735400574</v>
      </c>
      <c r="H19" s="24">
        <f t="shared" si="5"/>
        <v>75.544572986196897</v>
      </c>
      <c r="I19" s="24">
        <f t="shared" si="5"/>
        <v>69.363653378235341</v>
      </c>
      <c r="J19" s="24">
        <f t="shared" si="5"/>
        <v>63.688445374561525</v>
      </c>
      <c r="K19" s="24">
        <f t="shared" si="5"/>
        <v>58.477572571188304</v>
      </c>
      <c r="L19" s="24">
        <f t="shared" si="5"/>
        <v>53.693043906272898</v>
      </c>
      <c r="M19" s="24">
        <f t="shared" si="5"/>
        <v>49.299976677577838</v>
      </c>
      <c r="N19" s="24">
        <f t="shared" si="5"/>
        <v>585.74229715934064</v>
      </c>
      <c r="O19" s="21">
        <f>O13</f>
        <v>0.1</v>
      </c>
      <c r="P19" t="s">
        <v>3</v>
      </c>
    </row>
    <row r="20" spans="2:16" ht="14" thickBot="1" x14ac:dyDescent="0.2">
      <c r="C20" s="9" t="s">
        <v>4</v>
      </c>
      <c r="D20" s="25">
        <f>SUM(D19:N19)</f>
        <v>1304.15905730643</v>
      </c>
      <c r="E20" s="26"/>
      <c r="F20" s="26"/>
      <c r="G20" s="26"/>
      <c r="H20" s="26"/>
      <c r="I20" s="26"/>
      <c r="J20" s="26"/>
      <c r="K20" s="26"/>
      <c r="L20" s="26"/>
      <c r="M20" s="26"/>
      <c r="N20" s="26"/>
      <c r="O20" s="22">
        <v>12</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2446.3815364347761</v>
      </c>
      <c r="F23" s="29">
        <f>E23*D23</f>
        <v>1467.8289218608656</v>
      </c>
    </row>
    <row r="24" spans="2:16" x14ac:dyDescent="0.15">
      <c r="C24" s="11" t="s">
        <v>16</v>
      </c>
      <c r="D24" s="27">
        <v>0.1</v>
      </c>
      <c r="E24" s="24">
        <f>D14</f>
        <v>3272.7272727272734</v>
      </c>
      <c r="F24" s="29">
        <f>E24*D24</f>
        <v>327.27272727272737</v>
      </c>
    </row>
    <row r="25" spans="2:16" ht="14" thickBot="1" x14ac:dyDescent="0.2">
      <c r="C25" s="12" t="s">
        <v>33</v>
      </c>
      <c r="D25" s="28">
        <v>0.3</v>
      </c>
      <c r="E25" s="30">
        <f>D20</f>
        <v>1304.15905730643</v>
      </c>
      <c r="F25" s="31">
        <f>E25*D25</f>
        <v>391.24771719192898</v>
      </c>
    </row>
    <row r="26" spans="2:16" ht="14" thickBot="1" x14ac:dyDescent="0.2">
      <c r="E26" s="19" t="s">
        <v>11</v>
      </c>
      <c r="F26" s="20">
        <f>SUM(F23:F25)</f>
        <v>2186.3493663255222</v>
      </c>
    </row>
    <row r="28" spans="2:16" x14ac:dyDescent="0.15">
      <c r="B28" t="s">
        <v>27</v>
      </c>
    </row>
    <row r="30" spans="2:16" x14ac:dyDescent="0.15">
      <c r="B30" t="s">
        <v>26</v>
      </c>
      <c r="C30" s="32" t="s">
        <v>28</v>
      </c>
    </row>
  </sheetData>
  <conditionalFormatting sqref="D3">
    <cfRule type="containsText" dxfId="25" priority="1" operator="containsText" text="overvalued">
      <formula>NOT(ISERROR(SEARCH("overvalued",D3)))</formula>
    </cfRule>
    <cfRule type="containsText" dxfId="24" priority="2" operator="containsText" text="undervalued">
      <formula>NOT(ISERROR(SEARCH("undervalued",D3)))</formula>
    </cfRule>
  </conditionalFormatting>
  <hyperlinks>
    <hyperlink ref="C30" r:id="rId1" xr:uid="{86900434-2873-45F6-BC13-02E2471724B6}"/>
    <hyperlink ref="E2" r:id="rId2" xr:uid="{B19AFBA4-D492-4096-933F-EFF7C1ECD695}"/>
  </hyperlinks>
  <pageMargins left="0.7" right="0.7" top="0.78740157499999996" bottom="0.78740157499999996" header="0.3" footer="0.3"/>
  <pageSetup paperSize="9" orientation="portrait" r:id="rId3"/>
  <drawing r:id="rId4"/>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227C1-A278-4D23-AC73-4A503B4FD7A0}">
  <sheetPr codeName="Sheet79"/>
  <dimension ref="B1:S30"/>
  <sheetViews>
    <sheetView showGridLines="0" topLeftCell="B1" zoomScaleNormal="100" workbookViewId="0">
      <selection activeCell="D2" sqref="D2"/>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56</v>
      </c>
      <c r="C2" s="10"/>
      <c r="D2" s="35" t="s">
        <v>58</v>
      </c>
      <c r="S2" s="3" t="s">
        <v>7</v>
      </c>
    </row>
    <row r="3" spans="2:19" x14ac:dyDescent="0.15">
      <c r="D3" s="13"/>
    </row>
    <row r="4" spans="2:19" ht="29" thickBot="1" x14ac:dyDescent="0.2">
      <c r="N4" s="5" t="s">
        <v>5</v>
      </c>
      <c r="O4" s="4" t="s">
        <v>0</v>
      </c>
    </row>
    <row r="5" spans="2:19" x14ac:dyDescent="0.15">
      <c r="B5" t="s">
        <v>8</v>
      </c>
      <c r="C5" s="6" t="s">
        <v>57</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0.02</v>
      </c>
      <c r="P5" t="s">
        <v>1</v>
      </c>
      <c r="R5" s="1"/>
    </row>
    <row r="6" spans="2:19" x14ac:dyDescent="0.15">
      <c r="B6" t="s">
        <v>22</v>
      </c>
      <c r="C6" s="7">
        <v>1.2</v>
      </c>
      <c r="D6" s="24">
        <f>C6*(1+$O$5)</f>
        <v>1.224</v>
      </c>
      <c r="E6" s="24">
        <f>D6*(1+$O$5)</f>
        <v>1.24848</v>
      </c>
      <c r="F6" s="24">
        <f>E6*(1+$O$5)</f>
        <v>1.2734496</v>
      </c>
      <c r="G6" s="24">
        <f>F6*(1+$O$5)</f>
        <v>1.2989185919999999</v>
      </c>
      <c r="H6" s="24">
        <f>G6*(1+$O$5)</f>
        <v>1.3248969638399999</v>
      </c>
      <c r="I6" s="24">
        <f>H6*(1+$O$6)</f>
        <v>1.3513949031168</v>
      </c>
      <c r="J6" s="24">
        <f>I6*(1+$O$6)</f>
        <v>1.378422801179136</v>
      </c>
      <c r="K6" s="24">
        <f>J6*(1+$O$6)</f>
        <v>1.4059912572027187</v>
      </c>
      <c r="L6" s="24">
        <f>K6*(1+$O$6)</f>
        <v>1.4341110823467731</v>
      </c>
      <c r="M6" s="24">
        <f>L6*(1+$O$6)</f>
        <v>1.4627933039937087</v>
      </c>
      <c r="N6" s="24">
        <f>L6*O8</f>
        <v>35.852777058669325</v>
      </c>
      <c r="O6" s="21">
        <v>0.02</v>
      </c>
      <c r="P6" s="1" t="s">
        <v>2</v>
      </c>
    </row>
    <row r="7" spans="2:19" x14ac:dyDescent="0.15">
      <c r="C7" s="8" t="str">
        <f>CONCATENATE(R8,O7*100,S8)</f>
        <v>PV(5%)</v>
      </c>
      <c r="D7" s="24">
        <f>D6*(1+$O$7)^($D$5-D5-1)</f>
        <v>1.1657142857142857</v>
      </c>
      <c r="E7" s="24">
        <f t="shared" ref="E7:N7" si="1">E6*(1+$O$7)^($D$5-E5-1)</f>
        <v>1.132408163265306</v>
      </c>
      <c r="F7" s="24">
        <f t="shared" si="1"/>
        <v>1.1000536443148687</v>
      </c>
      <c r="G7" s="24">
        <f t="shared" si="1"/>
        <v>1.0686235401915867</v>
      </c>
      <c r="H7" s="24">
        <f t="shared" si="1"/>
        <v>1.0380914390432556</v>
      </c>
      <c r="I7" s="24">
        <f t="shared" si="1"/>
        <v>1.00843168364202</v>
      </c>
      <c r="J7" s="24">
        <f t="shared" si="1"/>
        <v>0.97961934982367627</v>
      </c>
      <c r="K7" s="24">
        <f t="shared" si="1"/>
        <v>0.95163022554300003</v>
      </c>
      <c r="L7" s="24">
        <f t="shared" si="1"/>
        <v>0.92444079052748562</v>
      </c>
      <c r="M7" s="24">
        <f t="shared" si="1"/>
        <v>0.89802819651241472</v>
      </c>
      <c r="N7" s="24">
        <f t="shared" si="1"/>
        <v>22.010495012559179</v>
      </c>
      <c r="O7" s="21">
        <v>0.05</v>
      </c>
      <c r="P7" t="s">
        <v>3</v>
      </c>
    </row>
    <row r="8" spans="2:19" ht="14" thickBot="1" x14ac:dyDescent="0.2">
      <c r="C8" s="9" t="s">
        <v>29</v>
      </c>
      <c r="D8" s="25">
        <f>SUM(D7:N7)</f>
        <v>32.277536331137078</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Dividend</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0.04</v>
      </c>
      <c r="P11" t="s">
        <v>1</v>
      </c>
    </row>
    <row r="12" spans="2:19" x14ac:dyDescent="0.15">
      <c r="B12" t="s">
        <v>21</v>
      </c>
      <c r="C12" s="7">
        <f>C6</f>
        <v>1.2</v>
      </c>
      <c r="D12" s="24">
        <f>C12*(1+$O$11)</f>
        <v>1.248</v>
      </c>
      <c r="E12" s="24">
        <f>D12*(1+$O$11)</f>
        <v>1.29792</v>
      </c>
      <c r="F12" s="24">
        <f>E12*(1+$O$11)</f>
        <v>1.3498368000000001</v>
      </c>
      <c r="G12" s="24">
        <f>F12*(1+$O$11)</f>
        <v>1.4038302720000002</v>
      </c>
      <c r="H12" s="24">
        <f>G12*(1+$O$11)</f>
        <v>1.4599834828800002</v>
      </c>
      <c r="I12" s="24">
        <f>H12*(1+$O$12)</f>
        <v>1.5183828221952003</v>
      </c>
      <c r="J12" s="24">
        <f>I12*(1+$O$12)</f>
        <v>1.5791181350830084</v>
      </c>
      <c r="K12" s="24">
        <f>J12*(1+$O$12)</f>
        <v>1.6422828604863287</v>
      </c>
      <c r="L12" s="24">
        <f>K12*(1+$O$12)</f>
        <v>1.707974174905782</v>
      </c>
      <c r="M12" s="24">
        <f>L12*(1+$O$12)</f>
        <v>1.7762931419020134</v>
      </c>
      <c r="N12" s="24">
        <f>L12*O14</f>
        <v>51.239225247173458</v>
      </c>
      <c r="O12" s="21">
        <v>0.04</v>
      </c>
      <c r="P12" s="1" t="s">
        <v>2</v>
      </c>
    </row>
    <row r="13" spans="2:19" x14ac:dyDescent="0.15">
      <c r="B13" t="s">
        <v>19</v>
      </c>
      <c r="C13" s="8" t="str">
        <f>C7</f>
        <v>PV(5%)</v>
      </c>
      <c r="D13" s="24">
        <f>D12*(1+$O$13)^($D$11-D11-1)</f>
        <v>1.1885714285714286</v>
      </c>
      <c r="E13" s="24">
        <f t="shared" ref="E13:M13" si="3">E12*(1+$O$7)^($D$5-E11-1)</f>
        <v>1.1772517006802721</v>
      </c>
      <c r="F13" s="24">
        <f t="shared" si="3"/>
        <v>1.1660397797214124</v>
      </c>
      <c r="G13" s="24">
        <f t="shared" si="3"/>
        <v>1.1549346389621611</v>
      </c>
      <c r="H13" s="24">
        <f t="shared" si="3"/>
        <v>1.1439352614482357</v>
      </c>
      <c r="I13" s="24">
        <f t="shared" si="3"/>
        <v>1.1330406399106334</v>
      </c>
      <c r="J13" s="24">
        <f t="shared" si="3"/>
        <v>1.1222497766733892</v>
      </c>
      <c r="K13" s="24">
        <f t="shared" si="3"/>
        <v>1.1115616835622142</v>
      </c>
      <c r="L13" s="24">
        <f t="shared" si="3"/>
        <v>1.1009753818140027</v>
      </c>
      <c r="M13" s="24">
        <f t="shared" si="3"/>
        <v>1.0904899019872027</v>
      </c>
      <c r="N13" s="24">
        <f>N12*(1+$O$7)^($D$5-N11-1)</f>
        <v>31.456439480400075</v>
      </c>
      <c r="O13" s="21">
        <f>O7</f>
        <v>0.05</v>
      </c>
      <c r="P13" t="s">
        <v>3</v>
      </c>
    </row>
    <row r="14" spans="2:19" ht="14" thickBot="1" x14ac:dyDescent="0.2">
      <c r="C14" s="9" t="s">
        <v>4</v>
      </c>
      <c r="D14" s="25">
        <f>SUM(D13:N13)</f>
        <v>42.845489673731024</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Dividend</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0.01</v>
      </c>
      <c r="P17" t="s">
        <v>1</v>
      </c>
    </row>
    <row r="18" spans="2:16" x14ac:dyDescent="0.15">
      <c r="B18" t="s">
        <v>20</v>
      </c>
      <c r="C18" s="7">
        <f>C12</f>
        <v>1.2</v>
      </c>
      <c r="D18" s="24">
        <f>C18*(1+$O$17)</f>
        <v>1.212</v>
      </c>
      <c r="E18" s="24">
        <f>D18*(1+$O$17)</f>
        <v>1.2241199999999999</v>
      </c>
      <c r="F18" s="24">
        <f>E18*(1+$O$17)</f>
        <v>1.2363611999999999</v>
      </c>
      <c r="G18" s="24">
        <f>F18*(1+$O$17)</f>
        <v>1.2487248119999999</v>
      </c>
      <c r="H18" s="24">
        <f>G18*(1+$O$17)</f>
        <v>1.2612120601199999</v>
      </c>
      <c r="I18" s="24">
        <f>H18*(1+$O$18)</f>
        <v>1.2738241807211999</v>
      </c>
      <c r="J18" s="24">
        <f>I18*(1+$O$18)</f>
        <v>1.2865624225284118</v>
      </c>
      <c r="K18" s="24">
        <f>J18*(1+$O$18)</f>
        <v>1.2994280467536958</v>
      </c>
      <c r="L18" s="24">
        <f>K18*(1+$O$18)</f>
        <v>1.3124223272212328</v>
      </c>
      <c r="M18" s="24">
        <f>L18*(1+$O$18)</f>
        <v>1.3255465504934452</v>
      </c>
      <c r="N18" s="24">
        <f>L18*O20</f>
        <v>19.686334908318493</v>
      </c>
      <c r="O18" s="21">
        <v>0.01</v>
      </c>
      <c r="P18" s="1" t="s">
        <v>2</v>
      </c>
    </row>
    <row r="19" spans="2:16" x14ac:dyDescent="0.15">
      <c r="B19" t="s">
        <v>19</v>
      </c>
      <c r="C19" s="8" t="str">
        <f>C13</f>
        <v>PV(5%)</v>
      </c>
      <c r="D19" s="24">
        <f>D18*(1+$O$19)^($D$17-D17-1)</f>
        <v>1.1542857142857141</v>
      </c>
      <c r="E19" s="24">
        <f t="shared" ref="E19:N19" si="5">E18*(1+$O$19)^($D$17-E17-1)</f>
        <v>1.1103129251700679</v>
      </c>
      <c r="F19" s="24">
        <f t="shared" si="5"/>
        <v>1.0680152899254938</v>
      </c>
      <c r="G19" s="24">
        <f t="shared" si="5"/>
        <v>1.0273289931664273</v>
      </c>
      <c r="H19" s="24">
        <f t="shared" si="5"/>
        <v>0.98819265056961114</v>
      </c>
      <c r="I19" s="24">
        <f t="shared" si="5"/>
        <v>0.9505472162621974</v>
      </c>
      <c r="J19" s="24">
        <f t="shared" si="5"/>
        <v>0.91433589373792301</v>
      </c>
      <c r="K19" s="24">
        <f t="shared" si="5"/>
        <v>0.87950405016695465</v>
      </c>
      <c r="L19" s="24">
        <f t="shared" si="5"/>
        <v>0.84599913397011817</v>
      </c>
      <c r="M19" s="24">
        <f t="shared" si="5"/>
        <v>0.81377059553316133</v>
      </c>
      <c r="N19" s="24">
        <f t="shared" si="5"/>
        <v>12.085701913858832</v>
      </c>
      <c r="O19" s="21">
        <f>O13</f>
        <v>0.05</v>
      </c>
      <c r="P19" t="s">
        <v>3</v>
      </c>
    </row>
    <row r="20" spans="2:16" ht="14" thickBot="1" x14ac:dyDescent="0.2">
      <c r="C20" s="9" t="s">
        <v>4</v>
      </c>
      <c r="D20" s="25">
        <f>SUM(D19:N19)</f>
        <v>21.837994376646499</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32.277536331137078</v>
      </c>
      <c r="F23" s="29">
        <f>E23*D23</f>
        <v>19.366521798682246</v>
      </c>
    </row>
    <row r="24" spans="2:16" x14ac:dyDescent="0.15">
      <c r="C24" s="11" t="s">
        <v>16</v>
      </c>
      <c r="D24" s="27">
        <v>0.2</v>
      </c>
      <c r="E24" s="24">
        <f>D14</f>
        <v>42.845489673731024</v>
      </c>
      <c r="F24" s="29">
        <f>E24*D24</f>
        <v>8.5690979347462051</v>
      </c>
    </row>
    <row r="25" spans="2:16" ht="14" thickBot="1" x14ac:dyDescent="0.2">
      <c r="C25" s="12" t="s">
        <v>33</v>
      </c>
      <c r="D25" s="28">
        <v>0.2</v>
      </c>
      <c r="E25" s="30">
        <f>D20</f>
        <v>21.837994376646499</v>
      </c>
      <c r="F25" s="31">
        <f>E25*D25</f>
        <v>4.3675988753292998</v>
      </c>
    </row>
    <row r="26" spans="2:16" ht="14" thickBot="1" x14ac:dyDescent="0.2">
      <c r="E26" s="19" t="s">
        <v>11</v>
      </c>
      <c r="F26" s="20">
        <f>SUM(F23:F25)</f>
        <v>32.303218608757753</v>
      </c>
    </row>
    <row r="28" spans="2:16" x14ac:dyDescent="0.15">
      <c r="B28" t="s">
        <v>27</v>
      </c>
    </row>
    <row r="30" spans="2:16" x14ac:dyDescent="0.15">
      <c r="B30" t="s">
        <v>26</v>
      </c>
      <c r="C30" s="32" t="s">
        <v>28</v>
      </c>
    </row>
  </sheetData>
  <conditionalFormatting sqref="D3">
    <cfRule type="containsText" dxfId="23" priority="1" operator="containsText" text="overvalued">
      <formula>NOT(ISERROR(SEARCH("overvalued",D3)))</formula>
    </cfRule>
    <cfRule type="containsText" dxfId="22" priority="2" operator="containsText" text="undervalued">
      <formula>NOT(ISERROR(SEARCH("undervalued",D3)))</formula>
    </cfRule>
  </conditionalFormatting>
  <hyperlinks>
    <hyperlink ref="C30" r:id="rId1" xr:uid="{7A68C64B-D705-4817-9265-3B601836615F}"/>
    <hyperlink ref="D2" r:id="rId2" xr:uid="{F531B333-5D29-47A8-BEF9-148E4BEE2843}"/>
  </hyperlinks>
  <pageMargins left="0.7" right="0.7" top="0.78740157499999996" bottom="0.78740157499999996" header="0.3" footer="0.3"/>
  <pageSetup paperSize="9" orientation="portrait" r:id="rId3"/>
  <drawing r:id="rId4"/>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A8E4-D704-4350-998E-D7E1329679B2}">
  <sheetPr codeName="Sheet80"/>
  <dimension ref="B1:S30"/>
  <sheetViews>
    <sheetView showGridLines="0" topLeftCell="B1" zoomScaleNormal="100" workbookViewId="0">
      <selection activeCell="S24" sqref="S2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55</v>
      </c>
      <c r="C2" s="10"/>
      <c r="D2" s="13"/>
      <c r="E2" s="32" t="s">
        <v>59</v>
      </c>
      <c r="S2" s="3" t="s">
        <v>7</v>
      </c>
    </row>
    <row r="3" spans="2:19" x14ac:dyDescent="0.15">
      <c r="D3" s="13"/>
    </row>
    <row r="4" spans="2:19" ht="29" thickBot="1" x14ac:dyDescent="0.2">
      <c r="N4" s="5" t="s">
        <v>5</v>
      </c>
      <c r="O4" s="4" t="s">
        <v>0</v>
      </c>
    </row>
    <row r="5" spans="2:19" x14ac:dyDescent="0.15">
      <c r="B5" t="s">
        <v>8</v>
      </c>
      <c r="C5" s="6" t="s">
        <v>54</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0.02</v>
      </c>
      <c r="P5" t="s">
        <v>1</v>
      </c>
      <c r="R5" s="1"/>
    </row>
    <row r="6" spans="2:19" x14ac:dyDescent="0.15">
      <c r="B6" t="s">
        <v>22</v>
      </c>
      <c r="C6" s="7">
        <v>3</v>
      </c>
      <c r="D6" s="24">
        <f>C6*(1+$O$5)</f>
        <v>3.06</v>
      </c>
      <c r="E6" s="24">
        <f>D6*(1+$O$5)</f>
        <v>3.1212</v>
      </c>
      <c r="F6" s="24">
        <f>E6*(1+$O$5)</f>
        <v>3.183624</v>
      </c>
      <c r="G6" s="24">
        <f>F6*(1+$O$5)</f>
        <v>3.2472964800000002</v>
      </c>
      <c r="H6" s="24">
        <f>G6*(1+$O$5)</f>
        <v>3.3122424096</v>
      </c>
      <c r="I6" s="34">
        <v>6</v>
      </c>
      <c r="J6" s="24">
        <f>I6*(1+$O$6)</f>
        <v>6.12</v>
      </c>
      <c r="K6" s="24">
        <f>J6*(1+$O$6)</f>
        <v>6.2423999999999999</v>
      </c>
      <c r="L6" s="24">
        <f>K6*(1+$O$6)</f>
        <v>6.367248</v>
      </c>
      <c r="M6" s="24">
        <f>L6*(1+$O$6)</f>
        <v>6.4945929600000003</v>
      </c>
      <c r="N6" s="24">
        <f>L6*O8</f>
        <v>191.01743999999999</v>
      </c>
      <c r="O6" s="21">
        <v>0.02</v>
      </c>
      <c r="P6" s="1" t="s">
        <v>2</v>
      </c>
    </row>
    <row r="7" spans="2:19" x14ac:dyDescent="0.15">
      <c r="C7" s="8" t="str">
        <f>CONCATENATE(R8,O7*100,S8)</f>
        <v>PV(10%)</v>
      </c>
      <c r="D7" s="24">
        <f>D6*(1+$O$7)^($D$5-D5-1)</f>
        <v>2.7818181818181817</v>
      </c>
      <c r="E7" s="24">
        <f t="shared" ref="E7:N7" si="1">E6*(1+$O$7)^($D$5-E5-1)</f>
        <v>2.5795041322314045</v>
      </c>
      <c r="F7" s="24">
        <f t="shared" si="1"/>
        <v>2.3919038317054837</v>
      </c>
      <c r="G7" s="24">
        <f t="shared" si="1"/>
        <v>2.2179471893996308</v>
      </c>
      <c r="H7" s="24">
        <f t="shared" si="1"/>
        <v>2.0566419392614752</v>
      </c>
      <c r="I7" s="24">
        <f t="shared" si="1"/>
        <v>3.3868435803226635</v>
      </c>
      <c r="J7" s="24">
        <f t="shared" si="1"/>
        <v>3.1405276835719236</v>
      </c>
      <c r="K7" s="24">
        <f t="shared" si="1"/>
        <v>2.9121256702212381</v>
      </c>
      <c r="L7" s="24">
        <f t="shared" si="1"/>
        <v>2.7003347123869661</v>
      </c>
      <c r="M7" s="24">
        <f t="shared" si="1"/>
        <v>2.5039467333042777</v>
      </c>
      <c r="N7" s="24">
        <f t="shared" si="1"/>
        <v>73.64549215600816</v>
      </c>
      <c r="O7" s="21">
        <v>0.1</v>
      </c>
      <c r="P7" t="s">
        <v>3</v>
      </c>
    </row>
    <row r="8" spans="2:19" ht="14" thickBot="1" x14ac:dyDescent="0.2">
      <c r="C8" s="9" t="s">
        <v>29</v>
      </c>
      <c r="D8" s="25">
        <f>SUM(D7:N7)</f>
        <v>100.3170858102314</v>
      </c>
      <c r="E8" s="26"/>
      <c r="F8" s="26"/>
      <c r="G8" s="26"/>
      <c r="H8" s="26"/>
      <c r="I8" s="26"/>
      <c r="J8" s="26"/>
      <c r="K8" s="26"/>
      <c r="L8" s="26"/>
      <c r="M8" s="26"/>
      <c r="N8" s="26"/>
      <c r="O8" s="22">
        <v>30</v>
      </c>
      <c r="P8" t="s">
        <v>23</v>
      </c>
      <c r="R8" s="18" t="s">
        <v>24</v>
      </c>
      <c r="S8" s="18" t="s">
        <v>25</v>
      </c>
    </row>
    <row r="10" spans="2:19" ht="29" thickBot="1" x14ac:dyDescent="0.2">
      <c r="N10" s="5" t="s">
        <v>5</v>
      </c>
      <c r="O10" s="4" t="s">
        <v>0</v>
      </c>
    </row>
    <row r="11" spans="2:19" x14ac:dyDescent="0.15">
      <c r="B11" t="s">
        <v>9</v>
      </c>
      <c r="C11" s="6" t="str">
        <f>C5</f>
        <v>Cashflow NOK</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0.03</v>
      </c>
      <c r="P11" t="s">
        <v>1</v>
      </c>
    </row>
    <row r="12" spans="2:19" x14ac:dyDescent="0.15">
      <c r="B12" t="s">
        <v>21</v>
      </c>
      <c r="C12" s="7">
        <f>C6</f>
        <v>3</v>
      </c>
      <c r="D12" s="24">
        <f>C12*(1+$O$11)</f>
        <v>3.09</v>
      </c>
      <c r="E12" s="24">
        <f>D12*(1+$O$11)</f>
        <v>3.1827000000000001</v>
      </c>
      <c r="F12" s="24">
        <f>E12*(1+$O$11)</f>
        <v>3.278181</v>
      </c>
      <c r="G12" s="24">
        <f>F12*(1+$O$11)</f>
        <v>3.3765264300000002</v>
      </c>
      <c r="H12" s="24">
        <f>G12*(1+$O$11)</f>
        <v>3.4778222229000004</v>
      </c>
      <c r="I12" s="34">
        <v>9</v>
      </c>
      <c r="J12" s="24">
        <f>I12*(1+$O$12)</f>
        <v>9.18</v>
      </c>
      <c r="K12" s="24">
        <f>J12*(1+$O$12)</f>
        <v>9.3635999999999999</v>
      </c>
      <c r="L12" s="24">
        <f>K12*(1+$O$12)</f>
        <v>9.550872</v>
      </c>
      <c r="M12" s="24">
        <f>L12*(1+$O$12)</f>
        <v>9.7418894399999996</v>
      </c>
      <c r="N12" s="24">
        <f>L12*O14</f>
        <v>191.01743999999999</v>
      </c>
      <c r="O12" s="21">
        <v>0.02</v>
      </c>
      <c r="P12" s="1" t="s">
        <v>2</v>
      </c>
    </row>
    <row r="13" spans="2:19" x14ac:dyDescent="0.15">
      <c r="B13" t="s">
        <v>19</v>
      </c>
      <c r="C13" s="8" t="str">
        <f>C7</f>
        <v>PV(10%)</v>
      </c>
      <c r="D13" s="24">
        <f>D12*(1+$O$13)^($D$11-D11-1)</f>
        <v>2.8090909090909091</v>
      </c>
      <c r="E13" s="24">
        <f t="shared" ref="E13:M13" si="3">E12*(1+$O$7)^($D$5-E11-1)</f>
        <v>2.6303305785123965</v>
      </c>
      <c r="F13" s="24">
        <f t="shared" si="3"/>
        <v>2.4629459053343346</v>
      </c>
      <c r="G13" s="24">
        <f t="shared" si="3"/>
        <v>2.3062129840857861</v>
      </c>
      <c r="H13" s="24">
        <f t="shared" si="3"/>
        <v>2.1594539760075997</v>
      </c>
      <c r="I13" s="24">
        <f t="shared" si="3"/>
        <v>5.0802653704839953</v>
      </c>
      <c r="J13" s="24">
        <f t="shared" si="3"/>
        <v>4.7107915253578847</v>
      </c>
      <c r="K13" s="24">
        <f t="shared" si="3"/>
        <v>4.3681885053318572</v>
      </c>
      <c r="L13" s="24">
        <f t="shared" si="3"/>
        <v>4.0505020685804496</v>
      </c>
      <c r="M13" s="24">
        <f t="shared" si="3"/>
        <v>3.7559200999564162</v>
      </c>
      <c r="N13" s="24">
        <f>N12*(1+$O$7)^($D$5-N11-1)</f>
        <v>73.64549215600816</v>
      </c>
      <c r="O13" s="21">
        <f>O7</f>
        <v>0.1</v>
      </c>
      <c r="P13" t="s">
        <v>3</v>
      </c>
    </row>
    <row r="14" spans="2:19" ht="14" thickBot="1" x14ac:dyDescent="0.2">
      <c r="C14" s="9" t="s">
        <v>4</v>
      </c>
      <c r="D14" s="25">
        <f>SUM(D13:N13)</f>
        <v>107.97919407874979</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Cashflow NOK</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0.01</v>
      </c>
      <c r="P17" t="s">
        <v>1</v>
      </c>
    </row>
    <row r="18" spans="2:16" x14ac:dyDescent="0.15">
      <c r="B18" t="s">
        <v>20</v>
      </c>
      <c r="C18" s="7">
        <f>C12</f>
        <v>3</v>
      </c>
      <c r="D18" s="24">
        <f>C18*(1+$O$17)</f>
        <v>3.0300000000000002</v>
      </c>
      <c r="E18" s="24">
        <f>D18*(1+$O$17)</f>
        <v>3.0603000000000002</v>
      </c>
      <c r="F18" s="24">
        <f>E18*(1+$O$17)</f>
        <v>3.0909030000000004</v>
      </c>
      <c r="G18" s="24">
        <f>F18*(1+$O$17)</f>
        <v>3.1218120300000005</v>
      </c>
      <c r="H18" s="24">
        <f>G18*(1+$O$17)</f>
        <v>3.1530301503000007</v>
      </c>
      <c r="I18" s="34">
        <v>4</v>
      </c>
      <c r="J18" s="24">
        <f>I18*(1+$O$18)</f>
        <v>4.04</v>
      </c>
      <c r="K18" s="24">
        <f>J18*(1+$O$18)</f>
        <v>4.0804</v>
      </c>
      <c r="L18" s="24">
        <f>K18*(1+$O$18)</f>
        <v>4.1212039999999996</v>
      </c>
      <c r="M18" s="24">
        <f>L18*(1+$O$18)</f>
        <v>4.1624160400000001</v>
      </c>
      <c r="N18" s="24">
        <f>L18*O20</f>
        <v>82.424079999999989</v>
      </c>
      <c r="O18" s="21">
        <v>0.01</v>
      </c>
      <c r="P18" s="1" t="s">
        <v>2</v>
      </c>
    </row>
    <row r="19" spans="2:16" x14ac:dyDescent="0.15">
      <c r="B19" t="s">
        <v>19</v>
      </c>
      <c r="C19" s="8" t="str">
        <f>C13</f>
        <v>PV(10%)</v>
      </c>
      <c r="D19" s="24">
        <f>D18*(1+$O$19)^($D$17-D17-1)</f>
        <v>2.7545454545454549</v>
      </c>
      <c r="E19" s="24">
        <f t="shared" ref="E19:N19" si="5">E18*(1+$O$19)^($D$17-E17-1)</f>
        <v>2.5291735537190081</v>
      </c>
      <c r="F19" s="24">
        <f t="shared" si="5"/>
        <v>2.3222411720510889</v>
      </c>
      <c r="G19" s="24">
        <f t="shared" si="5"/>
        <v>2.1322396216105455</v>
      </c>
      <c r="H19" s="24">
        <f t="shared" si="5"/>
        <v>1.9577836525696826</v>
      </c>
      <c r="I19" s="24">
        <f t="shared" si="5"/>
        <v>2.2578957202151089</v>
      </c>
      <c r="J19" s="24">
        <f t="shared" si="5"/>
        <v>2.073158797652054</v>
      </c>
      <c r="K19" s="24">
        <f t="shared" si="5"/>
        <v>1.9035367142077952</v>
      </c>
      <c r="L19" s="24">
        <f t="shared" si="5"/>
        <v>1.7477928012271571</v>
      </c>
      <c r="M19" s="24">
        <f t="shared" si="5"/>
        <v>1.6047915720358443</v>
      </c>
      <c r="N19" s="24">
        <f t="shared" si="5"/>
        <v>31.778050931402852</v>
      </c>
      <c r="O19" s="21">
        <f>O13</f>
        <v>0.1</v>
      </c>
      <c r="P19" t="s">
        <v>3</v>
      </c>
    </row>
    <row r="20" spans="2:16" ht="14" thickBot="1" x14ac:dyDescent="0.2">
      <c r="C20" s="9" t="s">
        <v>4</v>
      </c>
      <c r="D20" s="25">
        <f>SUM(D19:N19)</f>
        <v>53.061209991236588</v>
      </c>
      <c r="E20" s="26"/>
      <c r="F20" s="26"/>
      <c r="G20" s="26"/>
      <c r="H20" s="26"/>
      <c r="I20" s="26"/>
      <c r="J20" s="26"/>
      <c r="K20" s="26"/>
      <c r="L20" s="26"/>
      <c r="M20" s="26"/>
      <c r="N20" s="26"/>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0.7</v>
      </c>
      <c r="E23" s="24">
        <f>D8</f>
        <v>100.3170858102314</v>
      </c>
      <c r="F23" s="29">
        <f>E23*D23</f>
        <v>70.221960067161973</v>
      </c>
    </row>
    <row r="24" spans="2:16" x14ac:dyDescent="0.15">
      <c r="C24" s="11" t="s">
        <v>16</v>
      </c>
      <c r="D24" s="27">
        <v>0.2</v>
      </c>
      <c r="E24" s="24">
        <f>D14</f>
        <v>107.97919407874979</v>
      </c>
      <c r="F24" s="29">
        <f>E24*D24</f>
        <v>21.595838815749957</v>
      </c>
    </row>
    <row r="25" spans="2:16" ht="14" thickBot="1" x14ac:dyDescent="0.2">
      <c r="C25" s="12" t="s">
        <v>33</v>
      </c>
      <c r="D25" s="28">
        <v>0.1</v>
      </c>
      <c r="E25" s="30">
        <f>D20</f>
        <v>53.061209991236588</v>
      </c>
      <c r="F25" s="31">
        <f>E25*D25</f>
        <v>5.3061209991236593</v>
      </c>
    </row>
    <row r="26" spans="2:16" ht="14" thickBot="1" x14ac:dyDescent="0.2">
      <c r="E26" s="19" t="s">
        <v>11</v>
      </c>
      <c r="F26" s="20">
        <f>SUM(F23:F25)</f>
        <v>97.123919882035594</v>
      </c>
    </row>
    <row r="28" spans="2:16" x14ac:dyDescent="0.15">
      <c r="B28" t="s">
        <v>27</v>
      </c>
    </row>
    <row r="30" spans="2:16" x14ac:dyDescent="0.15">
      <c r="B30" t="s">
        <v>26</v>
      </c>
      <c r="C30" s="32" t="s">
        <v>28</v>
      </c>
    </row>
  </sheetData>
  <conditionalFormatting sqref="D3">
    <cfRule type="containsText" dxfId="21" priority="1" operator="containsText" text="overvalued">
      <formula>NOT(ISERROR(SEARCH("overvalued",D3)))</formula>
    </cfRule>
    <cfRule type="containsText" dxfId="20" priority="2" operator="containsText" text="undervalued">
      <formula>NOT(ISERROR(SEARCH("undervalued",D3)))</formula>
    </cfRule>
  </conditionalFormatting>
  <hyperlinks>
    <hyperlink ref="C30" r:id="rId1" xr:uid="{9170B075-C895-4122-8773-9E3E7573B906}"/>
    <hyperlink ref="E2" r:id="rId2" xr:uid="{EEFDA31F-A75C-4845-A916-C8B00A3EF62E}"/>
  </hyperlinks>
  <pageMargins left="0.7" right="0.7" top="0.78740157499999996" bottom="0.78740157499999996" header="0.3" footer="0.3"/>
  <pageSetup paperSize="9" orientation="portrait" r:id="rId3"/>
  <drawing r:id="rId4"/>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9E27-29B1-429D-91EC-41F477CB79E3}">
  <sheetPr codeName="Sheet81"/>
  <dimension ref="B1:S30"/>
  <sheetViews>
    <sheetView showGridLines="0" topLeftCell="B1" zoomScaleNormal="100" workbookViewId="0">
      <selection activeCell="D2" sqref="D2"/>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52</v>
      </c>
      <c r="C2" s="10"/>
      <c r="D2" s="32" t="s">
        <v>59</v>
      </c>
      <c r="S2" s="3" t="s">
        <v>7</v>
      </c>
    </row>
    <row r="3" spans="2:19" x14ac:dyDescent="0.15">
      <c r="D3" s="13"/>
    </row>
    <row r="4" spans="2:19" ht="29" thickBot="1" x14ac:dyDescent="0.2">
      <c r="N4" s="5" t="s">
        <v>5</v>
      </c>
      <c r="O4" s="4" t="s">
        <v>0</v>
      </c>
    </row>
    <row r="5" spans="2:19" x14ac:dyDescent="0.15">
      <c r="B5" t="s">
        <v>8</v>
      </c>
      <c r="C5" s="6" t="s">
        <v>45</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0.04</v>
      </c>
      <c r="P5" t="s">
        <v>1</v>
      </c>
      <c r="R5" s="1"/>
    </row>
    <row r="6" spans="2:19" x14ac:dyDescent="0.15">
      <c r="B6" t="s">
        <v>22</v>
      </c>
      <c r="C6" s="7">
        <v>80</v>
      </c>
      <c r="D6" s="24">
        <f>C6*(1+$O$5)</f>
        <v>83.2</v>
      </c>
      <c r="E6" s="24">
        <f>D6*(1+$O$5)</f>
        <v>86.528000000000006</v>
      </c>
      <c r="F6" s="24">
        <f>E6*(1+$O$5)</f>
        <v>89.989120000000014</v>
      </c>
      <c r="G6" s="24">
        <f>F6*(1+$O$5)</f>
        <v>93.588684800000024</v>
      </c>
      <c r="H6" s="24">
        <f>G6*(1+$O$5)</f>
        <v>97.332232192000035</v>
      </c>
      <c r="I6" s="24">
        <f>H6*(1+$O$6)</f>
        <v>101.22552147968004</v>
      </c>
      <c r="J6" s="24">
        <f>I6*(1+$O$6)</f>
        <v>105.27454233886725</v>
      </c>
      <c r="K6" s="24">
        <f>J6*(1+$O$6)</f>
        <v>109.48552403242195</v>
      </c>
      <c r="L6" s="24">
        <f>K6*(1+$O$6)</f>
        <v>113.86494499371884</v>
      </c>
      <c r="M6" s="24">
        <f>L6*(1+$O$6)</f>
        <v>118.4195427934676</v>
      </c>
      <c r="N6" s="24">
        <f>L6*O8</f>
        <v>2846.6236248429709</v>
      </c>
      <c r="O6" s="21">
        <v>0.04</v>
      </c>
      <c r="P6" s="1" t="s">
        <v>2</v>
      </c>
    </row>
    <row r="7" spans="2:19" x14ac:dyDescent="0.15">
      <c r="C7" s="8" t="str">
        <f>CONCATENATE(R8,O7*100,S8)</f>
        <v>PV(10%)</v>
      </c>
      <c r="D7" s="24">
        <f>D6*(1+$O$7)^($D$5-D5-1)</f>
        <v>75.63636363636364</v>
      </c>
      <c r="E7" s="24">
        <f t="shared" ref="E7:N7" si="1">E6*(1+$O$7)^($D$5-E5-1)</f>
        <v>71.510743801652893</v>
      </c>
      <c r="F7" s="24">
        <f t="shared" si="1"/>
        <v>67.610157776108181</v>
      </c>
      <c r="G7" s="24">
        <f t="shared" si="1"/>
        <v>63.922330988320468</v>
      </c>
      <c r="H7" s="24">
        <f t="shared" si="1"/>
        <v>60.435658388957535</v>
      </c>
      <c r="I7" s="24">
        <f t="shared" si="1"/>
        <v>57.139167931378033</v>
      </c>
      <c r="J7" s="24">
        <f t="shared" si="1"/>
        <v>54.022486044211952</v>
      </c>
      <c r="K7" s="24">
        <f t="shared" si="1"/>
        <v>51.075804987254941</v>
      </c>
      <c r="L7" s="24">
        <f t="shared" si="1"/>
        <v>48.289851987950129</v>
      </c>
      <c r="M7" s="24">
        <f t="shared" si="1"/>
        <v>45.655860061334664</v>
      </c>
      <c r="N7" s="24">
        <f t="shared" si="1"/>
        <v>1097.4966360897756</v>
      </c>
      <c r="O7" s="21">
        <v>0.1</v>
      </c>
      <c r="P7" t="s">
        <v>3</v>
      </c>
    </row>
    <row r="8" spans="2:19" ht="14" thickBot="1" x14ac:dyDescent="0.2">
      <c r="C8" s="9" t="s">
        <v>29</v>
      </c>
      <c r="D8" s="25">
        <f>SUM(D7:N7)</f>
        <v>1692.7950616933081</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Cashflow</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0.06</v>
      </c>
      <c r="P11" t="s">
        <v>1</v>
      </c>
    </row>
    <row r="12" spans="2:19" x14ac:dyDescent="0.15">
      <c r="B12" t="s">
        <v>21</v>
      </c>
      <c r="C12" s="7">
        <v>80</v>
      </c>
      <c r="D12" s="24">
        <f>C12*(1+$O$11)</f>
        <v>84.800000000000011</v>
      </c>
      <c r="E12" s="24">
        <f>D12*(1+$O$11)</f>
        <v>89.888000000000019</v>
      </c>
      <c r="F12" s="24">
        <f>E12*(1+$O$11)</f>
        <v>95.281280000000024</v>
      </c>
      <c r="G12" s="24">
        <f>F12*(1+$O$11)</f>
        <v>100.99815680000003</v>
      </c>
      <c r="H12" s="24">
        <f>G12*(1+$O$11)</f>
        <v>107.05804620800004</v>
      </c>
      <c r="I12" s="24">
        <f>H12*(1+$O$12)</f>
        <v>111.34036805632005</v>
      </c>
      <c r="J12" s="24">
        <f>I12*(1+$O$12)</f>
        <v>115.79398277857285</v>
      </c>
      <c r="K12" s="24">
        <f>J12*(1+$O$12)</f>
        <v>120.42574208971577</v>
      </c>
      <c r="L12" s="24">
        <f>K12*(1+$O$12)</f>
        <v>125.2427717733044</v>
      </c>
      <c r="M12" s="24">
        <f>L12*(1+$O$12)</f>
        <v>130.25248264423658</v>
      </c>
      <c r="N12" s="24">
        <f>L12*O14</f>
        <v>3757.2831531991319</v>
      </c>
      <c r="O12" s="21">
        <v>0.04</v>
      </c>
      <c r="P12" s="1" t="s">
        <v>2</v>
      </c>
    </row>
    <row r="13" spans="2:19" x14ac:dyDescent="0.15">
      <c r="C13" s="8" t="str">
        <f>C7</f>
        <v>PV(10%)</v>
      </c>
      <c r="D13" s="24">
        <f>D12*(1+$O$13)^($D$11-D11-1)</f>
        <v>77.090909090909093</v>
      </c>
      <c r="E13" s="24">
        <f t="shared" ref="E13:M13" si="3">E12*(1+$O$7)^($D$5-E11-1)</f>
        <v>74.287603305785126</v>
      </c>
      <c r="F13" s="24">
        <f t="shared" si="3"/>
        <v>71.586235912847485</v>
      </c>
      <c r="G13" s="24">
        <f t="shared" si="3"/>
        <v>68.98310006147122</v>
      </c>
      <c r="H13" s="24">
        <f t="shared" si="3"/>
        <v>66.474623695599533</v>
      </c>
      <c r="I13" s="24">
        <f t="shared" si="3"/>
        <v>62.848735130385009</v>
      </c>
      <c r="J13" s="24">
        <f t="shared" si="3"/>
        <v>59.420622305091278</v>
      </c>
      <c r="K13" s="24">
        <f t="shared" si="3"/>
        <v>56.179497452086295</v>
      </c>
      <c r="L13" s="24">
        <f t="shared" si="3"/>
        <v>53.115161227427045</v>
      </c>
      <c r="M13" s="24">
        <f t="shared" si="3"/>
        <v>50.217970615021926</v>
      </c>
      <c r="N13" s="24">
        <f>N12*(1+$O$7)^($D$5-N11-1)</f>
        <v>1448.5953062025555</v>
      </c>
      <c r="O13" s="21">
        <f>O7</f>
        <v>0.1</v>
      </c>
      <c r="P13" t="s">
        <v>3</v>
      </c>
    </row>
    <row r="14" spans="2:19" ht="14" thickBot="1" x14ac:dyDescent="0.2">
      <c r="C14" s="9" t="s">
        <v>4</v>
      </c>
      <c r="D14" s="25">
        <f>SUM(D13:N13)</f>
        <v>2088.7997649991794</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Cashflow</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0.01</v>
      </c>
      <c r="P17" t="s">
        <v>1</v>
      </c>
    </row>
    <row r="18" spans="2:16" x14ac:dyDescent="0.15">
      <c r="B18" t="s">
        <v>20</v>
      </c>
      <c r="C18" s="7">
        <f>C12</f>
        <v>80</v>
      </c>
      <c r="D18" s="24">
        <f>C18*(1+$O$17)</f>
        <v>80.8</v>
      </c>
      <c r="E18" s="24">
        <f>D18*(1+$O$17)</f>
        <v>81.608000000000004</v>
      </c>
      <c r="F18" s="24">
        <f>E18*(1+$O$17)</f>
        <v>82.424080000000004</v>
      </c>
      <c r="G18" s="24">
        <f>F18*(1+$O$17)</f>
        <v>83.248320800000002</v>
      </c>
      <c r="H18" s="24">
        <f>G18*(1+$O$17)</f>
        <v>84.080804008000001</v>
      </c>
      <c r="I18" s="24">
        <f>H18*(1+$O$18)</f>
        <v>84.921612048080007</v>
      </c>
      <c r="J18" s="24">
        <f>I18*(1+$O$18)</f>
        <v>85.770828168560811</v>
      </c>
      <c r="K18" s="24">
        <f>J18*(1+$O$18)</f>
        <v>86.628536450246415</v>
      </c>
      <c r="L18" s="24">
        <f>K18*(1+$O$18)</f>
        <v>87.494821814748875</v>
      </c>
      <c r="M18" s="24">
        <f>L18*(1+$O$18)</f>
        <v>88.369770032896369</v>
      </c>
      <c r="N18" s="24">
        <f>L18*O20</f>
        <v>1312.4223272212332</v>
      </c>
      <c r="O18" s="21">
        <v>0.01</v>
      </c>
      <c r="P18" s="1" t="s">
        <v>2</v>
      </c>
    </row>
    <row r="19" spans="2:16" x14ac:dyDescent="0.15">
      <c r="C19" s="8" t="str">
        <f>C13</f>
        <v>PV(10%)</v>
      </c>
      <c r="D19" s="24">
        <f>D18*(1+$O$19)^($D$17-D17-1)</f>
        <v>73.454545454545453</v>
      </c>
      <c r="E19" s="24">
        <f t="shared" ref="E19:N19" si="5">E18*(1+$O$19)^($D$17-E17-1)</f>
        <v>67.444628099173556</v>
      </c>
      <c r="F19" s="24">
        <f t="shared" si="5"/>
        <v>61.9264312546957</v>
      </c>
      <c r="G19" s="24">
        <f t="shared" si="5"/>
        <v>56.859723242947872</v>
      </c>
      <c r="H19" s="24">
        <f t="shared" si="5"/>
        <v>52.20756406852486</v>
      </c>
      <c r="I19" s="24">
        <f t="shared" si="5"/>
        <v>47.936036099281921</v>
      </c>
      <c r="J19" s="24">
        <f t="shared" si="5"/>
        <v>44.013996782067935</v>
      </c>
      <c r="K19" s="24">
        <f t="shared" si="5"/>
        <v>40.412851590807833</v>
      </c>
      <c r="L19" s="24">
        <f t="shared" si="5"/>
        <v>37.106345551559912</v>
      </c>
      <c r="M19" s="24">
        <f t="shared" si="5"/>
        <v>34.070371824614099</v>
      </c>
      <c r="N19" s="24">
        <f t="shared" si="5"/>
        <v>505.99562115763518</v>
      </c>
      <c r="O19" s="21">
        <f>O13</f>
        <v>0.1</v>
      </c>
      <c r="P19" t="s">
        <v>3</v>
      </c>
    </row>
    <row r="20" spans="2:16" ht="14" thickBot="1" x14ac:dyDescent="0.2">
      <c r="C20" s="9" t="s">
        <v>4</v>
      </c>
      <c r="D20" s="25">
        <f>SUM(D19:N19)</f>
        <v>1021.4281151258542</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1692.7950616933081</v>
      </c>
      <c r="F23" s="29">
        <f>E23*D23</f>
        <v>1015.6770370159848</v>
      </c>
    </row>
    <row r="24" spans="2:16" x14ac:dyDescent="0.15">
      <c r="C24" s="11" t="s">
        <v>16</v>
      </c>
      <c r="D24" s="27">
        <v>0.3</v>
      </c>
      <c r="E24" s="24">
        <f>D14</f>
        <v>2088.7997649991794</v>
      </c>
      <c r="F24" s="29">
        <f>E24*D24</f>
        <v>626.63992949975375</v>
      </c>
    </row>
    <row r="25" spans="2:16" ht="14" thickBot="1" x14ac:dyDescent="0.2">
      <c r="C25" s="12" t="s">
        <v>33</v>
      </c>
      <c r="D25" s="28">
        <v>0.1</v>
      </c>
      <c r="E25" s="30">
        <f>D20</f>
        <v>1021.4281151258542</v>
      </c>
      <c r="F25" s="31">
        <f>E25*D25</f>
        <v>102.14281151258542</v>
      </c>
    </row>
    <row r="26" spans="2:16" ht="14" thickBot="1" x14ac:dyDescent="0.2">
      <c r="E26" s="19" t="s">
        <v>11</v>
      </c>
      <c r="F26" s="20">
        <f>SUM(F23:F25)</f>
        <v>1744.4597780283239</v>
      </c>
    </row>
    <row r="28" spans="2:16" x14ac:dyDescent="0.15">
      <c r="B28" t="s">
        <v>27</v>
      </c>
    </row>
    <row r="30" spans="2:16" x14ac:dyDescent="0.15">
      <c r="B30" t="s">
        <v>26</v>
      </c>
      <c r="C30" s="32" t="s">
        <v>28</v>
      </c>
    </row>
  </sheetData>
  <conditionalFormatting sqref="D3">
    <cfRule type="containsText" dxfId="19" priority="1" operator="containsText" text="overvalued">
      <formula>NOT(ISERROR(SEARCH("overvalued",D3)))</formula>
    </cfRule>
    <cfRule type="containsText" dxfId="18" priority="2" operator="containsText" text="undervalued">
      <formula>NOT(ISERROR(SEARCH("undervalued",D3)))</formula>
    </cfRule>
  </conditionalFormatting>
  <hyperlinks>
    <hyperlink ref="C30" r:id="rId1" xr:uid="{6A7F3381-2CAF-47DF-9800-F1F6B955D83E}"/>
    <hyperlink ref="D2" r:id="rId2" xr:uid="{F8E06053-66B0-4493-9959-75D1306B4F6B}"/>
  </hyperlinks>
  <pageMargins left="0.7" right="0.7" top="0.78740157499999996" bottom="0.78740157499999996" header="0.3" footer="0.3"/>
  <pageSetup paperSize="9" orientation="portrait" r:id="rId3"/>
  <drawing r:id="rId4"/>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5E94-44AC-4B3B-8C6E-6A8F3E58F4DD}">
  <sheetPr codeName="Sheet82"/>
  <dimension ref="B1:S30"/>
  <sheetViews>
    <sheetView showGridLines="0" zoomScale="135" zoomScaleNormal="135"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8" customWidth="1"/>
    <col min="6" max="6" width="9.6640625" customWidth="1"/>
    <col min="7" max="13" width="7" customWidth="1"/>
    <col min="14" max="14" width="10.6640625" bestFit="1" customWidth="1"/>
    <col min="16" max="16" width="20" customWidth="1"/>
  </cols>
  <sheetData>
    <row r="1" spans="2:19" x14ac:dyDescent="0.15">
      <c r="S1" s="2" t="s">
        <v>6</v>
      </c>
    </row>
    <row r="2" spans="2:19" x14ac:dyDescent="0.15">
      <c r="B2" s="32" t="s">
        <v>50</v>
      </c>
      <c r="C2" s="32" t="s">
        <v>51</v>
      </c>
      <c r="D2" s="33" t="s">
        <v>502</v>
      </c>
      <c r="S2" s="3" t="s">
        <v>7</v>
      </c>
    </row>
    <row r="3" spans="2:19" x14ac:dyDescent="0.15">
      <c r="D3" s="13"/>
    </row>
    <row r="4" spans="2:19" ht="29" thickBot="1" x14ac:dyDescent="0.2">
      <c r="B4" s="85" t="s">
        <v>218</v>
      </c>
      <c r="N4" s="5" t="s">
        <v>5</v>
      </c>
      <c r="O4" s="4" t="s">
        <v>0</v>
      </c>
    </row>
    <row r="5" spans="2:19" x14ac:dyDescent="0.15">
      <c r="B5" t="s">
        <v>8</v>
      </c>
      <c r="C5" s="6" t="s">
        <v>702</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0.2</v>
      </c>
      <c r="P5" t="s">
        <v>1</v>
      </c>
      <c r="R5" s="1"/>
    </row>
    <row r="6" spans="2:19" x14ac:dyDescent="0.15">
      <c r="B6" t="s">
        <v>22</v>
      </c>
      <c r="C6" s="7">
        <v>27</v>
      </c>
      <c r="D6" s="24">
        <f>C6*(1+$O$5)</f>
        <v>32.4</v>
      </c>
      <c r="E6" s="24">
        <f>D6*(1+$O$5)</f>
        <v>38.879999999999995</v>
      </c>
      <c r="F6" s="24">
        <f>E6*(1+$O$5)</f>
        <v>46.655999999999992</v>
      </c>
      <c r="G6" s="24">
        <f>F6*(1+$O$5)</f>
        <v>55.987199999999987</v>
      </c>
      <c r="H6" s="24">
        <f>G6*(1+$O$5)</f>
        <v>67.184639999999987</v>
      </c>
      <c r="I6" s="24">
        <f>H6*(1+$O$6)</f>
        <v>77.262335999999976</v>
      </c>
      <c r="J6" s="24">
        <f>I6*(1+$O$6)</f>
        <v>88.851686399999963</v>
      </c>
      <c r="K6" s="24">
        <f>J6*(1+$O$6)</f>
        <v>102.17943935999995</v>
      </c>
      <c r="L6" s="24">
        <f>K6*(1+$O$6)</f>
        <v>117.50635526399994</v>
      </c>
      <c r="M6" s="24">
        <f>L6*(1+$O$6)</f>
        <v>135.13230855359993</v>
      </c>
      <c r="N6" s="24">
        <f>L6*O8</f>
        <v>2350.1271052799989</v>
      </c>
      <c r="O6" s="21">
        <v>0.15</v>
      </c>
      <c r="P6" s="1" t="s">
        <v>2</v>
      </c>
    </row>
    <row r="7" spans="2:19" x14ac:dyDescent="0.15">
      <c r="C7" s="8" t="str">
        <f>CONCATENATE(R8,O7*100,S8)</f>
        <v>PV(10%)</v>
      </c>
      <c r="D7" s="24"/>
      <c r="E7" s="24"/>
      <c r="F7" s="24"/>
      <c r="G7" s="24"/>
      <c r="H7" s="24"/>
      <c r="I7" s="24"/>
      <c r="J7" s="24"/>
      <c r="K7" s="24"/>
      <c r="L7" s="24"/>
      <c r="M7" s="24"/>
      <c r="N7" s="24">
        <f>N6*(1+$O$7)^($D$5-N5-1)</f>
        <v>906.07573474715366</v>
      </c>
      <c r="O7" s="21">
        <v>0.1</v>
      </c>
      <c r="P7" t="s">
        <v>3</v>
      </c>
    </row>
    <row r="8" spans="2:19" ht="14" thickBot="1" x14ac:dyDescent="0.2">
      <c r="C8" s="9" t="s">
        <v>29</v>
      </c>
      <c r="D8" s="25">
        <f>SUM(D7:N7)</f>
        <v>906.07573474715366</v>
      </c>
      <c r="E8" s="26"/>
      <c r="F8" s="26"/>
      <c r="G8" s="26"/>
      <c r="H8" s="26"/>
      <c r="I8" s="26"/>
      <c r="J8" s="26"/>
      <c r="K8" s="26"/>
      <c r="L8" s="26"/>
      <c r="M8" s="26"/>
      <c r="N8" s="26"/>
      <c r="O8" s="22">
        <v>20</v>
      </c>
      <c r="P8" t="s">
        <v>23</v>
      </c>
      <c r="R8" s="18" t="s">
        <v>24</v>
      </c>
      <c r="S8" s="18" t="s">
        <v>25</v>
      </c>
    </row>
    <row r="10" spans="2:19" ht="29" thickBot="1" x14ac:dyDescent="0.2">
      <c r="N10" s="5" t="s">
        <v>5</v>
      </c>
      <c r="O10" s="4" t="s">
        <v>0</v>
      </c>
    </row>
    <row r="11" spans="2:19" x14ac:dyDescent="0.15">
      <c r="B11" t="s">
        <v>9</v>
      </c>
      <c r="C11" s="6" t="str">
        <f>C5</f>
        <v>Cash Flow in Billions</v>
      </c>
      <c r="D11" s="23">
        <f>D5</f>
        <v>2022</v>
      </c>
      <c r="E11" s="23">
        <f t="shared" ref="E11:M11" si="1">D11+1</f>
        <v>2023</v>
      </c>
      <c r="F11" s="23">
        <f t="shared" si="1"/>
        <v>2024</v>
      </c>
      <c r="G11" s="23">
        <f t="shared" si="1"/>
        <v>2025</v>
      </c>
      <c r="H11" s="23">
        <f t="shared" si="1"/>
        <v>2026</v>
      </c>
      <c r="I11" s="23">
        <f t="shared" si="1"/>
        <v>2027</v>
      </c>
      <c r="J11" s="23">
        <f t="shared" si="1"/>
        <v>2028</v>
      </c>
      <c r="K11" s="23">
        <f t="shared" si="1"/>
        <v>2029</v>
      </c>
      <c r="L11" s="23">
        <f t="shared" si="1"/>
        <v>2030</v>
      </c>
      <c r="M11" s="23">
        <f t="shared" si="1"/>
        <v>2031</v>
      </c>
      <c r="N11" s="23">
        <f>N5</f>
        <v>2031</v>
      </c>
      <c r="O11" s="21">
        <v>0.25</v>
      </c>
      <c r="P11" t="s">
        <v>1</v>
      </c>
    </row>
    <row r="12" spans="2:19" x14ac:dyDescent="0.15">
      <c r="B12" t="s">
        <v>21</v>
      </c>
      <c r="C12" s="7">
        <f>C6</f>
        <v>27</v>
      </c>
      <c r="D12" s="24">
        <f>C12*(1+$O$11)</f>
        <v>33.75</v>
      </c>
      <c r="E12" s="24">
        <f>D12*(1+$O$11)</f>
        <v>42.1875</v>
      </c>
      <c r="F12" s="24">
        <f>E12*(1+$O$11)</f>
        <v>52.734375</v>
      </c>
      <c r="G12" s="24">
        <f>F12*(1+$O$11)</f>
        <v>65.91796875</v>
      </c>
      <c r="H12" s="24">
        <f>G12*(1+$O$11)</f>
        <v>82.3974609375</v>
      </c>
      <c r="I12" s="24">
        <f>H12*(1+$O$12)</f>
        <v>94.757080078124986</v>
      </c>
      <c r="J12" s="24">
        <f>I12*(1+$O$12)</f>
        <v>108.97064208984372</v>
      </c>
      <c r="K12" s="24">
        <f>J12*(1+$O$12)</f>
        <v>125.31623840332027</v>
      </c>
      <c r="L12" s="24">
        <f>K12*(1+$O$12)</f>
        <v>144.1136741638183</v>
      </c>
      <c r="M12" s="24">
        <f>L12*(1+$O$12)</f>
        <v>165.73072528839103</v>
      </c>
      <c r="N12" s="24">
        <f>L12*O14</f>
        <v>4323.410224914549</v>
      </c>
      <c r="O12" s="21">
        <v>0.15</v>
      </c>
      <c r="P12" s="1" t="s">
        <v>2</v>
      </c>
    </row>
    <row r="13" spans="2:19" x14ac:dyDescent="0.15">
      <c r="C13" s="8" t="str">
        <f>C7</f>
        <v>PV(10%)</v>
      </c>
      <c r="D13" s="24"/>
      <c r="E13" s="24"/>
      <c r="F13" s="24"/>
      <c r="G13" s="24"/>
      <c r="H13" s="24"/>
      <c r="I13" s="24"/>
      <c r="J13" s="24"/>
      <c r="K13" s="24"/>
      <c r="L13" s="24"/>
      <c r="M13" s="24"/>
      <c r="N13" s="24">
        <f>N12*(1+$O$7)^($D$5-N11-1)</f>
        <v>1666.8617996668256</v>
      </c>
      <c r="O13" s="21">
        <f>O7</f>
        <v>0.1</v>
      </c>
      <c r="P13" t="s">
        <v>3</v>
      </c>
    </row>
    <row r="14" spans="2:19" ht="14" thickBot="1" x14ac:dyDescent="0.2">
      <c r="C14" s="9" t="s">
        <v>4</v>
      </c>
      <c r="D14" s="25">
        <f>SUM(D13:N13)</f>
        <v>1666.8617996668256</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Cash Flow in Billions</v>
      </c>
      <c r="D17" s="23">
        <f>D11</f>
        <v>2022</v>
      </c>
      <c r="E17" s="23">
        <f t="shared" ref="E17:M17" si="2">D17+1</f>
        <v>2023</v>
      </c>
      <c r="F17" s="23">
        <f t="shared" si="2"/>
        <v>2024</v>
      </c>
      <c r="G17" s="23">
        <f t="shared" si="2"/>
        <v>2025</v>
      </c>
      <c r="H17" s="23">
        <f t="shared" si="2"/>
        <v>2026</v>
      </c>
      <c r="I17" s="23">
        <f t="shared" si="2"/>
        <v>2027</v>
      </c>
      <c r="J17" s="23">
        <f t="shared" si="2"/>
        <v>2028</v>
      </c>
      <c r="K17" s="23">
        <f t="shared" si="2"/>
        <v>2029</v>
      </c>
      <c r="L17" s="23">
        <f t="shared" si="2"/>
        <v>2030</v>
      </c>
      <c r="M17" s="23">
        <f t="shared" si="2"/>
        <v>2031</v>
      </c>
      <c r="N17" s="23">
        <f>N11</f>
        <v>2031</v>
      </c>
      <c r="O17" s="21">
        <v>0.15</v>
      </c>
      <c r="P17" t="s">
        <v>1</v>
      </c>
    </row>
    <row r="18" spans="2:16" x14ac:dyDescent="0.15">
      <c r="B18" t="s">
        <v>20</v>
      </c>
      <c r="C18" s="7">
        <f>C12</f>
        <v>27</v>
      </c>
      <c r="D18" s="24">
        <f>C18*(1+$O$17)</f>
        <v>31.049999999999997</v>
      </c>
      <c r="E18" s="24">
        <f>D18*(1+$O$17)</f>
        <v>35.707499999999996</v>
      </c>
      <c r="F18" s="24">
        <f>E18*(1+$O$17)</f>
        <v>41.063624999999995</v>
      </c>
      <c r="G18" s="24">
        <f>F18*(1+$O$17)</f>
        <v>47.223168749999992</v>
      </c>
      <c r="H18" s="24">
        <f>G18*(1+$O$17)</f>
        <v>54.306644062499984</v>
      </c>
      <c r="I18" s="24">
        <f>H18*(1+$O$18)</f>
        <v>58.651175587499985</v>
      </c>
      <c r="J18" s="24">
        <f>I18*(1+$O$18)</f>
        <v>63.34326963449999</v>
      </c>
      <c r="K18" s="24">
        <f>J18*(1+$O$18)</f>
        <v>68.410731205259992</v>
      </c>
      <c r="L18" s="24">
        <f>K18*(1+$O$18)</f>
        <v>73.883589701680791</v>
      </c>
      <c r="M18" s="24">
        <f>L18*(1+$O$18)</f>
        <v>79.794276877815264</v>
      </c>
      <c r="N18" s="24">
        <f>L18*O20</f>
        <v>1108.2538455252118</v>
      </c>
      <c r="O18" s="21">
        <v>0.08</v>
      </c>
      <c r="P18" s="1" t="s">
        <v>2</v>
      </c>
    </row>
    <row r="19" spans="2:16" x14ac:dyDescent="0.15">
      <c r="C19" s="8" t="str">
        <f>C13</f>
        <v>PV(10%)</v>
      </c>
      <c r="D19" s="24"/>
      <c r="E19" s="24"/>
      <c r="F19" s="24"/>
      <c r="G19" s="24"/>
      <c r="H19" s="24"/>
      <c r="I19" s="24"/>
      <c r="J19" s="24"/>
      <c r="K19" s="24"/>
      <c r="L19" s="24"/>
      <c r="M19" s="24"/>
      <c r="N19" s="24">
        <f t="shared" ref="N19" si="3">N18*(1+$O$19)^($D$17-N17-1)</f>
        <v>427.27983312671802</v>
      </c>
      <c r="O19" s="21">
        <f>O13</f>
        <v>0.1</v>
      </c>
      <c r="P19" t="s">
        <v>3</v>
      </c>
    </row>
    <row r="20" spans="2:16" ht="14" thickBot="1" x14ac:dyDescent="0.2">
      <c r="C20" s="9" t="s">
        <v>4</v>
      </c>
      <c r="D20" s="25">
        <f>SUM(D19:N19)</f>
        <v>427.27983312671802</v>
      </c>
      <c r="E20" s="26"/>
      <c r="F20" s="26"/>
      <c r="G20" s="26"/>
      <c r="H20" s="26"/>
      <c r="I20" s="26"/>
      <c r="J20" s="26"/>
      <c r="K20" s="26"/>
      <c r="L20" s="26"/>
      <c r="M20" s="26"/>
      <c r="N20" s="26"/>
      <c r="O20" s="22">
        <v>15</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906.07573474715366</v>
      </c>
      <c r="F23" s="29">
        <f>E23*D23</f>
        <v>543.6454408482922</v>
      </c>
    </row>
    <row r="24" spans="2:16" x14ac:dyDescent="0.15">
      <c r="C24" s="11" t="s">
        <v>16</v>
      </c>
      <c r="D24" s="27">
        <v>0.2</v>
      </c>
      <c r="E24" s="24">
        <f>D14</f>
        <v>1666.8617996668256</v>
      </c>
      <c r="F24" s="29">
        <f>E24*D24</f>
        <v>333.37235993336515</v>
      </c>
    </row>
    <row r="25" spans="2:16" ht="14" thickBot="1" x14ac:dyDescent="0.2">
      <c r="C25" s="12" t="s">
        <v>33</v>
      </c>
      <c r="D25" s="28">
        <v>0.2</v>
      </c>
      <c r="E25" s="30">
        <f>D20</f>
        <v>427.27983312671802</v>
      </c>
      <c r="F25" s="31">
        <f>E25*D25</f>
        <v>85.455966625343606</v>
      </c>
    </row>
    <row r="26" spans="2:16" ht="14" thickBot="1" x14ac:dyDescent="0.2">
      <c r="E26" s="19" t="s">
        <v>11</v>
      </c>
      <c r="F26" s="20">
        <f>SUM(F23:F25)</f>
        <v>962.47376740700099</v>
      </c>
    </row>
    <row r="28" spans="2:16" x14ac:dyDescent="0.15">
      <c r="B28" t="s">
        <v>27</v>
      </c>
    </row>
    <row r="30" spans="2:16" x14ac:dyDescent="0.15">
      <c r="B30" t="s">
        <v>26</v>
      </c>
      <c r="C30" s="32" t="s">
        <v>28</v>
      </c>
    </row>
  </sheetData>
  <conditionalFormatting sqref="D3">
    <cfRule type="containsText" dxfId="17" priority="1" operator="containsText" text="overvalued">
      <formula>NOT(ISERROR(SEARCH("overvalued",D3)))</formula>
    </cfRule>
    <cfRule type="containsText" dxfId="16" priority="2" operator="containsText" text="undervalued">
      <formula>NOT(ISERROR(SEARCH("undervalued",D3)))</formula>
    </cfRule>
  </conditionalFormatting>
  <hyperlinks>
    <hyperlink ref="C30" r:id="rId1" xr:uid="{0BFDF467-07E0-4CF4-8FC3-55991E02667A}"/>
    <hyperlink ref="B2:C2" r:id="rId2" display="ALIBABA" xr:uid="{433B796B-B01C-4C3D-B26F-BD2B9972DBCB}"/>
    <hyperlink ref="B4" location="'COMPARATIVE TABLE'!A1" display="'COMPARATIVE TABLE'!A1" xr:uid="{5FDCFE6D-E3FD-4E70-AAF5-DC87FC3BA369}"/>
    <hyperlink ref="D2" r:id="rId3" xr:uid="{33BEC1DB-0B3E-4CC2-836E-8C700EC86FCB}"/>
  </hyperlinks>
  <pageMargins left="0.7" right="0.7" top="0.78740157499999996" bottom="0.78740157499999996" header="0.3" footer="0.3"/>
  <pageSetup paperSize="9" orientation="portrait" r:id="rId4"/>
  <drawing r:id="rId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B8E25-C8EF-4FC3-9AFA-9149013D0A1E}">
  <sheetPr codeName="Sheet83"/>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x14ac:dyDescent="0.15">
      <c r="B2" s="32" t="s">
        <v>40</v>
      </c>
      <c r="C2" s="32" t="s">
        <v>46</v>
      </c>
      <c r="D2" s="13"/>
      <c r="S2" s="3" t="s">
        <v>7</v>
      </c>
    </row>
    <row r="3" spans="2:19" x14ac:dyDescent="0.15">
      <c r="D3" s="13"/>
    </row>
    <row r="4" spans="2:19" ht="29" thickBot="1" x14ac:dyDescent="0.2">
      <c r="B4" s="85" t="s">
        <v>218</v>
      </c>
      <c r="N4" s="5" t="s">
        <v>5</v>
      </c>
      <c r="O4" s="4" t="s">
        <v>0</v>
      </c>
    </row>
    <row r="5" spans="2:19" x14ac:dyDescent="0.15">
      <c r="B5" t="s">
        <v>8</v>
      </c>
      <c r="C5" s="6" t="s">
        <v>668</v>
      </c>
      <c r="D5" s="23">
        <v>2022</v>
      </c>
      <c r="E5" s="23">
        <f t="shared" ref="E5:M5" si="0">D5+1</f>
        <v>2023</v>
      </c>
      <c r="F5" s="23">
        <f t="shared" si="0"/>
        <v>2024</v>
      </c>
      <c r="G5" s="23">
        <f t="shared" si="0"/>
        <v>2025</v>
      </c>
      <c r="H5" s="23">
        <f t="shared" si="0"/>
        <v>2026</v>
      </c>
      <c r="I5" s="23">
        <f t="shared" si="0"/>
        <v>2027</v>
      </c>
      <c r="J5" s="23">
        <f t="shared" si="0"/>
        <v>2028</v>
      </c>
      <c r="K5" s="23">
        <f t="shared" si="0"/>
        <v>2029</v>
      </c>
      <c r="L5" s="23">
        <f t="shared" si="0"/>
        <v>2030</v>
      </c>
      <c r="M5" s="23">
        <f t="shared" si="0"/>
        <v>2031</v>
      </c>
      <c r="N5" s="23">
        <v>2031</v>
      </c>
      <c r="O5" s="21">
        <v>0.2</v>
      </c>
      <c r="P5" t="s">
        <v>1</v>
      </c>
      <c r="R5" s="1"/>
    </row>
    <row r="6" spans="2:19" x14ac:dyDescent="0.15">
      <c r="B6" t="s">
        <v>22</v>
      </c>
      <c r="C6" s="7">
        <v>6</v>
      </c>
      <c r="D6" s="24">
        <f>C6*(1+$O$5)</f>
        <v>7.1999999999999993</v>
      </c>
      <c r="E6" s="24">
        <f>D6*(1+$O$5)</f>
        <v>8.6399999999999988</v>
      </c>
      <c r="F6" s="24">
        <f>E6*(1+$O$5)</f>
        <v>10.367999999999999</v>
      </c>
      <c r="G6" s="24">
        <f>F6*(1+$O$5)</f>
        <v>12.441599999999998</v>
      </c>
      <c r="H6" s="24">
        <f>G6*(1+$O$5)</f>
        <v>14.929919999999996</v>
      </c>
      <c r="I6" s="24">
        <f>H6*(1+$O$6)</f>
        <v>16.422911999999997</v>
      </c>
      <c r="J6" s="24">
        <f>I6*(1+$O$6)</f>
        <v>18.065203199999999</v>
      </c>
      <c r="K6" s="24">
        <f>J6*(1+$O$6)</f>
        <v>19.87172352</v>
      </c>
      <c r="L6" s="24">
        <f>K6*(1+$O$6)</f>
        <v>21.858895872000002</v>
      </c>
      <c r="M6" s="24">
        <f>L6*(1+$O$6)</f>
        <v>24.044785459200003</v>
      </c>
      <c r="N6" s="24">
        <f>L6*O8</f>
        <v>327.88343808000002</v>
      </c>
      <c r="O6" s="21">
        <v>0.1</v>
      </c>
      <c r="P6" s="1" t="s">
        <v>2</v>
      </c>
    </row>
    <row r="7" spans="2:19" x14ac:dyDescent="0.15">
      <c r="C7" s="8" t="str">
        <f>CONCATENATE(R8,O7*100,S8)</f>
        <v>PV(10%)</v>
      </c>
      <c r="D7" s="24"/>
      <c r="E7" s="24"/>
      <c r="F7" s="24"/>
      <c r="G7" s="24"/>
      <c r="H7" s="24"/>
      <c r="I7" s="24"/>
      <c r="J7" s="24"/>
      <c r="K7" s="24"/>
      <c r="L7" s="24"/>
      <c r="M7" s="24"/>
      <c r="N7" s="24">
        <f t="shared" ref="N7" si="1">N6*(1+$O$7)^($D$5-N5-1)</f>
        <v>126.41325926682731</v>
      </c>
      <c r="O7" s="21">
        <v>0.1</v>
      </c>
      <c r="P7" t="s">
        <v>3</v>
      </c>
    </row>
    <row r="8" spans="2:19" ht="14" thickBot="1" x14ac:dyDescent="0.2">
      <c r="C8" s="9" t="s">
        <v>29</v>
      </c>
      <c r="D8" s="25">
        <f>SUM(D7:N7)</f>
        <v>126.41325926682731</v>
      </c>
      <c r="E8" s="26"/>
      <c r="F8" s="26" t="s">
        <v>761</v>
      </c>
      <c r="G8" s="26"/>
      <c r="H8" s="26">
        <f>'MKT CAP - Price'!C77</f>
        <v>123.18</v>
      </c>
      <c r="I8" s="26"/>
      <c r="J8" s="26" t="s">
        <v>765</v>
      </c>
      <c r="K8" s="148">
        <f>C6/H8</f>
        <v>4.8709206039941548E-2</v>
      </c>
      <c r="L8" s="26"/>
      <c r="M8" s="26"/>
      <c r="N8" s="26"/>
      <c r="O8" s="22">
        <v>15</v>
      </c>
      <c r="P8" t="s">
        <v>23</v>
      </c>
      <c r="R8" s="18" t="s">
        <v>24</v>
      </c>
      <c r="S8" s="18" t="s">
        <v>25</v>
      </c>
    </row>
    <row r="10" spans="2:19" ht="29" thickBot="1" x14ac:dyDescent="0.2">
      <c r="N10" s="5" t="s">
        <v>5</v>
      </c>
      <c r="O10" s="4" t="s">
        <v>0</v>
      </c>
    </row>
    <row r="11" spans="2:19" x14ac:dyDescent="0.15">
      <c r="B11" t="s">
        <v>9</v>
      </c>
      <c r="C11" s="6" t="str">
        <f>C5</f>
        <v>FCF</v>
      </c>
      <c r="D11" s="23">
        <f>D5</f>
        <v>2022</v>
      </c>
      <c r="E11" s="23">
        <f t="shared" ref="E11:M11" si="2">D11+1</f>
        <v>2023</v>
      </c>
      <c r="F11" s="23">
        <f t="shared" si="2"/>
        <v>2024</v>
      </c>
      <c r="G11" s="23">
        <f t="shared" si="2"/>
        <v>2025</v>
      </c>
      <c r="H11" s="23">
        <f t="shared" si="2"/>
        <v>2026</v>
      </c>
      <c r="I11" s="23">
        <f t="shared" si="2"/>
        <v>2027</v>
      </c>
      <c r="J11" s="23">
        <f t="shared" si="2"/>
        <v>2028</v>
      </c>
      <c r="K11" s="23">
        <f t="shared" si="2"/>
        <v>2029</v>
      </c>
      <c r="L11" s="23">
        <f t="shared" si="2"/>
        <v>2030</v>
      </c>
      <c r="M11" s="23">
        <f t="shared" si="2"/>
        <v>2031</v>
      </c>
      <c r="N11" s="23">
        <v>2031</v>
      </c>
      <c r="O11" s="21">
        <v>0.5</v>
      </c>
      <c r="P11" t="s">
        <v>1</v>
      </c>
    </row>
    <row r="12" spans="2:19" x14ac:dyDescent="0.15">
      <c r="B12" t="s">
        <v>21</v>
      </c>
      <c r="C12" s="7">
        <v>10.57</v>
      </c>
      <c r="D12" s="24">
        <f>C12*(1+$O$11)</f>
        <v>15.855</v>
      </c>
      <c r="E12" s="24">
        <f>D12*(1+$O$11)</f>
        <v>23.782499999999999</v>
      </c>
      <c r="F12" s="24">
        <f>E12*(1+$O$11)</f>
        <v>35.673749999999998</v>
      </c>
      <c r="G12" s="24">
        <f>F12*(1+$O$11)</f>
        <v>53.510624999999997</v>
      </c>
      <c r="H12" s="24">
        <f>G12*(1+$O$11)</f>
        <v>80.265937499999993</v>
      </c>
      <c r="I12" s="24">
        <f>H12*(1+$O$12)</f>
        <v>100.33242187499999</v>
      </c>
      <c r="J12" s="24">
        <f>I12*(1+$O$12)</f>
        <v>125.41552734375</v>
      </c>
      <c r="K12" s="24">
        <f>J12*(1+$O$12)</f>
        <v>156.7694091796875</v>
      </c>
      <c r="L12" s="24">
        <f>K12*(1+$O$12)</f>
        <v>195.96176147460938</v>
      </c>
      <c r="M12" s="24">
        <f>L12*(1+$O$12)</f>
        <v>244.95220184326172</v>
      </c>
      <c r="N12" s="24">
        <f>L12*O14</f>
        <v>3919.2352294921875</v>
      </c>
      <c r="O12" s="21">
        <v>0.25</v>
      </c>
      <c r="P12" s="1" t="s">
        <v>2</v>
      </c>
    </row>
    <row r="13" spans="2:19" x14ac:dyDescent="0.15">
      <c r="C13" s="8" t="str">
        <f>C7</f>
        <v>PV(10%)</v>
      </c>
      <c r="D13" s="24"/>
      <c r="E13" s="24"/>
      <c r="F13" s="24"/>
      <c r="G13" s="24"/>
      <c r="H13" s="24"/>
      <c r="I13" s="24"/>
      <c r="J13" s="24"/>
      <c r="K13" s="24"/>
      <c r="L13" s="24"/>
      <c r="M13" s="24"/>
      <c r="N13" s="24">
        <f>N12*(1+$O$7)^($D$5-N11-1)</f>
        <v>1511.0348424265226</v>
      </c>
      <c r="O13" s="21">
        <f>O7</f>
        <v>0.1</v>
      </c>
      <c r="P13" t="s">
        <v>3</v>
      </c>
    </row>
    <row r="14" spans="2:19" ht="14" thickBot="1" x14ac:dyDescent="0.2">
      <c r="C14" s="9" t="s">
        <v>4</v>
      </c>
      <c r="D14" s="25">
        <f>SUM(D13:N13)</f>
        <v>1511.0348424265226</v>
      </c>
      <c r="E14" s="26"/>
      <c r="F14" s="26"/>
      <c r="G14" s="26"/>
      <c r="H14" s="26"/>
      <c r="I14" s="26"/>
      <c r="J14" s="26"/>
      <c r="K14" s="26"/>
      <c r="L14" s="26"/>
      <c r="M14" s="26"/>
      <c r="N14" s="26"/>
      <c r="O14" s="22">
        <v>20</v>
      </c>
      <c r="P14" t="s">
        <v>23</v>
      </c>
    </row>
    <row r="16" spans="2:19" ht="29" thickBot="1" x14ac:dyDescent="0.2">
      <c r="N16" s="5" t="s">
        <v>5</v>
      </c>
      <c r="O16" s="4" t="s">
        <v>0</v>
      </c>
    </row>
    <row r="17" spans="2:16" x14ac:dyDescent="0.15">
      <c r="B17" t="s">
        <v>10</v>
      </c>
      <c r="C17" s="6" t="str">
        <f>C11</f>
        <v>FCF</v>
      </c>
      <c r="D17" s="23">
        <v>2021</v>
      </c>
      <c r="E17" s="23">
        <f t="shared" ref="E17:M17" si="3">D17+1</f>
        <v>2022</v>
      </c>
      <c r="F17" s="23">
        <f t="shared" si="3"/>
        <v>2023</v>
      </c>
      <c r="G17" s="23">
        <f t="shared" si="3"/>
        <v>2024</v>
      </c>
      <c r="H17" s="23">
        <f t="shared" si="3"/>
        <v>2025</v>
      </c>
      <c r="I17" s="23">
        <f t="shared" si="3"/>
        <v>2026</v>
      </c>
      <c r="J17" s="23">
        <f t="shared" si="3"/>
        <v>2027</v>
      </c>
      <c r="K17" s="23">
        <f t="shared" si="3"/>
        <v>2028</v>
      </c>
      <c r="L17" s="23">
        <f t="shared" si="3"/>
        <v>2029</v>
      </c>
      <c r="M17" s="23">
        <f t="shared" si="3"/>
        <v>2030</v>
      </c>
      <c r="N17" s="23">
        <v>2031</v>
      </c>
      <c r="O17" s="21">
        <v>0.15</v>
      </c>
      <c r="P17" t="s">
        <v>1</v>
      </c>
    </row>
    <row r="18" spans="2:16" x14ac:dyDescent="0.15">
      <c r="B18" t="s">
        <v>20</v>
      </c>
      <c r="C18" s="7">
        <f>C12</f>
        <v>10.57</v>
      </c>
      <c r="D18" s="24">
        <f>C18*(1+$O$17)</f>
        <v>12.1555</v>
      </c>
      <c r="E18" s="24">
        <f>D18*(1+$O$17)</f>
        <v>13.978824999999999</v>
      </c>
      <c r="F18" s="24">
        <f>E18*(1+$O$17)</f>
        <v>16.075648749999996</v>
      </c>
      <c r="G18" s="24">
        <f>F18*(1+$O$17)</f>
        <v>18.486996062499994</v>
      </c>
      <c r="H18" s="24">
        <f>G18*(1+$O$17)</f>
        <v>21.260045471874992</v>
      </c>
      <c r="I18" s="24">
        <f>H18*(1+$O$18)</f>
        <v>21.260045471874992</v>
      </c>
      <c r="J18" s="24">
        <f>I18*(1+$O$18)</f>
        <v>21.260045471874992</v>
      </c>
      <c r="K18" s="24">
        <f>J18*(1+$O$18)</f>
        <v>21.260045471874992</v>
      </c>
      <c r="L18" s="24">
        <f>K18*(1+$O$18)</f>
        <v>21.260045471874992</v>
      </c>
      <c r="M18" s="24">
        <f>L18*(1+$O$18)</f>
        <v>21.260045471874992</v>
      </c>
      <c r="N18" s="24">
        <f>L18*O20</f>
        <v>255.12054566249992</v>
      </c>
      <c r="O18" s="21">
        <v>0</v>
      </c>
      <c r="P18" s="1" t="s">
        <v>2</v>
      </c>
    </row>
    <row r="19" spans="2:16" x14ac:dyDescent="0.15">
      <c r="C19" s="8" t="str">
        <f>C13</f>
        <v>PV(10%)</v>
      </c>
      <c r="D19" s="24"/>
      <c r="E19" s="24"/>
      <c r="F19" s="24"/>
      <c r="G19" s="24"/>
      <c r="H19" s="24"/>
      <c r="I19" s="24"/>
      <c r="J19" s="24"/>
      <c r="K19" s="24"/>
      <c r="L19" s="24"/>
      <c r="M19" s="24"/>
      <c r="N19" s="24">
        <f t="shared" ref="N19" si="4">N18*(1+$O$19)^($D$17-N17-1)</f>
        <v>89.418194887070172</v>
      </c>
      <c r="O19" s="21">
        <f>O13</f>
        <v>0.1</v>
      </c>
      <c r="P19" t="s">
        <v>3</v>
      </c>
    </row>
    <row r="20" spans="2:16" ht="14" thickBot="1" x14ac:dyDescent="0.2">
      <c r="C20" s="9" t="s">
        <v>4</v>
      </c>
      <c r="D20" s="25">
        <f>SUM(D19:N19)</f>
        <v>89.418194887070172</v>
      </c>
      <c r="E20" s="26"/>
      <c r="F20" s="26"/>
      <c r="G20" s="26"/>
      <c r="H20" s="26"/>
      <c r="I20" s="26"/>
      <c r="J20" s="26"/>
      <c r="K20" s="26"/>
      <c r="L20" s="26"/>
      <c r="M20" s="26"/>
      <c r="N20" s="26"/>
      <c r="O20" s="22">
        <v>12</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0.5</v>
      </c>
      <c r="E23" s="24">
        <f>D8</f>
        <v>126.41325926682731</v>
      </c>
      <c r="F23" s="29">
        <f>E23*D23</f>
        <v>63.206629633413655</v>
      </c>
    </row>
    <row r="24" spans="2:16" x14ac:dyDescent="0.15">
      <c r="C24" s="11" t="s">
        <v>16</v>
      </c>
      <c r="D24" s="27">
        <v>0.1</v>
      </c>
      <c r="E24" s="24">
        <f>D14</f>
        <v>1511.0348424265226</v>
      </c>
      <c r="F24" s="29">
        <f>E24*D24</f>
        <v>151.10348424265226</v>
      </c>
    </row>
    <row r="25" spans="2:16" ht="14" thickBot="1" x14ac:dyDescent="0.2">
      <c r="C25" s="12" t="s">
        <v>33</v>
      </c>
      <c r="D25" s="28">
        <v>0.4</v>
      </c>
      <c r="E25" s="30">
        <f>D20</f>
        <v>89.418194887070172</v>
      </c>
      <c r="F25" s="31">
        <f>E25*D25</f>
        <v>35.767277954828067</v>
      </c>
    </row>
    <row r="26" spans="2:16" ht="14" thickBot="1" x14ac:dyDescent="0.2">
      <c r="E26" s="19" t="s">
        <v>11</v>
      </c>
      <c r="F26" s="20">
        <f>SUM(F23:F25)</f>
        <v>250.07739183089399</v>
      </c>
    </row>
    <row r="28" spans="2:16" x14ac:dyDescent="0.15">
      <c r="B28" t="s">
        <v>27</v>
      </c>
    </row>
    <row r="30" spans="2:16" x14ac:dyDescent="0.15">
      <c r="B30" t="s">
        <v>26</v>
      </c>
      <c r="C30" s="32" t="s">
        <v>28</v>
      </c>
    </row>
  </sheetData>
  <conditionalFormatting sqref="D3">
    <cfRule type="containsText" dxfId="15" priority="1" operator="containsText" text="overvalued">
      <formula>NOT(ISERROR(SEARCH("overvalued",D3)))</formula>
    </cfRule>
    <cfRule type="containsText" dxfId="14" priority="2" operator="containsText" text="undervalued">
      <formula>NOT(ISERROR(SEARCH("undervalued",D3)))</formula>
    </cfRule>
  </conditionalFormatting>
  <hyperlinks>
    <hyperlink ref="C30" r:id="rId1" xr:uid="{FFABA485-A5B5-416E-8B5B-9E0998B4AE76}"/>
    <hyperlink ref="B2:C2" r:id="rId2" display="Tesla" xr:uid="{24D6117E-AE71-451F-B5BA-A58E60C998FC}"/>
    <hyperlink ref="B4" location="'COMPARATIVE TABLE'!A1" display="'COMPARATIVE TABLE'!A1" xr:uid="{1990A1B9-2968-4CEC-AEB3-930E1136765F}"/>
  </hyperlinks>
  <pageMargins left="0.7" right="0.7" top="0.78740157499999996" bottom="0.78740157499999996" header="0.3" footer="0.3"/>
  <pageSetup paperSize="9" orientation="portrait" r:id="rId3"/>
  <drawing r:id="rId4"/>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F25E-53B2-4149-B811-6136FD589843}">
  <sheetPr codeName="Sheet84"/>
  <dimension ref="B1:S30"/>
  <sheetViews>
    <sheetView showGridLines="0" zoomScaleNormal="100" workbookViewId="0">
      <selection activeCell="B4" sqref="B4"/>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x14ac:dyDescent="0.15">
      <c r="B2" s="32" t="s">
        <v>41</v>
      </c>
      <c r="C2" s="32" t="s">
        <v>46</v>
      </c>
      <c r="D2" s="33" t="s">
        <v>47</v>
      </c>
      <c r="S2" s="3" t="s">
        <v>7</v>
      </c>
    </row>
    <row r="3" spans="2:19" x14ac:dyDescent="0.15">
      <c r="D3" s="13"/>
    </row>
    <row r="4" spans="2:19" ht="29" thickBot="1" x14ac:dyDescent="0.2">
      <c r="B4" s="85" t="s">
        <v>218</v>
      </c>
      <c r="N4" s="5" t="s">
        <v>5</v>
      </c>
      <c r="O4" s="4" t="s">
        <v>0</v>
      </c>
    </row>
    <row r="5" spans="2:19" x14ac:dyDescent="0.15">
      <c r="B5" t="s">
        <v>8</v>
      </c>
      <c r="C5" s="6" t="s">
        <v>31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0.02</v>
      </c>
      <c r="P5" t="s">
        <v>1</v>
      </c>
      <c r="R5" s="1"/>
    </row>
    <row r="6" spans="2:19" x14ac:dyDescent="0.15">
      <c r="B6" t="s">
        <v>22</v>
      </c>
      <c r="C6" s="7">
        <v>11</v>
      </c>
      <c r="D6" s="24">
        <f>C6*(1+$O$5)</f>
        <v>11.22</v>
      </c>
      <c r="E6" s="24">
        <f>D6*(1+$O$5)</f>
        <v>11.444400000000002</v>
      </c>
      <c r="F6" s="24">
        <f>E6*(1+$O$5)</f>
        <v>11.673288000000001</v>
      </c>
      <c r="G6" s="24">
        <f>F6*(1+$O$5)</f>
        <v>11.906753760000001</v>
      </c>
      <c r="H6" s="24">
        <f>G6*(1+$O$5)</f>
        <v>12.144888835200002</v>
      </c>
      <c r="I6" s="24">
        <f>H6*(1+$O$6)</f>
        <v>12.387786611904001</v>
      </c>
      <c r="J6" s="24">
        <f>I6*(1+$O$6)</f>
        <v>12.635542344142081</v>
      </c>
      <c r="K6" s="24">
        <f>J6*(1+$O$6)</f>
        <v>12.888253191024923</v>
      </c>
      <c r="L6" s="24">
        <f>K6*(1+$O$6)</f>
        <v>13.146018254845421</v>
      </c>
      <c r="M6" s="24">
        <f>L6*(1+$O$6)</f>
        <v>13.408938619942329</v>
      </c>
      <c r="N6" s="24">
        <f>L6*O8</f>
        <v>328.65045637113553</v>
      </c>
      <c r="O6" s="21">
        <v>0.02</v>
      </c>
      <c r="P6" s="1" t="s">
        <v>2</v>
      </c>
    </row>
    <row r="7" spans="2:19" x14ac:dyDescent="0.15">
      <c r="B7" t="s">
        <v>19</v>
      </c>
      <c r="C7" s="8" t="str">
        <f>CONCATENATE(R8,O7*100,S8)</f>
        <v>PV(10%)</v>
      </c>
      <c r="D7" s="24">
        <f>D6*(1+$O$7)^($D$5-D5-1)</f>
        <v>10.200000000000001</v>
      </c>
      <c r="E7" s="24">
        <f t="shared" ref="E7:N7" si="1">E6*(1+$O$7)^($D$5-E5-1)</f>
        <v>9.4581818181818189</v>
      </c>
      <c r="F7" s="24">
        <f t="shared" si="1"/>
        <v>8.7703140495867746</v>
      </c>
      <c r="G7" s="24">
        <f t="shared" si="1"/>
        <v>8.1324730277986461</v>
      </c>
      <c r="H7" s="24">
        <f t="shared" si="1"/>
        <v>7.541020443958744</v>
      </c>
      <c r="I7" s="24">
        <f t="shared" si="1"/>
        <v>6.9925825934890176</v>
      </c>
      <c r="J7" s="24">
        <f t="shared" si="1"/>
        <v>6.4840311321443602</v>
      </c>
      <c r="K7" s="24">
        <f t="shared" si="1"/>
        <v>6.0124652316247698</v>
      </c>
      <c r="L7" s="24">
        <f t="shared" si="1"/>
        <v>5.5751950329611502</v>
      </c>
      <c r="M7" s="24">
        <f t="shared" si="1"/>
        <v>5.1697263032912479</v>
      </c>
      <c r="N7" s="24">
        <f t="shared" si="1"/>
        <v>126.70897802184432</v>
      </c>
      <c r="O7" s="21">
        <v>0.1</v>
      </c>
      <c r="P7" t="s">
        <v>3</v>
      </c>
    </row>
    <row r="8" spans="2:19" ht="14" thickBot="1" x14ac:dyDescent="0.2">
      <c r="C8" s="9" t="s">
        <v>29</v>
      </c>
      <c r="D8" s="25">
        <f>SUM(D7:N7)</f>
        <v>201.04496765488085</v>
      </c>
      <c r="E8" s="26"/>
      <c r="F8" s="26"/>
      <c r="G8" s="26"/>
      <c r="H8" s="26"/>
      <c r="I8" s="26"/>
      <c r="J8" s="26"/>
      <c r="K8" s="26"/>
      <c r="L8" s="26"/>
      <c r="M8" s="26"/>
      <c r="N8" s="26"/>
      <c r="O8" s="22">
        <v>25</v>
      </c>
      <c r="P8" t="s">
        <v>23</v>
      </c>
      <c r="R8" s="18" t="s">
        <v>24</v>
      </c>
      <c r="S8" s="18" t="s">
        <v>25</v>
      </c>
    </row>
    <row r="10" spans="2:19" ht="29" thickBot="1" x14ac:dyDescent="0.2">
      <c r="N10" s="5" t="s">
        <v>5</v>
      </c>
      <c r="O10" s="4" t="s">
        <v>0</v>
      </c>
    </row>
    <row r="11" spans="2:19" x14ac:dyDescent="0.15">
      <c r="B11" t="s">
        <v>9</v>
      </c>
      <c r="C11" s="6" t="str">
        <f>C5</f>
        <v>Cashflow 2020 billions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0.04</v>
      </c>
      <c r="P11" t="s">
        <v>1</v>
      </c>
    </row>
    <row r="12" spans="2:19" x14ac:dyDescent="0.15">
      <c r="B12" t="s">
        <v>21</v>
      </c>
      <c r="C12" s="7">
        <v>11</v>
      </c>
      <c r="D12" s="24">
        <f>C12*(1+$O$11)</f>
        <v>11.440000000000001</v>
      </c>
      <c r="E12" s="24">
        <f>D12*(1+$O$11)</f>
        <v>11.897600000000002</v>
      </c>
      <c r="F12" s="24">
        <f>E12*(1+$O$11)</f>
        <v>12.373504000000002</v>
      </c>
      <c r="G12" s="24">
        <f>F12*(1+$O$11)</f>
        <v>12.868444160000003</v>
      </c>
      <c r="H12" s="24">
        <f>G12*(1+$O$11)</f>
        <v>13.383181926400002</v>
      </c>
      <c r="I12" s="24">
        <f>H12*(1+$O$12)</f>
        <v>13.784677384192003</v>
      </c>
      <c r="J12" s="24">
        <f>I12*(1+$O$12)</f>
        <v>14.198217705717763</v>
      </c>
      <c r="K12" s="24">
        <f>J12*(1+$O$12)</f>
        <v>14.624164236889296</v>
      </c>
      <c r="L12" s="24">
        <f>K12*(1+$O$12)</f>
        <v>15.062889163995976</v>
      </c>
      <c r="M12" s="24">
        <f>L12*(1+$O$12)</f>
        <v>15.514775838915856</v>
      </c>
      <c r="N12" s="24">
        <f>L12*O14</f>
        <v>451.88667491987928</v>
      </c>
      <c r="O12" s="21">
        <v>0.03</v>
      </c>
      <c r="P12" s="1" t="s">
        <v>2</v>
      </c>
    </row>
    <row r="13" spans="2:19" x14ac:dyDescent="0.15">
      <c r="B13" t="s">
        <v>19</v>
      </c>
      <c r="C13" s="8" t="str">
        <f>C7</f>
        <v>PV(10%)</v>
      </c>
      <c r="D13" s="24">
        <f>D12*(1+$O$13)^($D$11-D11-1)</f>
        <v>10.4</v>
      </c>
      <c r="E13" s="24">
        <f t="shared" ref="E13:M13" si="3">E12*(1+$O$7)^($D$5-E11-1)</f>
        <v>9.8327272727272739</v>
      </c>
      <c r="F13" s="24">
        <f t="shared" si="3"/>
        <v>9.2963966942148755</v>
      </c>
      <c r="G13" s="24">
        <f t="shared" si="3"/>
        <v>8.7893205108940649</v>
      </c>
      <c r="H13" s="24">
        <f t="shared" si="3"/>
        <v>8.30990302848166</v>
      </c>
      <c r="I13" s="24">
        <f t="shared" si="3"/>
        <v>7.781091017578281</v>
      </c>
      <c r="J13" s="24">
        <f t="shared" si="3"/>
        <v>7.2859306800960253</v>
      </c>
      <c r="K13" s="24">
        <f t="shared" si="3"/>
        <v>6.8222805459080966</v>
      </c>
      <c r="L13" s="24">
        <f t="shared" si="3"/>
        <v>6.3881354202593998</v>
      </c>
      <c r="M13" s="24">
        <f t="shared" si="3"/>
        <v>5.9816177116974378</v>
      </c>
      <c r="N13" s="24">
        <f>N12*(1+$O$7)^($D$5-N11-1)</f>
        <v>174.22187509798363</v>
      </c>
      <c r="O13" s="21">
        <f>O7</f>
        <v>0.1</v>
      </c>
      <c r="P13" t="s">
        <v>3</v>
      </c>
    </row>
    <row r="14" spans="2:19" ht="14" thickBot="1" x14ac:dyDescent="0.2">
      <c r="C14" s="9" t="s">
        <v>4</v>
      </c>
      <c r="D14" s="25">
        <f>SUM(D13:N13)</f>
        <v>255.10927797984075</v>
      </c>
      <c r="E14" s="26"/>
      <c r="F14" s="26"/>
      <c r="G14" s="26"/>
      <c r="H14" s="26"/>
      <c r="I14" s="26"/>
      <c r="J14" s="26"/>
      <c r="K14" s="26"/>
      <c r="L14" s="26"/>
      <c r="M14" s="26"/>
      <c r="N14" s="26"/>
      <c r="O14" s="22">
        <v>30</v>
      </c>
      <c r="P14" t="s">
        <v>23</v>
      </c>
    </row>
    <row r="16" spans="2:19" ht="29" thickBot="1" x14ac:dyDescent="0.2">
      <c r="N16" s="5" t="s">
        <v>5</v>
      </c>
      <c r="O16" s="4" t="s">
        <v>0</v>
      </c>
    </row>
    <row r="17" spans="2:16" x14ac:dyDescent="0.15">
      <c r="B17" t="s">
        <v>10</v>
      </c>
      <c r="C17" s="6" t="str">
        <f>C11</f>
        <v>Cashflow 2020 billions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11</v>
      </c>
      <c r="D18" s="24">
        <f>C18*(1+$O$17)</f>
        <v>11</v>
      </c>
      <c r="E18" s="24">
        <f>D18*(1+$O$17)</f>
        <v>11</v>
      </c>
      <c r="F18" s="24">
        <f>E18*(1+$O$17)</f>
        <v>11</v>
      </c>
      <c r="G18" s="24">
        <f>F18*(1+$O$17)</f>
        <v>11</v>
      </c>
      <c r="H18" s="24">
        <f>G18*(1+$O$17)</f>
        <v>11</v>
      </c>
      <c r="I18" s="24">
        <f>H18*(1+$O$18)</f>
        <v>11</v>
      </c>
      <c r="J18" s="24">
        <f>I18*(1+$O$18)</f>
        <v>11</v>
      </c>
      <c r="K18" s="24">
        <f>J18*(1+$O$18)</f>
        <v>11</v>
      </c>
      <c r="L18" s="24">
        <f>K18*(1+$O$18)</f>
        <v>11</v>
      </c>
      <c r="M18" s="24">
        <f>L18*(1+$O$18)</f>
        <v>11</v>
      </c>
      <c r="N18" s="24">
        <f>L18*O20</f>
        <v>220</v>
      </c>
      <c r="O18" s="21">
        <v>0</v>
      </c>
      <c r="P18" s="1" t="s">
        <v>2</v>
      </c>
    </row>
    <row r="19" spans="2:16" x14ac:dyDescent="0.15">
      <c r="B19" t="s">
        <v>19</v>
      </c>
      <c r="C19" s="8" t="str">
        <f>C13</f>
        <v>PV(10%)</v>
      </c>
      <c r="D19" s="24">
        <f>D18*(1+$O$19)^($D$17-D17-1)</f>
        <v>10</v>
      </c>
      <c r="E19" s="24">
        <f t="shared" ref="E19:N19" si="5">E18*(1+$O$19)^($D$17-E17-1)</f>
        <v>9.0909090909090899</v>
      </c>
      <c r="F19" s="24">
        <f t="shared" si="5"/>
        <v>8.2644628099173527</v>
      </c>
      <c r="G19" s="24">
        <f t="shared" si="5"/>
        <v>7.5131480090157758</v>
      </c>
      <c r="H19" s="24">
        <f t="shared" si="5"/>
        <v>6.8301345536507041</v>
      </c>
      <c r="I19" s="24">
        <f t="shared" si="5"/>
        <v>6.2092132305915495</v>
      </c>
      <c r="J19" s="24">
        <f t="shared" si="5"/>
        <v>5.6447393005377711</v>
      </c>
      <c r="K19" s="24">
        <f t="shared" si="5"/>
        <v>5.1315811823070643</v>
      </c>
      <c r="L19" s="24">
        <f t="shared" si="5"/>
        <v>4.6650738020973312</v>
      </c>
      <c r="M19" s="24">
        <f t="shared" si="5"/>
        <v>4.2409761837248459</v>
      </c>
      <c r="N19" s="24">
        <f t="shared" si="5"/>
        <v>84.819523674496921</v>
      </c>
      <c r="O19" s="21">
        <f>O13</f>
        <v>0.1</v>
      </c>
      <c r="P19" t="s">
        <v>3</v>
      </c>
    </row>
    <row r="20" spans="2:16" ht="14" thickBot="1" x14ac:dyDescent="0.2">
      <c r="C20" s="9" t="s">
        <v>4</v>
      </c>
      <c r="D20" s="25">
        <f>SUM(D19:N19)</f>
        <v>152.40976183724842</v>
      </c>
      <c r="E20" s="26"/>
      <c r="F20" s="26"/>
      <c r="G20" s="26"/>
      <c r="H20" s="26"/>
      <c r="I20" s="26"/>
      <c r="J20" s="26"/>
      <c r="K20" s="26"/>
      <c r="L20" s="26"/>
      <c r="M20" s="26"/>
      <c r="N20" s="26"/>
      <c r="O20" s="22">
        <v>20</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201.04496765488085</v>
      </c>
      <c r="F23" s="29">
        <f>E23*D23</f>
        <v>120.6269805929285</v>
      </c>
    </row>
    <row r="24" spans="2:16" x14ac:dyDescent="0.15">
      <c r="C24" s="11" t="s">
        <v>16</v>
      </c>
      <c r="D24" s="27">
        <v>0.2</v>
      </c>
      <c r="E24" s="24">
        <f>D14</f>
        <v>255.10927797984075</v>
      </c>
      <c r="F24" s="29">
        <f>E24*D24</f>
        <v>51.021855595968155</v>
      </c>
    </row>
    <row r="25" spans="2:16" ht="14" thickBot="1" x14ac:dyDescent="0.2">
      <c r="C25" s="12" t="s">
        <v>33</v>
      </c>
      <c r="D25" s="28">
        <v>0.2</v>
      </c>
      <c r="E25" s="30">
        <f>D20</f>
        <v>152.40976183724842</v>
      </c>
      <c r="F25" s="31">
        <f>E25*D25</f>
        <v>30.481952367449686</v>
      </c>
    </row>
    <row r="26" spans="2:16" ht="14" thickBot="1" x14ac:dyDescent="0.2">
      <c r="E26" s="19" t="s">
        <v>11</v>
      </c>
      <c r="F26" s="20">
        <f>SUM(F23:F25)</f>
        <v>202.13078855634635</v>
      </c>
    </row>
    <row r="28" spans="2:16" x14ac:dyDescent="0.15">
      <c r="B28" t="s">
        <v>27</v>
      </c>
    </row>
    <row r="30" spans="2:16" x14ac:dyDescent="0.15">
      <c r="B30" t="s">
        <v>26</v>
      </c>
      <c r="C30" s="32" t="s">
        <v>28</v>
      </c>
    </row>
  </sheetData>
  <conditionalFormatting sqref="D3">
    <cfRule type="containsText" dxfId="13" priority="1" operator="containsText" text="overvalued">
      <formula>NOT(ISERROR(SEARCH("overvalued",D3)))</formula>
    </cfRule>
    <cfRule type="containsText" dxfId="12" priority="2" operator="containsText" text="undervalued">
      <formula>NOT(ISERROR(SEARCH("undervalued",D3)))</formula>
    </cfRule>
  </conditionalFormatting>
  <hyperlinks>
    <hyperlink ref="C30" r:id="rId1" xr:uid="{6B72BC78-878D-4D95-B8A6-E7A6B43640FF}"/>
    <hyperlink ref="B2:C2" r:id="rId2" display="Nestle" xr:uid="{480AB4BA-3B58-4ACE-84FD-89958B2F2077}"/>
    <hyperlink ref="D2" r:id="rId3" xr:uid="{CA89D8D4-04C2-4B05-9F94-443C948B1B28}"/>
    <hyperlink ref="B4" location="'COMPARATIVE TABLE'!A1" display="'COMPARATIVE TABLE'!A1" xr:uid="{60598785-69EB-4FC6-A836-066DC369AE11}"/>
  </hyperlinks>
  <pageMargins left="0.7" right="0.7" top="0.78740157499999996" bottom="0.78740157499999996" header="0.3" footer="0.3"/>
  <pageSetup paperSize="9" orientation="portrait" r:id="rId4"/>
  <drawing r:id="rId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F6DD-D8E7-4F0A-8359-C07E1906142D}">
  <sheetPr codeName="Sheet85"/>
  <dimension ref="B1:S30"/>
  <sheetViews>
    <sheetView showGridLines="0" topLeftCell="B1" zoomScaleNormal="100" workbookViewId="0">
      <selection activeCell="D25" sqref="D25"/>
    </sheetView>
  </sheetViews>
  <sheetFormatPr baseColWidth="10" defaultColWidth="11.5" defaultRowHeight="13" x14ac:dyDescent="0.15"/>
  <cols>
    <col min="1" max="1" width="4.33203125" customWidth="1"/>
    <col min="2" max="2" width="11.5" customWidth="1"/>
    <col min="3" max="3" width="23" customWidth="1"/>
    <col min="4" max="4" width="10.6640625" bestFit="1" customWidth="1"/>
    <col min="5" max="5" width="7.5" customWidth="1"/>
    <col min="6" max="6" width="9.6640625" customWidth="1"/>
    <col min="7" max="13" width="7" customWidth="1"/>
    <col min="14" max="14" width="10.6640625" bestFit="1" customWidth="1"/>
    <col min="16" max="16" width="20" customWidth="1"/>
  </cols>
  <sheetData>
    <row r="1" spans="2:19" x14ac:dyDescent="0.15">
      <c r="S1" s="2" t="s">
        <v>6</v>
      </c>
    </row>
    <row r="2" spans="2:19" ht="16" x14ac:dyDescent="0.2">
      <c r="B2" s="17" t="s">
        <v>38</v>
      </c>
      <c r="C2" s="10"/>
      <c r="D2" s="13"/>
      <c r="S2" s="3" t="s">
        <v>7</v>
      </c>
    </row>
    <row r="3" spans="2:19" x14ac:dyDescent="0.15">
      <c r="D3" s="13"/>
    </row>
    <row r="4" spans="2:19" ht="29" thickBot="1" x14ac:dyDescent="0.2">
      <c r="N4" s="5" t="s">
        <v>5</v>
      </c>
      <c r="O4" s="4" t="s">
        <v>0</v>
      </c>
    </row>
    <row r="5" spans="2:19" x14ac:dyDescent="0.15">
      <c r="B5" t="s">
        <v>8</v>
      </c>
      <c r="C5" s="6" t="s">
        <v>31</v>
      </c>
      <c r="D5" s="23">
        <v>2021</v>
      </c>
      <c r="E5" s="23">
        <f t="shared" ref="E5:M5" si="0">D5+1</f>
        <v>2022</v>
      </c>
      <c r="F5" s="23">
        <f t="shared" si="0"/>
        <v>2023</v>
      </c>
      <c r="G5" s="23">
        <f t="shared" si="0"/>
        <v>2024</v>
      </c>
      <c r="H5" s="23">
        <f t="shared" si="0"/>
        <v>2025</v>
      </c>
      <c r="I5" s="23">
        <f t="shared" si="0"/>
        <v>2026</v>
      </c>
      <c r="J5" s="23">
        <f t="shared" si="0"/>
        <v>2027</v>
      </c>
      <c r="K5" s="23">
        <f t="shared" si="0"/>
        <v>2028</v>
      </c>
      <c r="L5" s="23">
        <f t="shared" si="0"/>
        <v>2029</v>
      </c>
      <c r="M5" s="23">
        <f t="shared" si="0"/>
        <v>2030</v>
      </c>
      <c r="N5" s="23">
        <v>2030</v>
      </c>
      <c r="O5" s="21">
        <v>0.02</v>
      </c>
      <c r="P5" t="s">
        <v>1</v>
      </c>
      <c r="R5" s="1"/>
    </row>
    <row r="6" spans="2:19" x14ac:dyDescent="0.15">
      <c r="B6" t="s">
        <v>22</v>
      </c>
      <c r="C6" s="7">
        <v>1.5</v>
      </c>
      <c r="D6" s="24">
        <f>C6*(1+$O$5)</f>
        <v>1.53</v>
      </c>
      <c r="E6" s="24">
        <f>D6*(1+$O$5)</f>
        <v>1.5606</v>
      </c>
      <c r="F6" s="24">
        <f>E6*(1+$O$5)</f>
        <v>1.591812</v>
      </c>
      <c r="G6" s="24">
        <f>F6*(1+$O$5)</f>
        <v>1.6236482400000001</v>
      </c>
      <c r="H6" s="24">
        <f>G6*(1+$O$5)</f>
        <v>1.6561212048</v>
      </c>
      <c r="I6" s="24">
        <f>H6*(1+$O$6)</f>
        <v>1.689243628896</v>
      </c>
      <c r="J6" s="24">
        <f>I6*(1+$O$6)</f>
        <v>1.7230285014739199</v>
      </c>
      <c r="K6" s="24">
        <f>J6*(1+$O$6)</f>
        <v>1.7574890715033984</v>
      </c>
      <c r="L6" s="24">
        <f>K6*(1+$O$6)</f>
        <v>1.7926388529334665</v>
      </c>
      <c r="M6" s="24">
        <f>L6*(1+$O$6)</f>
        <v>1.8284916299921359</v>
      </c>
      <c r="N6" s="24">
        <f>L6*O8</f>
        <v>26.889582794001996</v>
      </c>
      <c r="O6" s="21">
        <v>0.02</v>
      </c>
      <c r="P6" s="1" t="s">
        <v>2</v>
      </c>
    </row>
    <row r="7" spans="2:19" x14ac:dyDescent="0.15">
      <c r="B7" t="s">
        <v>19</v>
      </c>
      <c r="C7" s="8" t="str">
        <f>CONCATENATE(R8,O7*100,S8)</f>
        <v>PV(10%)</v>
      </c>
      <c r="D7" s="24">
        <f>D6*(1+$O$7)^($D$5-D5-1)</f>
        <v>1.3909090909090909</v>
      </c>
      <c r="E7" s="24">
        <f t="shared" ref="E7:N7" si="1">E6*(1+$O$7)^($D$5-E5-1)</f>
        <v>1.2897520661157023</v>
      </c>
      <c r="F7" s="24">
        <f t="shared" si="1"/>
        <v>1.1959519158527419</v>
      </c>
      <c r="G7" s="24">
        <f t="shared" si="1"/>
        <v>1.1089735946998154</v>
      </c>
      <c r="H7" s="24">
        <f t="shared" si="1"/>
        <v>1.0283209696307376</v>
      </c>
      <c r="I7" s="24">
        <f t="shared" si="1"/>
        <v>0.95353399002122952</v>
      </c>
      <c r="J7" s="24">
        <f t="shared" si="1"/>
        <v>0.88418606347423079</v>
      </c>
      <c r="K7" s="24">
        <f t="shared" si="1"/>
        <v>0.81988162249428675</v>
      </c>
      <c r="L7" s="24">
        <f t="shared" si="1"/>
        <v>0.76025386813106588</v>
      </c>
      <c r="M7" s="24">
        <f t="shared" si="1"/>
        <v>0.70496267772153387</v>
      </c>
      <c r="N7" s="24">
        <f t="shared" si="1"/>
        <v>10.367098201787261</v>
      </c>
      <c r="O7" s="21">
        <v>0.1</v>
      </c>
      <c r="P7" t="s">
        <v>3</v>
      </c>
    </row>
    <row r="8" spans="2:19" ht="14" thickBot="1" x14ac:dyDescent="0.2">
      <c r="C8" s="9" t="s">
        <v>29</v>
      </c>
      <c r="D8" s="25">
        <f>SUM(D7:N7)</f>
        <v>20.503824060837694</v>
      </c>
      <c r="E8" s="26"/>
      <c r="F8" s="26"/>
      <c r="G8" s="26"/>
      <c r="H8" s="26"/>
      <c r="I8" s="26"/>
      <c r="J8" s="26"/>
      <c r="K8" s="26"/>
      <c r="L8" s="26"/>
      <c r="M8" s="26"/>
      <c r="N8" s="26"/>
      <c r="O8" s="22">
        <v>15</v>
      </c>
      <c r="P8" t="s">
        <v>23</v>
      </c>
      <c r="R8" s="18" t="s">
        <v>24</v>
      </c>
      <c r="S8" s="18" t="s">
        <v>25</v>
      </c>
    </row>
    <row r="10" spans="2:19" ht="29" thickBot="1" x14ac:dyDescent="0.2">
      <c r="N10" s="5" t="s">
        <v>5</v>
      </c>
      <c r="O10" s="4" t="s">
        <v>0</v>
      </c>
    </row>
    <row r="11" spans="2:19" x14ac:dyDescent="0.15">
      <c r="B11" t="s">
        <v>9</v>
      </c>
      <c r="C11" s="6" t="str">
        <f>C5</f>
        <v>Cashflow 2020 billions</v>
      </c>
      <c r="D11" s="23">
        <v>2021</v>
      </c>
      <c r="E11" s="23">
        <f t="shared" ref="E11:M11" si="2">D11+1</f>
        <v>2022</v>
      </c>
      <c r="F11" s="23">
        <f t="shared" si="2"/>
        <v>2023</v>
      </c>
      <c r="G11" s="23">
        <f t="shared" si="2"/>
        <v>2024</v>
      </c>
      <c r="H11" s="23">
        <f t="shared" si="2"/>
        <v>2025</v>
      </c>
      <c r="I11" s="23">
        <f t="shared" si="2"/>
        <v>2026</v>
      </c>
      <c r="J11" s="23">
        <f t="shared" si="2"/>
        <v>2027</v>
      </c>
      <c r="K11" s="23">
        <f t="shared" si="2"/>
        <v>2028</v>
      </c>
      <c r="L11" s="23">
        <f t="shared" si="2"/>
        <v>2029</v>
      </c>
      <c r="M11" s="23">
        <f t="shared" si="2"/>
        <v>2030</v>
      </c>
      <c r="N11" s="23">
        <v>2030</v>
      </c>
      <c r="O11" s="21">
        <v>0.03</v>
      </c>
      <c r="P11" t="s">
        <v>1</v>
      </c>
    </row>
    <row r="12" spans="2:19" x14ac:dyDescent="0.15">
      <c r="B12" t="s">
        <v>21</v>
      </c>
      <c r="C12" s="7">
        <f>C6</f>
        <v>1.5</v>
      </c>
      <c r="D12" s="24">
        <f>C12*(1+$O$11)</f>
        <v>1.5449999999999999</v>
      </c>
      <c r="E12" s="24">
        <f>D12*(1+$O$11)</f>
        <v>1.59135</v>
      </c>
      <c r="F12" s="24">
        <f>E12*(1+$O$11)</f>
        <v>1.6390905</v>
      </c>
      <c r="G12" s="24">
        <f>F12*(1+$O$11)</f>
        <v>1.6882632150000001</v>
      </c>
      <c r="H12" s="24">
        <f>G12*(1+$O$11)</f>
        <v>1.7389111114500002</v>
      </c>
      <c r="I12" s="24">
        <f>H12*(1+$O$12)</f>
        <v>1.7910784447935002</v>
      </c>
      <c r="J12" s="24">
        <f>I12*(1+$O$12)</f>
        <v>1.8448107981373052</v>
      </c>
      <c r="K12" s="24">
        <f>J12*(1+$O$12)</f>
        <v>1.9001551220814243</v>
      </c>
      <c r="L12" s="24">
        <f>K12*(1+$O$12)</f>
        <v>1.957159775743867</v>
      </c>
      <c r="M12" s="24">
        <f>L12*(1+$O$12)</f>
        <v>2.0158745690161832</v>
      </c>
      <c r="N12" s="24">
        <f>L12*O14</f>
        <v>48.928994393596675</v>
      </c>
      <c r="O12" s="21">
        <v>0.03</v>
      </c>
      <c r="P12" s="1" t="s">
        <v>2</v>
      </c>
    </row>
    <row r="13" spans="2:19" x14ac:dyDescent="0.15">
      <c r="B13" t="s">
        <v>19</v>
      </c>
      <c r="C13" s="8" t="str">
        <f>C7</f>
        <v>PV(10%)</v>
      </c>
      <c r="D13" s="24">
        <f>D12*(1+$O$13)^($D$11-D11-1)</f>
        <v>1.4045454545454545</v>
      </c>
      <c r="E13" s="24">
        <f t="shared" ref="E13:M13" si="3">E12*(1+$O$7)^($D$5-E11-1)</f>
        <v>1.3151652892561982</v>
      </c>
      <c r="F13" s="24">
        <f t="shared" si="3"/>
        <v>1.2314729526671673</v>
      </c>
      <c r="G13" s="24">
        <f t="shared" si="3"/>
        <v>1.1531064920428931</v>
      </c>
      <c r="H13" s="24">
        <f t="shared" si="3"/>
        <v>1.0797269880037998</v>
      </c>
      <c r="I13" s="24">
        <f t="shared" si="3"/>
        <v>1.0110170887671943</v>
      </c>
      <c r="J13" s="24">
        <f t="shared" si="3"/>
        <v>0.94667963766382723</v>
      </c>
      <c r="K13" s="24">
        <f t="shared" si="3"/>
        <v>0.8864363879943109</v>
      </c>
      <c r="L13" s="24">
        <f t="shared" si="3"/>
        <v>0.83002679966740023</v>
      </c>
      <c r="M13" s="24">
        <f t="shared" si="3"/>
        <v>0.77720691241583839</v>
      </c>
      <c r="N13" s="24">
        <f>N12*(1+$O$7)^($D$5-N11-1)</f>
        <v>18.864245446986367</v>
      </c>
      <c r="O13" s="21">
        <f>O7</f>
        <v>0.1</v>
      </c>
      <c r="P13" t="s">
        <v>3</v>
      </c>
    </row>
    <row r="14" spans="2:19" ht="14" thickBot="1" x14ac:dyDescent="0.2">
      <c r="C14" s="9" t="s">
        <v>4</v>
      </c>
      <c r="D14" s="25">
        <f>SUM(D13:N13)</f>
        <v>29.499629450010453</v>
      </c>
      <c r="E14" s="26"/>
      <c r="F14" s="26"/>
      <c r="G14" s="26"/>
      <c r="H14" s="26"/>
      <c r="I14" s="26"/>
      <c r="J14" s="26"/>
      <c r="K14" s="26"/>
      <c r="L14" s="26"/>
      <c r="M14" s="26"/>
      <c r="N14" s="26"/>
      <c r="O14" s="22">
        <v>25</v>
      </c>
      <c r="P14" t="s">
        <v>23</v>
      </c>
    </row>
    <row r="16" spans="2:19" ht="29" thickBot="1" x14ac:dyDescent="0.2">
      <c r="N16" s="5" t="s">
        <v>5</v>
      </c>
      <c r="O16" s="4" t="s">
        <v>0</v>
      </c>
    </row>
    <row r="17" spans="2:16" x14ac:dyDescent="0.15">
      <c r="B17" t="s">
        <v>10</v>
      </c>
      <c r="C17" s="6" t="str">
        <f>C11</f>
        <v>Cashflow 2020 billions</v>
      </c>
      <c r="D17" s="23">
        <v>2021</v>
      </c>
      <c r="E17" s="23">
        <f t="shared" ref="E17:M17" si="4">D17+1</f>
        <v>2022</v>
      </c>
      <c r="F17" s="23">
        <f t="shared" si="4"/>
        <v>2023</v>
      </c>
      <c r="G17" s="23">
        <f t="shared" si="4"/>
        <v>2024</v>
      </c>
      <c r="H17" s="23">
        <f t="shared" si="4"/>
        <v>2025</v>
      </c>
      <c r="I17" s="23">
        <f t="shared" si="4"/>
        <v>2026</v>
      </c>
      <c r="J17" s="23">
        <f t="shared" si="4"/>
        <v>2027</v>
      </c>
      <c r="K17" s="23">
        <f t="shared" si="4"/>
        <v>2028</v>
      </c>
      <c r="L17" s="23">
        <f t="shared" si="4"/>
        <v>2029</v>
      </c>
      <c r="M17" s="23">
        <f t="shared" si="4"/>
        <v>2030</v>
      </c>
      <c r="N17" s="23">
        <v>2030</v>
      </c>
      <c r="O17" s="21">
        <v>0</v>
      </c>
      <c r="P17" t="s">
        <v>1</v>
      </c>
    </row>
    <row r="18" spans="2:16" x14ac:dyDescent="0.15">
      <c r="B18" t="s">
        <v>20</v>
      </c>
      <c r="C18" s="7">
        <f>C12</f>
        <v>1.5</v>
      </c>
      <c r="D18" s="24">
        <f>C18*(1+$O$17)</f>
        <v>1.5</v>
      </c>
      <c r="E18" s="24">
        <f>D18*(1+$O$17)</f>
        <v>1.5</v>
      </c>
      <c r="F18" s="24">
        <f>E18*(1+$O$17)</f>
        <v>1.5</v>
      </c>
      <c r="G18" s="24">
        <f>F18*(1+$O$17)</f>
        <v>1.5</v>
      </c>
      <c r="H18" s="24">
        <f>G18*(1+$O$17)</f>
        <v>1.5</v>
      </c>
      <c r="I18" s="24">
        <f>H18*(1+$O$18)</f>
        <v>1.47</v>
      </c>
      <c r="J18" s="24">
        <f>I18*(1+$O$18)</f>
        <v>1.4405999999999999</v>
      </c>
      <c r="K18" s="24">
        <f>J18*(1+$O$18)</f>
        <v>1.4117879999999998</v>
      </c>
      <c r="L18" s="24">
        <f>K18*(1+$O$18)</f>
        <v>1.3835522399999998</v>
      </c>
      <c r="M18" s="24">
        <f>L18*(1+$O$18)</f>
        <v>1.3558811951999998</v>
      </c>
      <c r="N18" s="24">
        <f>L18*O20</f>
        <v>11.068417919999998</v>
      </c>
      <c r="O18" s="21">
        <v>-0.02</v>
      </c>
      <c r="P18" s="1" t="s">
        <v>2</v>
      </c>
    </row>
    <row r="19" spans="2:16" x14ac:dyDescent="0.15">
      <c r="B19" t="s">
        <v>19</v>
      </c>
      <c r="C19" s="8" t="str">
        <f>C13</f>
        <v>PV(10%)</v>
      </c>
      <c r="D19" s="24">
        <f>D18*(1+$O$19)^($D$17-D17-1)</f>
        <v>1.3636363636363635</v>
      </c>
      <c r="E19" s="24">
        <f t="shared" ref="E19:N19" si="5">E18*(1+$O$19)^($D$17-E17-1)</f>
        <v>1.2396694214876032</v>
      </c>
      <c r="F19" s="24">
        <f t="shared" si="5"/>
        <v>1.1269722013523662</v>
      </c>
      <c r="G19" s="24">
        <f t="shared" si="5"/>
        <v>1.0245201830476058</v>
      </c>
      <c r="H19" s="24">
        <f t="shared" si="5"/>
        <v>0.93138198458873234</v>
      </c>
      <c r="I19" s="24">
        <f t="shared" si="5"/>
        <v>0.82977667717905246</v>
      </c>
      <c r="J19" s="24">
        <f t="shared" si="5"/>
        <v>0.7392555851231557</v>
      </c>
      <c r="K19" s="24">
        <f t="shared" si="5"/>
        <v>0.6586095212915386</v>
      </c>
      <c r="L19" s="24">
        <f t="shared" si="5"/>
        <v>0.58676120987791625</v>
      </c>
      <c r="M19" s="24">
        <f t="shared" si="5"/>
        <v>0.52275089607305258</v>
      </c>
      <c r="N19" s="24">
        <f t="shared" si="5"/>
        <v>4.2673542536575724</v>
      </c>
      <c r="O19" s="21">
        <f>O13</f>
        <v>0.1</v>
      </c>
      <c r="P19" t="s">
        <v>3</v>
      </c>
    </row>
    <row r="20" spans="2:16" ht="14" thickBot="1" x14ac:dyDescent="0.2">
      <c r="C20" s="9" t="s">
        <v>4</v>
      </c>
      <c r="D20" s="25">
        <f>SUM(D19:N19)</f>
        <v>13.29068829731496</v>
      </c>
      <c r="E20" s="26"/>
      <c r="F20" s="26"/>
      <c r="G20" s="26"/>
      <c r="H20" s="26"/>
      <c r="I20" s="26"/>
      <c r="J20" s="26"/>
      <c r="K20" s="26"/>
      <c r="L20" s="26"/>
      <c r="M20" s="26"/>
      <c r="N20" s="26"/>
      <c r="O20" s="22">
        <v>8</v>
      </c>
      <c r="P20" t="s">
        <v>23</v>
      </c>
    </row>
    <row r="21" spans="2:16" ht="14" thickBot="1" x14ac:dyDescent="0.2"/>
    <row r="22" spans="2:16" ht="14" thickBot="1" x14ac:dyDescent="0.2">
      <c r="C22" s="14" t="s">
        <v>12</v>
      </c>
      <c r="D22" s="15" t="s">
        <v>18</v>
      </c>
      <c r="E22" s="15" t="s">
        <v>13</v>
      </c>
      <c r="F22" s="16" t="s">
        <v>14</v>
      </c>
    </row>
    <row r="23" spans="2:16" x14ac:dyDescent="0.15">
      <c r="C23" s="11" t="s">
        <v>32</v>
      </c>
      <c r="D23" s="27">
        <v>0.6</v>
      </c>
      <c r="E23" s="24">
        <f>D8</f>
        <v>20.503824060837694</v>
      </c>
      <c r="F23" s="29">
        <f>E23*D23</f>
        <v>12.302294436502615</v>
      </c>
    </row>
    <row r="24" spans="2:16" x14ac:dyDescent="0.15">
      <c r="C24" s="11" t="s">
        <v>16</v>
      </c>
      <c r="D24" s="27">
        <v>0.3</v>
      </c>
      <c r="E24" s="24">
        <f>D14</f>
        <v>29.499629450010453</v>
      </c>
      <c r="F24" s="29">
        <f>E24*D24</f>
        <v>8.8498888350031351</v>
      </c>
    </row>
    <row r="25" spans="2:16" ht="14" thickBot="1" x14ac:dyDescent="0.2">
      <c r="C25" s="12" t="s">
        <v>33</v>
      </c>
      <c r="D25" s="28">
        <v>0.1</v>
      </c>
      <c r="E25" s="30">
        <f>D20</f>
        <v>13.29068829731496</v>
      </c>
      <c r="F25" s="31">
        <f>E25*D25</f>
        <v>1.3290688297314961</v>
      </c>
    </row>
    <row r="26" spans="2:16" ht="14" thickBot="1" x14ac:dyDescent="0.2">
      <c r="E26" s="19" t="s">
        <v>11</v>
      </c>
      <c r="F26" s="20">
        <f>SUM(F23:F25)</f>
        <v>22.481252101237246</v>
      </c>
    </row>
    <row r="28" spans="2:16" x14ac:dyDescent="0.15">
      <c r="B28" t="s">
        <v>27</v>
      </c>
    </row>
    <row r="30" spans="2:16" x14ac:dyDescent="0.15">
      <c r="B30" t="s">
        <v>26</v>
      </c>
      <c r="C30" s="32" t="s">
        <v>28</v>
      </c>
    </row>
  </sheetData>
  <conditionalFormatting sqref="D3">
    <cfRule type="containsText" dxfId="11" priority="1" operator="containsText" text="overvalued">
      <formula>NOT(ISERROR(SEARCH("overvalued",D3)))</formula>
    </cfRule>
    <cfRule type="containsText" dxfId="10" priority="2" operator="containsText" text="undervalued">
      <formula>NOT(ISERROR(SEARCH("undervalued",D3)))</formula>
    </cfRule>
  </conditionalFormatting>
  <hyperlinks>
    <hyperlink ref="C30" r:id="rId1" xr:uid="{555D85AA-C4D9-47AF-AA77-B034EAEE69F2}"/>
  </hyperlinks>
  <pageMargins left="0.7" right="0.7" top="0.78740157499999996" bottom="0.78740157499999996"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 (3)</vt:lpstr>
      <vt:lpstr>COMPARATIVE TABLE</vt:lpstr>
      <vt:lpstr>YT PORTFOLIO</vt:lpstr>
      <vt:lpstr>MKT CAP - Price</vt:lpstr>
      <vt:lpstr>ADM</vt:lpstr>
      <vt:lpstr>NEM</vt:lpstr>
      <vt:lpstr>UNILEVER</vt:lpstr>
      <vt:lpstr>DPZ</vt:lpstr>
      <vt:lpstr>BBY</vt:lpstr>
      <vt:lpstr>ATVI</vt:lpstr>
      <vt:lpstr>SPAWNERS</vt:lpstr>
      <vt:lpstr>ADBE</vt:lpstr>
      <vt:lpstr>FL</vt:lpstr>
      <vt:lpstr>SBUX</vt:lpstr>
      <vt:lpstr>PYPL</vt:lpstr>
      <vt:lpstr>NFLX</vt:lpstr>
      <vt:lpstr>BERY</vt:lpstr>
      <vt:lpstr>XIAOMI</vt:lpstr>
      <vt:lpstr>MARKEL</vt:lpstr>
      <vt:lpstr>KMI</vt:lpstr>
      <vt:lpstr>DSM</vt:lpstr>
      <vt:lpstr>CTPNV</vt:lpstr>
      <vt:lpstr>CRBL</vt:lpstr>
      <vt:lpstr>CCEP</vt:lpstr>
      <vt:lpstr>VIPS</vt:lpstr>
      <vt:lpstr>MT</vt:lpstr>
      <vt:lpstr>BYND</vt:lpstr>
      <vt:lpstr>APAM</vt:lpstr>
      <vt:lpstr>FB</vt:lpstr>
      <vt:lpstr>ALFEN</vt:lpstr>
      <vt:lpstr>AKZO</vt:lpstr>
      <vt:lpstr>EBR AED </vt:lpstr>
      <vt:lpstr>DB1</vt:lpstr>
      <vt:lpstr>Adyen</vt:lpstr>
      <vt:lpstr>SIEMENS</vt:lpstr>
      <vt:lpstr>ASML</vt:lpstr>
      <vt:lpstr>DIS</vt:lpstr>
      <vt:lpstr>WMT</vt:lpstr>
      <vt:lpstr>WBA</vt:lpstr>
      <vt:lpstr>Visa</vt:lpstr>
      <vt:lpstr>UNH</vt:lpstr>
      <vt:lpstr>TRV</vt:lpstr>
      <vt:lpstr>CRM</vt:lpstr>
      <vt:lpstr>NKE</vt:lpstr>
      <vt:lpstr>PG</vt:lpstr>
      <vt:lpstr>MCD</vt:lpstr>
      <vt:lpstr>JPM</vt:lpstr>
      <vt:lpstr>JNJ</vt:lpstr>
      <vt:lpstr>IBM</vt:lpstr>
      <vt:lpstr>HON</vt:lpstr>
      <vt:lpstr>HD</vt:lpstr>
      <vt:lpstr>GS</vt:lpstr>
      <vt:lpstr>DOW</vt:lpstr>
      <vt:lpstr>KO</vt:lpstr>
      <vt:lpstr>CSCO</vt:lpstr>
      <vt:lpstr>CAT</vt:lpstr>
      <vt:lpstr>BA</vt:lpstr>
      <vt:lpstr>AMGN</vt:lpstr>
      <vt:lpstr>AXP</vt:lpstr>
      <vt:lpstr>MMM</vt:lpstr>
      <vt:lpstr>BIDU</vt:lpstr>
      <vt:lpstr>AU</vt:lpstr>
      <vt:lpstr>CYPC</vt:lpstr>
      <vt:lpstr>GOLD</vt:lpstr>
      <vt:lpstr>LUKOIL</vt:lpstr>
      <vt:lpstr>CVX</vt:lpstr>
      <vt:lpstr>VZ</vt:lpstr>
      <vt:lpstr>NTR</vt:lpstr>
      <vt:lpstr>SRU.UN</vt:lpstr>
      <vt:lpstr>ABBVIE</vt:lpstr>
      <vt:lpstr>BMY</vt:lpstr>
      <vt:lpstr>MRK</vt:lpstr>
      <vt:lpstr>DEI</vt:lpstr>
      <vt:lpstr>STOR</vt:lpstr>
      <vt:lpstr>FRE MED</vt:lpstr>
      <vt:lpstr>FRESENIUS</vt:lpstr>
      <vt:lpstr>MELCO (2)</vt:lpstr>
      <vt:lpstr>BRK</vt:lpstr>
      <vt:lpstr>FACEBOOK</vt:lpstr>
      <vt:lpstr>GOOGLE</vt:lpstr>
      <vt:lpstr>MSFT</vt:lpstr>
      <vt:lpstr>APPLE</vt:lpstr>
      <vt:lpstr>NIO</vt:lpstr>
      <vt:lpstr>NIO PER SHARE</vt:lpstr>
      <vt:lpstr>S&amp;P 500</vt:lpstr>
      <vt:lpstr>TCEHY</vt:lpstr>
      <vt:lpstr>TSMC</vt:lpstr>
      <vt:lpstr>A2 Milk</vt:lpstr>
      <vt:lpstr>Wiener</vt:lpstr>
      <vt:lpstr>AHOLD</vt:lpstr>
      <vt:lpstr>KROGER</vt:lpstr>
      <vt:lpstr>SFM</vt:lpstr>
      <vt:lpstr>VOE</vt:lpstr>
      <vt:lpstr>NHY</vt:lpstr>
      <vt:lpstr>KALU</vt:lpstr>
      <vt:lpstr>BABA</vt:lpstr>
      <vt:lpstr>TSLA</vt:lpstr>
      <vt:lpstr>NESN</vt:lpstr>
      <vt:lpstr>KR</vt:lpstr>
      <vt:lpstr>UN</vt:lpstr>
      <vt:lpstr>LUMN</vt:lpstr>
      <vt:lpstr>AMZN</vt:lpstr>
      <vt:lpstr>AT&amp;T</vt:lpstr>
      <vt:lpstr>'MKT CAP - Price'!pubhtml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Sven Carlin</dc:creator>
  <cp:lastModifiedBy>Sven Carlin</cp:lastModifiedBy>
  <cp:lastPrinted>2021-01-27T18:55:07Z</cp:lastPrinted>
  <dcterms:created xsi:type="dcterms:W3CDTF">2018-09-24T17:45:43Z</dcterms:created>
  <dcterms:modified xsi:type="dcterms:W3CDTF">2023-01-03T17:48:08Z</dcterms:modified>
</cp:coreProperties>
</file>