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1280" windowHeight="4695" activeTab="0"/>
  </bookViews>
  <sheets>
    <sheet name="Pile capacity" sheetId="1" r:id="rId1"/>
    <sheet name="Data pile" sheetId="2" r:id="rId2"/>
    <sheet name="Sheet2" sheetId="3" r:id="rId3"/>
  </sheets>
  <definedNames>
    <definedName name="case">'Pile capacity'!#REF!</definedName>
    <definedName name="pile">'Data pile'!$B$5:$B$20</definedName>
    <definedName name="_xlnm.Print_Area" localSheetId="0">'Pile capacity'!$B$2:$V$85</definedName>
  </definedNames>
  <calcPr fullCalcOnLoad="1"/>
</workbook>
</file>

<file path=xl/sharedStrings.xml><?xml version="1.0" encoding="utf-8"?>
<sst xmlns="http://schemas.openxmlformats.org/spreadsheetml/2006/main" count="253" uniqueCount="147">
  <si>
    <t>=</t>
  </si>
  <si>
    <t>cm.</t>
  </si>
  <si>
    <t>Project :</t>
  </si>
  <si>
    <t>Owner :</t>
  </si>
  <si>
    <t>Location :</t>
  </si>
  <si>
    <t>Date :</t>
  </si>
  <si>
    <t>Title :</t>
  </si>
  <si>
    <t>A:</t>
  </si>
  <si>
    <t>B:</t>
  </si>
  <si>
    <t>Engineer :</t>
  </si>
  <si>
    <t>Page</t>
  </si>
  <si>
    <t>of</t>
  </si>
  <si>
    <t>Iy</t>
  </si>
  <si>
    <t>cm^4</t>
  </si>
  <si>
    <t>Sx</t>
  </si>
  <si>
    <t>Sy</t>
  </si>
  <si>
    <t>Msx, Fbx*Sx</t>
  </si>
  <si>
    <t>Msy, Fby*Sy</t>
  </si>
  <si>
    <t>ebx</t>
  </si>
  <si>
    <t>eax</t>
  </si>
  <si>
    <t>eay</t>
  </si>
  <si>
    <t>eby</t>
  </si>
  <si>
    <r>
      <t>r</t>
    </r>
    <r>
      <rPr>
        <sz val="8.8"/>
        <color indexed="8"/>
        <rFont val="Times New Roman"/>
        <family val="1"/>
      </rPr>
      <t>g, Ast/Ag</t>
    </r>
  </si>
  <si>
    <t>(0.67*rg</t>
  </si>
  <si>
    <t>Msx</t>
  </si>
  <si>
    <t>Msy</t>
  </si>
  <si>
    <t>Po</t>
  </si>
  <si>
    <t>Pa</t>
  </si>
  <si>
    <t>Mbx</t>
  </si>
  <si>
    <t>Mby</t>
  </si>
  <si>
    <t>Mox</t>
  </si>
  <si>
    <t>Moy</t>
  </si>
  <si>
    <t>Max</t>
  </si>
  <si>
    <t>May</t>
  </si>
  <si>
    <t>Pbx</t>
  </si>
  <si>
    <t>Pby</t>
  </si>
  <si>
    <t>x</t>
  </si>
  <si>
    <t>y</t>
  </si>
  <si>
    <t>X-X</t>
  </si>
  <si>
    <t>Y-Y</t>
  </si>
  <si>
    <t>Pa,Ma v</t>
  </si>
  <si>
    <t>Pb,Mb v</t>
  </si>
  <si>
    <t>Pa,Ma h</t>
  </si>
  <si>
    <t>Pb,Mb h</t>
  </si>
  <si>
    <t>P0,Ma</t>
  </si>
  <si>
    <t>Pa,Mb</t>
  </si>
  <si>
    <t>Pb,Ms</t>
  </si>
  <si>
    <t>P,Mx</t>
  </si>
  <si>
    <t>Pb,Mo</t>
  </si>
  <si>
    <t>P,My</t>
  </si>
  <si>
    <t>Ix = Iy</t>
  </si>
  <si>
    <t xml:space="preserve">Ix </t>
  </si>
  <si>
    <t>1. หน้าตัดสี่เหลี่ยมจตุรัส เรียงเหล็กยืนเหมือนกันสองด้าน</t>
  </si>
  <si>
    <t>2. หน้าตัดสี่เหลี่ยมผืนผ้า เรียงเหล็กเท่ากันทุกด้าน</t>
  </si>
  <si>
    <t>3. หน้าตัดสี่เหลี่ยมผืนผ้า เรียงเหล็กต่างกันสองด้าน</t>
  </si>
  <si>
    <t>2x</t>
  </si>
  <si>
    <t>2y</t>
  </si>
  <si>
    <t>3x</t>
  </si>
  <si>
    <t>3y</t>
  </si>
  <si>
    <t>h^4/12+(2*n-1)*Ast*(gh^2)/2</t>
  </si>
  <si>
    <t>b*h^3/12+(2*n-1)*Ast*(gh^2)/4</t>
  </si>
  <si>
    <t>h*b^3/12+(2*n-1)*Ast*(gb^2)/4</t>
  </si>
  <si>
    <t>status</t>
  </si>
  <si>
    <t>Case 2 Compression failure eax&lt;= ex&lt;= ebx , eay&lt;= ey&lt;= eby</t>
  </si>
  <si>
    <t>Case 1 Axial failure ex&lt;eax , ey&lt;eay</t>
  </si>
  <si>
    <t>Case 3 Tension failure  ex&gt;ebx , ey&gt;eby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</si>
  <si>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</si>
  <si>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</si>
  <si>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</si>
  <si>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</si>
  <si>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</si>
  <si>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</si>
  <si>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</si>
  <si>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</si>
  <si>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</si>
  <si>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</si>
  <si>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</si>
  <si>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L</t>
  </si>
  <si>
    <t>Column Behaviour</t>
  </si>
  <si>
    <t>b*h^3/12+(2*n-1)*Asx*(gh^2)</t>
  </si>
  <si>
    <t>h*b^3/12+(2*n-1)*Asy*(gb^2)</t>
  </si>
  <si>
    <t>no.</t>
  </si>
  <si>
    <t>x-x</t>
  </si>
  <si>
    <t>y-y</t>
  </si>
  <si>
    <t>y1</t>
  </si>
  <si>
    <t>y2</t>
  </si>
  <si>
    <t>x1</t>
  </si>
  <si>
    <t>x2</t>
  </si>
  <si>
    <t>Section</t>
  </si>
  <si>
    <t>Code</t>
  </si>
  <si>
    <t>Type</t>
  </si>
  <si>
    <t>area</t>
  </si>
  <si>
    <r>
      <t>cm</t>
    </r>
    <r>
      <rPr>
        <vertAlign val="superscript"/>
        <sz val="16"/>
        <color indexed="8"/>
        <rFont val="AngsanaUPC"/>
        <family val="1"/>
      </rPr>
      <t>2</t>
    </r>
  </si>
  <si>
    <t>perimeter</t>
  </si>
  <si>
    <t>weight</t>
  </si>
  <si>
    <t>kg./m.</t>
  </si>
  <si>
    <t>I</t>
  </si>
  <si>
    <t>S</t>
  </si>
  <si>
    <t>SO</t>
  </si>
  <si>
    <t>HP</t>
  </si>
  <si>
    <t>Pile data ref. book somsak khumpill</t>
  </si>
  <si>
    <t>A</t>
  </si>
  <si>
    <t>Lp</t>
  </si>
  <si>
    <t>W</t>
  </si>
  <si>
    <t>0.60*(Lp)*7.00</t>
  </si>
  <si>
    <t>Pile Top</t>
  </si>
  <si>
    <t>Pile Tip</t>
  </si>
  <si>
    <t>HP-15x15</t>
  </si>
  <si>
    <t>QF1 =</t>
  </si>
  <si>
    <t>QF2 =</t>
  </si>
  <si>
    <t>โครงการ :</t>
  </si>
  <si>
    <t>อาคารคอนกรีตเสริมเหล็ก 2 ชั้น</t>
  </si>
  <si>
    <t>รายการ :</t>
  </si>
  <si>
    <t>หน้า</t>
  </si>
  <si>
    <t>เจ้าของ :</t>
  </si>
  <si>
    <t>นาย สุธีร์   แก้วคำ</t>
  </si>
  <si>
    <t>วิศวกรโครงสร้าง :</t>
  </si>
  <si>
    <t>ของ</t>
  </si>
  <si>
    <t>ที่ตั้ง :</t>
  </si>
  <si>
    <t>กรุงเทพ</t>
  </si>
  <si>
    <t>วันที่:</t>
  </si>
  <si>
    <t>P1</t>
  </si>
  <si>
    <t>คุณสมบัติของเสาเข็ม</t>
  </si>
  <si>
    <t>ชนิดเสาเข็ม</t>
  </si>
  <si>
    <t>ความยาวเสาเข็ม</t>
  </si>
  <si>
    <t>พื้นที่หน้าตัด</t>
  </si>
  <si>
    <t>เส้นรอบรูป</t>
  </si>
  <si>
    <t>น้ำหนัก</t>
  </si>
  <si>
    <t>ประมาณกำลังรับน้ำหนัก</t>
  </si>
  <si>
    <t>ม.</t>
  </si>
  <si>
    <t>ซม.</t>
  </si>
  <si>
    <t>กก./ม.</t>
  </si>
  <si>
    <t>ตัน</t>
  </si>
  <si>
    <t>7 ม.</t>
  </si>
  <si>
    <t>แรงฝืดที่ 7.00 ม.</t>
  </si>
  <si>
    <t>แรงฝืดที่มากกว่า 7.00 ม. - ปลายเสาเข็ม ม.</t>
  </si>
  <si>
    <t>ตร.ซม.</t>
  </si>
  <si>
    <t>ระดับดินถม</t>
  </si>
  <si>
    <t>นาย สุธีร์     แก้วคำ  สย.9698</t>
  </si>
  <si>
    <t>รายการคำนวณออกแบบ</t>
  </si>
  <si>
    <t>กำลังต้านทานเสาเข็ม</t>
  </si>
  <si>
    <t>(0.60+0.220*(L-7))*Lp</t>
  </si>
  <si>
    <t>ออกแบบกำลังรับน้ำหนักของเสาเข็ม (อ้างอิงกฎกระทรวง ฉบับที่ 6  พ.ศ. 2527)</t>
  </si>
  <si>
    <t>กำลังรับน้ำหนักบรรทุกใช้งาน</t>
  </si>
  <si>
    <t>QF = QF1 + QF2</t>
  </si>
  <si>
    <t>Qall = QF - (W*L)</t>
  </si>
  <si>
    <t>กำลังรับน้ำหนักบรรทุกจากฝืดของดิน</t>
  </si>
</sst>
</file>

<file path=xl/styles.xml><?xml version="1.0" encoding="utf-8"?>
<styleSheet xmlns="http://schemas.openxmlformats.org/spreadsheetml/2006/main">
  <numFmts count="3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m/d"/>
    <numFmt numFmtId="204" formatCode="[$-1010409]d\ mmmm\ yyyy;@"/>
    <numFmt numFmtId="205" formatCode="0.000"/>
    <numFmt numFmtId="206" formatCode="0.0"/>
    <numFmt numFmtId="207" formatCode="0.00_ ;\-0.00\ "/>
    <numFmt numFmtId="208" formatCode="[$-1070000]d/mm/yyyy;@"/>
    <numFmt numFmtId="209" formatCode="#,##0&quot;m.&quot;"/>
    <numFmt numFmtId="210" formatCode="#,##0&quot; m.&quot;"/>
    <numFmt numFmtId="211" formatCode="[$-101041E]d\ mmmm\ yyyy;@"/>
    <numFmt numFmtId="212" formatCode="#,##0&quot; ม.&quot;"/>
  </numFmts>
  <fonts count="65">
    <font>
      <sz val="16"/>
      <color theme="1"/>
      <name val="AngsanaUPC"/>
      <family val="2"/>
    </font>
    <font>
      <sz val="16"/>
      <color indexed="8"/>
      <name val="AngsanaUPC"/>
      <family val="2"/>
    </font>
    <font>
      <sz val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8"/>
      <color indexed="12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Symbol"/>
      <family val="1"/>
    </font>
    <font>
      <sz val="8.8"/>
      <color indexed="8"/>
      <name val="Times New Roman"/>
      <family val="1"/>
    </font>
    <font>
      <b/>
      <sz val="8"/>
      <color indexed="8"/>
      <name val="Times New Roman"/>
      <family val="1"/>
    </font>
    <font>
      <sz val="10"/>
      <color indexed="8"/>
      <name val="Times New Roman"/>
      <family val="1"/>
    </font>
    <font>
      <b/>
      <sz val="8"/>
      <color indexed="14"/>
      <name val="Times New Roman"/>
      <family val="1"/>
    </font>
    <font>
      <sz val="8"/>
      <color indexed="14"/>
      <name val="Times New Roman"/>
      <family val="1"/>
    </font>
    <font>
      <sz val="7"/>
      <color indexed="8"/>
      <name val="Times New Roman"/>
      <family val="1"/>
    </font>
    <font>
      <b/>
      <i/>
      <sz val="8"/>
      <color indexed="8"/>
      <name val="Times New Roman"/>
      <family val="1"/>
    </font>
    <font>
      <b/>
      <sz val="8"/>
      <color indexed="12"/>
      <name val="Times New Roman"/>
      <family val="1"/>
    </font>
    <font>
      <sz val="7.5"/>
      <color indexed="8"/>
      <name val="Times New Roman"/>
      <family val="1"/>
    </font>
    <font>
      <sz val="6"/>
      <color indexed="8"/>
      <name val="Times New Roman"/>
      <family val="1"/>
    </font>
    <font>
      <b/>
      <sz val="9"/>
      <color indexed="13"/>
      <name val="Times New Roman"/>
      <family val="1"/>
    </font>
    <font>
      <sz val="8"/>
      <name val="AngsanaUPC"/>
      <family val="2"/>
    </font>
    <font>
      <vertAlign val="superscript"/>
      <sz val="16"/>
      <color indexed="8"/>
      <name val="AngsanaUPC"/>
      <family val="1"/>
    </font>
    <font>
      <sz val="10"/>
      <color indexed="12"/>
      <name val="Arial"/>
      <family val="2"/>
    </font>
    <font>
      <sz val="9"/>
      <color indexed="12"/>
      <name val="Arial"/>
      <family val="2"/>
    </font>
    <font>
      <sz val="9"/>
      <color indexed="12"/>
      <name val="Symbol"/>
      <family val="1"/>
    </font>
    <font>
      <b/>
      <u val="single"/>
      <sz val="10"/>
      <name val="Arial"/>
      <family val="2"/>
    </font>
    <font>
      <b/>
      <sz val="9"/>
      <name val="Times New Roman"/>
      <family val="1"/>
    </font>
    <font>
      <b/>
      <sz val="11"/>
      <name val="Times New Roman"/>
      <family val="1"/>
    </font>
    <font>
      <b/>
      <sz val="18"/>
      <name val="Calibri"/>
      <family val="0"/>
    </font>
    <font>
      <sz val="16"/>
      <color indexed="9"/>
      <name val="AngsanaUPC"/>
      <family val="2"/>
    </font>
    <font>
      <sz val="16"/>
      <color indexed="20"/>
      <name val="AngsanaUPC"/>
      <family val="2"/>
    </font>
    <font>
      <b/>
      <sz val="16"/>
      <color indexed="52"/>
      <name val="AngsanaUPC"/>
      <family val="2"/>
    </font>
    <font>
      <b/>
      <sz val="16"/>
      <color indexed="9"/>
      <name val="AngsanaUPC"/>
      <family val="2"/>
    </font>
    <font>
      <i/>
      <sz val="16"/>
      <color indexed="23"/>
      <name val="AngsanaUPC"/>
      <family val="2"/>
    </font>
    <font>
      <sz val="16"/>
      <color indexed="17"/>
      <name val="AngsanaUPC"/>
      <family val="2"/>
    </font>
    <font>
      <b/>
      <sz val="15"/>
      <color indexed="56"/>
      <name val="AngsanaUPC"/>
      <family val="2"/>
    </font>
    <font>
      <b/>
      <sz val="13"/>
      <color indexed="56"/>
      <name val="AngsanaUPC"/>
      <family val="2"/>
    </font>
    <font>
      <b/>
      <sz val="11"/>
      <color indexed="56"/>
      <name val="AngsanaUPC"/>
      <family val="2"/>
    </font>
    <font>
      <sz val="16"/>
      <color indexed="62"/>
      <name val="AngsanaUPC"/>
      <family val="2"/>
    </font>
    <font>
      <sz val="16"/>
      <color indexed="52"/>
      <name val="AngsanaUPC"/>
      <family val="2"/>
    </font>
    <font>
      <sz val="16"/>
      <color indexed="60"/>
      <name val="AngsanaUPC"/>
      <family val="2"/>
    </font>
    <font>
      <b/>
      <sz val="16"/>
      <color indexed="63"/>
      <name val="AngsanaUPC"/>
      <family val="2"/>
    </font>
    <font>
      <b/>
      <sz val="18"/>
      <color indexed="56"/>
      <name val="Tahoma"/>
      <family val="2"/>
    </font>
    <font>
      <b/>
      <sz val="16"/>
      <color indexed="8"/>
      <name val="AngsanaUPC"/>
      <family val="2"/>
    </font>
    <font>
      <sz val="16"/>
      <color indexed="10"/>
      <name val="AngsanaUPC"/>
      <family val="2"/>
    </font>
    <font>
      <b/>
      <i/>
      <sz val="16"/>
      <color indexed="12"/>
      <name val="Calibri"/>
      <family val="0"/>
    </font>
    <font>
      <b/>
      <sz val="16"/>
      <color indexed="12"/>
      <name val="AngsanaUPC"/>
      <family val="0"/>
    </font>
    <font>
      <sz val="16"/>
      <color theme="0"/>
      <name val="AngsanaUPC"/>
      <family val="2"/>
    </font>
    <font>
      <sz val="16"/>
      <color rgb="FF9C0006"/>
      <name val="AngsanaUPC"/>
      <family val="2"/>
    </font>
    <font>
      <b/>
      <sz val="16"/>
      <color rgb="FFFA7D00"/>
      <name val="AngsanaUPC"/>
      <family val="2"/>
    </font>
    <font>
      <b/>
      <sz val="16"/>
      <color theme="0"/>
      <name val="AngsanaUPC"/>
      <family val="2"/>
    </font>
    <font>
      <i/>
      <sz val="16"/>
      <color rgb="FF7F7F7F"/>
      <name val="AngsanaUPC"/>
      <family val="2"/>
    </font>
    <font>
      <sz val="16"/>
      <color rgb="FF006100"/>
      <name val="AngsanaUPC"/>
      <family val="2"/>
    </font>
    <font>
      <b/>
      <sz val="15"/>
      <color theme="3"/>
      <name val="AngsanaUPC"/>
      <family val="2"/>
    </font>
    <font>
      <b/>
      <sz val="13"/>
      <color theme="3"/>
      <name val="AngsanaUPC"/>
      <family val="2"/>
    </font>
    <font>
      <b/>
      <sz val="11"/>
      <color theme="3"/>
      <name val="AngsanaUPC"/>
      <family val="2"/>
    </font>
    <font>
      <sz val="16"/>
      <color rgb="FF3F3F76"/>
      <name val="AngsanaUPC"/>
      <family val="2"/>
    </font>
    <font>
      <sz val="16"/>
      <color rgb="FFFA7D00"/>
      <name val="AngsanaUPC"/>
      <family val="2"/>
    </font>
    <font>
      <sz val="16"/>
      <color rgb="FF9C6500"/>
      <name val="AngsanaUPC"/>
      <family val="2"/>
    </font>
    <font>
      <b/>
      <sz val="16"/>
      <color rgb="FF3F3F3F"/>
      <name val="AngsanaUPC"/>
      <family val="2"/>
    </font>
    <font>
      <b/>
      <sz val="18"/>
      <color theme="3"/>
      <name val="Cambria"/>
      <family val="2"/>
    </font>
    <font>
      <b/>
      <sz val="16"/>
      <color theme="1"/>
      <name val="AngsanaUPC"/>
      <family val="2"/>
    </font>
    <font>
      <sz val="16"/>
      <color rgb="FFFF0000"/>
      <name val="AngsanaUPC"/>
      <family val="2"/>
    </font>
    <font>
      <sz val="8"/>
      <color theme="1"/>
      <name val="Times New Roman"/>
      <family val="1"/>
    </font>
    <font>
      <b/>
      <sz val="8"/>
      <color rgb="FF2504EC"/>
      <name val="Times New Roman"/>
      <family val="1"/>
    </font>
    <font>
      <b/>
      <sz val="8"/>
      <color theme="1"/>
      <name val="Times New Roman"/>
      <family val="1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CCFFFF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medium"/>
      <top style="medium"/>
      <bottom/>
    </border>
    <border>
      <left>
        <color indexed="63"/>
      </left>
      <right>
        <color indexed="63"/>
      </right>
      <top>
        <color indexed="63"/>
      </top>
      <bottom style="dotted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1" fillId="32" borderId="7" applyNumberFormat="0" applyFont="0" applyAlignment="0" applyProtection="0"/>
    <xf numFmtId="0" fontId="58" fillId="27" borderId="8" applyNumberFormat="0" applyAlignment="0" applyProtection="0"/>
    <xf numFmtId="9" fontId="1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0" fontId="2" fillId="0" borderId="0">
      <alignment/>
      <protection/>
    </xf>
  </cellStyleXfs>
  <cellXfs count="260">
    <xf numFmtId="0" fontId="0" fillId="0" borderId="0" xfId="0" applyAlignment="1">
      <alignment/>
    </xf>
    <xf numFmtId="14" fontId="5" fillId="0" borderId="0" xfId="61" applyNumberFormat="1" applyFont="1" applyFill="1" applyBorder="1" applyAlignment="1" applyProtection="1">
      <alignment/>
      <protection/>
    </xf>
    <xf numFmtId="0" fontId="5" fillId="0" borderId="0" xfId="61" applyNumberFormat="1" applyFont="1" applyFill="1" applyBorder="1" applyAlignment="1" applyProtection="1">
      <alignment/>
      <protection/>
    </xf>
    <xf numFmtId="1" fontId="6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/>
      <protection/>
    </xf>
    <xf numFmtId="0" fontId="6" fillId="33" borderId="0" xfId="0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/>
      <protection/>
    </xf>
    <xf numFmtId="43" fontId="4" fillId="0" borderId="0" xfId="42" applyFont="1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6" fillId="0" borderId="0" xfId="0" applyFont="1" applyFill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4" fillId="0" borderId="10" xfId="61" applyFont="1" applyFill="1" applyBorder="1" applyAlignment="1" applyProtection="1">
      <alignment/>
      <protection/>
    </xf>
    <xf numFmtId="203" fontId="5" fillId="0" borderId="10" xfId="61" applyNumberFormat="1" applyFont="1" applyFill="1" applyBorder="1" applyAlignment="1" applyProtection="1">
      <alignment/>
      <protection/>
    </xf>
    <xf numFmtId="0" fontId="5" fillId="0" borderId="10" xfId="61" applyFont="1" applyFill="1" applyBorder="1" applyAlignment="1" applyProtection="1">
      <alignment/>
      <protection/>
    </xf>
    <xf numFmtId="0" fontId="6" fillId="0" borderId="10" xfId="0" applyFont="1" applyFill="1" applyBorder="1" applyAlignment="1" applyProtection="1">
      <alignment/>
      <protection/>
    </xf>
    <xf numFmtId="0" fontId="9" fillId="0" borderId="10" xfId="0" applyFont="1" applyFill="1" applyBorder="1" applyAlignment="1" applyProtection="1">
      <alignment/>
      <protection/>
    </xf>
    <xf numFmtId="0" fontId="6" fillId="33" borderId="0" xfId="0" applyFont="1" applyFill="1" applyAlignment="1" applyProtection="1">
      <alignment/>
      <protection/>
    </xf>
    <xf numFmtId="0" fontId="4" fillId="0" borderId="0" xfId="61" applyFont="1" applyFill="1" applyBorder="1" applyAlignment="1" applyProtection="1">
      <alignment/>
      <protection/>
    </xf>
    <xf numFmtId="203" fontId="5" fillId="0" borderId="0" xfId="61" applyNumberFormat="1" applyFont="1" applyFill="1" applyBorder="1" applyAlignment="1" applyProtection="1">
      <alignment/>
      <protection/>
    </xf>
    <xf numFmtId="0" fontId="5" fillId="0" borderId="0" xfId="61" applyFont="1" applyFill="1" applyBorder="1" applyAlignment="1" applyProtection="1">
      <alignment/>
      <protection/>
    </xf>
    <xf numFmtId="0" fontId="6" fillId="0" borderId="11" xfId="0" applyFont="1" applyFill="1" applyBorder="1" applyAlignment="1" applyProtection="1">
      <alignment/>
      <protection/>
    </xf>
    <xf numFmtId="0" fontId="6" fillId="0" borderId="12" xfId="0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1" fontId="5" fillId="0" borderId="0" xfId="0" applyNumberFormat="1" applyFont="1" applyFill="1" applyBorder="1" applyAlignment="1" applyProtection="1">
      <alignment/>
      <protection/>
    </xf>
    <xf numFmtId="43" fontId="6" fillId="0" borderId="0" xfId="42" applyFont="1" applyFill="1" applyBorder="1" applyAlignment="1" applyProtection="1">
      <alignment/>
      <protection/>
    </xf>
    <xf numFmtId="2" fontId="6" fillId="0" borderId="0" xfId="0" applyNumberFormat="1" applyFont="1" applyFill="1" applyBorder="1" applyAlignment="1" applyProtection="1">
      <alignment shrinkToFit="1"/>
      <protection/>
    </xf>
    <xf numFmtId="0" fontId="6" fillId="0" borderId="0" xfId="0" applyFont="1" applyFill="1" applyBorder="1" applyAlignment="1" applyProtection="1">
      <alignment shrinkToFit="1"/>
      <protection/>
    </xf>
    <xf numFmtId="0" fontId="6" fillId="0" borderId="13" xfId="0" applyFont="1" applyFill="1" applyBorder="1" applyAlignment="1" applyProtection="1">
      <alignment/>
      <protection/>
    </xf>
    <xf numFmtId="0" fontId="6" fillId="0" borderId="14" xfId="0" applyFont="1" applyFill="1" applyBorder="1" applyAlignment="1" applyProtection="1">
      <alignment/>
      <protection/>
    </xf>
    <xf numFmtId="0" fontId="6" fillId="0" borderId="15" xfId="0" applyFont="1" applyFill="1" applyBorder="1" applyAlignment="1" applyProtection="1">
      <alignment/>
      <protection/>
    </xf>
    <xf numFmtId="0" fontId="6" fillId="0" borderId="16" xfId="0" applyFont="1" applyFill="1" applyBorder="1" applyAlignment="1" applyProtection="1">
      <alignment/>
      <protection/>
    </xf>
    <xf numFmtId="0" fontId="10" fillId="0" borderId="0" xfId="0" applyFont="1" applyFill="1" applyBorder="1" applyAlignment="1" applyProtection="1">
      <alignment/>
      <protection/>
    </xf>
    <xf numFmtId="0" fontId="11" fillId="0" borderId="0" xfId="0" applyFont="1" applyFill="1" applyBorder="1" applyAlignment="1" applyProtection="1">
      <alignment/>
      <protection/>
    </xf>
    <xf numFmtId="0" fontId="7" fillId="0" borderId="0" xfId="0" applyFont="1" applyAlignment="1">
      <alignment/>
    </xf>
    <xf numFmtId="0" fontId="11" fillId="0" borderId="0" xfId="0" applyFont="1" applyFill="1" applyBorder="1" applyAlignment="1" applyProtection="1">
      <alignment horizontal="center"/>
      <protection/>
    </xf>
    <xf numFmtId="0" fontId="12" fillId="0" borderId="0" xfId="0" applyFont="1" applyFill="1" applyBorder="1" applyAlignment="1" applyProtection="1">
      <alignment horizontal="center"/>
      <protection/>
    </xf>
    <xf numFmtId="0" fontId="13" fillId="0" borderId="0" xfId="0" applyFont="1" applyFill="1" applyBorder="1" applyAlignment="1" applyProtection="1">
      <alignment/>
      <protection/>
    </xf>
    <xf numFmtId="1" fontId="6" fillId="0" borderId="0" xfId="0" applyNumberFormat="1" applyFont="1" applyFill="1" applyBorder="1" applyAlignment="1" applyProtection="1">
      <alignment horizontal="center" vertical="center"/>
      <protection/>
    </xf>
    <xf numFmtId="1" fontId="6" fillId="0" borderId="0" xfId="0" applyNumberFormat="1" applyFont="1" applyFill="1" applyBorder="1" applyAlignment="1" applyProtection="1">
      <alignment horizontal="center" vertical="center" shrinkToFit="1"/>
      <protection/>
    </xf>
    <xf numFmtId="0" fontId="14" fillId="34" borderId="0" xfId="0" applyFont="1" applyFill="1" applyBorder="1" applyAlignment="1" applyProtection="1">
      <alignment/>
      <protection/>
    </xf>
    <xf numFmtId="0" fontId="9" fillId="34" borderId="0" xfId="0" applyFont="1" applyFill="1" applyAlignment="1" applyProtection="1">
      <alignment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top"/>
      <protection/>
    </xf>
    <xf numFmtId="0" fontId="9" fillId="35" borderId="11" xfId="0" applyFont="1" applyFill="1" applyBorder="1" applyAlignment="1" applyProtection="1">
      <alignment/>
      <protection/>
    </xf>
    <xf numFmtId="0" fontId="9" fillId="35" borderId="0" xfId="0" applyFont="1" applyFill="1" applyBorder="1" applyAlignment="1" applyProtection="1">
      <alignment/>
      <protection/>
    </xf>
    <xf numFmtId="0" fontId="6" fillId="35" borderId="0" xfId="0" applyFont="1" applyFill="1" applyBorder="1" applyAlignment="1" applyProtection="1">
      <alignment/>
      <protection/>
    </xf>
    <xf numFmtId="0" fontId="14" fillId="36" borderId="0" xfId="0" applyFont="1" applyFill="1" applyBorder="1" applyAlignment="1" applyProtection="1">
      <alignment/>
      <protection/>
    </xf>
    <xf numFmtId="0" fontId="9" fillId="36" borderId="0" xfId="0" applyFont="1" applyFill="1" applyAlignment="1" applyProtection="1">
      <alignment/>
      <protection/>
    </xf>
    <xf numFmtId="0" fontId="9" fillId="36" borderId="0" xfId="0" applyFont="1" applyFill="1" applyAlignment="1" applyProtection="1">
      <alignment horizontal="center" vertical="center"/>
      <protection/>
    </xf>
    <xf numFmtId="0" fontId="9" fillId="36" borderId="0" xfId="0" applyFont="1" applyFill="1" applyBorder="1" applyAlignment="1" applyProtection="1">
      <alignment/>
      <protection/>
    </xf>
    <xf numFmtId="0" fontId="14" fillId="37" borderId="0" xfId="0" applyFont="1" applyFill="1" applyBorder="1" applyAlignment="1" applyProtection="1">
      <alignment/>
      <protection/>
    </xf>
    <xf numFmtId="0" fontId="9" fillId="37" borderId="0" xfId="0" applyFont="1" applyFill="1" applyAlignment="1" applyProtection="1">
      <alignment/>
      <protection/>
    </xf>
    <xf numFmtId="2" fontId="9" fillId="34" borderId="0" xfId="0" applyNumberFormat="1" applyFont="1" applyFill="1" applyBorder="1" applyAlignment="1" applyProtection="1">
      <alignment/>
      <protection/>
    </xf>
    <xf numFmtId="0" fontId="9" fillId="34" borderId="0" xfId="0" applyFont="1" applyFill="1" applyBorder="1" applyAlignment="1" applyProtection="1">
      <alignment horizontal="center" vertical="center"/>
      <protection/>
    </xf>
    <xf numFmtId="0" fontId="15" fillId="34" borderId="0" xfId="0" applyFont="1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 horizont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9" fillId="36" borderId="0" xfId="0" applyFont="1" applyFill="1" applyAlignment="1" applyProtection="1">
      <alignment horizontal="left"/>
      <protection/>
    </xf>
    <xf numFmtId="0" fontId="16" fillId="0" borderId="0" xfId="0" applyFont="1" applyFill="1" applyBorder="1" applyAlignment="1" applyProtection="1">
      <alignment horizontal="left"/>
      <protection/>
    </xf>
    <xf numFmtId="0" fontId="6" fillId="0" borderId="17" xfId="0" applyFont="1" applyFill="1" applyBorder="1" applyAlignment="1" applyProtection="1">
      <alignment horizontal="center" vertical="center"/>
      <protection/>
    </xf>
    <xf numFmtId="0" fontId="6" fillId="0" borderId="17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/>
      <protection/>
    </xf>
    <xf numFmtId="0" fontId="9" fillId="38" borderId="17" xfId="0" applyFont="1" applyFill="1" applyBorder="1" applyAlignment="1" applyProtection="1">
      <alignment horizontal="center"/>
      <protection/>
    </xf>
    <xf numFmtId="0" fontId="6" fillId="38" borderId="17" xfId="0" applyFont="1" applyFill="1" applyBorder="1" applyAlignment="1" applyProtection="1">
      <alignment horizontal="center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0" fontId="6" fillId="33" borderId="0" xfId="0" applyFont="1" applyFill="1" applyBorder="1" applyAlignment="1" applyProtection="1">
      <alignment horizontal="center"/>
      <protection/>
    </xf>
    <xf numFmtId="0" fontId="6" fillId="33" borderId="0" xfId="0" applyFont="1" applyFill="1" applyBorder="1" applyAlignment="1" applyProtection="1">
      <alignment horizontal="center" vertical="center"/>
      <protection/>
    </xf>
    <xf numFmtId="1" fontId="6" fillId="33" borderId="0" xfId="0" applyNumberFormat="1" applyFont="1" applyFill="1" applyBorder="1" applyAlignment="1" applyProtection="1">
      <alignment horizontal="center" vertical="center"/>
      <protection/>
    </xf>
    <xf numFmtId="1" fontId="6" fillId="33" borderId="0" xfId="0" applyNumberFormat="1" applyFont="1" applyFill="1" applyBorder="1" applyAlignment="1" applyProtection="1">
      <alignment horizontal="center"/>
      <protection/>
    </xf>
    <xf numFmtId="0" fontId="6" fillId="33" borderId="0" xfId="0" applyFont="1" applyFill="1" applyAlignment="1" applyProtection="1">
      <alignment horizontal="center"/>
      <protection/>
    </xf>
    <xf numFmtId="0" fontId="6" fillId="39" borderId="17" xfId="0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center"/>
      <protection/>
    </xf>
    <xf numFmtId="1" fontId="6" fillId="0" borderId="17" xfId="0" applyNumberFormat="1" applyFont="1" applyFill="1" applyBorder="1" applyAlignment="1" applyProtection="1">
      <alignment horizontal="center" vertical="center"/>
      <protection/>
    </xf>
    <xf numFmtId="1" fontId="6" fillId="0" borderId="17" xfId="0" applyNumberFormat="1" applyFont="1" applyFill="1" applyBorder="1" applyAlignment="1" applyProtection="1">
      <alignment horizontal="center"/>
      <protection/>
    </xf>
    <xf numFmtId="0" fontId="4" fillId="0" borderId="18" xfId="0" applyFont="1" applyFill="1" applyBorder="1" applyAlignment="1" applyProtection="1">
      <alignment horizontal="center" vertical="center"/>
      <protection/>
    </xf>
    <xf numFmtId="0" fontId="4" fillId="0" borderId="19" xfId="0" applyFont="1" applyFill="1" applyBorder="1" applyAlignment="1" applyProtection="1">
      <alignment horizontal="center" vertical="center"/>
      <protection/>
    </xf>
    <xf numFmtId="0" fontId="4" fillId="0" borderId="20" xfId="0" applyFont="1" applyFill="1" applyBorder="1" applyAlignment="1" applyProtection="1">
      <alignment horizontal="center" vertical="center"/>
      <protection/>
    </xf>
    <xf numFmtId="0" fontId="4" fillId="0" borderId="21" xfId="0" applyFont="1" applyFill="1" applyBorder="1" applyAlignment="1" applyProtection="1">
      <alignment horizontal="center" vertical="center"/>
      <protection/>
    </xf>
    <xf numFmtId="0" fontId="4" fillId="0" borderId="17" xfId="0" applyFont="1" applyFill="1" applyBorder="1" applyAlignment="1" applyProtection="1">
      <alignment/>
      <protection/>
    </xf>
    <xf numFmtId="0" fontId="4" fillId="0" borderId="22" xfId="0" applyFont="1" applyFill="1" applyBorder="1" applyAlignment="1" applyProtection="1">
      <alignment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1" fontId="4" fillId="0" borderId="17" xfId="0" applyNumberFormat="1" applyFont="1" applyFill="1" applyBorder="1" applyAlignment="1" applyProtection="1">
      <alignment horizontal="center" vertical="center"/>
      <protection/>
    </xf>
    <xf numFmtId="0" fontId="4" fillId="0" borderId="22" xfId="0" applyFont="1" applyFill="1" applyBorder="1" applyAlignment="1" applyProtection="1">
      <alignment horizontal="center" vertical="center"/>
      <protection/>
    </xf>
    <xf numFmtId="0" fontId="4" fillId="0" borderId="21" xfId="0" applyFont="1" applyFill="1" applyBorder="1" applyAlignment="1" applyProtection="1">
      <alignment/>
      <protection/>
    </xf>
    <xf numFmtId="0" fontId="4" fillId="0" borderId="21" xfId="0" applyFont="1" applyFill="1" applyBorder="1" applyAlignment="1" applyProtection="1">
      <alignment horizontal="center"/>
      <protection/>
    </xf>
    <xf numFmtId="0" fontId="4" fillId="0" borderId="17" xfId="0" applyFont="1" applyFill="1" applyBorder="1" applyAlignment="1" applyProtection="1">
      <alignment horizontal="center"/>
      <protection/>
    </xf>
    <xf numFmtId="0" fontId="4" fillId="0" borderId="22" xfId="0" applyFont="1" applyFill="1" applyBorder="1" applyAlignment="1" applyProtection="1">
      <alignment horizontal="center"/>
      <protection/>
    </xf>
    <xf numFmtId="0" fontId="4" fillId="0" borderId="17" xfId="0" applyFont="1" applyFill="1" applyBorder="1" applyAlignment="1" applyProtection="1">
      <alignment horizontal="left" vertical="center"/>
      <protection/>
    </xf>
    <xf numFmtId="1" fontId="4" fillId="0" borderId="17" xfId="0" applyNumberFormat="1" applyFont="1" applyFill="1" applyBorder="1" applyAlignment="1" applyProtection="1">
      <alignment horizontal="center"/>
      <protection/>
    </xf>
    <xf numFmtId="0" fontId="4" fillId="0" borderId="23" xfId="0" applyFont="1" applyFill="1" applyBorder="1" applyAlignment="1" applyProtection="1">
      <alignment horizontal="center" vertical="center"/>
      <protection/>
    </xf>
    <xf numFmtId="0" fontId="4" fillId="0" borderId="24" xfId="0" applyFont="1" applyFill="1" applyBorder="1" applyAlignment="1" applyProtection="1">
      <alignment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1" fontId="4" fillId="0" borderId="24" xfId="0" applyNumberFormat="1" applyFont="1" applyFill="1" applyBorder="1" applyAlignment="1" applyProtection="1">
      <alignment horizontal="center"/>
      <protection/>
    </xf>
    <xf numFmtId="0" fontId="4" fillId="0" borderId="25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0" fontId="3" fillId="0" borderId="10" xfId="61" applyFont="1" applyFill="1" applyBorder="1" applyAlignment="1" applyProtection="1">
      <alignment/>
      <protection/>
    </xf>
    <xf numFmtId="0" fontId="3" fillId="0" borderId="0" xfId="61" applyFont="1" applyFill="1" applyBorder="1" applyAlignment="1" applyProtection="1">
      <alignment/>
      <protection/>
    </xf>
    <xf numFmtId="0" fontId="3" fillId="0" borderId="14" xfId="61" applyFont="1" applyFill="1" applyBorder="1" applyAlignment="1" applyProtection="1">
      <alignment/>
      <protection/>
    </xf>
    <xf numFmtId="204" fontId="3" fillId="0" borderId="14" xfId="0" applyNumberFormat="1" applyFont="1" applyFill="1" applyBorder="1" applyAlignment="1" applyProtection="1">
      <alignment horizontal="left"/>
      <protection/>
    </xf>
    <xf numFmtId="0" fontId="4" fillId="0" borderId="14" xfId="61" applyFont="1" applyFill="1" applyBorder="1" applyAlignment="1" applyProtection="1">
      <alignment/>
      <protection/>
    </xf>
    <xf numFmtId="14" fontId="5" fillId="0" borderId="14" xfId="61" applyNumberFormat="1" applyFont="1" applyFill="1" applyBorder="1" applyAlignment="1" applyProtection="1">
      <alignment/>
      <protection/>
    </xf>
    <xf numFmtId="0" fontId="5" fillId="0" borderId="14" xfId="61" applyNumberFormat="1" applyFont="1" applyFill="1" applyBorder="1" applyAlignment="1" applyProtection="1">
      <alignment/>
      <protection/>
    </xf>
    <xf numFmtId="0" fontId="9" fillId="0" borderId="14" xfId="0" applyFont="1" applyFill="1" applyBorder="1" applyAlignment="1" applyProtection="1">
      <alignment/>
      <protection/>
    </xf>
    <xf numFmtId="0" fontId="4" fillId="0" borderId="14" xfId="0" applyFont="1" applyFill="1" applyBorder="1" applyAlignment="1" applyProtection="1">
      <alignment horizontal="center" vertical="center"/>
      <protection/>
    </xf>
    <xf numFmtId="0" fontId="3" fillId="0" borderId="15" xfId="0" applyNumberFormat="1" applyFont="1" applyFill="1" applyBorder="1" applyAlignment="1" applyProtection="1">
      <alignment horizontal="center" vertical="center"/>
      <protection/>
    </xf>
    <xf numFmtId="0" fontId="3" fillId="0" borderId="26" xfId="0" applyFont="1" applyFill="1" applyBorder="1" applyAlignment="1" applyProtection="1">
      <alignment horizontal="center" vertical="center"/>
      <protection/>
    </xf>
    <xf numFmtId="0" fontId="3" fillId="0" borderId="12" xfId="0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6" xfId="61" applyFont="1" applyFill="1" applyBorder="1" applyAlignment="1" applyProtection="1">
      <alignment/>
      <protection/>
    </xf>
    <xf numFmtId="0" fontId="6" fillId="0" borderId="26" xfId="0" applyFont="1" applyFill="1" applyBorder="1" applyAlignment="1" applyProtection="1">
      <alignment/>
      <protection/>
    </xf>
    <xf numFmtId="0" fontId="3" fillId="0" borderId="11" xfId="61" applyFont="1" applyFill="1" applyBorder="1" applyAlignment="1" applyProtection="1">
      <alignment/>
      <protection/>
    </xf>
    <xf numFmtId="0" fontId="3" fillId="0" borderId="13" xfId="61" applyFont="1" applyFill="1" applyBorder="1" applyAlignment="1" applyProtection="1">
      <alignment/>
      <protection/>
    </xf>
    <xf numFmtId="0" fontId="6" fillId="0" borderId="27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left" vertical="center"/>
      <protection/>
    </xf>
    <xf numFmtId="0" fontId="6" fillId="33" borderId="0" xfId="0" applyFont="1" applyFill="1" applyAlignment="1" applyProtection="1">
      <alignment horizontal="center" vertical="center"/>
      <protection/>
    </xf>
    <xf numFmtId="0" fontId="9" fillId="33" borderId="0" xfId="0" applyFont="1" applyFill="1" applyAlignment="1" applyProtection="1">
      <alignment horizontal="center" vertical="center"/>
      <protection/>
    </xf>
    <xf numFmtId="0" fontId="6" fillId="40" borderId="17" xfId="0" applyFont="1" applyFill="1" applyBorder="1" applyAlignment="1" applyProtection="1">
      <alignment horizontal="center" vertical="center"/>
      <protection/>
    </xf>
    <xf numFmtId="0" fontId="6" fillId="34" borderId="17" xfId="0" applyFont="1" applyFill="1" applyBorder="1" applyAlignment="1" applyProtection="1">
      <alignment horizontal="center" vertical="center"/>
      <protection/>
    </xf>
    <xf numFmtId="0" fontId="6" fillId="41" borderId="17" xfId="0" applyFont="1" applyFill="1" applyBorder="1" applyAlignment="1" applyProtection="1">
      <alignment horizontal="center" vertical="center"/>
      <protection/>
    </xf>
    <xf numFmtId="1" fontId="6" fillId="33" borderId="17" xfId="0" applyNumberFormat="1" applyFont="1" applyFill="1" applyBorder="1" applyAlignment="1" applyProtection="1">
      <alignment horizontal="center" vertical="center"/>
      <protection/>
    </xf>
    <xf numFmtId="0" fontId="6" fillId="42" borderId="28" xfId="0" applyFont="1" applyFill="1" applyBorder="1" applyAlignment="1" applyProtection="1">
      <alignment horizontal="center" vertical="center"/>
      <protection/>
    </xf>
    <xf numFmtId="0" fontId="6" fillId="42" borderId="29" xfId="0" applyFont="1" applyFill="1" applyBorder="1" applyAlignment="1" applyProtection="1">
      <alignment horizontal="center" vertical="center"/>
      <protection/>
    </xf>
    <xf numFmtId="0" fontId="6" fillId="40" borderId="0" xfId="0" applyFont="1" applyFill="1" applyBorder="1" applyAlignment="1" applyProtection="1">
      <alignment horizontal="center" vertical="center"/>
      <protection/>
    </xf>
    <xf numFmtId="0" fontId="6" fillId="34" borderId="0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14" xfId="0" applyFont="1" applyFill="1" applyBorder="1" applyAlignment="1" applyProtection="1">
      <alignment horizontal="center"/>
      <protection/>
    </xf>
    <xf numFmtId="1" fontId="6" fillId="0" borderId="14" xfId="0" applyNumberFormat="1" applyFont="1" applyFill="1" applyBorder="1" applyAlignment="1" applyProtection="1">
      <alignment horizontal="center" vertical="center"/>
      <protection/>
    </xf>
    <xf numFmtId="0" fontId="6" fillId="0" borderId="14" xfId="0" applyFont="1" applyFill="1" applyBorder="1" applyAlignment="1" applyProtection="1">
      <alignment shrinkToFit="1"/>
      <protection/>
    </xf>
    <xf numFmtId="0" fontId="5" fillId="0" borderId="0" xfId="0" applyFont="1" applyFill="1" applyBorder="1" applyAlignment="1" applyProtection="1">
      <alignment vertical="center"/>
      <protection/>
    </xf>
    <xf numFmtId="206" fontId="9" fillId="0" borderId="0" xfId="0" applyNumberFormat="1" applyFont="1" applyFill="1" applyBorder="1" applyAlignment="1" applyProtection="1">
      <alignment vertical="center"/>
      <protection/>
    </xf>
    <xf numFmtId="1" fontId="15" fillId="0" borderId="0" xfId="0" applyNumberFormat="1" applyFont="1" applyFill="1" applyBorder="1" applyAlignment="1" applyProtection="1">
      <alignment/>
      <protection/>
    </xf>
    <xf numFmtId="1" fontId="15" fillId="0" borderId="0" xfId="0" applyNumberFormat="1" applyFont="1" applyFill="1" applyBorder="1" applyAlignment="1" applyProtection="1">
      <alignment vertical="center"/>
      <protection/>
    </xf>
    <xf numFmtId="1" fontId="15" fillId="0" borderId="0" xfId="0" applyNumberFormat="1" applyFont="1" applyFill="1" applyBorder="1" applyAlignment="1" applyProtection="1">
      <alignment horizontal="center" vertical="center"/>
      <protection/>
    </xf>
    <xf numFmtId="1" fontId="9" fillId="0" borderId="0" xfId="0" applyNumberFormat="1" applyFont="1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43" borderId="24" xfId="0" applyFill="1" applyBorder="1" applyAlignment="1">
      <alignment horizontal="center"/>
    </xf>
    <xf numFmtId="0" fontId="0" fillId="43" borderId="19" xfId="0" applyFill="1" applyBorder="1" applyAlignment="1">
      <alignment horizontal="center"/>
    </xf>
    <xf numFmtId="0" fontId="0" fillId="43" borderId="17" xfId="0" applyFill="1" applyBorder="1" applyAlignment="1">
      <alignment horizontal="center"/>
    </xf>
    <xf numFmtId="0" fontId="0" fillId="0" borderId="0" xfId="0" applyAlignment="1">
      <alignment horizontal="left"/>
    </xf>
    <xf numFmtId="0" fontId="9" fillId="0" borderId="11" xfId="0" applyFont="1" applyFill="1" applyBorder="1" applyAlignment="1" applyProtection="1">
      <alignment/>
      <protection/>
    </xf>
    <xf numFmtId="1" fontId="9" fillId="0" borderId="0" xfId="0" applyNumberFormat="1" applyFont="1" applyFill="1" applyBorder="1" applyAlignment="1" applyProtection="1">
      <alignment horizontal="center"/>
      <protection/>
    </xf>
    <xf numFmtId="0" fontId="15" fillId="0" borderId="0" xfId="0" applyFont="1" applyFill="1" applyBorder="1" applyAlignment="1" applyProtection="1">
      <alignment vertical="center"/>
      <protection/>
    </xf>
    <xf numFmtId="1" fontId="15" fillId="0" borderId="0" xfId="0" applyNumberFormat="1" applyFont="1" applyFill="1" applyBorder="1" applyAlignment="1" applyProtection="1">
      <alignment horizontal="center"/>
      <protection/>
    </xf>
    <xf numFmtId="0" fontId="15" fillId="0" borderId="0" xfId="0" applyFont="1" applyFill="1" applyBorder="1" applyAlignment="1" applyProtection="1">
      <alignment horizontal="center"/>
      <protection/>
    </xf>
    <xf numFmtId="1" fontId="15" fillId="0" borderId="0" xfId="0" applyNumberFormat="1" applyFont="1" applyFill="1" applyBorder="1" applyAlignment="1" applyProtection="1">
      <alignment horizontal="left" vertical="center"/>
      <protection/>
    </xf>
    <xf numFmtId="2" fontId="9" fillId="0" borderId="0" xfId="0" applyNumberFormat="1" applyFont="1" applyFill="1" applyBorder="1" applyAlignment="1" applyProtection="1">
      <alignment/>
      <protection/>
    </xf>
    <xf numFmtId="0" fontId="15" fillId="0" borderId="0" xfId="0" applyFont="1" applyFill="1" applyBorder="1" applyAlignment="1" applyProtection="1">
      <alignment/>
      <protection/>
    </xf>
    <xf numFmtId="2" fontId="15" fillId="0" borderId="0" xfId="0" applyNumberFormat="1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/>
      <protection/>
    </xf>
    <xf numFmtId="1" fontId="4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/>
      <protection/>
    </xf>
    <xf numFmtId="205" fontId="6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/>
      <protection/>
    </xf>
    <xf numFmtId="207" fontId="6" fillId="0" borderId="0" xfId="42" applyNumberFormat="1" applyFont="1" applyFill="1" applyBorder="1" applyAlignment="1" applyProtection="1">
      <alignment/>
      <protection/>
    </xf>
    <xf numFmtId="0" fontId="9" fillId="0" borderId="11" xfId="0" applyFont="1" applyFill="1" applyBorder="1" applyAlignment="1" applyProtection="1">
      <alignment horizontal="right" vertical="center"/>
      <protection/>
    </xf>
    <xf numFmtId="0" fontId="9" fillId="0" borderId="0" xfId="0" applyFont="1" applyFill="1" applyBorder="1" applyAlignment="1" applyProtection="1">
      <alignment horizontal="left"/>
      <protection/>
    </xf>
    <xf numFmtId="0" fontId="5" fillId="0" borderId="12" xfId="0" applyFont="1" applyFill="1" applyBorder="1" applyAlignment="1" applyProtection="1">
      <alignment/>
      <protection/>
    </xf>
    <xf numFmtId="1" fontId="5" fillId="0" borderId="12" xfId="0" applyNumberFormat="1" applyFont="1" applyFill="1" applyBorder="1" applyAlignment="1" applyProtection="1">
      <alignment/>
      <protection/>
    </xf>
    <xf numFmtId="208" fontId="6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Border="1" applyAlignment="1" applyProtection="1">
      <alignment/>
      <protection/>
    </xf>
    <xf numFmtId="205" fontId="4" fillId="0" borderId="0" xfId="0" applyNumberFormat="1" applyFont="1" applyFill="1" applyBorder="1" applyAlignment="1" applyProtection="1">
      <alignment/>
      <protection/>
    </xf>
    <xf numFmtId="0" fontId="15" fillId="0" borderId="0" xfId="0" applyFont="1" applyFill="1" applyBorder="1" applyAlignment="1" applyProtection="1">
      <alignment/>
      <protection/>
    </xf>
    <xf numFmtId="0" fontId="4" fillId="0" borderId="33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21" fillId="0" borderId="0" xfId="0" applyFont="1" applyFill="1" applyBorder="1" applyAlignment="1" applyProtection="1">
      <alignment/>
      <protection locked="0"/>
    </xf>
    <xf numFmtId="0" fontId="0" fillId="0" borderId="0" xfId="0" applyFill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0" fontId="22" fillId="0" borderId="0" xfId="0" applyFont="1" applyFill="1" applyAlignment="1" applyProtection="1">
      <alignment/>
      <protection hidden="1"/>
    </xf>
    <xf numFmtId="0" fontId="0" fillId="0" borderId="0" xfId="0" applyFill="1" applyAlignment="1" applyProtection="1">
      <alignment horizontal="right"/>
      <protection hidden="1"/>
    </xf>
    <xf numFmtId="0" fontId="23" fillId="0" borderId="0" xfId="0" applyFont="1" applyFill="1" applyAlignment="1" applyProtection="1">
      <alignment horizontal="right"/>
      <protection hidden="1"/>
    </xf>
    <xf numFmtId="0" fontId="22" fillId="0" borderId="0" xfId="0" applyFont="1" applyFill="1" applyBorder="1" applyAlignment="1" applyProtection="1">
      <alignment horizontal="left"/>
      <protection hidden="1"/>
    </xf>
    <xf numFmtId="0" fontId="22" fillId="0" borderId="0" xfId="0" applyFont="1" applyFill="1" applyBorder="1" applyAlignment="1" applyProtection="1">
      <alignment/>
      <protection hidden="1"/>
    </xf>
    <xf numFmtId="0" fontId="24" fillId="0" borderId="0" xfId="0" applyFont="1" applyFill="1" applyAlignment="1" applyProtection="1">
      <alignment horizontal="centerContinuous"/>
      <protection hidden="1"/>
    </xf>
    <xf numFmtId="0" fontId="6" fillId="0" borderId="0" xfId="0" applyFont="1" applyFill="1" applyBorder="1" applyAlignment="1" applyProtection="1">
      <alignment horizontal="center" vertical="top"/>
      <protection/>
    </xf>
    <xf numFmtId="0" fontId="6" fillId="0" borderId="0" xfId="0" applyFont="1" applyFill="1" applyAlignment="1" applyProtection="1">
      <alignment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1" fillId="0" borderId="0" xfId="0" applyFont="1" applyFill="1" applyAlignment="1" applyProtection="1">
      <alignment/>
      <protection hidden="1"/>
    </xf>
    <xf numFmtId="0" fontId="1" fillId="0" borderId="0" xfId="0" applyFont="1" applyFill="1" applyBorder="1" applyAlignment="1" applyProtection="1">
      <alignment/>
      <protection hidden="1"/>
    </xf>
    <xf numFmtId="0" fontId="1" fillId="0" borderId="0" xfId="0" applyFont="1" applyFill="1" applyAlignment="1" applyProtection="1">
      <alignment horizontal="centerContinuous"/>
      <protection hidden="1"/>
    </xf>
    <xf numFmtId="43" fontId="6" fillId="0" borderId="0" xfId="42" applyFont="1" applyFill="1" applyBorder="1" applyAlignment="1" applyProtection="1">
      <alignment horizontal="center"/>
      <protection/>
    </xf>
    <xf numFmtId="0" fontId="62" fillId="0" borderId="16" xfId="0" applyFont="1" applyFill="1" applyBorder="1" applyAlignment="1" applyProtection="1">
      <alignment/>
      <protection/>
    </xf>
    <xf numFmtId="0" fontId="3" fillId="0" borderId="16" xfId="61" applyFont="1" applyFill="1" applyBorder="1" applyAlignment="1" applyProtection="1">
      <alignment vertical="center"/>
      <protection/>
    </xf>
    <xf numFmtId="0" fontId="63" fillId="0" borderId="10" xfId="61" applyFont="1" applyFill="1" applyBorder="1" applyAlignment="1" applyProtection="1">
      <alignment/>
      <protection/>
    </xf>
    <xf numFmtId="0" fontId="62" fillId="0" borderId="26" xfId="0" applyFont="1" applyFill="1" applyBorder="1" applyAlignment="1" applyProtection="1">
      <alignment/>
      <protection/>
    </xf>
    <xf numFmtId="0" fontId="64" fillId="0" borderId="10" xfId="0" applyFont="1" applyFill="1" applyBorder="1" applyAlignment="1" applyProtection="1">
      <alignment horizontal="left"/>
      <protection/>
    </xf>
    <xf numFmtId="0" fontId="62" fillId="0" borderId="11" xfId="0" applyFont="1" applyFill="1" applyBorder="1" applyAlignment="1" applyProtection="1">
      <alignment/>
      <protection/>
    </xf>
    <xf numFmtId="0" fontId="63" fillId="0" borderId="0" xfId="61" applyFont="1" applyFill="1" applyBorder="1" applyAlignment="1" applyProtection="1">
      <alignment/>
      <protection/>
    </xf>
    <xf numFmtId="0" fontId="62" fillId="0" borderId="12" xfId="0" applyFont="1" applyFill="1" applyBorder="1" applyAlignment="1" applyProtection="1">
      <alignment/>
      <protection/>
    </xf>
    <xf numFmtId="0" fontId="4" fillId="0" borderId="34" xfId="0" applyFont="1" applyFill="1" applyBorder="1" applyAlignment="1" applyProtection="1">
      <alignment horizontal="center"/>
      <protection/>
    </xf>
    <xf numFmtId="0" fontId="62" fillId="0" borderId="11" xfId="0" applyFont="1" applyFill="1" applyBorder="1" applyAlignment="1" applyProtection="1">
      <alignment/>
      <protection/>
    </xf>
    <xf numFmtId="0" fontId="63" fillId="44" borderId="13" xfId="61" applyFont="1" applyFill="1" applyBorder="1" applyAlignment="1" applyProtection="1">
      <alignment horizontal="left"/>
      <protection/>
    </xf>
    <xf numFmtId="0" fontId="63" fillId="44" borderId="14" xfId="61" applyFont="1" applyFill="1" applyBorder="1" applyAlignment="1" applyProtection="1">
      <alignment horizontal="left"/>
      <protection/>
    </xf>
    <xf numFmtId="0" fontId="4" fillId="0" borderId="14" xfId="61" applyFont="1" applyFill="1" applyBorder="1" applyProtection="1">
      <alignment/>
      <protection/>
    </xf>
    <xf numFmtId="0" fontId="62" fillId="0" borderId="15" xfId="0" applyFont="1" applyFill="1" applyBorder="1" applyAlignment="1" applyProtection="1">
      <alignment/>
      <protection/>
    </xf>
    <xf numFmtId="0" fontId="64" fillId="0" borderId="0" xfId="0" applyFont="1" applyFill="1" applyBorder="1" applyAlignment="1" applyProtection="1">
      <alignment horizontal="left"/>
      <protection/>
    </xf>
    <xf numFmtId="204" fontId="63" fillId="0" borderId="0" xfId="0" applyNumberFormat="1" applyFont="1" applyFill="1" applyBorder="1" applyAlignment="1" applyProtection="1">
      <alignment horizontal="left"/>
      <protection/>
    </xf>
    <xf numFmtId="0" fontId="63" fillId="0" borderId="35" xfId="0" applyNumberFormat="1" applyFont="1" applyFill="1" applyBorder="1" applyAlignment="1" applyProtection="1">
      <alignment horizontal="center"/>
      <protection/>
    </xf>
    <xf numFmtId="0" fontId="6" fillId="0" borderId="25" xfId="0" applyFont="1" applyFill="1" applyBorder="1" applyAlignment="1" applyProtection="1">
      <alignment/>
      <protection/>
    </xf>
    <xf numFmtId="0" fontId="63" fillId="45" borderId="34" xfId="0" applyNumberFormat="1" applyFont="1" applyFill="1" applyBorder="1" applyAlignment="1" applyProtection="1">
      <alignment horizontal="center"/>
      <protection locked="0"/>
    </xf>
    <xf numFmtId="0" fontId="63" fillId="45" borderId="36" xfId="0" applyFont="1" applyFill="1" applyBorder="1" applyAlignment="1" applyProtection="1">
      <alignment horizontal="center"/>
      <protection locked="0"/>
    </xf>
    <xf numFmtId="0" fontId="15" fillId="43" borderId="22" xfId="0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left"/>
      <protection/>
    </xf>
    <xf numFmtId="0" fontId="6" fillId="0" borderId="0" xfId="0" applyFont="1" applyFill="1" applyAlignment="1" applyProtection="1">
      <alignment horizontal="left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6" fillId="43" borderId="17" xfId="0" applyFont="1" applyFill="1" applyBorder="1" applyAlignment="1" applyProtection="1">
      <alignment horizontal="center"/>
      <protection/>
    </xf>
    <xf numFmtId="0" fontId="6" fillId="39" borderId="17" xfId="0" applyFont="1" applyFill="1" applyBorder="1" applyAlignment="1" applyProtection="1">
      <alignment horizontal="center" vertical="center"/>
      <protection/>
    </xf>
    <xf numFmtId="0" fontId="64" fillId="0" borderId="0" xfId="0" applyFont="1" applyFill="1" applyBorder="1" applyAlignment="1" applyProtection="1">
      <alignment horizontal="left"/>
      <protection/>
    </xf>
    <xf numFmtId="0" fontId="9" fillId="0" borderId="0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center"/>
      <protection/>
    </xf>
    <xf numFmtId="212" fontId="6" fillId="0" borderId="0" xfId="0" applyNumberFormat="1" applyFont="1" applyFill="1" applyBorder="1" applyAlignment="1" applyProtection="1">
      <alignment horizontal="center"/>
      <protection/>
    </xf>
    <xf numFmtId="212" fontId="6" fillId="0" borderId="0" xfId="0" applyNumberFormat="1" applyFont="1" applyFill="1" applyBorder="1" applyAlignment="1" applyProtection="1">
      <alignment horizontal="center"/>
      <protection/>
    </xf>
    <xf numFmtId="0" fontId="6" fillId="39" borderId="17" xfId="0" applyFont="1" applyFill="1" applyBorder="1" applyAlignment="1" applyProtection="1">
      <alignment horizontal="center"/>
      <protection/>
    </xf>
    <xf numFmtId="0" fontId="9" fillId="0" borderId="0" xfId="0" applyFont="1" applyFill="1" applyBorder="1" applyAlignment="1" applyProtection="1">
      <alignment horizontal="center"/>
      <protection/>
    </xf>
    <xf numFmtId="0" fontId="18" fillId="46" borderId="37" xfId="61" applyFont="1" applyFill="1" applyBorder="1" applyAlignment="1" applyProtection="1">
      <alignment horizontal="center" vertical="center"/>
      <protection/>
    </xf>
    <xf numFmtId="0" fontId="18" fillId="46" borderId="38" xfId="61" applyFont="1" applyFill="1" applyBorder="1" applyAlignment="1" applyProtection="1">
      <alignment horizontal="center" vertical="center"/>
      <protection/>
    </xf>
    <xf numFmtId="0" fontId="18" fillId="46" borderId="39" xfId="61" applyFont="1" applyFill="1" applyBorder="1" applyAlignment="1" applyProtection="1">
      <alignment horizontal="center" vertical="center"/>
      <protection/>
    </xf>
    <xf numFmtId="204" fontId="3" fillId="0" borderId="0" xfId="0" applyNumberFormat="1" applyFont="1" applyFill="1" applyBorder="1" applyAlignment="1" applyProtection="1">
      <alignment horizontal="left"/>
      <protection/>
    </xf>
    <xf numFmtId="0" fontId="6" fillId="43" borderId="17" xfId="0" applyFont="1" applyFill="1" applyBorder="1" applyAlignment="1" applyProtection="1">
      <alignment horizontal="center" vertical="center"/>
      <protection/>
    </xf>
    <xf numFmtId="0" fontId="4" fillId="0" borderId="36" xfId="0" applyFont="1" applyFill="1" applyBorder="1" applyAlignment="1" applyProtection="1">
      <alignment horizontal="center" vertical="center"/>
      <protection/>
    </xf>
    <xf numFmtId="0" fontId="4" fillId="0" borderId="34" xfId="0" applyFont="1" applyFill="1" applyBorder="1" applyAlignment="1" applyProtection="1">
      <alignment horizontal="center" vertical="center"/>
      <protection/>
    </xf>
    <xf numFmtId="0" fontId="25" fillId="47" borderId="37" xfId="61" applyFont="1" applyFill="1" applyBorder="1" applyAlignment="1" applyProtection="1">
      <alignment horizontal="center" vertical="center"/>
      <protection/>
    </xf>
    <xf numFmtId="0" fontId="25" fillId="47" borderId="38" xfId="61" applyFont="1" applyFill="1" applyBorder="1" applyAlignment="1" applyProtection="1">
      <alignment horizontal="center" vertical="center"/>
      <protection/>
    </xf>
    <xf numFmtId="0" fontId="25" fillId="47" borderId="39" xfId="61" applyFont="1" applyFill="1" applyBorder="1" applyAlignment="1" applyProtection="1">
      <alignment horizontal="center" vertical="center"/>
      <protection/>
    </xf>
    <xf numFmtId="0" fontId="63" fillId="45" borderId="10" xfId="0" applyFont="1" applyFill="1" applyBorder="1" applyAlignment="1" applyProtection="1">
      <alignment horizontal="left"/>
      <protection locked="0"/>
    </xf>
    <xf numFmtId="0" fontId="63" fillId="45" borderId="10" xfId="61" applyFont="1" applyFill="1" applyBorder="1" applyAlignment="1" applyProtection="1">
      <alignment horizontal="left" vertical="center"/>
      <protection locked="0"/>
    </xf>
    <xf numFmtId="0" fontId="63" fillId="45" borderId="0" xfId="61" applyFont="1" applyFill="1" applyBorder="1" applyAlignment="1" applyProtection="1">
      <alignment horizontal="left" vertical="center"/>
      <protection locked="0"/>
    </xf>
    <xf numFmtId="0" fontId="26" fillId="0" borderId="10" xfId="61" applyFont="1" applyFill="1" applyBorder="1" applyAlignment="1" applyProtection="1">
      <alignment horizontal="center" vertical="center"/>
      <protection/>
    </xf>
    <xf numFmtId="0" fontId="26" fillId="0" borderId="26" xfId="61" applyFont="1" applyFill="1" applyBorder="1" applyAlignment="1" applyProtection="1">
      <alignment horizontal="center" vertical="center"/>
      <protection/>
    </xf>
    <xf numFmtId="0" fontId="26" fillId="0" borderId="0" xfId="61" applyFont="1" applyFill="1" applyBorder="1" applyAlignment="1" applyProtection="1">
      <alignment horizontal="center" vertical="center"/>
      <protection/>
    </xf>
    <xf numFmtId="0" fontId="26" fillId="0" borderId="12" xfId="61" applyFont="1" applyFill="1" applyBorder="1" applyAlignment="1" applyProtection="1">
      <alignment horizontal="center" vertical="center"/>
      <protection/>
    </xf>
    <xf numFmtId="0" fontId="26" fillId="0" borderId="14" xfId="61" applyFont="1" applyFill="1" applyBorder="1" applyAlignment="1" applyProtection="1">
      <alignment horizontal="center" vertical="center"/>
      <protection/>
    </xf>
    <xf numFmtId="0" fontId="26" fillId="0" borderId="15" xfId="61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left"/>
      <protection/>
    </xf>
    <xf numFmtId="0" fontId="15" fillId="43" borderId="22" xfId="0" applyFont="1" applyFill="1" applyBorder="1" applyAlignment="1" applyProtection="1">
      <alignment horizontal="left"/>
      <protection locked="0"/>
    </xf>
    <xf numFmtId="0" fontId="15" fillId="43" borderId="21" xfId="0" applyFont="1" applyFill="1" applyBorder="1" applyAlignment="1" applyProtection="1">
      <alignment horizontal="left"/>
      <protection locked="0"/>
    </xf>
    <xf numFmtId="0" fontId="63" fillId="45" borderId="0" xfId="0" applyFont="1" applyFill="1" applyBorder="1" applyAlignment="1" applyProtection="1">
      <alignment horizontal="left"/>
      <protection locked="0"/>
    </xf>
    <xf numFmtId="0" fontId="64" fillId="0" borderId="11" xfId="0" applyFont="1" applyFill="1" applyBorder="1" applyAlignment="1" applyProtection="1">
      <alignment shrinkToFit="1"/>
      <protection/>
    </xf>
    <xf numFmtId="0" fontId="64" fillId="0" borderId="0" xfId="0" applyFont="1" applyFill="1" applyBorder="1" applyAlignment="1" applyProtection="1">
      <alignment shrinkToFit="1"/>
      <protection/>
    </xf>
    <xf numFmtId="211" fontId="63" fillId="45" borderId="0" xfId="0" applyNumberFormat="1" applyFont="1" applyFill="1" applyBorder="1" applyAlignment="1" applyProtection="1">
      <alignment horizontal="left"/>
      <protection locked="0"/>
    </xf>
    <xf numFmtId="0" fontId="0" fillId="43" borderId="25" xfId="0" applyFill="1" applyBorder="1" applyAlignment="1">
      <alignment horizontal="center" vertical="center"/>
    </xf>
    <xf numFmtId="0" fontId="0" fillId="43" borderId="33" xfId="0" applyFill="1" applyBorder="1" applyAlignment="1">
      <alignment horizontal="center" vertical="center"/>
    </xf>
    <xf numFmtId="0" fontId="0" fillId="43" borderId="23" xfId="0" applyFill="1" applyBorder="1" applyAlignment="1">
      <alignment horizontal="center" vertical="center"/>
    </xf>
    <xf numFmtId="0" fontId="0" fillId="43" borderId="20" xfId="0" applyFill="1" applyBorder="1" applyAlignment="1">
      <alignment horizontal="center" vertical="center"/>
    </xf>
    <xf numFmtId="0" fontId="0" fillId="43" borderId="40" xfId="0" applyFill="1" applyBorder="1" applyAlignment="1">
      <alignment horizontal="center" vertical="center"/>
    </xf>
    <xf numFmtId="0" fontId="0" fillId="43" borderId="18" xfId="0" applyFill="1" applyBorder="1" applyAlignment="1">
      <alignment horizontal="center" vertical="center"/>
    </xf>
    <xf numFmtId="2" fontId="6" fillId="0" borderId="0" xfId="0" applyNumberFormat="1" applyFont="1" applyFill="1" applyBorder="1" applyAlignment="1" applyProtection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  <cellStyle name="ปกติ_Mbeam" xfId="61"/>
  </cellStyles>
  <dxfs count="17">
    <dxf>
      <font>
        <b/>
        <i val="0"/>
        <color rgb="FFFF33CC"/>
      </font>
      <fill>
        <patternFill>
          <bgColor rgb="FFFFFF99"/>
        </patternFill>
      </fill>
    </dxf>
    <dxf>
      <font>
        <b/>
        <i val="0"/>
        <color auto="1"/>
      </font>
      <fill>
        <patternFill>
          <bgColor rgb="FFFF0000"/>
        </patternFill>
      </fill>
      <border>
        <left style="dashDotDot"/>
        <right style="dashDotDot"/>
        <top style="dashDotDot"/>
        <bottom style="dashDotDot"/>
      </border>
    </dxf>
    <dxf>
      <font>
        <b/>
        <i val="0"/>
        <color auto="1"/>
      </font>
      <fill>
        <patternFill>
          <bgColor rgb="FFFF0000"/>
        </patternFill>
      </fill>
      <border>
        <left style="dashDotDot"/>
        <right style="dashDotDot"/>
        <top style="dashDotDot"/>
        <bottom style="dashDotDot"/>
      </border>
    </dxf>
    <dxf>
      <font>
        <b/>
        <i val="0"/>
      </font>
      <fill>
        <patternFill>
          <bgColor rgb="FFFF0000"/>
        </patternFill>
      </fill>
      <border>
        <left style="dashDot"/>
        <right style="dashDot"/>
        <top style="dashDot"/>
        <bottom style="dashDot"/>
      </border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  <border>
        <left style="dashDotDot"/>
        <right style="dashDotDot"/>
        <top style="dashDotDot"/>
        <bottom style="dashDotDot"/>
      </border>
    </dxf>
    <dxf>
      <font>
        <b/>
        <i val="0"/>
        <color auto="1"/>
      </font>
      <fill>
        <patternFill>
          <fgColor indexed="64"/>
          <bgColor indexed="10"/>
        </patternFill>
      </fill>
      <border>
        <left style="dashDot"/>
        <right style="dashDot"/>
        <top style="dashDot"/>
        <bottom style="dashDot"/>
      </border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b/>
        <i val="0"/>
        <color rgb="FFFF0000"/>
      </font>
      <border/>
    </dxf>
    <dxf>
      <font>
        <b/>
        <i val="0"/>
        <color auto="1"/>
      </font>
      <fill>
        <gradientFill degree="90">
          <stop position="0">
            <color rgb="FFFF0000"/>
          </stop>
          <stop position="1">
            <color rgb="FFFFFF00"/>
          </stop>
        </gradientFill>
      </fill>
      <border>
        <left style="dashDot">
          <color rgb="FF000000"/>
        </left>
        <right style="dashDot">
          <color rgb="FF000000"/>
        </right>
        <top style="dashDot"/>
        <bottom style="dashDot">
          <color rgb="FF000000"/>
        </bottom>
      </border>
    </dxf>
    <dxf>
      <font>
        <b/>
        <i val="0"/>
      </font>
      <fill>
        <patternFill>
          <bgColor rgb="FFFF0000"/>
        </patternFill>
      </fill>
      <border>
        <left style="dashDotDot">
          <color rgb="FF000000"/>
        </left>
        <right style="dashDotDot">
          <color rgb="FF000000"/>
        </right>
        <top style="dashDotDot"/>
        <bottom style="dashDotDot">
          <color rgb="FF000000"/>
        </bottom>
      </border>
    </dxf>
    <dxf>
      <font>
        <b/>
        <i val="0"/>
        <color auto="1"/>
      </font>
      <fill>
        <patternFill>
          <bgColor rgb="FFFF0000"/>
        </patternFill>
      </fill>
      <border/>
    </dxf>
    <dxf>
      <font>
        <b/>
        <i val="0"/>
      </font>
      <fill>
        <patternFill>
          <bgColor rgb="FFFF0000"/>
        </patternFill>
      </fill>
      <border>
        <left style="dashDot">
          <color rgb="FF000000"/>
        </left>
        <right style="dashDot">
          <color rgb="FF000000"/>
        </right>
        <top style="dashDot"/>
        <bottom style="dashDot">
          <color rgb="FF000000"/>
        </bottom>
      </border>
    </dxf>
    <dxf>
      <font>
        <b/>
        <i val="0"/>
        <color auto="1"/>
      </font>
      <fill>
        <patternFill>
          <bgColor rgb="FFFF0000"/>
        </patternFill>
      </fill>
      <border>
        <left style="dashDotDot">
          <color rgb="FF000000"/>
        </left>
        <right style="dashDotDot">
          <color rgb="FF000000"/>
        </right>
        <top style="dashDotDot"/>
        <bottom style="dashDotDot">
          <color rgb="FF000000"/>
        </bottom>
      </border>
    </dxf>
    <dxf>
      <font>
        <b/>
        <i val="0"/>
        <color rgb="FFFF33CC"/>
      </font>
      <fill>
        <patternFill>
          <bgColor rgb="FFFFFF99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wmf" /><Relationship Id="rId3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180975</xdr:colOff>
      <xdr:row>85</xdr:row>
      <xdr:rowOff>0</xdr:rowOff>
    </xdr:from>
    <xdr:ext cx="1962150" cy="314325"/>
    <xdr:sp>
      <xdr:nvSpPr>
        <xdr:cNvPr id="1" name="Rectangle 94"/>
        <xdr:cNvSpPr>
          <a:spLocks/>
        </xdr:cNvSpPr>
      </xdr:nvSpPr>
      <xdr:spPr>
        <a:xfrm>
          <a:off x="1162050" y="12144375"/>
          <a:ext cx="19621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800" b="1" i="0" u="none" baseline="0"/>
            <a:t>Calculation Sheet</a:t>
          </a:r>
        </a:p>
      </xdr:txBody>
    </xdr:sp>
    <xdr:clientData/>
  </xdr:oneCellAnchor>
  <xdr:oneCellAnchor>
    <xdr:from>
      <xdr:col>3</xdr:col>
      <xdr:colOff>9525</xdr:colOff>
      <xdr:row>86</xdr:row>
      <xdr:rowOff>76200</xdr:rowOff>
    </xdr:from>
    <xdr:ext cx="1133475" cy="314325"/>
    <xdr:sp>
      <xdr:nvSpPr>
        <xdr:cNvPr id="2" name="Rectangle 95"/>
        <xdr:cNvSpPr>
          <a:spLocks/>
        </xdr:cNvSpPr>
      </xdr:nvSpPr>
      <xdr:spPr>
        <a:xfrm>
          <a:off x="1571625" y="12363450"/>
          <a:ext cx="11334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600" b="1" i="1" u="none" baseline="0">
              <a:solidFill>
                <a:srgbClr val="0000FF"/>
              </a:solidFill>
            </a:rPr>
            <a:t>RC.Design</a:t>
          </a:r>
        </a:p>
      </xdr:txBody>
    </xdr:sp>
    <xdr:clientData/>
  </xdr:oneCellAnchor>
  <xdr:twoCellAnchor editAs="oneCell">
    <xdr:from>
      <xdr:col>1</xdr:col>
      <xdr:colOff>9525</xdr:colOff>
      <xdr:row>85</xdr:row>
      <xdr:rowOff>9525</xdr:rowOff>
    </xdr:from>
    <xdr:to>
      <xdr:col>2</xdr:col>
      <xdr:colOff>333375</xdr:colOff>
      <xdr:row>89</xdr:row>
      <xdr:rowOff>0</xdr:rowOff>
    </xdr:to>
    <xdr:pic>
      <xdr:nvPicPr>
        <xdr:cNvPr id="3" name="Picture 961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12153900"/>
          <a:ext cx="6953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361950</xdr:colOff>
      <xdr:row>22</xdr:row>
      <xdr:rowOff>0</xdr:rowOff>
    </xdr:from>
    <xdr:to>
      <xdr:col>13</xdr:col>
      <xdr:colOff>0</xdr:colOff>
      <xdr:row>41</xdr:row>
      <xdr:rowOff>0</xdr:rowOff>
    </xdr:to>
    <xdr:sp>
      <xdr:nvSpPr>
        <xdr:cNvPr id="4" name="Rectangle 50401" descr="Paper bag"/>
        <xdr:cNvSpPr>
          <a:spLocks/>
        </xdr:cNvSpPr>
      </xdr:nvSpPr>
      <xdr:spPr>
        <a:xfrm>
          <a:off x="3409950" y="3143250"/>
          <a:ext cx="1866900" cy="2714625"/>
        </a:xfrm>
        <a:prstGeom prst="rect">
          <a:avLst/>
        </a:prstGeom>
        <a:blipFill>
          <a:blip r:embed="rId3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28575</xdr:colOff>
      <xdr:row>24</xdr:row>
      <xdr:rowOff>0</xdr:rowOff>
    </xdr:from>
    <xdr:to>
      <xdr:col>10</xdr:col>
      <xdr:colOff>333375</xdr:colOff>
      <xdr:row>41</xdr:row>
      <xdr:rowOff>0</xdr:rowOff>
    </xdr:to>
    <xdr:sp>
      <xdr:nvSpPr>
        <xdr:cNvPr id="5" name="Rectangle 50348"/>
        <xdr:cNvSpPr>
          <a:spLocks/>
        </xdr:cNvSpPr>
      </xdr:nvSpPr>
      <xdr:spPr>
        <a:xfrm>
          <a:off x="4191000" y="3429000"/>
          <a:ext cx="304800" cy="2428875"/>
        </a:xfrm>
        <a:prstGeom prst="rect">
          <a:avLst/>
        </a:prstGeom>
        <a:gradFill rotWithShape="1">
          <a:gsLst>
            <a:gs pos="0">
              <a:srgbClr val="767676"/>
            </a:gs>
            <a:gs pos="50000">
              <a:srgbClr val="363636"/>
            </a:gs>
            <a:gs pos="100000">
              <a:srgbClr val="767676"/>
            </a:gs>
          </a:gsLst>
          <a:lin ang="0" scaled="1"/>
        </a:gra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314325</xdr:colOff>
      <xdr:row>26</xdr:row>
      <xdr:rowOff>19050</xdr:rowOff>
    </xdr:from>
    <xdr:to>
      <xdr:col>9</xdr:col>
      <xdr:colOff>314325</xdr:colOff>
      <xdr:row>27</xdr:row>
      <xdr:rowOff>114300</xdr:rowOff>
    </xdr:to>
    <xdr:sp>
      <xdr:nvSpPr>
        <xdr:cNvPr id="6" name="Line 50389"/>
        <xdr:cNvSpPr>
          <a:spLocks/>
        </xdr:cNvSpPr>
      </xdr:nvSpPr>
      <xdr:spPr>
        <a:xfrm>
          <a:off x="4105275" y="3733800"/>
          <a:ext cx="0" cy="238125"/>
        </a:xfrm>
        <a:prstGeom prst="line">
          <a:avLst/>
        </a:prstGeom>
        <a:noFill/>
        <a:ln w="19050" cmpd="sng">
          <a:solidFill>
            <a:srgbClr val="FF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314325</xdr:colOff>
      <xdr:row>28</xdr:row>
      <xdr:rowOff>47625</xdr:rowOff>
    </xdr:from>
    <xdr:to>
      <xdr:col>9</xdr:col>
      <xdr:colOff>314325</xdr:colOff>
      <xdr:row>30</xdr:row>
      <xdr:rowOff>0</xdr:rowOff>
    </xdr:to>
    <xdr:sp>
      <xdr:nvSpPr>
        <xdr:cNvPr id="7" name="Line 50390"/>
        <xdr:cNvSpPr>
          <a:spLocks/>
        </xdr:cNvSpPr>
      </xdr:nvSpPr>
      <xdr:spPr>
        <a:xfrm>
          <a:off x="4105275" y="4048125"/>
          <a:ext cx="0" cy="238125"/>
        </a:xfrm>
        <a:prstGeom prst="line">
          <a:avLst/>
        </a:prstGeom>
        <a:noFill/>
        <a:ln w="9525" cmpd="sng">
          <a:solidFill>
            <a:srgbClr val="FF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314325</xdr:colOff>
      <xdr:row>30</xdr:row>
      <xdr:rowOff>47625</xdr:rowOff>
    </xdr:from>
    <xdr:to>
      <xdr:col>9</xdr:col>
      <xdr:colOff>314325</xdr:colOff>
      <xdr:row>32</xdr:row>
      <xdr:rowOff>0</xdr:rowOff>
    </xdr:to>
    <xdr:sp>
      <xdr:nvSpPr>
        <xdr:cNvPr id="8" name="Line 50391"/>
        <xdr:cNvSpPr>
          <a:spLocks/>
        </xdr:cNvSpPr>
      </xdr:nvSpPr>
      <xdr:spPr>
        <a:xfrm>
          <a:off x="4105275" y="4333875"/>
          <a:ext cx="0" cy="238125"/>
        </a:xfrm>
        <a:prstGeom prst="line">
          <a:avLst/>
        </a:prstGeom>
        <a:noFill/>
        <a:ln w="9525" cmpd="sng">
          <a:solidFill>
            <a:srgbClr val="FF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314325</xdr:colOff>
      <xdr:row>32</xdr:row>
      <xdr:rowOff>66675</xdr:rowOff>
    </xdr:from>
    <xdr:to>
      <xdr:col>9</xdr:col>
      <xdr:colOff>314325</xdr:colOff>
      <xdr:row>34</xdr:row>
      <xdr:rowOff>19050</xdr:rowOff>
    </xdr:to>
    <xdr:sp>
      <xdr:nvSpPr>
        <xdr:cNvPr id="9" name="Line 50392"/>
        <xdr:cNvSpPr>
          <a:spLocks/>
        </xdr:cNvSpPr>
      </xdr:nvSpPr>
      <xdr:spPr>
        <a:xfrm>
          <a:off x="4105275" y="4638675"/>
          <a:ext cx="0" cy="238125"/>
        </a:xfrm>
        <a:prstGeom prst="line">
          <a:avLst/>
        </a:prstGeom>
        <a:noFill/>
        <a:ln w="9525" cmpd="sng">
          <a:solidFill>
            <a:srgbClr val="FF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314325</xdr:colOff>
      <xdr:row>34</xdr:row>
      <xdr:rowOff>85725</xdr:rowOff>
    </xdr:from>
    <xdr:to>
      <xdr:col>9</xdr:col>
      <xdr:colOff>314325</xdr:colOff>
      <xdr:row>36</xdr:row>
      <xdr:rowOff>38100</xdr:rowOff>
    </xdr:to>
    <xdr:sp>
      <xdr:nvSpPr>
        <xdr:cNvPr id="10" name="Line 50393"/>
        <xdr:cNvSpPr>
          <a:spLocks/>
        </xdr:cNvSpPr>
      </xdr:nvSpPr>
      <xdr:spPr>
        <a:xfrm>
          <a:off x="4105275" y="4943475"/>
          <a:ext cx="0" cy="238125"/>
        </a:xfrm>
        <a:prstGeom prst="line">
          <a:avLst/>
        </a:prstGeom>
        <a:noFill/>
        <a:ln w="9525" cmpd="sng">
          <a:solidFill>
            <a:srgbClr val="FF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28575</xdr:colOff>
      <xdr:row>26</xdr:row>
      <xdr:rowOff>19050</xdr:rowOff>
    </xdr:from>
    <xdr:to>
      <xdr:col>11</xdr:col>
      <xdr:colOff>28575</xdr:colOff>
      <xdr:row>27</xdr:row>
      <xdr:rowOff>114300</xdr:rowOff>
    </xdr:to>
    <xdr:sp>
      <xdr:nvSpPr>
        <xdr:cNvPr id="11" name="Line 50394"/>
        <xdr:cNvSpPr>
          <a:spLocks/>
        </xdr:cNvSpPr>
      </xdr:nvSpPr>
      <xdr:spPr>
        <a:xfrm>
          <a:off x="4562475" y="3733800"/>
          <a:ext cx="0" cy="238125"/>
        </a:xfrm>
        <a:prstGeom prst="line">
          <a:avLst/>
        </a:prstGeom>
        <a:noFill/>
        <a:ln w="9525" cmpd="sng">
          <a:solidFill>
            <a:srgbClr val="FF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28575</xdr:colOff>
      <xdr:row>28</xdr:row>
      <xdr:rowOff>66675</xdr:rowOff>
    </xdr:from>
    <xdr:to>
      <xdr:col>11</xdr:col>
      <xdr:colOff>28575</xdr:colOff>
      <xdr:row>30</xdr:row>
      <xdr:rowOff>19050</xdr:rowOff>
    </xdr:to>
    <xdr:sp>
      <xdr:nvSpPr>
        <xdr:cNvPr id="12" name="Line 50395"/>
        <xdr:cNvSpPr>
          <a:spLocks/>
        </xdr:cNvSpPr>
      </xdr:nvSpPr>
      <xdr:spPr>
        <a:xfrm>
          <a:off x="4562475" y="4067175"/>
          <a:ext cx="0" cy="238125"/>
        </a:xfrm>
        <a:prstGeom prst="line">
          <a:avLst/>
        </a:prstGeom>
        <a:noFill/>
        <a:ln w="9525" cmpd="sng">
          <a:solidFill>
            <a:srgbClr val="FF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28575</xdr:colOff>
      <xdr:row>30</xdr:row>
      <xdr:rowOff>76200</xdr:rowOff>
    </xdr:from>
    <xdr:to>
      <xdr:col>11</xdr:col>
      <xdr:colOff>28575</xdr:colOff>
      <xdr:row>32</xdr:row>
      <xdr:rowOff>28575</xdr:rowOff>
    </xdr:to>
    <xdr:sp>
      <xdr:nvSpPr>
        <xdr:cNvPr id="13" name="Line 50396"/>
        <xdr:cNvSpPr>
          <a:spLocks/>
        </xdr:cNvSpPr>
      </xdr:nvSpPr>
      <xdr:spPr>
        <a:xfrm>
          <a:off x="4562475" y="4362450"/>
          <a:ext cx="0" cy="238125"/>
        </a:xfrm>
        <a:prstGeom prst="line">
          <a:avLst/>
        </a:prstGeom>
        <a:noFill/>
        <a:ln w="9525" cmpd="sng">
          <a:solidFill>
            <a:srgbClr val="FF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28575</xdr:colOff>
      <xdr:row>32</xdr:row>
      <xdr:rowOff>85725</xdr:rowOff>
    </xdr:from>
    <xdr:to>
      <xdr:col>11</xdr:col>
      <xdr:colOff>28575</xdr:colOff>
      <xdr:row>34</xdr:row>
      <xdr:rowOff>38100</xdr:rowOff>
    </xdr:to>
    <xdr:sp>
      <xdr:nvSpPr>
        <xdr:cNvPr id="14" name="Line 50397"/>
        <xdr:cNvSpPr>
          <a:spLocks/>
        </xdr:cNvSpPr>
      </xdr:nvSpPr>
      <xdr:spPr>
        <a:xfrm>
          <a:off x="4562475" y="4657725"/>
          <a:ext cx="0" cy="238125"/>
        </a:xfrm>
        <a:prstGeom prst="line">
          <a:avLst/>
        </a:prstGeom>
        <a:noFill/>
        <a:ln w="9525" cmpd="sng">
          <a:solidFill>
            <a:srgbClr val="FF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38100</xdr:colOff>
      <xdr:row>34</xdr:row>
      <xdr:rowOff>114300</xdr:rowOff>
    </xdr:from>
    <xdr:to>
      <xdr:col>11</xdr:col>
      <xdr:colOff>38100</xdr:colOff>
      <xdr:row>36</xdr:row>
      <xdr:rowOff>66675</xdr:rowOff>
    </xdr:to>
    <xdr:sp>
      <xdr:nvSpPr>
        <xdr:cNvPr id="15" name="Line 50398"/>
        <xdr:cNvSpPr>
          <a:spLocks/>
        </xdr:cNvSpPr>
      </xdr:nvSpPr>
      <xdr:spPr>
        <a:xfrm>
          <a:off x="4572000" y="4972050"/>
          <a:ext cx="0" cy="238125"/>
        </a:xfrm>
        <a:prstGeom prst="line">
          <a:avLst/>
        </a:prstGeom>
        <a:noFill/>
        <a:ln w="9525" cmpd="sng">
          <a:solidFill>
            <a:srgbClr val="FF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19050</xdr:colOff>
      <xdr:row>22</xdr:row>
      <xdr:rowOff>0</xdr:rowOff>
    </xdr:from>
    <xdr:to>
      <xdr:col>14</xdr:col>
      <xdr:colOff>323850</xdr:colOff>
      <xdr:row>22</xdr:row>
      <xdr:rowOff>0</xdr:rowOff>
    </xdr:to>
    <xdr:sp>
      <xdr:nvSpPr>
        <xdr:cNvPr id="16" name="Line 50402"/>
        <xdr:cNvSpPr>
          <a:spLocks/>
        </xdr:cNvSpPr>
      </xdr:nvSpPr>
      <xdr:spPr>
        <a:xfrm>
          <a:off x="5295900" y="3143250"/>
          <a:ext cx="676275" cy="0"/>
        </a:xfrm>
        <a:prstGeom prst="line">
          <a:avLst/>
        </a:prstGeom>
        <a:noFill/>
        <a:ln w="12700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361950</xdr:colOff>
      <xdr:row>24</xdr:row>
      <xdr:rowOff>0</xdr:rowOff>
    </xdr:from>
    <xdr:to>
      <xdr:col>15</xdr:col>
      <xdr:colOff>47625</xdr:colOff>
      <xdr:row>24</xdr:row>
      <xdr:rowOff>0</xdr:rowOff>
    </xdr:to>
    <xdr:sp>
      <xdr:nvSpPr>
        <xdr:cNvPr id="17" name="Line 50403"/>
        <xdr:cNvSpPr>
          <a:spLocks/>
        </xdr:cNvSpPr>
      </xdr:nvSpPr>
      <xdr:spPr>
        <a:xfrm>
          <a:off x="4524375" y="3429000"/>
          <a:ext cx="1543050" cy="0"/>
        </a:xfrm>
        <a:prstGeom prst="line">
          <a:avLst/>
        </a:prstGeom>
        <a:noFill/>
        <a:ln w="12700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26</xdr:col>
      <xdr:colOff>209550</xdr:colOff>
      <xdr:row>50</xdr:row>
      <xdr:rowOff>0</xdr:rowOff>
    </xdr:from>
    <xdr:to>
      <xdr:col>30</xdr:col>
      <xdr:colOff>152400</xdr:colOff>
      <xdr:row>50</xdr:row>
      <xdr:rowOff>0</xdr:rowOff>
    </xdr:to>
    <xdr:sp>
      <xdr:nvSpPr>
        <xdr:cNvPr id="18" name="Line 50404"/>
        <xdr:cNvSpPr>
          <a:spLocks/>
        </xdr:cNvSpPr>
      </xdr:nvSpPr>
      <xdr:spPr>
        <a:xfrm>
          <a:off x="10172700" y="7143750"/>
          <a:ext cx="1543050" cy="0"/>
        </a:xfrm>
        <a:prstGeom prst="line">
          <a:avLst/>
        </a:prstGeom>
        <a:noFill/>
        <a:ln w="12700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342900</xdr:colOff>
      <xdr:row>30</xdr:row>
      <xdr:rowOff>9525</xdr:rowOff>
    </xdr:from>
    <xdr:to>
      <xdr:col>15</xdr:col>
      <xdr:colOff>28575</xdr:colOff>
      <xdr:row>30</xdr:row>
      <xdr:rowOff>9525</xdr:rowOff>
    </xdr:to>
    <xdr:sp>
      <xdr:nvSpPr>
        <xdr:cNvPr id="19" name="Line 50408"/>
        <xdr:cNvSpPr>
          <a:spLocks/>
        </xdr:cNvSpPr>
      </xdr:nvSpPr>
      <xdr:spPr>
        <a:xfrm>
          <a:off x="4505325" y="4295775"/>
          <a:ext cx="1543050" cy="0"/>
        </a:xfrm>
        <a:prstGeom prst="line">
          <a:avLst/>
        </a:prstGeom>
        <a:noFill/>
        <a:ln w="12700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333375</xdr:colOff>
      <xdr:row>41</xdr:row>
      <xdr:rowOff>0</xdr:rowOff>
    </xdr:from>
    <xdr:to>
      <xdr:col>15</xdr:col>
      <xdr:colOff>19050</xdr:colOff>
      <xdr:row>41</xdr:row>
      <xdr:rowOff>0</xdr:rowOff>
    </xdr:to>
    <xdr:sp>
      <xdr:nvSpPr>
        <xdr:cNvPr id="20" name="Line 50409"/>
        <xdr:cNvSpPr>
          <a:spLocks/>
        </xdr:cNvSpPr>
      </xdr:nvSpPr>
      <xdr:spPr>
        <a:xfrm>
          <a:off x="4495800" y="5857875"/>
          <a:ext cx="1543050" cy="0"/>
        </a:xfrm>
        <a:prstGeom prst="line">
          <a:avLst/>
        </a:prstGeom>
        <a:noFill/>
        <a:ln w="12700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0</xdr:colOff>
      <xdr:row>22</xdr:row>
      <xdr:rowOff>9525</xdr:rowOff>
    </xdr:from>
    <xdr:to>
      <xdr:col>14</xdr:col>
      <xdr:colOff>0</xdr:colOff>
      <xdr:row>24</xdr:row>
      <xdr:rowOff>0</xdr:rowOff>
    </xdr:to>
    <xdr:sp>
      <xdr:nvSpPr>
        <xdr:cNvPr id="21" name="Line 50410"/>
        <xdr:cNvSpPr>
          <a:spLocks/>
        </xdr:cNvSpPr>
      </xdr:nvSpPr>
      <xdr:spPr>
        <a:xfrm>
          <a:off x="5648325" y="3152775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0</xdr:colOff>
      <xdr:row>24</xdr:row>
      <xdr:rowOff>19050</xdr:rowOff>
    </xdr:from>
    <xdr:to>
      <xdr:col>14</xdr:col>
      <xdr:colOff>0</xdr:colOff>
      <xdr:row>30</xdr:row>
      <xdr:rowOff>9525</xdr:rowOff>
    </xdr:to>
    <xdr:sp>
      <xdr:nvSpPr>
        <xdr:cNvPr id="22" name="Line 50412"/>
        <xdr:cNvSpPr>
          <a:spLocks/>
        </xdr:cNvSpPr>
      </xdr:nvSpPr>
      <xdr:spPr>
        <a:xfrm>
          <a:off x="5648325" y="3448050"/>
          <a:ext cx="0" cy="8477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0</xdr:colOff>
      <xdr:row>30</xdr:row>
      <xdr:rowOff>19050</xdr:rowOff>
    </xdr:from>
    <xdr:to>
      <xdr:col>14</xdr:col>
      <xdr:colOff>0</xdr:colOff>
      <xdr:row>40</xdr:row>
      <xdr:rowOff>133350</xdr:rowOff>
    </xdr:to>
    <xdr:sp>
      <xdr:nvSpPr>
        <xdr:cNvPr id="23" name="Line 50413"/>
        <xdr:cNvSpPr>
          <a:spLocks/>
        </xdr:cNvSpPr>
      </xdr:nvSpPr>
      <xdr:spPr>
        <a:xfrm>
          <a:off x="5648325" y="4305300"/>
          <a:ext cx="0" cy="154305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28575</xdr:colOff>
      <xdr:row>36</xdr:row>
      <xdr:rowOff>123825</xdr:rowOff>
    </xdr:from>
    <xdr:to>
      <xdr:col>11</xdr:col>
      <xdr:colOff>28575</xdr:colOff>
      <xdr:row>38</xdr:row>
      <xdr:rowOff>76200</xdr:rowOff>
    </xdr:to>
    <xdr:sp>
      <xdr:nvSpPr>
        <xdr:cNvPr id="24" name="Line 50414"/>
        <xdr:cNvSpPr>
          <a:spLocks/>
        </xdr:cNvSpPr>
      </xdr:nvSpPr>
      <xdr:spPr>
        <a:xfrm>
          <a:off x="4562475" y="5267325"/>
          <a:ext cx="0" cy="238125"/>
        </a:xfrm>
        <a:prstGeom prst="line">
          <a:avLst/>
        </a:prstGeom>
        <a:noFill/>
        <a:ln w="9525" cmpd="sng">
          <a:solidFill>
            <a:srgbClr val="FF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28575</xdr:colOff>
      <xdr:row>39</xdr:row>
      <xdr:rowOff>9525</xdr:rowOff>
    </xdr:from>
    <xdr:to>
      <xdr:col>11</xdr:col>
      <xdr:colOff>28575</xdr:colOff>
      <xdr:row>40</xdr:row>
      <xdr:rowOff>104775</xdr:rowOff>
    </xdr:to>
    <xdr:sp>
      <xdr:nvSpPr>
        <xdr:cNvPr id="25" name="Line 50415"/>
        <xdr:cNvSpPr>
          <a:spLocks/>
        </xdr:cNvSpPr>
      </xdr:nvSpPr>
      <xdr:spPr>
        <a:xfrm>
          <a:off x="4562475" y="5581650"/>
          <a:ext cx="0" cy="238125"/>
        </a:xfrm>
        <a:prstGeom prst="line">
          <a:avLst/>
        </a:prstGeom>
        <a:noFill/>
        <a:ln w="9525" cmpd="sng">
          <a:solidFill>
            <a:srgbClr val="FF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323850</xdr:colOff>
      <xdr:row>36</xdr:row>
      <xdr:rowOff>104775</xdr:rowOff>
    </xdr:from>
    <xdr:to>
      <xdr:col>9</xdr:col>
      <xdr:colOff>323850</xdr:colOff>
      <xdr:row>38</xdr:row>
      <xdr:rowOff>57150</xdr:rowOff>
    </xdr:to>
    <xdr:sp>
      <xdr:nvSpPr>
        <xdr:cNvPr id="26" name="Line 50417"/>
        <xdr:cNvSpPr>
          <a:spLocks/>
        </xdr:cNvSpPr>
      </xdr:nvSpPr>
      <xdr:spPr>
        <a:xfrm>
          <a:off x="4114800" y="5248275"/>
          <a:ext cx="0" cy="238125"/>
        </a:xfrm>
        <a:prstGeom prst="line">
          <a:avLst/>
        </a:prstGeom>
        <a:noFill/>
        <a:ln w="9525" cmpd="sng">
          <a:solidFill>
            <a:srgbClr val="FF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323850</xdr:colOff>
      <xdr:row>39</xdr:row>
      <xdr:rowOff>0</xdr:rowOff>
    </xdr:from>
    <xdr:to>
      <xdr:col>9</xdr:col>
      <xdr:colOff>323850</xdr:colOff>
      <xdr:row>40</xdr:row>
      <xdr:rowOff>95250</xdr:rowOff>
    </xdr:to>
    <xdr:sp>
      <xdr:nvSpPr>
        <xdr:cNvPr id="27" name="Line 50418"/>
        <xdr:cNvSpPr>
          <a:spLocks/>
        </xdr:cNvSpPr>
      </xdr:nvSpPr>
      <xdr:spPr>
        <a:xfrm>
          <a:off x="4114800" y="5572125"/>
          <a:ext cx="0" cy="238125"/>
        </a:xfrm>
        <a:prstGeom prst="line">
          <a:avLst/>
        </a:prstGeom>
        <a:noFill/>
        <a:ln w="9525" cmpd="sng">
          <a:solidFill>
            <a:srgbClr val="FF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66675</xdr:colOff>
      <xdr:row>33</xdr:row>
      <xdr:rowOff>85725</xdr:rowOff>
    </xdr:from>
    <xdr:to>
      <xdr:col>12</xdr:col>
      <xdr:colOff>47625</xdr:colOff>
      <xdr:row>35</xdr:row>
      <xdr:rowOff>133350</xdr:rowOff>
    </xdr:to>
    <xdr:sp>
      <xdr:nvSpPr>
        <xdr:cNvPr id="28" name="Text Box 50423"/>
        <xdr:cNvSpPr txBox="1">
          <a:spLocks noChangeArrowheads="1"/>
        </xdr:cNvSpPr>
      </xdr:nvSpPr>
      <xdr:spPr>
        <a:xfrm>
          <a:off x="4600575" y="4800600"/>
          <a:ext cx="352425" cy="333375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600" b="1" i="0" u="none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QF2</a:t>
          </a:r>
        </a:p>
      </xdr:txBody>
    </xdr:sp>
    <xdr:clientData/>
  </xdr:twoCellAnchor>
  <xdr:twoCellAnchor>
    <xdr:from>
      <xdr:col>11</xdr:col>
      <xdr:colOff>66675</xdr:colOff>
      <xdr:row>26</xdr:row>
      <xdr:rowOff>66675</xdr:rowOff>
    </xdr:from>
    <xdr:to>
      <xdr:col>12</xdr:col>
      <xdr:colOff>47625</xdr:colOff>
      <xdr:row>28</xdr:row>
      <xdr:rowOff>114300</xdr:rowOff>
    </xdr:to>
    <xdr:sp>
      <xdr:nvSpPr>
        <xdr:cNvPr id="29" name="Text Box 50424"/>
        <xdr:cNvSpPr txBox="1">
          <a:spLocks noChangeArrowheads="1"/>
        </xdr:cNvSpPr>
      </xdr:nvSpPr>
      <xdr:spPr>
        <a:xfrm>
          <a:off x="4600575" y="3781425"/>
          <a:ext cx="352425" cy="333375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600" b="1" i="0" u="none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QF1</a:t>
          </a:r>
        </a:p>
      </xdr:txBody>
    </xdr:sp>
    <xdr:clientData/>
  </xdr:twoCellAnchor>
  <xdr:twoCellAnchor>
    <xdr:from>
      <xdr:col>9</xdr:col>
      <xdr:colOff>314325</xdr:colOff>
      <xdr:row>24</xdr:row>
      <xdr:rowOff>9525</xdr:rowOff>
    </xdr:from>
    <xdr:to>
      <xdr:col>9</xdr:col>
      <xdr:colOff>314325</xdr:colOff>
      <xdr:row>25</xdr:row>
      <xdr:rowOff>104775</xdr:rowOff>
    </xdr:to>
    <xdr:sp>
      <xdr:nvSpPr>
        <xdr:cNvPr id="30" name="Line 50425"/>
        <xdr:cNvSpPr>
          <a:spLocks/>
        </xdr:cNvSpPr>
      </xdr:nvSpPr>
      <xdr:spPr>
        <a:xfrm>
          <a:off x="4105275" y="3438525"/>
          <a:ext cx="0" cy="238125"/>
        </a:xfrm>
        <a:prstGeom prst="line">
          <a:avLst/>
        </a:prstGeom>
        <a:noFill/>
        <a:ln w="19050" cmpd="sng">
          <a:solidFill>
            <a:srgbClr val="FF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29</xdr:col>
      <xdr:colOff>76200</xdr:colOff>
      <xdr:row>52</xdr:row>
      <xdr:rowOff>19050</xdr:rowOff>
    </xdr:from>
    <xdr:to>
      <xdr:col>29</xdr:col>
      <xdr:colOff>76200</xdr:colOff>
      <xdr:row>53</xdr:row>
      <xdr:rowOff>114300</xdr:rowOff>
    </xdr:to>
    <xdr:sp>
      <xdr:nvSpPr>
        <xdr:cNvPr id="31" name="Line 50426"/>
        <xdr:cNvSpPr>
          <a:spLocks/>
        </xdr:cNvSpPr>
      </xdr:nvSpPr>
      <xdr:spPr>
        <a:xfrm>
          <a:off x="11239500" y="7448550"/>
          <a:ext cx="0" cy="238125"/>
        </a:xfrm>
        <a:prstGeom prst="line">
          <a:avLst/>
        </a:prstGeom>
        <a:noFill/>
        <a:ln w="19050" cmpd="sng">
          <a:solidFill>
            <a:srgbClr val="0000FF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38100</xdr:colOff>
      <xdr:row>24</xdr:row>
      <xdr:rowOff>9525</xdr:rowOff>
    </xdr:from>
    <xdr:to>
      <xdr:col>11</xdr:col>
      <xdr:colOff>38100</xdr:colOff>
      <xdr:row>25</xdr:row>
      <xdr:rowOff>104775</xdr:rowOff>
    </xdr:to>
    <xdr:sp>
      <xdr:nvSpPr>
        <xdr:cNvPr id="32" name="Line 50427"/>
        <xdr:cNvSpPr>
          <a:spLocks/>
        </xdr:cNvSpPr>
      </xdr:nvSpPr>
      <xdr:spPr>
        <a:xfrm>
          <a:off x="4572000" y="3438525"/>
          <a:ext cx="0" cy="238125"/>
        </a:xfrm>
        <a:prstGeom prst="line">
          <a:avLst/>
        </a:prstGeom>
        <a:noFill/>
        <a:ln w="19050" cmpd="sng">
          <a:solidFill>
            <a:srgbClr val="FF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 editAs="oneCell">
    <xdr:from>
      <xdr:col>1</xdr:col>
      <xdr:colOff>104775</xdr:colOff>
      <xdr:row>1</xdr:row>
      <xdr:rowOff>28575</xdr:rowOff>
    </xdr:from>
    <xdr:to>
      <xdr:col>2</xdr:col>
      <xdr:colOff>238125</xdr:colOff>
      <xdr:row>4</xdr:row>
      <xdr:rowOff>114300</xdr:rowOff>
    </xdr:to>
    <xdr:pic>
      <xdr:nvPicPr>
        <xdr:cNvPr id="33" name="Picture 7659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171450"/>
          <a:ext cx="5048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" name="Table1" displayName="Table1" ref="AE28:AO38" totalsRowShown="0">
  <tableColumns count="11">
    <tableColumn id="1" name="1"/>
    <tableColumn id="2" name="2"/>
    <tableColumn id="3" name="3"/>
    <tableColumn id="4" name="4"/>
    <tableColumn id="5" name="5"/>
    <tableColumn id="6" name="6"/>
    <tableColumn id="7" name="7"/>
    <tableColumn id="8" name="8"/>
    <tableColumn id="9" name="9"/>
    <tableColumn id="10" name="10"/>
    <tableColumn id="11" name="1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FFC000"/>
    <pageSetUpPr fitToPage="1"/>
  </sheetPr>
  <dimension ref="A1:CC470"/>
  <sheetViews>
    <sheetView showGridLines="0" tabSelected="1" view="pageBreakPreview" zoomScaleNormal="105" zoomScaleSheetLayoutView="100" zoomScalePageLayoutView="0" workbookViewId="0" topLeftCell="A1">
      <pane xSplit="1" ySplit="6" topLeftCell="B1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N21" sqref="N21"/>
    </sheetView>
  </sheetViews>
  <sheetFormatPr defaultColWidth="9.140625" defaultRowHeight="11.25" customHeight="1"/>
  <cols>
    <col min="1" max="1" width="9.140625" style="5" customWidth="1"/>
    <col min="2" max="2" width="5.57421875" style="12" customWidth="1"/>
    <col min="3" max="3" width="8.7109375" style="12" customWidth="1"/>
    <col min="4" max="22" width="5.57421875" style="12" customWidth="1"/>
    <col min="23" max="25" width="4.7109375" style="18" customWidth="1"/>
    <col min="26" max="34" width="6.00390625" style="18" customWidth="1"/>
    <col min="35" max="38" width="5.421875" style="18" customWidth="1"/>
    <col min="39" max="39" width="7.00390625" style="18" bestFit="1" customWidth="1"/>
    <col min="40" max="40" width="5.421875" style="18" customWidth="1"/>
    <col min="41" max="43" width="5.8515625" style="18" customWidth="1"/>
    <col min="44" max="44" width="7.00390625" style="18" customWidth="1"/>
    <col min="45" max="78" width="5.8515625" style="18" customWidth="1"/>
    <col min="79" max="82" width="5.8515625" style="12" customWidth="1"/>
    <col min="83" max="16384" width="9.140625" style="12" customWidth="1"/>
  </cols>
  <sheetData>
    <row r="1" spans="2:22" ht="11.25" customHeight="1" thickBot="1"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</row>
    <row r="2" spans="2:22" ht="11.25" customHeight="1">
      <c r="B2" s="191"/>
      <c r="C2" s="237" t="s">
        <v>139</v>
      </c>
      <c r="D2" s="237"/>
      <c r="E2" s="237"/>
      <c r="F2" s="237"/>
      <c r="G2" s="238"/>
      <c r="H2" s="192" t="s">
        <v>110</v>
      </c>
      <c r="I2" s="193"/>
      <c r="J2" s="235" t="s">
        <v>111</v>
      </c>
      <c r="K2" s="235"/>
      <c r="L2" s="235"/>
      <c r="M2" s="235"/>
      <c r="N2" s="194"/>
      <c r="O2" s="195" t="s">
        <v>112</v>
      </c>
      <c r="P2" s="195"/>
      <c r="Q2" s="234" t="s">
        <v>121</v>
      </c>
      <c r="R2" s="234"/>
      <c r="S2" s="234"/>
      <c r="T2" s="234"/>
      <c r="U2" s="229" t="s">
        <v>113</v>
      </c>
      <c r="V2" s="210">
        <v>1</v>
      </c>
    </row>
    <row r="3" spans="2:22" ht="11.25" customHeight="1">
      <c r="B3" s="196"/>
      <c r="C3" s="239"/>
      <c r="D3" s="239"/>
      <c r="E3" s="239"/>
      <c r="F3" s="239"/>
      <c r="G3" s="240"/>
      <c r="H3" s="116" t="s">
        <v>114</v>
      </c>
      <c r="I3" s="197"/>
      <c r="J3" s="236" t="s">
        <v>115</v>
      </c>
      <c r="K3" s="236"/>
      <c r="L3" s="236"/>
      <c r="M3" s="236"/>
      <c r="N3" s="198"/>
      <c r="O3" s="250" t="s">
        <v>116</v>
      </c>
      <c r="P3" s="251"/>
      <c r="Q3" s="249" t="s">
        <v>138</v>
      </c>
      <c r="R3" s="249"/>
      <c r="S3" s="249"/>
      <c r="T3" s="249"/>
      <c r="U3" s="230"/>
      <c r="V3" s="199" t="s">
        <v>117</v>
      </c>
    </row>
    <row r="4" spans="2:22" ht="11.25" customHeight="1">
      <c r="B4" s="196"/>
      <c r="C4" s="239" t="s">
        <v>140</v>
      </c>
      <c r="D4" s="239"/>
      <c r="E4" s="239"/>
      <c r="F4" s="239"/>
      <c r="G4" s="240"/>
      <c r="H4" s="116" t="s">
        <v>118</v>
      </c>
      <c r="I4" s="197"/>
      <c r="J4" s="236" t="s">
        <v>119</v>
      </c>
      <c r="K4" s="236"/>
      <c r="L4" s="236"/>
      <c r="M4" s="236"/>
      <c r="N4" s="198"/>
      <c r="O4" s="217" t="s">
        <v>120</v>
      </c>
      <c r="P4" s="217"/>
      <c r="Q4" s="252">
        <v>39603</v>
      </c>
      <c r="R4" s="252"/>
      <c r="S4" s="252"/>
      <c r="T4" s="252"/>
      <c r="U4" s="230"/>
      <c r="V4" s="209">
        <v>1</v>
      </c>
    </row>
    <row r="5" spans="2:22" ht="11.25" customHeight="1" thickBot="1">
      <c r="B5" s="200"/>
      <c r="C5" s="241"/>
      <c r="D5" s="241"/>
      <c r="E5" s="241"/>
      <c r="F5" s="241"/>
      <c r="G5" s="242"/>
      <c r="H5" s="201"/>
      <c r="I5" s="202"/>
      <c r="J5" s="202"/>
      <c r="K5" s="203"/>
      <c r="L5" s="106"/>
      <c r="M5" s="107"/>
      <c r="N5" s="204"/>
      <c r="O5" s="205"/>
      <c r="P5" s="205"/>
      <c r="Q5" s="206"/>
      <c r="R5" s="206"/>
      <c r="S5" s="206"/>
      <c r="T5" s="206"/>
      <c r="U5" s="230"/>
      <c r="V5" s="207"/>
    </row>
    <row r="6" spans="2:22" ht="11.25" customHeight="1" thickBot="1">
      <c r="B6" s="231" t="s">
        <v>142</v>
      </c>
      <c r="C6" s="232"/>
      <c r="D6" s="232"/>
      <c r="E6" s="232"/>
      <c r="F6" s="232"/>
      <c r="G6" s="232"/>
      <c r="H6" s="232"/>
      <c r="I6" s="232"/>
      <c r="J6" s="232"/>
      <c r="K6" s="232"/>
      <c r="L6" s="232"/>
      <c r="M6" s="232"/>
      <c r="N6" s="232"/>
      <c r="O6" s="232"/>
      <c r="P6" s="232"/>
      <c r="Q6" s="232"/>
      <c r="R6" s="232"/>
      <c r="S6" s="232"/>
      <c r="T6" s="232"/>
      <c r="U6" s="232"/>
      <c r="V6" s="233"/>
    </row>
    <row r="7" spans="2:22" ht="11.25" customHeight="1">
      <c r="B7" s="22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23"/>
    </row>
    <row r="8" spans="2:22" ht="11.25" customHeight="1">
      <c r="B8" s="46" t="s">
        <v>7</v>
      </c>
      <c r="C8" s="47" t="s">
        <v>122</v>
      </c>
      <c r="D8" s="48"/>
      <c r="E8" s="48"/>
      <c r="F8" s="48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23"/>
    </row>
    <row r="9" spans="2:22" ht="11.25" customHeight="1">
      <c r="B9" s="22"/>
      <c r="C9" s="99"/>
      <c r="D9" s="4"/>
      <c r="E9" s="4"/>
      <c r="F9" s="4"/>
      <c r="G9" s="4"/>
      <c r="H9" s="4"/>
      <c r="I9" s="4"/>
      <c r="J9" s="4"/>
      <c r="K9" s="4"/>
      <c r="L9" s="4"/>
      <c r="M9" s="99"/>
      <c r="N9" s="4"/>
      <c r="O9" s="4"/>
      <c r="P9" s="4"/>
      <c r="Q9" s="4"/>
      <c r="R9" s="4"/>
      <c r="S9" s="4"/>
      <c r="T9" s="4"/>
      <c r="U9" s="4"/>
      <c r="V9" s="23"/>
    </row>
    <row r="10" spans="2:22" ht="11.25" customHeight="1">
      <c r="B10" s="22"/>
      <c r="C10" s="161" t="s">
        <v>123</v>
      </c>
      <c r="D10" s="4"/>
      <c r="F10" s="4"/>
      <c r="K10" s="172"/>
      <c r="M10" s="76" t="s">
        <v>0</v>
      </c>
      <c r="N10" s="247" t="s">
        <v>107</v>
      </c>
      <c r="O10" s="248"/>
      <c r="P10" s="4"/>
      <c r="V10" s="23"/>
    </row>
    <row r="11" spans="2:22" ht="11.25" customHeight="1">
      <c r="B11" s="22"/>
      <c r="C11" s="161" t="s">
        <v>124</v>
      </c>
      <c r="D11" s="4"/>
      <c r="F11" s="4"/>
      <c r="K11" s="12" t="s">
        <v>77</v>
      </c>
      <c r="M11" s="76" t="s">
        <v>0</v>
      </c>
      <c r="N11" s="211">
        <v>6</v>
      </c>
      <c r="O11" s="208" t="s">
        <v>129</v>
      </c>
      <c r="P11" s="4"/>
      <c r="V11" s="23"/>
    </row>
    <row r="12" spans="2:22" ht="11.25" customHeight="1">
      <c r="B12" s="22"/>
      <c r="C12" s="161" t="s">
        <v>125</v>
      </c>
      <c r="D12" s="4"/>
      <c r="F12" s="4"/>
      <c r="K12" s="4" t="s">
        <v>101</v>
      </c>
      <c r="M12" s="76" t="s">
        <v>0</v>
      </c>
      <c r="N12" s="173">
        <f>VLOOKUP($N$10,'Data pile'!$B$5:$I$20,6,FALSE)</f>
        <v>138</v>
      </c>
      <c r="O12" s="99" t="s">
        <v>136</v>
      </c>
      <c r="P12" s="4"/>
      <c r="V12" s="23"/>
    </row>
    <row r="13" spans="2:22" ht="11.25" customHeight="1">
      <c r="B13" s="22"/>
      <c r="C13" s="161" t="s">
        <v>126</v>
      </c>
      <c r="D13" s="4"/>
      <c r="F13" s="4"/>
      <c r="K13" s="4" t="s">
        <v>102</v>
      </c>
      <c r="M13" s="76" t="s">
        <v>0</v>
      </c>
      <c r="N13" s="6">
        <f>VLOOKUP($N$10,'Data pile'!$B$5:$I$20,7,FALSE)</f>
        <v>50</v>
      </c>
      <c r="O13" s="99" t="s">
        <v>130</v>
      </c>
      <c r="P13" s="4"/>
      <c r="V13" s="23"/>
    </row>
    <row r="14" spans="2:22" ht="11.25" customHeight="1">
      <c r="B14" s="22"/>
      <c r="C14" s="161" t="s">
        <v>127</v>
      </c>
      <c r="D14" s="4"/>
      <c r="E14" s="4"/>
      <c r="K14" s="12" t="s">
        <v>103</v>
      </c>
      <c r="M14" s="76" t="s">
        <v>0</v>
      </c>
      <c r="N14" s="6">
        <f>VLOOKUP($N$10,'Data pile'!$B$5:$I$20,8,FALSE)</f>
        <v>33</v>
      </c>
      <c r="O14" s="185" t="s">
        <v>131</v>
      </c>
      <c r="P14" s="4"/>
      <c r="V14" s="23"/>
    </row>
    <row r="15" spans="2:22" ht="11.25" customHeight="1">
      <c r="B15" s="150"/>
      <c r="C15" s="75"/>
      <c r="D15" s="4"/>
      <c r="E15" s="4"/>
      <c r="F15" s="4"/>
      <c r="K15" s="4"/>
      <c r="M15" s="4"/>
      <c r="N15" s="4"/>
      <c r="O15" s="4"/>
      <c r="P15" s="4"/>
      <c r="V15" s="23"/>
    </row>
    <row r="16" spans="2:22" ht="11.25" customHeight="1">
      <c r="B16" s="46" t="s">
        <v>8</v>
      </c>
      <c r="C16" s="47" t="s">
        <v>128</v>
      </c>
      <c r="D16" s="48"/>
      <c r="E16" s="48"/>
      <c r="F16" s="48"/>
      <c r="K16" s="4"/>
      <c r="M16" s="76"/>
      <c r="N16" s="170"/>
      <c r="O16" s="170"/>
      <c r="P16" s="4"/>
      <c r="V16" s="23"/>
    </row>
    <row r="17" spans="2:22" ht="11.25" customHeight="1">
      <c r="B17" s="22"/>
      <c r="C17" s="4"/>
      <c r="D17" s="4"/>
      <c r="E17" s="4"/>
      <c r="F17" s="4"/>
      <c r="K17" s="4"/>
      <c r="M17" s="76"/>
      <c r="N17" s="171"/>
      <c r="O17" s="171"/>
      <c r="P17" s="4"/>
      <c r="V17" s="23"/>
    </row>
    <row r="18" spans="2:22" ht="11.25" customHeight="1">
      <c r="B18" s="22"/>
      <c r="C18" s="161" t="s">
        <v>134</v>
      </c>
      <c r="D18" s="4"/>
      <c r="E18" s="4"/>
      <c r="F18" s="4"/>
      <c r="I18" s="12" t="s">
        <v>108</v>
      </c>
      <c r="J18" s="12" t="s">
        <v>104</v>
      </c>
      <c r="K18" s="4"/>
      <c r="M18" s="76" t="s">
        <v>0</v>
      </c>
      <c r="N18" s="174">
        <f>IF(N11&gt;=7,0.6*(N13/100)*7,0.6*(N13/100)*N11)</f>
        <v>1.7999999999999998</v>
      </c>
      <c r="O18" s="185" t="s">
        <v>132</v>
      </c>
      <c r="P18" s="4"/>
      <c r="V18" s="23"/>
    </row>
    <row r="19" spans="2:22" ht="11.25" customHeight="1">
      <c r="B19" s="150"/>
      <c r="C19" s="161" t="s">
        <v>135</v>
      </c>
      <c r="D19" s="4"/>
      <c r="E19" s="4"/>
      <c r="F19" s="4"/>
      <c r="G19" s="4"/>
      <c r="H19" s="4"/>
      <c r="I19" s="12" t="s">
        <v>109</v>
      </c>
      <c r="J19" s="161" t="s">
        <v>141</v>
      </c>
      <c r="K19" s="4"/>
      <c r="M19" s="76" t="s">
        <v>0</v>
      </c>
      <c r="N19" s="190">
        <f>IF(N11&lt;=7,0,(0.6+0.22*(N11-7))*(N13/100))</f>
        <v>0</v>
      </c>
      <c r="O19" s="185" t="s">
        <v>132</v>
      </c>
      <c r="P19" s="4"/>
      <c r="V19" s="23"/>
    </row>
    <row r="20" spans="2:22" ht="11.25" customHeight="1">
      <c r="B20" s="150"/>
      <c r="C20" s="161" t="s">
        <v>146</v>
      </c>
      <c r="D20" s="4"/>
      <c r="E20" s="4"/>
      <c r="F20" s="4"/>
      <c r="G20" s="76"/>
      <c r="H20" s="158"/>
      <c r="I20" s="213" t="s">
        <v>144</v>
      </c>
      <c r="J20" s="213"/>
      <c r="K20" s="213"/>
      <c r="L20" s="4"/>
      <c r="M20" s="76" t="s">
        <v>0</v>
      </c>
      <c r="N20" s="76">
        <f>SUM(N18:N19)</f>
        <v>1.7999999999999998</v>
      </c>
      <c r="O20" s="185" t="s">
        <v>132</v>
      </c>
      <c r="P20" s="4"/>
      <c r="V20" s="23"/>
    </row>
    <row r="21" spans="2:22" ht="11.25" customHeight="1">
      <c r="B21" s="150"/>
      <c r="C21" s="161" t="s">
        <v>143</v>
      </c>
      <c r="D21" s="4"/>
      <c r="E21" s="4"/>
      <c r="F21" s="4"/>
      <c r="G21" s="76"/>
      <c r="H21" s="158"/>
      <c r="I21" s="212" t="s">
        <v>145</v>
      </c>
      <c r="J21" s="212"/>
      <c r="K21" s="212"/>
      <c r="L21" s="212"/>
      <c r="M21" s="76" t="s">
        <v>0</v>
      </c>
      <c r="N21" s="259">
        <f>N20-(N14/1000)*N11</f>
        <v>1.6019999999999999</v>
      </c>
      <c r="O21" s="185" t="s">
        <v>132</v>
      </c>
      <c r="P21" s="184"/>
      <c r="Q21" s="161"/>
      <c r="R21" s="4"/>
      <c r="S21" s="4"/>
      <c r="T21" s="4"/>
      <c r="U21" s="4"/>
      <c r="V21" s="23"/>
    </row>
    <row r="22" spans="2:22" ht="11.25" customHeight="1">
      <c r="B22" s="150"/>
      <c r="C22" s="4"/>
      <c r="D22" s="4"/>
      <c r="E22" s="4"/>
      <c r="F22" s="4"/>
      <c r="G22" s="76"/>
      <c r="H22" s="158"/>
      <c r="I22" s="4"/>
      <c r="J22" s="4"/>
      <c r="K22" s="4"/>
      <c r="L22" s="4"/>
      <c r="M22" s="4"/>
      <c r="N22" s="185"/>
      <c r="O22" s="185"/>
      <c r="P22" s="161" t="s">
        <v>137</v>
      </c>
      <c r="Q22" s="161"/>
      <c r="R22" s="4"/>
      <c r="S22" s="4"/>
      <c r="T22" s="4"/>
      <c r="U22" s="4"/>
      <c r="V22" s="23"/>
    </row>
    <row r="23" spans="2:22" ht="11.25" customHeight="1">
      <c r="B23" s="150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161"/>
      <c r="O23" s="161"/>
      <c r="P23" s="161"/>
      <c r="Q23" s="161"/>
      <c r="R23" s="4"/>
      <c r="S23" s="4"/>
      <c r="T23" s="4"/>
      <c r="U23" s="4"/>
      <c r="V23" s="23"/>
    </row>
    <row r="24" spans="2:22" ht="11.25" customHeight="1">
      <c r="B24" s="150"/>
      <c r="C24" s="75"/>
      <c r="D24" s="4"/>
      <c r="E24" s="130"/>
      <c r="F24" s="4"/>
      <c r="G24" s="4"/>
      <c r="H24" s="4"/>
      <c r="I24" s="4"/>
      <c r="J24" s="4"/>
      <c r="K24" s="4"/>
      <c r="L24" s="4"/>
      <c r="M24" s="4"/>
      <c r="N24" s="161"/>
      <c r="O24" s="161"/>
      <c r="P24" s="186" t="s">
        <v>105</v>
      </c>
      <c r="Q24" s="161"/>
      <c r="R24" s="4"/>
      <c r="S24" s="4"/>
      <c r="T24" s="4"/>
      <c r="U24" s="4"/>
      <c r="V24" s="23"/>
    </row>
    <row r="25" spans="2:22" ht="11.25" customHeight="1">
      <c r="B25" s="150"/>
      <c r="C25" s="4"/>
      <c r="D25" s="4"/>
      <c r="E25" s="4"/>
      <c r="F25" s="4"/>
      <c r="G25" s="76"/>
      <c r="H25" s="175"/>
      <c r="I25" s="176"/>
      <c r="J25" s="176"/>
      <c r="K25" s="176"/>
      <c r="L25" s="176"/>
      <c r="M25" s="176"/>
      <c r="N25" s="187"/>
      <c r="O25" s="4"/>
      <c r="P25" s="4"/>
      <c r="Q25" s="4"/>
      <c r="R25" s="4"/>
      <c r="S25" s="4"/>
      <c r="T25" s="4"/>
      <c r="U25" s="4"/>
      <c r="V25" s="23"/>
    </row>
    <row r="26" spans="2:22" ht="11.25" customHeight="1">
      <c r="B26" s="150"/>
      <c r="C26" s="4"/>
      <c r="D26" s="4"/>
      <c r="E26" s="4"/>
      <c r="F26" s="4"/>
      <c r="G26" s="76"/>
      <c r="H26" s="176"/>
      <c r="I26" s="175"/>
      <c r="J26" s="175"/>
      <c r="K26" s="175"/>
      <c r="L26" s="175"/>
      <c r="M26" s="175"/>
      <c r="N26" s="175"/>
      <c r="O26" s="161"/>
      <c r="P26" s="161"/>
      <c r="Q26" s="161"/>
      <c r="R26" s="4"/>
      <c r="S26" s="4"/>
      <c r="T26" s="4"/>
      <c r="U26" s="4"/>
      <c r="V26" s="23"/>
    </row>
    <row r="27" spans="2:22" ht="11.25" customHeight="1">
      <c r="B27" s="150"/>
      <c r="C27" s="4"/>
      <c r="D27" s="4"/>
      <c r="E27" s="4"/>
      <c r="F27" s="4"/>
      <c r="G27" s="76"/>
      <c r="H27" s="176"/>
      <c r="I27" s="176"/>
      <c r="J27" s="176"/>
      <c r="K27" s="176"/>
      <c r="L27" s="176"/>
      <c r="M27" s="176"/>
      <c r="N27" s="188"/>
      <c r="O27" s="219" t="s">
        <v>133</v>
      </c>
      <c r="P27" s="4"/>
      <c r="Q27" s="4"/>
      <c r="R27" s="4"/>
      <c r="S27" s="4"/>
      <c r="T27" s="4"/>
      <c r="U27" s="4"/>
      <c r="V27" s="23"/>
    </row>
    <row r="28" spans="2:41" ht="11.25" customHeight="1">
      <c r="B28" s="150"/>
      <c r="C28" s="4"/>
      <c r="D28" s="4"/>
      <c r="E28" s="4"/>
      <c r="F28" s="4"/>
      <c r="G28" s="76"/>
      <c r="H28" s="176"/>
      <c r="I28" s="178"/>
      <c r="J28" s="179"/>
      <c r="K28" s="180"/>
      <c r="L28" s="181"/>
      <c r="M28" s="180"/>
      <c r="N28" s="181"/>
      <c r="O28" s="219"/>
      <c r="P28" s="161"/>
      <c r="Q28" s="161"/>
      <c r="R28" s="4"/>
      <c r="S28" s="4"/>
      <c r="T28" s="4"/>
      <c r="U28" s="4"/>
      <c r="V28" s="23"/>
      <c r="AE28" s="79" t="s">
        <v>66</v>
      </c>
      <c r="AF28" s="80" t="s">
        <v>67</v>
      </c>
      <c r="AG28" s="80" t="s">
        <v>68</v>
      </c>
      <c r="AH28" s="80" t="s">
        <v>69</v>
      </c>
      <c r="AI28" s="80" t="s">
        <v>70</v>
      </c>
      <c r="AJ28" s="80" t="s">
        <v>71</v>
      </c>
      <c r="AK28" s="80" t="s">
        <v>72</v>
      </c>
      <c r="AL28" s="80" t="s">
        <v>73</v>
      </c>
      <c r="AM28" s="80" t="s">
        <v>74</v>
      </c>
      <c r="AN28" s="80" t="s">
        <v>75</v>
      </c>
      <c r="AO28" s="81" t="s">
        <v>76</v>
      </c>
    </row>
    <row r="29" spans="2:41" ht="11.25" customHeight="1">
      <c r="B29" s="150"/>
      <c r="C29" s="4"/>
      <c r="D29" s="4"/>
      <c r="E29" s="4"/>
      <c r="F29" s="4"/>
      <c r="G29" s="76"/>
      <c r="H29" s="176"/>
      <c r="I29" s="176"/>
      <c r="J29" s="176"/>
      <c r="K29" s="178"/>
      <c r="L29" s="177"/>
      <c r="M29" s="178"/>
      <c r="N29" s="188"/>
      <c r="O29" s="4"/>
      <c r="P29" s="4"/>
      <c r="Q29" s="4"/>
      <c r="R29" s="4"/>
      <c r="S29" s="4"/>
      <c r="T29" s="4"/>
      <c r="U29" s="4"/>
      <c r="V29" s="23"/>
      <c r="Z29" s="222" t="s">
        <v>38</v>
      </c>
      <c r="AA29" s="222"/>
      <c r="AB29" s="215" t="s">
        <v>39</v>
      </c>
      <c r="AC29" s="215"/>
      <c r="AD29" s="69"/>
      <c r="AE29" s="82"/>
      <c r="AF29" s="83" t="s">
        <v>52</v>
      </c>
      <c r="AG29" s="83"/>
      <c r="AH29" s="83"/>
      <c r="AI29" s="83"/>
      <c r="AJ29" s="83"/>
      <c r="AK29" s="83"/>
      <c r="AL29" s="83"/>
      <c r="AM29" s="83"/>
      <c r="AN29" s="83"/>
      <c r="AO29" s="84"/>
    </row>
    <row r="30" spans="2:47" ht="11.25" customHeight="1">
      <c r="B30" s="150"/>
      <c r="C30" s="4"/>
      <c r="D30" s="4"/>
      <c r="E30" s="4"/>
      <c r="F30" s="4"/>
      <c r="G30" s="76"/>
      <c r="H30" s="176"/>
      <c r="I30" s="178"/>
      <c r="J30" s="176"/>
      <c r="K30" s="180"/>
      <c r="L30" s="181"/>
      <c r="M30" s="180"/>
      <c r="N30" s="181"/>
      <c r="O30" s="161"/>
      <c r="P30" s="161"/>
      <c r="Q30" s="161"/>
      <c r="R30" s="4"/>
      <c r="S30" s="4"/>
      <c r="T30" s="4"/>
      <c r="U30" s="4"/>
      <c r="V30" s="23"/>
      <c r="Z30" s="216" t="s">
        <v>26</v>
      </c>
      <c r="AA30" s="216"/>
      <c r="AB30" s="228" t="s">
        <v>26</v>
      </c>
      <c r="AC30" s="228"/>
      <c r="AD30" s="70"/>
      <c r="AE30" s="82">
        <v>1</v>
      </c>
      <c r="AF30" s="83" t="s">
        <v>50</v>
      </c>
      <c r="AG30" s="85" t="s">
        <v>0</v>
      </c>
      <c r="AH30" s="83" t="s">
        <v>59</v>
      </c>
      <c r="AI30" s="83"/>
      <c r="AJ30" s="83"/>
      <c r="AK30" s="83"/>
      <c r="AL30" s="85" t="s">
        <v>0</v>
      </c>
      <c r="AM30" s="86">
        <f>(H26^4)/12+(2*N16-1)*(H41)*(H29^2/6)</f>
        <v>0</v>
      </c>
      <c r="AN30" s="86"/>
      <c r="AO30" s="87" t="s">
        <v>13</v>
      </c>
      <c r="AU30" s="73"/>
    </row>
    <row r="31" spans="2:47" ht="11.25" customHeight="1">
      <c r="B31" s="150"/>
      <c r="C31" s="4"/>
      <c r="D31" s="4"/>
      <c r="E31" s="4"/>
      <c r="F31" s="4"/>
      <c r="G31" s="76"/>
      <c r="H31" s="177"/>
      <c r="I31" s="176"/>
      <c r="J31" s="176"/>
      <c r="K31" s="178"/>
      <c r="L31" s="177"/>
      <c r="M31" s="178"/>
      <c r="N31" s="188"/>
      <c r="O31" s="4"/>
      <c r="P31" s="4"/>
      <c r="Q31" s="4"/>
      <c r="R31" s="4"/>
      <c r="S31" s="4"/>
      <c r="T31" s="4"/>
      <c r="U31" s="4"/>
      <c r="V31" s="23"/>
      <c r="Z31" s="62" t="s">
        <v>36</v>
      </c>
      <c r="AA31" s="62" t="s">
        <v>37</v>
      </c>
      <c r="AB31" s="62" t="s">
        <v>36</v>
      </c>
      <c r="AC31" s="62" t="s">
        <v>37</v>
      </c>
      <c r="AD31" s="70"/>
      <c r="AE31" s="88"/>
      <c r="AF31" s="83"/>
      <c r="AG31" s="83"/>
      <c r="AH31" s="83"/>
      <c r="AI31" s="83"/>
      <c r="AJ31" s="83"/>
      <c r="AK31" s="83"/>
      <c r="AL31" s="83"/>
      <c r="AM31" s="83"/>
      <c r="AN31" s="83"/>
      <c r="AO31" s="84"/>
      <c r="AU31" s="73"/>
    </row>
    <row r="32" spans="2:47" ht="11.25" customHeight="1">
      <c r="B32" s="150"/>
      <c r="C32" s="4"/>
      <c r="D32" s="159"/>
      <c r="E32" s="4"/>
      <c r="F32" s="4"/>
      <c r="G32" s="76"/>
      <c r="H32" s="177"/>
      <c r="I32" s="182"/>
      <c r="J32" s="177"/>
      <c r="K32" s="180"/>
      <c r="L32" s="181"/>
      <c r="M32" s="180"/>
      <c r="N32" s="181"/>
      <c r="O32" s="161"/>
      <c r="P32" s="161"/>
      <c r="Q32" s="161"/>
      <c r="R32" s="4"/>
      <c r="S32" s="4"/>
      <c r="T32" s="4"/>
      <c r="U32" s="4"/>
      <c r="V32" s="23"/>
      <c r="Z32" s="62">
        <v>0</v>
      </c>
      <c r="AA32" s="77">
        <f>H49</f>
        <v>0</v>
      </c>
      <c r="AB32" s="62">
        <v>0</v>
      </c>
      <c r="AC32" s="77">
        <f>AA32</f>
        <v>0</v>
      </c>
      <c r="AD32" s="71"/>
      <c r="AE32" s="82"/>
      <c r="AF32" s="83" t="s">
        <v>53</v>
      </c>
      <c r="AG32" s="83"/>
      <c r="AH32" s="83"/>
      <c r="AI32" s="83"/>
      <c r="AJ32" s="83"/>
      <c r="AK32" s="83"/>
      <c r="AL32" s="83"/>
      <c r="AM32" s="83"/>
      <c r="AN32" s="83"/>
      <c r="AO32" s="84"/>
      <c r="AU32" s="73"/>
    </row>
    <row r="33" spans="2:47" ht="11.25" customHeight="1">
      <c r="B33" s="150"/>
      <c r="C33" s="4"/>
      <c r="D33" s="159"/>
      <c r="E33" s="4"/>
      <c r="F33" s="4"/>
      <c r="G33" s="76"/>
      <c r="H33" s="177"/>
      <c r="I33" s="177"/>
      <c r="J33" s="177"/>
      <c r="K33" s="182"/>
      <c r="L33" s="177"/>
      <c r="M33" s="182"/>
      <c r="N33" s="188"/>
      <c r="O33" s="4"/>
      <c r="P33" s="4"/>
      <c r="Q33" s="4"/>
      <c r="R33" s="4"/>
      <c r="S33" s="4"/>
      <c r="T33" s="4"/>
      <c r="U33" s="4"/>
      <c r="V33" s="23"/>
      <c r="Z33" s="216" t="s">
        <v>27</v>
      </c>
      <c r="AA33" s="216"/>
      <c r="AB33" s="228" t="s">
        <v>27</v>
      </c>
      <c r="AC33" s="228"/>
      <c r="AD33" s="70"/>
      <c r="AE33" s="82" t="s">
        <v>55</v>
      </c>
      <c r="AF33" s="83" t="s">
        <v>51</v>
      </c>
      <c r="AG33" s="85" t="s">
        <v>0</v>
      </c>
      <c r="AH33" s="83" t="s">
        <v>79</v>
      </c>
      <c r="AI33" s="83"/>
      <c r="AJ33" s="83"/>
      <c r="AK33" s="83"/>
      <c r="AL33" s="85" t="s">
        <v>0</v>
      </c>
      <c r="AM33" s="86">
        <f>Ix1(H25,H26,H29,N16,H42)</f>
        <v>0</v>
      </c>
      <c r="AN33" s="86"/>
      <c r="AO33" s="87" t="s">
        <v>13</v>
      </c>
      <c r="AP33" s="73"/>
      <c r="AQ33" s="73"/>
      <c r="AR33" s="73"/>
      <c r="AS33" s="73"/>
      <c r="AT33" s="73"/>
      <c r="AU33" s="73"/>
    </row>
    <row r="34" spans="2:47" ht="11.25" customHeight="1">
      <c r="B34" s="150"/>
      <c r="C34" s="4"/>
      <c r="D34" s="4"/>
      <c r="E34" s="4"/>
      <c r="F34" s="4"/>
      <c r="G34" s="76"/>
      <c r="H34" s="177"/>
      <c r="I34" s="182"/>
      <c r="J34" s="177"/>
      <c r="K34" s="180"/>
      <c r="L34" s="181"/>
      <c r="M34" s="180"/>
      <c r="N34" s="181"/>
      <c r="O34" s="161"/>
      <c r="P34" s="161"/>
      <c r="Q34" s="161"/>
      <c r="R34" s="4"/>
      <c r="S34" s="4"/>
      <c r="T34" s="4"/>
      <c r="U34" s="4"/>
      <c r="V34" s="23"/>
      <c r="Z34" s="74" t="s">
        <v>36</v>
      </c>
      <c r="AA34" s="74" t="s">
        <v>37</v>
      </c>
      <c r="AB34" s="62" t="s">
        <v>36</v>
      </c>
      <c r="AC34" s="62" t="s">
        <v>37</v>
      </c>
      <c r="AD34" s="70"/>
      <c r="AE34" s="82" t="s">
        <v>56</v>
      </c>
      <c r="AF34" s="83" t="s">
        <v>12</v>
      </c>
      <c r="AG34" s="85" t="s">
        <v>0</v>
      </c>
      <c r="AH34" s="83" t="s">
        <v>80</v>
      </c>
      <c r="AI34" s="83"/>
      <c r="AJ34" s="83"/>
      <c r="AK34" s="83"/>
      <c r="AL34" s="85" t="s">
        <v>0</v>
      </c>
      <c r="AM34" s="86">
        <f>Iy1(H25,H26,H30,N16,H43)</f>
        <v>0</v>
      </c>
      <c r="AN34" s="86"/>
      <c r="AO34" s="87" t="s">
        <v>13</v>
      </c>
      <c r="AP34" s="73"/>
      <c r="AQ34" s="73"/>
      <c r="AR34" s="73"/>
      <c r="AS34" s="73"/>
      <c r="AT34" s="73"/>
      <c r="AU34" s="73"/>
    </row>
    <row r="35" spans="2:47" ht="11.25" customHeight="1">
      <c r="B35" s="150"/>
      <c r="C35" s="4"/>
      <c r="D35" s="4"/>
      <c r="E35" s="4"/>
      <c r="F35" s="4"/>
      <c r="G35" s="76"/>
      <c r="H35" s="177"/>
      <c r="I35" s="177"/>
      <c r="J35" s="177"/>
      <c r="K35" s="182"/>
      <c r="L35" s="177"/>
      <c r="M35" s="182"/>
      <c r="N35" s="188"/>
      <c r="O35" s="220">
        <f>N11-7</f>
        <v>-1</v>
      </c>
      <c r="P35" s="4"/>
      <c r="Q35" s="4"/>
      <c r="R35" s="4"/>
      <c r="S35" s="4"/>
      <c r="T35" s="4"/>
      <c r="U35" s="4"/>
      <c r="V35" s="23"/>
      <c r="Z35" s="62">
        <v>0</v>
      </c>
      <c r="AA35" s="77">
        <f>H48</f>
        <v>0</v>
      </c>
      <c r="AB35" s="62">
        <v>0</v>
      </c>
      <c r="AC35" s="77">
        <f>AA35</f>
        <v>0</v>
      </c>
      <c r="AD35" s="71"/>
      <c r="AE35" s="89"/>
      <c r="AF35" s="90"/>
      <c r="AG35" s="90"/>
      <c r="AH35" s="90"/>
      <c r="AI35" s="90"/>
      <c r="AJ35" s="90"/>
      <c r="AK35" s="90"/>
      <c r="AL35" s="90"/>
      <c r="AM35" s="90"/>
      <c r="AN35" s="90"/>
      <c r="AO35" s="91"/>
      <c r="AP35" s="73"/>
      <c r="AQ35" s="73"/>
      <c r="AR35" s="73"/>
      <c r="AS35" s="73"/>
      <c r="AT35" s="73"/>
      <c r="AU35" s="73"/>
    </row>
    <row r="36" spans="2:47" ht="11.25" customHeight="1">
      <c r="B36" s="150"/>
      <c r="C36" s="4"/>
      <c r="D36" s="4"/>
      <c r="E36" s="4"/>
      <c r="F36" s="4"/>
      <c r="G36" s="76"/>
      <c r="H36" s="177"/>
      <c r="I36" s="182"/>
      <c r="J36" s="177"/>
      <c r="K36" s="180"/>
      <c r="L36" s="181"/>
      <c r="M36" s="180"/>
      <c r="N36" s="181"/>
      <c r="O36" s="221"/>
      <c r="P36" s="161"/>
      <c r="Q36" s="8"/>
      <c r="R36" s="4"/>
      <c r="S36" s="4"/>
      <c r="T36" s="4"/>
      <c r="U36" s="4"/>
      <c r="V36" s="23"/>
      <c r="Z36" s="216" t="s">
        <v>34</v>
      </c>
      <c r="AA36" s="216"/>
      <c r="AB36" s="215" t="s">
        <v>35</v>
      </c>
      <c r="AC36" s="215"/>
      <c r="AD36" s="69"/>
      <c r="AE36" s="89"/>
      <c r="AF36" s="92" t="s">
        <v>54</v>
      </c>
      <c r="AG36" s="90"/>
      <c r="AH36" s="90"/>
      <c r="AI36" s="90"/>
      <c r="AJ36" s="90"/>
      <c r="AK36" s="90"/>
      <c r="AL36" s="90"/>
      <c r="AM36" s="90"/>
      <c r="AN36" s="90"/>
      <c r="AO36" s="91"/>
      <c r="AP36" s="73"/>
      <c r="AQ36" s="73"/>
      <c r="AR36" s="73"/>
      <c r="AS36" s="73"/>
      <c r="AT36" s="73"/>
      <c r="AU36" s="73"/>
    </row>
    <row r="37" spans="2:47" ht="11.25" customHeight="1">
      <c r="B37" s="150"/>
      <c r="C37" s="4"/>
      <c r="D37" s="4"/>
      <c r="E37" s="4"/>
      <c r="F37" s="4"/>
      <c r="G37" s="76"/>
      <c r="H37" s="177"/>
      <c r="I37" s="177"/>
      <c r="J37" s="177"/>
      <c r="K37" s="177"/>
      <c r="L37" s="177"/>
      <c r="M37" s="177"/>
      <c r="N37" s="188"/>
      <c r="O37" s="4"/>
      <c r="P37" s="4"/>
      <c r="Q37" s="8"/>
      <c r="R37" s="4"/>
      <c r="S37" s="4"/>
      <c r="T37" s="4"/>
      <c r="U37" s="4"/>
      <c r="V37" s="23"/>
      <c r="Z37" s="62" t="s">
        <v>36</v>
      </c>
      <c r="AA37" s="62" t="s">
        <v>37</v>
      </c>
      <c r="AB37" s="63" t="s">
        <v>36</v>
      </c>
      <c r="AC37" s="63" t="s">
        <v>37</v>
      </c>
      <c r="AD37" s="69"/>
      <c r="AE37" s="82" t="s">
        <v>57</v>
      </c>
      <c r="AF37" s="83" t="s">
        <v>51</v>
      </c>
      <c r="AG37" s="85" t="s">
        <v>0</v>
      </c>
      <c r="AH37" s="83" t="s">
        <v>60</v>
      </c>
      <c r="AI37" s="83"/>
      <c r="AJ37" s="83"/>
      <c r="AK37" s="83"/>
      <c r="AL37" s="85" t="s">
        <v>0</v>
      </c>
      <c r="AM37" s="93"/>
      <c r="AN37" s="93"/>
      <c r="AO37" s="87" t="s">
        <v>13</v>
      </c>
      <c r="AP37" s="73"/>
      <c r="AQ37" s="73"/>
      <c r="AR37" s="73"/>
      <c r="AS37" s="73"/>
      <c r="AT37" s="73"/>
      <c r="AU37" s="73"/>
    </row>
    <row r="38" spans="2:47" ht="11.25" customHeight="1">
      <c r="B38" s="150"/>
      <c r="C38" s="4"/>
      <c r="D38" s="4"/>
      <c r="E38" s="4"/>
      <c r="F38" s="160"/>
      <c r="G38" s="76"/>
      <c r="H38" s="176"/>
      <c r="I38" s="176"/>
      <c r="J38" s="176"/>
      <c r="K38" s="176"/>
      <c r="L38" s="176"/>
      <c r="M38" s="176"/>
      <c r="N38" s="187"/>
      <c r="O38" s="4"/>
      <c r="P38" s="4"/>
      <c r="Q38" s="4"/>
      <c r="R38" s="4"/>
      <c r="S38" s="9"/>
      <c r="T38" s="9"/>
      <c r="U38" s="4"/>
      <c r="V38" s="23"/>
      <c r="Z38" s="62">
        <v>0</v>
      </c>
      <c r="AA38" s="77">
        <f>H75</f>
        <v>0</v>
      </c>
      <c r="AB38" s="63">
        <v>0</v>
      </c>
      <c r="AC38" s="78">
        <f>H76</f>
        <v>0</v>
      </c>
      <c r="AD38" s="72"/>
      <c r="AE38" s="94" t="s">
        <v>58</v>
      </c>
      <c r="AF38" s="95" t="s">
        <v>12</v>
      </c>
      <c r="AG38" s="96" t="s">
        <v>0</v>
      </c>
      <c r="AH38" s="95" t="s">
        <v>61</v>
      </c>
      <c r="AI38" s="95"/>
      <c r="AJ38" s="95"/>
      <c r="AK38" s="95"/>
      <c r="AL38" s="96" t="s">
        <v>0</v>
      </c>
      <c r="AM38" s="97"/>
      <c r="AN38" s="97"/>
      <c r="AO38" s="98" t="s">
        <v>13</v>
      </c>
      <c r="AP38" s="73"/>
      <c r="AQ38" s="73"/>
      <c r="AR38" s="73"/>
      <c r="AS38" s="73"/>
      <c r="AT38" s="73"/>
      <c r="AU38" s="73"/>
    </row>
    <row r="39" spans="2:47" ht="11.25" customHeight="1">
      <c r="B39" s="150"/>
      <c r="C39" s="4"/>
      <c r="D39" s="4"/>
      <c r="E39" s="4"/>
      <c r="F39" s="153"/>
      <c r="G39" s="76"/>
      <c r="H39" s="176"/>
      <c r="I39" s="183"/>
      <c r="J39" s="183"/>
      <c r="K39" s="183"/>
      <c r="L39" s="183"/>
      <c r="M39" s="183"/>
      <c r="N39" s="189"/>
      <c r="O39" s="161"/>
      <c r="P39" s="161"/>
      <c r="Q39" s="161"/>
      <c r="R39" s="4"/>
      <c r="S39" s="4"/>
      <c r="T39" s="9"/>
      <c r="U39" s="4"/>
      <c r="V39" s="23"/>
      <c r="Z39" s="216" t="s">
        <v>32</v>
      </c>
      <c r="AA39" s="216"/>
      <c r="AB39" s="215" t="s">
        <v>33</v>
      </c>
      <c r="AC39" s="215"/>
      <c r="AD39" s="69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73"/>
      <c r="AQ39" s="73"/>
      <c r="AR39" s="73"/>
      <c r="AS39" s="73"/>
      <c r="AT39" s="73"/>
      <c r="AU39" s="73"/>
    </row>
    <row r="40" spans="2:47" ht="11.25" customHeight="1">
      <c r="B40" s="150"/>
      <c r="C40" s="4"/>
      <c r="D40" s="4"/>
      <c r="E40" s="4"/>
      <c r="F40" s="160"/>
      <c r="G40" s="76"/>
      <c r="H40" s="160"/>
      <c r="I40" s="4"/>
      <c r="J40" s="4"/>
      <c r="K40" s="7"/>
      <c r="L40" s="4"/>
      <c r="M40" s="7"/>
      <c r="N40" s="161"/>
      <c r="O40" s="161"/>
      <c r="P40" s="161"/>
      <c r="Q40" s="161"/>
      <c r="R40" s="4"/>
      <c r="S40" s="4"/>
      <c r="T40" s="6"/>
      <c r="U40" s="6"/>
      <c r="V40" s="23"/>
      <c r="Z40" s="74" t="s">
        <v>36</v>
      </c>
      <c r="AA40" s="74" t="s">
        <v>37</v>
      </c>
      <c r="AB40" s="63" t="s">
        <v>36</v>
      </c>
      <c r="AC40" s="63" t="s">
        <v>37</v>
      </c>
      <c r="AD40" s="69"/>
      <c r="AE40" s="12"/>
      <c r="AF40" s="12"/>
      <c r="AG40" s="12"/>
      <c r="AH40" s="12"/>
      <c r="AI40" s="12"/>
      <c r="AJ40" s="12"/>
      <c r="AK40" s="12"/>
      <c r="AL40" s="10"/>
      <c r="AM40" s="10"/>
      <c r="AN40" s="10"/>
      <c r="AO40" s="10"/>
      <c r="AP40" s="73"/>
      <c r="AQ40" s="73"/>
      <c r="AR40" s="73"/>
      <c r="AS40" s="73"/>
      <c r="AT40" s="73"/>
      <c r="AU40" s="73"/>
    </row>
    <row r="41" spans="2:47" ht="11.25" customHeight="1">
      <c r="B41" s="150"/>
      <c r="C41" s="4"/>
      <c r="D41" s="4"/>
      <c r="E41" s="4"/>
      <c r="F41" s="4"/>
      <c r="G41" s="76"/>
      <c r="H41" s="64"/>
      <c r="I41" s="4"/>
      <c r="J41" s="4"/>
      <c r="K41" s="4"/>
      <c r="L41" s="4"/>
      <c r="M41" s="4"/>
      <c r="N41" s="4"/>
      <c r="O41" s="4"/>
      <c r="P41" s="186" t="s">
        <v>106</v>
      </c>
      <c r="Q41" s="4"/>
      <c r="R41" s="4"/>
      <c r="S41" s="4"/>
      <c r="T41" s="6"/>
      <c r="U41" s="6"/>
      <c r="V41" s="23"/>
      <c r="Z41" s="62">
        <v>0</v>
      </c>
      <c r="AA41" s="77">
        <f>H56</f>
        <v>0</v>
      </c>
      <c r="AB41" s="63">
        <v>0</v>
      </c>
      <c r="AC41" s="78">
        <f>H57</f>
        <v>0</v>
      </c>
      <c r="AD41" s="72"/>
      <c r="AE41" s="65" t="s">
        <v>78</v>
      </c>
      <c r="AF41" s="65"/>
      <c r="AG41" s="12"/>
      <c r="AH41" s="12"/>
      <c r="AI41" s="12"/>
      <c r="AJ41" s="12"/>
      <c r="AK41" s="12"/>
      <c r="AL41" s="66" t="s">
        <v>36</v>
      </c>
      <c r="AM41" s="66" t="s">
        <v>37</v>
      </c>
      <c r="AN41" s="67" t="s">
        <v>62</v>
      </c>
      <c r="AO41" s="10"/>
      <c r="AP41" s="73"/>
      <c r="AQ41" s="73"/>
      <c r="AR41" s="73"/>
      <c r="AS41" s="73"/>
      <c r="AT41" s="73"/>
      <c r="AU41" s="73"/>
    </row>
    <row r="42" spans="2:47" ht="11.25" customHeight="1">
      <c r="B42" s="150"/>
      <c r="C42" s="4"/>
      <c r="D42" s="4"/>
      <c r="E42" s="4"/>
      <c r="F42" s="4"/>
      <c r="G42" s="76"/>
      <c r="H42" s="6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8"/>
      <c r="U42" s="6"/>
      <c r="V42" s="23"/>
      <c r="Z42" s="216" t="s">
        <v>28</v>
      </c>
      <c r="AA42" s="216"/>
      <c r="AB42" s="215" t="s">
        <v>29</v>
      </c>
      <c r="AC42" s="215"/>
      <c r="AD42" s="69"/>
      <c r="AE42" s="49" t="s">
        <v>64</v>
      </c>
      <c r="AF42" s="50"/>
      <c r="AG42" s="50"/>
      <c r="AH42" s="60"/>
      <c r="AI42" s="51"/>
      <c r="AJ42" s="50"/>
      <c r="AK42" s="52"/>
      <c r="AL42" s="67">
        <f>IF(H58&lt;H60,1,0)</f>
        <v>0</v>
      </c>
      <c r="AM42" s="67">
        <f>IF(H59&lt;H61,1,0)</f>
        <v>0</v>
      </c>
      <c r="AN42" s="67" t="str">
        <f>IF(OR(AN43="yes",AN44="yes"),"no.",IF(SUM(AL42:AM42)&gt;0,"yes","no."))</f>
        <v>no.</v>
      </c>
      <c r="AO42" s="10"/>
      <c r="AP42" s="73"/>
      <c r="AQ42" s="73"/>
      <c r="AR42" s="73"/>
      <c r="AS42" s="73"/>
      <c r="AT42" s="73"/>
      <c r="AU42" s="73"/>
    </row>
    <row r="43" spans="2:47" ht="11.25" customHeight="1">
      <c r="B43" s="150"/>
      <c r="C43" s="4"/>
      <c r="D43" s="4"/>
      <c r="E43" s="4"/>
      <c r="F43" s="4"/>
      <c r="G43" s="76"/>
      <c r="H43" s="6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23"/>
      <c r="Z43" s="62" t="s">
        <v>36</v>
      </c>
      <c r="AA43" s="62" t="s">
        <v>37</v>
      </c>
      <c r="AB43" s="63" t="s">
        <v>36</v>
      </c>
      <c r="AC43" s="63" t="s">
        <v>37</v>
      </c>
      <c r="AD43" s="69"/>
      <c r="AE43" s="53" t="s">
        <v>63</v>
      </c>
      <c r="AF43" s="54"/>
      <c r="AG43" s="54"/>
      <c r="AH43" s="54"/>
      <c r="AI43" s="54"/>
      <c r="AJ43" s="54"/>
      <c r="AK43" s="54"/>
      <c r="AL43" s="67">
        <f>IF(H58=0,0,IF(AND(H58&gt;=H60,H58&lt;=H62),1,0))</f>
        <v>0</v>
      </c>
      <c r="AM43" s="67">
        <f>IF(H59=0,0,IF(AND(H59&gt;=H61,H59&lt;=H63),1,0))</f>
        <v>0</v>
      </c>
      <c r="AN43" s="67" t="str">
        <f>IF(AN44="yes","no.",IF(SUM(AL43:AM43)&gt;0,"yes","no."))</f>
        <v>no.</v>
      </c>
      <c r="AO43" s="10"/>
      <c r="AP43" s="73"/>
      <c r="AQ43" s="73"/>
      <c r="AR43" s="73"/>
      <c r="AS43" s="73"/>
      <c r="AT43" s="73"/>
      <c r="AU43" s="73"/>
    </row>
    <row r="44" spans="2:47" ht="11.25" customHeight="1">
      <c r="B44" s="150"/>
      <c r="C44" s="161"/>
      <c r="D44" s="4"/>
      <c r="E44" s="4"/>
      <c r="F44" s="4"/>
      <c r="G44" s="76"/>
      <c r="H44" s="162"/>
      <c r="I44" s="4"/>
      <c r="J44" s="68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23"/>
      <c r="Z44" s="62">
        <v>0</v>
      </c>
      <c r="AA44" s="77">
        <f>H77</f>
        <v>0</v>
      </c>
      <c r="AB44" s="63">
        <v>0</v>
      </c>
      <c r="AC44" s="78">
        <f>H78</f>
        <v>0</v>
      </c>
      <c r="AD44" s="72"/>
      <c r="AE44" s="42" t="s">
        <v>65</v>
      </c>
      <c r="AF44" s="43"/>
      <c r="AG44" s="55"/>
      <c r="AH44" s="43"/>
      <c r="AI44" s="56"/>
      <c r="AJ44" s="43"/>
      <c r="AK44" s="57"/>
      <c r="AL44" s="67">
        <f>IF(H58=0,0,IF(H58&gt;H62,1,0))</f>
        <v>0</v>
      </c>
      <c r="AM44" s="67">
        <f>IF(H59=0,0,IF(H59&gt;H63,1,0))</f>
        <v>0</v>
      </c>
      <c r="AN44" s="67" t="str">
        <f>IF(SUM(AL44:AM44)&gt;0,"yes","no.")</f>
        <v>no.</v>
      </c>
      <c r="AO44" s="10"/>
      <c r="AP44" s="73"/>
      <c r="AQ44" s="73"/>
      <c r="AR44" s="73"/>
      <c r="AS44" s="73"/>
      <c r="AT44" s="73"/>
      <c r="AU44" s="73"/>
    </row>
    <row r="45" spans="2:47" ht="11.25" customHeight="1">
      <c r="B45" s="150"/>
      <c r="C45" s="4"/>
      <c r="D45" s="4"/>
      <c r="E45" s="4"/>
      <c r="F45" s="4"/>
      <c r="G45" s="76"/>
      <c r="H45" s="100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11"/>
      <c r="U45" s="4"/>
      <c r="V45" s="23"/>
      <c r="Z45" s="216" t="s">
        <v>30</v>
      </c>
      <c r="AA45" s="216"/>
      <c r="AB45" s="215" t="s">
        <v>31</v>
      </c>
      <c r="AC45" s="215"/>
      <c r="AD45" s="69"/>
      <c r="AE45" s="73"/>
      <c r="AF45" s="73"/>
      <c r="AG45" s="73"/>
      <c r="AH45" s="73"/>
      <c r="AI45" s="73"/>
      <c r="AJ45" s="73"/>
      <c r="AK45" s="73"/>
      <c r="AL45" s="73"/>
      <c r="AM45" s="73"/>
      <c r="AN45" s="73"/>
      <c r="AO45" s="73"/>
      <c r="AP45" s="73"/>
      <c r="AQ45" s="73"/>
      <c r="AR45" s="73"/>
      <c r="AS45" s="73"/>
      <c r="AT45" s="73"/>
      <c r="AU45" s="73"/>
    </row>
    <row r="46" spans="2:47" ht="11.25" customHeight="1">
      <c r="B46" s="150"/>
      <c r="C46" s="4"/>
      <c r="D46" s="4"/>
      <c r="E46" s="4"/>
      <c r="F46" s="4"/>
      <c r="G46" s="76"/>
      <c r="H46" s="40"/>
      <c r="I46" s="4"/>
      <c r="J46" s="4"/>
      <c r="K46" s="4"/>
      <c r="L46" s="4"/>
      <c r="M46" s="24"/>
      <c r="N46" s="4"/>
      <c r="O46" s="4"/>
      <c r="P46" s="4"/>
      <c r="Q46" s="4"/>
      <c r="R46" s="4"/>
      <c r="S46" s="4"/>
      <c r="T46" s="75"/>
      <c r="U46" s="4"/>
      <c r="V46" s="23"/>
      <c r="Z46" s="62" t="s">
        <v>36</v>
      </c>
      <c r="AA46" s="62" t="s">
        <v>37</v>
      </c>
      <c r="AB46" s="63" t="s">
        <v>36</v>
      </c>
      <c r="AC46" s="63" t="s">
        <v>37</v>
      </c>
      <c r="AD46" s="69"/>
      <c r="AE46" s="73"/>
      <c r="AF46" s="73"/>
      <c r="AG46" s="73"/>
      <c r="AH46" s="73"/>
      <c r="AI46" s="73"/>
      <c r="AJ46" s="73"/>
      <c r="AK46" s="73"/>
      <c r="AL46" s="73"/>
      <c r="AM46" s="73"/>
      <c r="AN46" s="73"/>
      <c r="AO46" s="73"/>
      <c r="AP46" s="73"/>
      <c r="AQ46" s="73"/>
      <c r="AR46" s="73"/>
      <c r="AS46" s="73"/>
      <c r="AT46" s="73"/>
      <c r="AU46" s="73"/>
    </row>
    <row r="47" spans="2:47" ht="11.25" customHeight="1">
      <c r="B47" s="150"/>
      <c r="C47" s="4"/>
      <c r="D47" s="4"/>
      <c r="E47" s="4"/>
      <c r="F47" s="4"/>
      <c r="G47" s="76"/>
      <c r="H47" s="3"/>
      <c r="I47" s="4"/>
      <c r="J47" s="4"/>
      <c r="K47" s="4"/>
      <c r="L47" s="4"/>
      <c r="M47" s="24"/>
      <c r="N47" s="4"/>
      <c r="O47" s="35"/>
      <c r="P47" s="4"/>
      <c r="Q47" s="4"/>
      <c r="R47" s="4"/>
      <c r="S47" s="4"/>
      <c r="T47" s="11"/>
      <c r="U47" s="4"/>
      <c r="V47" s="23"/>
      <c r="Z47" s="62">
        <v>0</v>
      </c>
      <c r="AA47" s="77">
        <f>H79</f>
        <v>0</v>
      </c>
      <c r="AB47" s="63">
        <v>0</v>
      </c>
      <c r="AC47" s="78">
        <f>H80</f>
        <v>0</v>
      </c>
      <c r="AD47" s="72"/>
      <c r="AE47" s="73"/>
      <c r="AF47" s="73"/>
      <c r="AG47" s="73"/>
      <c r="AH47" s="73"/>
      <c r="AI47" s="73"/>
      <c r="AJ47" s="73"/>
      <c r="AK47" s="73"/>
      <c r="AL47" s="73"/>
      <c r="AM47" s="73"/>
      <c r="AN47" s="73"/>
      <c r="AO47" s="73"/>
      <c r="AP47" s="73"/>
      <c r="AQ47" s="73"/>
      <c r="AR47" s="73"/>
      <c r="AS47" s="73"/>
      <c r="AT47" s="73"/>
      <c r="AU47" s="73"/>
    </row>
    <row r="48" spans="2:47" ht="11.25" customHeight="1">
      <c r="B48" s="150"/>
      <c r="C48" s="4"/>
      <c r="D48" s="61"/>
      <c r="E48" s="76"/>
      <c r="F48" s="76"/>
      <c r="G48" s="76"/>
      <c r="H48" s="3"/>
      <c r="I48" s="4"/>
      <c r="J48" s="163"/>
      <c r="K48" s="11"/>
      <c r="L48" s="4"/>
      <c r="M48" s="24"/>
      <c r="N48" s="4"/>
      <c r="O48" s="4"/>
      <c r="P48" s="4"/>
      <c r="Q48" s="4"/>
      <c r="R48" s="4"/>
      <c r="S48" s="4"/>
      <c r="T48" s="11"/>
      <c r="U48" s="4"/>
      <c r="V48" s="23"/>
      <c r="Z48" s="216" t="s">
        <v>24</v>
      </c>
      <c r="AA48" s="216"/>
      <c r="AB48" s="215" t="s">
        <v>25</v>
      </c>
      <c r="AC48" s="215"/>
      <c r="AD48" s="69"/>
      <c r="AE48" s="73"/>
      <c r="AF48" s="73"/>
      <c r="AG48" s="73"/>
      <c r="AH48" s="73"/>
      <c r="AI48" s="73"/>
      <c r="AJ48" s="73"/>
      <c r="AK48" s="73"/>
      <c r="AL48" s="73"/>
      <c r="AM48" s="73"/>
      <c r="AN48" s="73"/>
      <c r="AO48" s="73"/>
      <c r="AP48" s="73"/>
      <c r="AQ48" s="73"/>
      <c r="AR48" s="73"/>
      <c r="AS48" s="73"/>
      <c r="AT48" s="73"/>
      <c r="AU48" s="73"/>
    </row>
    <row r="49" spans="2:47" ht="11.25" customHeight="1">
      <c r="B49" s="150"/>
      <c r="C49" s="4"/>
      <c r="D49" s="4"/>
      <c r="E49" s="4"/>
      <c r="F49" s="4"/>
      <c r="G49" s="76"/>
      <c r="H49" s="3"/>
      <c r="I49" s="4"/>
      <c r="J49" s="4"/>
      <c r="K49" s="4"/>
      <c r="L49" s="4"/>
      <c r="M49" s="24"/>
      <c r="N49" s="4"/>
      <c r="O49" s="4"/>
      <c r="P49" s="45"/>
      <c r="Q49" s="4"/>
      <c r="R49" s="4"/>
      <c r="S49" s="4"/>
      <c r="T49" s="11"/>
      <c r="U49" s="4"/>
      <c r="V49" s="23"/>
      <c r="Z49" s="62" t="s">
        <v>36</v>
      </c>
      <c r="AA49" s="62" t="s">
        <v>37</v>
      </c>
      <c r="AB49" s="63" t="s">
        <v>36</v>
      </c>
      <c r="AC49" s="63" t="s">
        <v>37</v>
      </c>
      <c r="AD49" s="69"/>
      <c r="AE49" s="73"/>
      <c r="AF49" s="73"/>
      <c r="AG49" s="73"/>
      <c r="AH49" s="73"/>
      <c r="AI49" s="73"/>
      <c r="AJ49" s="73"/>
      <c r="AK49" s="73"/>
      <c r="AL49" s="73"/>
      <c r="AM49" s="73"/>
      <c r="AN49" s="73"/>
      <c r="AO49" s="73"/>
      <c r="AP49" s="73"/>
      <c r="AQ49" s="73"/>
      <c r="AR49" s="73"/>
      <c r="AS49" s="73"/>
      <c r="AT49" s="73"/>
      <c r="AU49" s="73"/>
    </row>
    <row r="50" spans="2:47" ht="11.25" customHeight="1">
      <c r="B50" s="150"/>
      <c r="C50" s="4"/>
      <c r="D50" s="4"/>
      <c r="E50" s="4"/>
      <c r="F50" s="4"/>
      <c r="G50" s="76"/>
      <c r="H50" s="76"/>
      <c r="I50" s="4"/>
      <c r="J50" s="4"/>
      <c r="K50" s="4"/>
      <c r="L50" s="4"/>
      <c r="M50" s="4"/>
      <c r="N50" s="4"/>
      <c r="O50" s="4"/>
      <c r="P50" s="76"/>
      <c r="Q50" s="4"/>
      <c r="R50" s="4"/>
      <c r="S50" s="4"/>
      <c r="T50" s="4"/>
      <c r="U50" s="4"/>
      <c r="V50" s="23"/>
      <c r="Z50" s="62">
        <v>0</v>
      </c>
      <c r="AA50" s="77">
        <f>H52</f>
        <v>0</v>
      </c>
      <c r="AB50" s="63">
        <v>0</v>
      </c>
      <c r="AC50" s="78">
        <f>H53</f>
        <v>0</v>
      </c>
      <c r="AD50" s="72"/>
      <c r="AE50" s="73"/>
      <c r="AF50" s="73"/>
      <c r="AG50" s="73"/>
      <c r="AH50" s="73"/>
      <c r="AI50" s="73"/>
      <c r="AJ50" s="73"/>
      <c r="AK50" s="73"/>
      <c r="AL50" s="73"/>
      <c r="AM50" s="73"/>
      <c r="AN50" s="73"/>
      <c r="AO50" s="73"/>
      <c r="AP50" s="73"/>
      <c r="AQ50" s="73"/>
      <c r="AR50" s="73"/>
      <c r="AS50" s="73"/>
      <c r="AT50" s="73"/>
      <c r="AU50" s="73"/>
    </row>
    <row r="51" spans="2:47" ht="11.25" customHeight="1">
      <c r="B51" s="150"/>
      <c r="C51" s="4"/>
      <c r="D51" s="4"/>
      <c r="E51" s="4"/>
      <c r="F51" s="4"/>
      <c r="G51" s="76"/>
      <c r="H51" s="76"/>
      <c r="I51" s="4"/>
      <c r="J51" s="4"/>
      <c r="K51" s="4"/>
      <c r="L51" s="11"/>
      <c r="M51" s="59"/>
      <c r="N51" s="59"/>
      <c r="O51" s="59"/>
      <c r="P51" s="59"/>
      <c r="Q51" s="59"/>
      <c r="R51" s="59"/>
      <c r="S51" s="59"/>
      <c r="T51" s="59"/>
      <c r="U51" s="59"/>
      <c r="V51" s="23"/>
      <c r="Z51" s="222" t="s">
        <v>40</v>
      </c>
      <c r="AA51" s="222"/>
      <c r="AB51" s="215" t="s">
        <v>40</v>
      </c>
      <c r="AC51" s="215"/>
      <c r="AD51" s="69"/>
      <c r="AE51" s="73"/>
      <c r="AF51" s="73"/>
      <c r="AG51" s="73"/>
      <c r="AH51" s="73"/>
      <c r="AI51" s="73"/>
      <c r="AJ51" s="73"/>
      <c r="AK51" s="73"/>
      <c r="AL51" s="73"/>
      <c r="AM51" s="73"/>
      <c r="AN51" s="73"/>
      <c r="AO51" s="73"/>
      <c r="AP51" s="73"/>
      <c r="AQ51" s="73"/>
      <c r="AR51" s="73"/>
      <c r="AS51" s="73"/>
      <c r="AT51" s="73"/>
      <c r="AU51" s="73"/>
    </row>
    <row r="52" spans="2:47" ht="11.25" customHeight="1">
      <c r="B52" s="150"/>
      <c r="C52" s="4"/>
      <c r="D52" s="4"/>
      <c r="E52" s="4"/>
      <c r="F52" s="4"/>
      <c r="G52" s="76"/>
      <c r="H52" s="40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23"/>
      <c r="Z52" s="78">
        <f>AA41</f>
        <v>0</v>
      </c>
      <c r="AA52" s="78">
        <v>0</v>
      </c>
      <c r="AB52" s="78">
        <f>AC41</f>
        <v>0</v>
      </c>
      <c r="AC52" s="78">
        <v>0</v>
      </c>
      <c r="AD52" s="72"/>
      <c r="AE52" s="73"/>
      <c r="AF52" s="73"/>
      <c r="AG52" s="73"/>
      <c r="AH52" s="73"/>
      <c r="AI52" s="73"/>
      <c r="AJ52" s="73"/>
      <c r="AK52" s="73"/>
      <c r="AL52" s="73"/>
      <c r="AM52" s="73"/>
      <c r="AN52" s="73"/>
      <c r="AO52" s="73"/>
      <c r="AP52" s="73"/>
      <c r="AQ52" s="73"/>
      <c r="AR52" s="73"/>
      <c r="AS52" s="73"/>
      <c r="AT52" s="73"/>
      <c r="AU52" s="73"/>
    </row>
    <row r="53" spans="2:47" ht="11.25" customHeight="1">
      <c r="B53" s="150"/>
      <c r="C53" s="4"/>
      <c r="D53" s="4"/>
      <c r="E53" s="4"/>
      <c r="F53" s="4"/>
      <c r="G53" s="76"/>
      <c r="H53" s="40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75"/>
      <c r="U53" s="4"/>
      <c r="V53" s="23"/>
      <c r="Z53" s="78">
        <f>Z52</f>
        <v>0</v>
      </c>
      <c r="AA53" s="78">
        <f>AA35</f>
        <v>0</v>
      </c>
      <c r="AB53" s="78">
        <f>AB52</f>
        <v>0</v>
      </c>
      <c r="AC53" s="78">
        <f>AC35</f>
        <v>0</v>
      </c>
      <c r="AD53" s="72"/>
      <c r="AE53" s="73"/>
      <c r="AF53" s="73"/>
      <c r="AG53" s="73"/>
      <c r="AH53" s="73"/>
      <c r="AI53" s="73"/>
      <c r="AJ53" s="73"/>
      <c r="AK53" s="73"/>
      <c r="AL53" s="73"/>
      <c r="AM53" s="73"/>
      <c r="AN53" s="73"/>
      <c r="AO53" s="73"/>
      <c r="AP53" s="73"/>
      <c r="AQ53" s="73"/>
      <c r="AR53" s="73"/>
      <c r="AS53" s="73"/>
      <c r="AT53" s="73"/>
      <c r="AU53" s="73"/>
    </row>
    <row r="54" spans="2:47" ht="11.25" customHeight="1">
      <c r="B54" s="150"/>
      <c r="C54" s="4"/>
      <c r="D54" s="4"/>
      <c r="E54" s="4"/>
      <c r="F54" s="4"/>
      <c r="G54" s="76"/>
      <c r="H54" s="40"/>
      <c r="I54" s="4"/>
      <c r="J54" s="4"/>
      <c r="K54" s="4"/>
      <c r="L54" s="11"/>
      <c r="M54" s="4"/>
      <c r="N54" s="4"/>
      <c r="O54" s="4"/>
      <c r="P54" s="4"/>
      <c r="Q54" s="6"/>
      <c r="R54" s="4"/>
      <c r="S54" s="4"/>
      <c r="T54" s="4"/>
      <c r="U54" s="4"/>
      <c r="V54" s="23"/>
      <c r="Z54" s="222" t="s">
        <v>41</v>
      </c>
      <c r="AA54" s="222"/>
      <c r="AB54" s="215" t="s">
        <v>41</v>
      </c>
      <c r="AC54" s="215"/>
      <c r="AD54" s="69"/>
      <c r="AE54" s="73"/>
      <c r="AF54" s="73"/>
      <c r="AG54" s="73"/>
      <c r="AH54" s="73"/>
      <c r="AI54" s="73"/>
      <c r="AJ54" s="73"/>
      <c r="AK54" s="73"/>
      <c r="AL54" s="73"/>
      <c r="AM54" s="73"/>
      <c r="AN54" s="73"/>
      <c r="AO54" s="73"/>
      <c r="AP54" s="73"/>
      <c r="AQ54" s="73"/>
      <c r="AR54" s="73"/>
      <c r="AS54" s="73"/>
      <c r="AT54" s="73"/>
      <c r="AU54" s="73"/>
    </row>
    <row r="55" spans="2:47" ht="11.25" customHeight="1">
      <c r="B55" s="22"/>
      <c r="C55" s="4"/>
      <c r="D55" s="4"/>
      <c r="E55" s="4"/>
      <c r="F55" s="4"/>
      <c r="G55" s="76"/>
      <c r="H55" s="40"/>
      <c r="I55" s="4"/>
      <c r="J55" s="4"/>
      <c r="K55" s="4"/>
      <c r="L55" s="11"/>
      <c r="M55" s="4"/>
      <c r="N55" s="4"/>
      <c r="O55" s="4"/>
      <c r="P55" s="4"/>
      <c r="Q55" s="4"/>
      <c r="R55" s="4"/>
      <c r="S55" s="4"/>
      <c r="T55" s="4"/>
      <c r="U55" s="4"/>
      <c r="V55" s="23"/>
      <c r="Z55" s="78">
        <f>AA44</f>
        <v>0</v>
      </c>
      <c r="AA55" s="78">
        <v>0</v>
      </c>
      <c r="AB55" s="78">
        <f>AC44</f>
        <v>0</v>
      </c>
      <c r="AC55" s="78">
        <v>0</v>
      </c>
      <c r="AD55" s="72"/>
      <c r="AE55" s="73"/>
      <c r="AF55" s="73"/>
      <c r="AG55" s="73"/>
      <c r="AH55" s="73"/>
      <c r="AI55" s="73"/>
      <c r="AJ55" s="73"/>
      <c r="AK55" s="73"/>
      <c r="AL55" s="73"/>
      <c r="AM55" s="73"/>
      <c r="AN55" s="73"/>
      <c r="AO55" s="73"/>
      <c r="AP55" s="73"/>
      <c r="AQ55" s="73"/>
      <c r="AR55" s="73"/>
      <c r="AS55" s="73"/>
      <c r="AT55" s="73"/>
      <c r="AU55" s="73"/>
    </row>
    <row r="56" spans="2:47" ht="11.25" customHeight="1">
      <c r="B56" s="22"/>
      <c r="C56" s="4"/>
      <c r="D56" s="4"/>
      <c r="E56" s="4"/>
      <c r="F56" s="4"/>
      <c r="G56" s="76"/>
      <c r="H56" s="3"/>
      <c r="I56" s="4"/>
      <c r="J56" s="4"/>
      <c r="K56" s="4"/>
      <c r="L56" s="11"/>
      <c r="M56" s="4"/>
      <c r="N56" s="4"/>
      <c r="O56" s="25"/>
      <c r="P56" s="4"/>
      <c r="Q56" s="4"/>
      <c r="R56" s="4"/>
      <c r="S56" s="4"/>
      <c r="T56" s="4"/>
      <c r="U56" s="4"/>
      <c r="V56" s="23"/>
      <c r="Z56" s="78">
        <f>Z55</f>
        <v>0</v>
      </c>
      <c r="AA56" s="78">
        <f>AA38</f>
        <v>0</v>
      </c>
      <c r="AB56" s="78">
        <f>AB55</f>
        <v>0</v>
      </c>
      <c r="AC56" s="78">
        <f>AC38</f>
        <v>0</v>
      </c>
      <c r="AD56" s="72"/>
      <c r="AE56" s="73"/>
      <c r="AF56" s="73"/>
      <c r="AG56" s="73"/>
      <c r="AH56" s="73"/>
      <c r="AI56" s="73"/>
      <c r="AJ56" s="73"/>
      <c r="AK56" s="73"/>
      <c r="AL56" s="73"/>
      <c r="AM56" s="73"/>
      <c r="AN56" s="73"/>
      <c r="AO56" s="73"/>
      <c r="AP56" s="73"/>
      <c r="AQ56" s="73"/>
      <c r="AR56" s="73"/>
      <c r="AS56" s="73"/>
      <c r="AT56" s="73"/>
      <c r="AU56" s="73"/>
    </row>
    <row r="57" spans="2:47" ht="11.25" customHeight="1">
      <c r="B57" s="22"/>
      <c r="C57" s="4"/>
      <c r="D57" s="4"/>
      <c r="E57" s="4"/>
      <c r="F57" s="4"/>
      <c r="G57" s="76"/>
      <c r="H57" s="3"/>
      <c r="I57" s="4"/>
      <c r="J57" s="4"/>
      <c r="K57" s="4"/>
      <c r="L57" s="4"/>
      <c r="M57" s="4"/>
      <c r="N57" s="4"/>
      <c r="O57" s="25"/>
      <c r="P57" s="4"/>
      <c r="Q57" s="4"/>
      <c r="R57" s="4"/>
      <c r="S57" s="4"/>
      <c r="T57" s="4"/>
      <c r="U57" s="4"/>
      <c r="V57" s="23"/>
      <c r="Z57" s="222" t="s">
        <v>42</v>
      </c>
      <c r="AA57" s="222"/>
      <c r="AB57" s="215" t="s">
        <v>42</v>
      </c>
      <c r="AC57" s="215"/>
      <c r="AD57" s="69"/>
      <c r="AE57" s="73"/>
      <c r="AF57" s="73"/>
      <c r="AG57" s="73"/>
      <c r="AH57" s="73"/>
      <c r="AI57" s="73"/>
      <c r="AJ57" s="73"/>
      <c r="AK57" s="73"/>
      <c r="AL57" s="73"/>
      <c r="AM57" s="73"/>
      <c r="AN57" s="73"/>
      <c r="AO57" s="73"/>
      <c r="AP57" s="73"/>
      <c r="AQ57" s="73"/>
      <c r="AR57" s="73"/>
      <c r="AS57" s="73"/>
      <c r="AT57" s="73"/>
      <c r="AU57" s="73"/>
    </row>
    <row r="58" spans="2:47" ht="11.25" customHeight="1">
      <c r="B58" s="22"/>
      <c r="C58" s="4"/>
      <c r="D58" s="4"/>
      <c r="E58" s="4"/>
      <c r="F58" s="4"/>
      <c r="G58" s="76"/>
      <c r="H58" s="76"/>
      <c r="I58" s="4"/>
      <c r="J58" s="4"/>
      <c r="K58" s="4"/>
      <c r="L58" s="4"/>
      <c r="M58" s="11"/>
      <c r="N58" s="4"/>
      <c r="O58" s="25"/>
      <c r="P58" s="4"/>
      <c r="Q58" s="4"/>
      <c r="R58" s="4"/>
      <c r="S58" s="28"/>
      <c r="T58" s="11"/>
      <c r="U58" s="25"/>
      <c r="V58" s="23"/>
      <c r="Z58" s="78">
        <v>0</v>
      </c>
      <c r="AA58" s="78">
        <f>AA35</f>
        <v>0</v>
      </c>
      <c r="AB58" s="78">
        <v>0</v>
      </c>
      <c r="AC58" s="78">
        <f>AC35</f>
        <v>0</v>
      </c>
      <c r="AD58" s="72"/>
      <c r="AE58" s="73"/>
      <c r="AF58" s="73"/>
      <c r="AG58" s="73"/>
      <c r="AH58" s="73"/>
      <c r="AI58" s="73"/>
      <c r="AJ58" s="73"/>
      <c r="AK58" s="73"/>
      <c r="AL58" s="73"/>
      <c r="AM58" s="73"/>
      <c r="AN58" s="73"/>
      <c r="AO58" s="73"/>
      <c r="AP58" s="73"/>
      <c r="AQ58" s="73"/>
      <c r="AR58" s="73"/>
      <c r="AS58" s="73"/>
      <c r="AT58" s="73"/>
      <c r="AU58" s="73"/>
    </row>
    <row r="59" spans="2:47" ht="11.25" customHeight="1">
      <c r="B59" s="22"/>
      <c r="C59" s="4"/>
      <c r="D59" s="4"/>
      <c r="E59" s="4"/>
      <c r="F59" s="4"/>
      <c r="G59" s="76"/>
      <c r="H59" s="76"/>
      <c r="I59" s="4"/>
      <c r="J59" s="4"/>
      <c r="K59" s="4"/>
      <c r="L59" s="4"/>
      <c r="M59" s="4"/>
      <c r="N59" s="4"/>
      <c r="O59" s="25"/>
      <c r="P59" s="4"/>
      <c r="Q59" s="4"/>
      <c r="R59" s="4"/>
      <c r="S59" s="4"/>
      <c r="T59" s="4"/>
      <c r="U59" s="26"/>
      <c r="V59" s="23"/>
      <c r="Z59" s="78">
        <f>Z53</f>
        <v>0</v>
      </c>
      <c r="AA59" s="78">
        <f>AA58</f>
        <v>0</v>
      </c>
      <c r="AB59" s="78">
        <f>AB53</f>
        <v>0</v>
      </c>
      <c r="AC59" s="78">
        <f>AC58</f>
        <v>0</v>
      </c>
      <c r="AD59" s="72"/>
      <c r="AE59" s="73"/>
      <c r="AF59" s="73"/>
      <c r="AG59" s="73"/>
      <c r="AH59" s="73"/>
      <c r="AI59" s="73"/>
      <c r="AJ59" s="73"/>
      <c r="AK59" s="73"/>
      <c r="AL59" s="73"/>
      <c r="AM59" s="73"/>
      <c r="AN59" s="73"/>
      <c r="AO59" s="73"/>
      <c r="AP59" s="73"/>
      <c r="AQ59" s="73"/>
      <c r="AR59" s="73"/>
      <c r="AS59" s="73"/>
      <c r="AT59" s="73"/>
      <c r="AU59" s="73"/>
    </row>
    <row r="60" spans="2:47" ht="11.25" customHeight="1">
      <c r="B60" s="22"/>
      <c r="C60" s="4"/>
      <c r="D60" s="4"/>
      <c r="E60" s="4"/>
      <c r="F60" s="4"/>
      <c r="G60" s="76"/>
      <c r="H60" s="64"/>
      <c r="I60" s="4"/>
      <c r="J60" s="4"/>
      <c r="K60" s="4"/>
      <c r="L60" s="4"/>
      <c r="M60" s="164"/>
      <c r="N60" s="4"/>
      <c r="O60" s="4"/>
      <c r="P60" s="11"/>
      <c r="Q60" s="4"/>
      <c r="R60" s="4"/>
      <c r="S60" s="4"/>
      <c r="T60" s="11"/>
      <c r="U60" s="4"/>
      <c r="V60" s="23"/>
      <c r="Z60" s="222" t="s">
        <v>43</v>
      </c>
      <c r="AA60" s="222"/>
      <c r="AB60" s="215" t="s">
        <v>43</v>
      </c>
      <c r="AC60" s="215"/>
      <c r="AD60" s="69"/>
      <c r="AE60" s="73"/>
      <c r="AF60" s="73"/>
      <c r="AG60" s="73"/>
      <c r="AH60" s="73"/>
      <c r="AI60" s="73"/>
      <c r="AJ60" s="73"/>
      <c r="AK60" s="73"/>
      <c r="AL60" s="73"/>
      <c r="AM60" s="73"/>
      <c r="AN60" s="73"/>
      <c r="AO60" s="73"/>
      <c r="AP60" s="73"/>
      <c r="AQ60" s="73"/>
      <c r="AR60" s="73"/>
      <c r="AS60" s="73"/>
      <c r="AT60" s="73"/>
      <c r="AU60" s="73"/>
    </row>
    <row r="61" spans="2:47" ht="11.25" customHeight="1">
      <c r="B61" s="22"/>
      <c r="C61" s="4"/>
      <c r="D61" s="4"/>
      <c r="E61" s="4"/>
      <c r="F61" s="4"/>
      <c r="G61" s="76"/>
      <c r="H61" s="64"/>
      <c r="I61" s="8"/>
      <c r="J61" s="4"/>
      <c r="K61" s="4"/>
      <c r="L61" s="4"/>
      <c r="M61" s="29"/>
      <c r="N61" s="4"/>
      <c r="O61" s="4"/>
      <c r="P61" s="4"/>
      <c r="Q61" s="4"/>
      <c r="R61" s="4"/>
      <c r="S61" s="4"/>
      <c r="T61" s="29"/>
      <c r="U61" s="26"/>
      <c r="V61" s="23"/>
      <c r="Z61" s="78">
        <v>0</v>
      </c>
      <c r="AA61" s="78">
        <f>AA38</f>
        <v>0</v>
      </c>
      <c r="AB61" s="78">
        <v>0</v>
      </c>
      <c r="AC61" s="78">
        <f>AC38</f>
        <v>0</v>
      </c>
      <c r="AD61" s="72"/>
      <c r="AH61" s="73"/>
      <c r="AI61" s="73"/>
      <c r="AJ61" s="73"/>
      <c r="AK61" s="73"/>
      <c r="AL61" s="73"/>
      <c r="AM61" s="73"/>
      <c r="AN61" s="73"/>
      <c r="AO61" s="73"/>
      <c r="AP61" s="73"/>
      <c r="AQ61" s="73"/>
      <c r="AR61" s="73"/>
      <c r="AS61" s="73"/>
      <c r="AT61" s="73"/>
      <c r="AU61" s="73"/>
    </row>
    <row r="62" spans="2:47" ht="11.25" customHeight="1">
      <c r="B62" s="22"/>
      <c r="C62" s="4"/>
      <c r="D62" s="4"/>
      <c r="E62" s="4"/>
      <c r="F62" s="4"/>
      <c r="G62" s="76"/>
      <c r="H62" s="64"/>
      <c r="I62" s="8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23"/>
      <c r="Z62" s="78">
        <f>AA44</f>
        <v>0</v>
      </c>
      <c r="AA62" s="78">
        <f>AA61</f>
        <v>0</v>
      </c>
      <c r="AB62" s="78">
        <f>AC44</f>
        <v>0</v>
      </c>
      <c r="AC62" s="78">
        <f>AC61</f>
        <v>0</v>
      </c>
      <c r="AD62" s="72"/>
      <c r="AH62" s="73"/>
      <c r="AI62" s="73"/>
      <c r="AJ62" s="73"/>
      <c r="AK62" s="73"/>
      <c r="AL62" s="73"/>
      <c r="AM62" s="73"/>
      <c r="AN62" s="73"/>
      <c r="AO62" s="73"/>
      <c r="AP62" s="73"/>
      <c r="AQ62" s="73"/>
      <c r="AR62" s="73"/>
      <c r="AS62" s="73"/>
      <c r="AT62" s="73"/>
      <c r="AU62" s="73"/>
    </row>
    <row r="63" spans="2:47" ht="11.25" customHeight="1">
      <c r="B63" s="22"/>
      <c r="C63" s="4"/>
      <c r="D63" s="4"/>
      <c r="E63" s="4"/>
      <c r="F63" s="4"/>
      <c r="G63" s="76"/>
      <c r="H63" s="64"/>
      <c r="I63" s="8"/>
      <c r="J63" s="4"/>
      <c r="K63" s="75"/>
      <c r="L63" s="4"/>
      <c r="M63" s="4"/>
      <c r="N63" s="4"/>
      <c r="O63" s="4"/>
      <c r="P63" s="4"/>
      <c r="Q63" s="4"/>
      <c r="R63" s="4"/>
      <c r="S63" s="4"/>
      <c r="T63" s="4"/>
      <c r="U63" s="4"/>
      <c r="V63" s="23"/>
      <c r="Z63" s="222" t="s">
        <v>44</v>
      </c>
      <c r="AA63" s="222"/>
      <c r="AB63" s="215" t="s">
        <v>44</v>
      </c>
      <c r="AC63" s="215"/>
      <c r="AD63" s="69"/>
      <c r="AH63" s="73"/>
      <c r="AI63" s="73"/>
      <c r="AJ63" s="73"/>
      <c r="AK63" s="73"/>
      <c r="AL63" s="73"/>
      <c r="AM63" s="73"/>
      <c r="AN63" s="73"/>
      <c r="AO63" s="73"/>
      <c r="AP63" s="73"/>
      <c r="AQ63" s="73"/>
      <c r="AR63" s="73"/>
      <c r="AS63" s="73"/>
      <c r="AT63" s="73"/>
      <c r="AU63" s="73"/>
    </row>
    <row r="64" spans="2:47" ht="11.25" customHeight="1">
      <c r="B64" s="22"/>
      <c r="C64" s="4"/>
      <c r="D64" s="4"/>
      <c r="E64" s="4"/>
      <c r="F64" s="4"/>
      <c r="G64" s="4"/>
      <c r="H64" s="4"/>
      <c r="I64" s="4"/>
      <c r="J64" s="4"/>
      <c r="K64" s="4"/>
      <c r="L64" s="75"/>
      <c r="M64" s="4"/>
      <c r="N64" s="4"/>
      <c r="O64" s="4"/>
      <c r="P64" s="4"/>
      <c r="Q64" s="4"/>
      <c r="R64" s="4"/>
      <c r="S64" s="4"/>
      <c r="T64" s="4"/>
      <c r="U64" s="4"/>
      <c r="V64" s="23"/>
      <c r="Z64" s="78">
        <v>0</v>
      </c>
      <c r="AA64" s="78">
        <f>AA32</f>
        <v>0</v>
      </c>
      <c r="AB64" s="78">
        <v>0</v>
      </c>
      <c r="AC64" s="78">
        <f>AC32</f>
        <v>0</v>
      </c>
      <c r="AD64" s="72"/>
      <c r="AH64" s="73"/>
      <c r="AI64" s="73"/>
      <c r="AJ64" s="73"/>
      <c r="AK64" s="73"/>
      <c r="AL64" s="73"/>
      <c r="AM64" s="73"/>
      <c r="AN64" s="73"/>
      <c r="AO64" s="73"/>
      <c r="AP64" s="73"/>
      <c r="AQ64" s="73"/>
      <c r="AR64" s="73"/>
      <c r="AS64" s="73"/>
      <c r="AT64" s="73"/>
      <c r="AU64" s="73"/>
    </row>
    <row r="65" spans="2:47" ht="11.25" customHeight="1">
      <c r="B65" s="150"/>
      <c r="C65" s="75"/>
      <c r="D65" s="4"/>
      <c r="E65" s="4"/>
      <c r="F65" s="4"/>
      <c r="G65" s="4"/>
      <c r="H65" s="4"/>
      <c r="I65" s="4"/>
      <c r="J65" s="4"/>
      <c r="K65" s="75"/>
      <c r="L65" s="4"/>
      <c r="M65" s="4"/>
      <c r="N65" s="4"/>
      <c r="O65" s="4"/>
      <c r="P65" s="4"/>
      <c r="Q65" s="4"/>
      <c r="R65" s="4"/>
      <c r="S65" s="4"/>
      <c r="T65" s="4"/>
      <c r="U65" s="4"/>
      <c r="V65" s="23"/>
      <c r="Z65" s="78">
        <f>AA41</f>
        <v>0</v>
      </c>
      <c r="AA65" s="78">
        <f>AA35</f>
        <v>0</v>
      </c>
      <c r="AB65" s="78">
        <f>AC41</f>
        <v>0</v>
      </c>
      <c r="AC65" s="78">
        <f>AC35</f>
        <v>0</v>
      </c>
      <c r="AD65" s="72"/>
      <c r="AH65" s="73"/>
      <c r="AI65" s="73"/>
      <c r="AJ65" s="73"/>
      <c r="AK65" s="73"/>
      <c r="AL65" s="73"/>
      <c r="AM65" s="73"/>
      <c r="AN65" s="73"/>
      <c r="AO65" s="73"/>
      <c r="AP65" s="73"/>
      <c r="AQ65" s="73"/>
      <c r="AR65" s="73"/>
      <c r="AS65" s="73"/>
      <c r="AT65" s="73"/>
      <c r="AU65" s="73"/>
    </row>
    <row r="66" spans="2:47" ht="11.25" customHeight="1">
      <c r="B66" s="165"/>
      <c r="C66" s="4"/>
      <c r="D66" s="4"/>
      <c r="E66" s="4"/>
      <c r="F66" s="4"/>
      <c r="G66" s="4"/>
      <c r="H66" s="4"/>
      <c r="I66" s="4"/>
      <c r="J66" s="4"/>
      <c r="K66" s="4"/>
      <c r="L66" s="75"/>
      <c r="M66" s="75"/>
      <c r="N66" s="75"/>
      <c r="O66" s="75"/>
      <c r="P66" s="75"/>
      <c r="Q66" s="75"/>
      <c r="R66" s="75"/>
      <c r="S66" s="75"/>
      <c r="T66" s="75"/>
      <c r="U66" s="75"/>
      <c r="V66" s="23"/>
      <c r="Z66" s="222" t="s">
        <v>45</v>
      </c>
      <c r="AA66" s="222"/>
      <c r="AB66" s="215" t="s">
        <v>45</v>
      </c>
      <c r="AC66" s="215"/>
      <c r="AD66" s="69"/>
      <c r="AH66" s="73"/>
      <c r="AI66" s="73"/>
      <c r="AJ66" s="73"/>
      <c r="AK66" s="73"/>
      <c r="AL66" s="73"/>
      <c r="AM66" s="73"/>
      <c r="AN66" s="73"/>
      <c r="AO66" s="73"/>
      <c r="AP66" s="73"/>
      <c r="AQ66" s="73"/>
      <c r="AR66" s="73"/>
      <c r="AS66" s="73"/>
      <c r="AT66" s="73"/>
      <c r="AU66" s="73"/>
    </row>
    <row r="67" spans="2:47" ht="11.25" customHeight="1">
      <c r="B67" s="22"/>
      <c r="C67" s="75"/>
      <c r="D67" s="75"/>
      <c r="E67" s="75"/>
      <c r="F67" s="166"/>
      <c r="G67" s="140"/>
      <c r="H67" s="75"/>
      <c r="I67" s="75"/>
      <c r="J67" s="99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167"/>
      <c r="Z67" s="78">
        <f>AA41</f>
        <v>0</v>
      </c>
      <c r="AA67" s="78">
        <f>AA35</f>
        <v>0</v>
      </c>
      <c r="AB67" s="78">
        <f>AC41</f>
        <v>0</v>
      </c>
      <c r="AC67" s="78">
        <f>AC35</f>
        <v>0</v>
      </c>
      <c r="AD67" s="72"/>
      <c r="AH67" s="73"/>
      <c r="AI67" s="73"/>
      <c r="AJ67" s="73"/>
      <c r="AK67" s="73"/>
      <c r="AL67" s="73"/>
      <c r="AM67" s="73"/>
      <c r="AN67" s="73"/>
      <c r="AO67" s="73"/>
      <c r="AP67" s="73"/>
      <c r="AQ67" s="73"/>
      <c r="AR67" s="73"/>
      <c r="AS67" s="73"/>
      <c r="AT67" s="73"/>
      <c r="AU67" s="73"/>
    </row>
    <row r="68" spans="2:47" ht="11.25" customHeight="1">
      <c r="B68" s="165"/>
      <c r="C68" s="4"/>
      <c r="D68" s="4"/>
      <c r="E68" s="4"/>
      <c r="F68" s="4"/>
      <c r="G68" s="76"/>
      <c r="H68" s="3"/>
      <c r="I68" s="76"/>
      <c r="J68" s="4"/>
      <c r="K68" s="27"/>
      <c r="L68" s="27"/>
      <c r="M68" s="4"/>
      <c r="N68" s="4"/>
      <c r="O68" s="4"/>
      <c r="P68" s="4"/>
      <c r="Q68" s="4"/>
      <c r="R68" s="4"/>
      <c r="S68" s="4"/>
      <c r="T68" s="75"/>
      <c r="U68" s="4"/>
      <c r="V68" s="168"/>
      <c r="Z68" s="78">
        <f>AA44</f>
        <v>0</v>
      </c>
      <c r="AA68" s="78">
        <f>AA38</f>
        <v>0</v>
      </c>
      <c r="AB68" s="78">
        <f>AC44</f>
        <v>0</v>
      </c>
      <c r="AC68" s="78">
        <f>AC38</f>
        <v>0</v>
      </c>
      <c r="AD68" s="72"/>
      <c r="AH68" s="73"/>
      <c r="AI68" s="73"/>
      <c r="AJ68" s="73"/>
      <c r="AK68" s="73"/>
      <c r="AL68" s="73"/>
      <c r="AM68" s="73"/>
      <c r="AN68" s="73"/>
      <c r="AO68" s="73"/>
      <c r="AP68" s="73"/>
      <c r="AQ68" s="73"/>
      <c r="AR68" s="73"/>
      <c r="AS68" s="73"/>
      <c r="AT68" s="73"/>
      <c r="AU68" s="73"/>
    </row>
    <row r="69" spans="2:47" ht="11.25" customHeight="1">
      <c r="B69" s="22"/>
      <c r="C69" s="4"/>
      <c r="D69" s="4"/>
      <c r="E69" s="4"/>
      <c r="F69" s="4"/>
      <c r="G69" s="76"/>
      <c r="H69" s="64"/>
      <c r="I69" s="4"/>
      <c r="J69" s="37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168"/>
      <c r="Z69" s="222" t="s">
        <v>46</v>
      </c>
      <c r="AA69" s="222"/>
      <c r="AB69" s="215" t="s">
        <v>46</v>
      </c>
      <c r="AC69" s="215"/>
      <c r="AD69" s="69"/>
      <c r="AH69" s="73"/>
      <c r="AI69" s="73"/>
      <c r="AJ69" s="73"/>
      <c r="AK69" s="73"/>
      <c r="AL69" s="73"/>
      <c r="AM69" s="73"/>
      <c r="AN69" s="73"/>
      <c r="AO69" s="73"/>
      <c r="AP69" s="73"/>
      <c r="AQ69" s="73"/>
      <c r="AR69" s="73"/>
      <c r="AS69" s="73"/>
      <c r="AT69" s="73"/>
      <c r="AU69" s="73"/>
    </row>
    <row r="70" spans="2:47" ht="11.25" customHeight="1">
      <c r="B70" s="165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168"/>
      <c r="Z70" s="78">
        <f>AA44</f>
        <v>0</v>
      </c>
      <c r="AA70" s="78">
        <f>AA38</f>
        <v>0</v>
      </c>
      <c r="AB70" s="78">
        <f>AC44</f>
        <v>0</v>
      </c>
      <c r="AC70" s="78">
        <f>AC38</f>
        <v>0</v>
      </c>
      <c r="AD70" s="72"/>
      <c r="AH70" s="73"/>
      <c r="AI70" s="73"/>
      <c r="AJ70" s="73"/>
      <c r="AK70" s="73"/>
      <c r="AL70" s="73"/>
      <c r="AM70" s="73"/>
      <c r="AN70" s="73"/>
      <c r="AO70" s="73"/>
      <c r="AP70" s="73"/>
      <c r="AQ70" s="73"/>
      <c r="AR70" s="73"/>
      <c r="AS70" s="73"/>
      <c r="AT70" s="73"/>
      <c r="AU70" s="73"/>
    </row>
    <row r="71" spans="2:47" ht="11.25" customHeight="1">
      <c r="B71" s="22"/>
      <c r="C71" s="75"/>
      <c r="D71" s="75"/>
      <c r="E71" s="75"/>
      <c r="F71" s="75"/>
      <c r="G71" s="75"/>
      <c r="H71" s="75"/>
      <c r="I71" s="75"/>
      <c r="J71" s="99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23"/>
      <c r="Z71" s="78">
        <f>AA50</f>
        <v>0</v>
      </c>
      <c r="AA71" s="78">
        <v>0</v>
      </c>
      <c r="AB71" s="78">
        <f>AC50</f>
        <v>0</v>
      </c>
      <c r="AC71" s="78">
        <v>0</v>
      </c>
      <c r="AD71" s="72"/>
      <c r="AH71" s="73"/>
      <c r="AI71" s="73"/>
      <c r="AJ71" s="73"/>
      <c r="AK71" s="73"/>
      <c r="AL71" s="73"/>
      <c r="AM71" s="73"/>
      <c r="AN71" s="73"/>
      <c r="AO71" s="73"/>
      <c r="AP71" s="73"/>
      <c r="AQ71" s="73"/>
      <c r="AR71" s="73"/>
      <c r="AS71" s="73"/>
      <c r="AT71" s="73"/>
      <c r="AU71" s="73"/>
    </row>
    <row r="72" spans="2:47" ht="11.25" customHeight="1">
      <c r="B72" s="22"/>
      <c r="C72" s="4"/>
      <c r="D72" s="4"/>
      <c r="E72" s="4"/>
      <c r="F72" s="4"/>
      <c r="G72" s="76"/>
      <c r="H72" s="100"/>
      <c r="I72" s="4"/>
      <c r="J72" s="38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23"/>
      <c r="Z72" s="222" t="s">
        <v>48</v>
      </c>
      <c r="AA72" s="222"/>
      <c r="AB72" s="215" t="s">
        <v>48</v>
      </c>
      <c r="AC72" s="215"/>
      <c r="AD72" s="69"/>
      <c r="AH72" s="73"/>
      <c r="AI72" s="73"/>
      <c r="AJ72" s="73"/>
      <c r="AK72" s="73"/>
      <c r="AL72" s="73"/>
      <c r="AM72" s="73"/>
      <c r="AN72" s="73"/>
      <c r="AO72" s="73"/>
      <c r="AP72" s="73"/>
      <c r="AQ72" s="73"/>
      <c r="AR72" s="73"/>
      <c r="AS72" s="73"/>
      <c r="AT72" s="73"/>
      <c r="AU72" s="73"/>
    </row>
    <row r="73" spans="2:47" ht="11.25" customHeight="1">
      <c r="B73" s="22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6"/>
      <c r="R73" s="4"/>
      <c r="S73" s="4"/>
      <c r="T73" s="4"/>
      <c r="U73" s="4"/>
      <c r="V73" s="23"/>
      <c r="Z73" s="78">
        <f>AA47</f>
        <v>0</v>
      </c>
      <c r="AA73" s="78">
        <v>0</v>
      </c>
      <c r="AB73" s="78">
        <f>AC47</f>
        <v>0</v>
      </c>
      <c r="AC73" s="78">
        <v>0</v>
      </c>
      <c r="AD73" s="72"/>
      <c r="AH73" s="73"/>
      <c r="AI73" s="73"/>
      <c r="AJ73" s="73"/>
      <c r="AK73" s="73"/>
      <c r="AL73" s="73"/>
      <c r="AM73" s="73"/>
      <c r="AN73" s="73"/>
      <c r="AO73" s="73"/>
      <c r="AP73" s="73"/>
      <c r="AQ73" s="73"/>
      <c r="AR73" s="73"/>
      <c r="AS73" s="73"/>
      <c r="AT73" s="73"/>
      <c r="AU73" s="73"/>
    </row>
    <row r="74" spans="2:47" ht="11.25" customHeight="1">
      <c r="B74" s="22"/>
      <c r="C74" s="75"/>
      <c r="D74" s="75"/>
      <c r="E74" s="156"/>
      <c r="F74" s="75"/>
      <c r="G74" s="140"/>
      <c r="H74" s="75"/>
      <c r="I74" s="157"/>
      <c r="J74" s="99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23"/>
      <c r="Z74" s="78">
        <f>AA44</f>
        <v>0</v>
      </c>
      <c r="AA74" s="78">
        <f>AA38</f>
        <v>0</v>
      </c>
      <c r="AB74" s="78">
        <f>AC44</f>
        <v>0</v>
      </c>
      <c r="AC74" s="78">
        <f>AC38</f>
        <v>0</v>
      </c>
      <c r="AD74" s="72"/>
      <c r="AH74" s="73"/>
      <c r="AI74" s="73"/>
      <c r="AJ74" s="73"/>
      <c r="AK74" s="73"/>
      <c r="AL74" s="73"/>
      <c r="AM74" s="73"/>
      <c r="AN74" s="73"/>
      <c r="AO74" s="73"/>
      <c r="AP74" s="73"/>
      <c r="AQ74" s="73"/>
      <c r="AR74" s="73"/>
      <c r="AS74" s="73"/>
      <c r="AT74" s="73"/>
      <c r="AU74" s="73"/>
    </row>
    <row r="75" spans="2:30" ht="11.25" customHeight="1">
      <c r="B75" s="22"/>
      <c r="C75" s="4"/>
      <c r="D75" s="39"/>
      <c r="E75" s="4"/>
      <c r="F75" s="4"/>
      <c r="G75" s="76"/>
      <c r="H75" s="3"/>
      <c r="I75" s="4"/>
      <c r="J75" s="4"/>
      <c r="K75" s="4"/>
      <c r="L75" s="4"/>
      <c r="M75" s="4"/>
      <c r="N75" s="4"/>
      <c r="O75" s="25"/>
      <c r="P75" s="4"/>
      <c r="Q75" s="4"/>
      <c r="R75" s="4"/>
      <c r="S75" s="4"/>
      <c r="T75" s="4"/>
      <c r="U75" s="4"/>
      <c r="V75" s="23"/>
      <c r="Z75" s="222" t="s">
        <v>47</v>
      </c>
      <c r="AA75" s="222"/>
      <c r="AB75" s="222" t="s">
        <v>49</v>
      </c>
      <c r="AC75" s="222"/>
      <c r="AD75" s="69"/>
    </row>
    <row r="76" spans="2:30" ht="11.25" customHeight="1">
      <c r="B76" s="22"/>
      <c r="C76" s="4"/>
      <c r="D76" s="39"/>
      <c r="E76" s="4"/>
      <c r="F76" s="4"/>
      <c r="G76" s="76"/>
      <c r="H76" s="3"/>
      <c r="I76" s="4"/>
      <c r="J76" s="4"/>
      <c r="K76" s="4"/>
      <c r="L76" s="4"/>
      <c r="M76" s="4"/>
      <c r="N76" s="4"/>
      <c r="O76" s="4"/>
      <c r="P76" s="25"/>
      <c r="Q76" s="4"/>
      <c r="R76" s="4"/>
      <c r="S76" s="4"/>
      <c r="T76" s="4"/>
      <c r="U76" s="4"/>
      <c r="V76" s="23"/>
      <c r="Z76" s="78">
        <f>H20*1000</f>
        <v>0</v>
      </c>
      <c r="AA76" s="78">
        <f>H21*1000</f>
        <v>0</v>
      </c>
      <c r="AB76" s="78">
        <f>Z76</f>
        <v>0</v>
      </c>
      <c r="AC76" s="78">
        <f>H22*1000</f>
        <v>0</v>
      </c>
      <c r="AD76" s="72"/>
    </row>
    <row r="77" spans="2:30" ht="11.25" customHeight="1">
      <c r="B77" s="22"/>
      <c r="C77" s="4"/>
      <c r="D77" s="4"/>
      <c r="E77" s="4"/>
      <c r="F77" s="4"/>
      <c r="G77" s="76"/>
      <c r="H77" s="3"/>
      <c r="I77" s="4"/>
      <c r="J77" s="4"/>
      <c r="K77" s="4"/>
      <c r="L77" s="4"/>
      <c r="M77" s="11"/>
      <c r="N77" s="4"/>
      <c r="O77" s="26"/>
      <c r="P77" s="26"/>
      <c r="Q77" s="27"/>
      <c r="R77" s="27"/>
      <c r="S77" s="28"/>
      <c r="T77" s="4"/>
      <c r="U77" s="4"/>
      <c r="V77" s="23"/>
      <c r="Z77" s="78"/>
      <c r="AA77" s="78"/>
      <c r="AB77" s="78"/>
      <c r="AC77" s="78"/>
      <c r="AD77" s="72"/>
    </row>
    <row r="78" spans="2:22" ht="11.25" customHeight="1">
      <c r="B78" s="22"/>
      <c r="C78" s="29"/>
      <c r="D78" s="4"/>
      <c r="E78" s="27"/>
      <c r="F78" s="27"/>
      <c r="G78" s="76"/>
      <c r="H78" s="3"/>
      <c r="I78" s="44"/>
      <c r="J78" s="4"/>
      <c r="K78" s="4"/>
      <c r="L78" s="4"/>
      <c r="M78" s="11"/>
      <c r="N78" s="4"/>
      <c r="O78" s="4"/>
      <c r="P78" s="4"/>
      <c r="Q78" s="4"/>
      <c r="R78" s="4"/>
      <c r="S78" s="4"/>
      <c r="T78" s="4"/>
      <c r="U78" s="4"/>
      <c r="V78" s="23"/>
    </row>
    <row r="79" spans="2:22" ht="11.25" customHeight="1">
      <c r="B79" s="22"/>
      <c r="C79" s="4"/>
      <c r="D79" s="4"/>
      <c r="E79" s="4"/>
      <c r="F79" s="4"/>
      <c r="G79" s="76"/>
      <c r="H79" s="3"/>
      <c r="I79" s="4"/>
      <c r="J79" s="4"/>
      <c r="K79" s="4"/>
      <c r="L79" s="4"/>
      <c r="M79" s="11"/>
      <c r="N79" s="4"/>
      <c r="O79" s="4"/>
      <c r="P79" s="11"/>
      <c r="Q79" s="4"/>
      <c r="R79" s="4"/>
      <c r="S79" s="4"/>
      <c r="T79" s="4"/>
      <c r="U79" s="4"/>
      <c r="V79" s="23"/>
    </row>
    <row r="80" spans="2:22" ht="11.25" customHeight="1">
      <c r="B80" s="22"/>
      <c r="C80" s="4"/>
      <c r="D80" s="4"/>
      <c r="E80" s="4"/>
      <c r="F80" s="4"/>
      <c r="G80" s="76"/>
      <c r="H80" s="3"/>
      <c r="I80" s="4"/>
      <c r="J80" s="4"/>
      <c r="K80" s="4"/>
      <c r="L80" s="4"/>
      <c r="M80" s="29"/>
      <c r="N80" s="4"/>
      <c r="O80" s="4"/>
      <c r="P80" s="4"/>
      <c r="Q80" s="4"/>
      <c r="R80" s="4"/>
      <c r="S80" s="4"/>
      <c r="T80" s="29"/>
      <c r="U80" s="4"/>
      <c r="V80" s="23"/>
    </row>
    <row r="81" spans="2:22" ht="11.25" customHeight="1">
      <c r="B81" s="22"/>
      <c r="C81" s="4"/>
      <c r="D81" s="4"/>
      <c r="E81" s="4"/>
      <c r="F81" s="4"/>
      <c r="G81" s="76"/>
      <c r="H81" s="100"/>
      <c r="I81" s="4"/>
      <c r="J81" s="68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23"/>
    </row>
    <row r="82" spans="2:22" ht="11.25" customHeight="1">
      <c r="B82" s="22"/>
      <c r="C82" s="4"/>
      <c r="D82" s="39"/>
      <c r="E82" s="4"/>
      <c r="F82" s="4"/>
      <c r="G82" s="76"/>
      <c r="H82" s="40"/>
      <c r="I82" s="4"/>
      <c r="J82" s="169"/>
      <c r="K82" s="4"/>
      <c r="L82" s="4"/>
      <c r="M82" s="4"/>
      <c r="N82" s="29"/>
      <c r="O82" s="4"/>
      <c r="P82" s="4"/>
      <c r="Q82" s="4"/>
      <c r="R82" s="4"/>
      <c r="S82" s="4"/>
      <c r="T82" s="29"/>
      <c r="U82" s="4"/>
      <c r="V82" s="23"/>
    </row>
    <row r="83" spans="2:22" ht="11.25" customHeight="1">
      <c r="B83" s="22"/>
      <c r="C83" s="4"/>
      <c r="D83" s="39"/>
      <c r="E83" s="4"/>
      <c r="F83" s="4"/>
      <c r="G83" s="76"/>
      <c r="H83" s="40"/>
      <c r="I83" s="4"/>
      <c r="L83" s="4"/>
      <c r="M83" s="4"/>
      <c r="N83" s="29"/>
      <c r="O83" s="118"/>
      <c r="P83" s="118"/>
      <c r="Q83" s="118"/>
      <c r="R83" s="118"/>
      <c r="S83" s="118"/>
      <c r="T83" s="29"/>
      <c r="U83" s="4"/>
      <c r="V83" s="23"/>
    </row>
    <row r="84" spans="2:22" ht="11.25" customHeight="1">
      <c r="B84" s="22"/>
      <c r="C84" s="4"/>
      <c r="D84" s="4"/>
      <c r="E84" s="4"/>
      <c r="F84" s="4"/>
      <c r="G84" s="76"/>
      <c r="H84" s="40"/>
      <c r="I84" s="4"/>
      <c r="J84" s="4"/>
      <c r="K84" s="4"/>
      <c r="L84" s="4"/>
      <c r="M84" s="4"/>
      <c r="N84" s="29"/>
      <c r="O84" s="75" t="str">
        <f>O3&amp;"  "&amp;Q3</f>
        <v>วิศวกรโครงสร้าง :  นาย สุธีร์     แก้วคำ  สย.9698</v>
      </c>
      <c r="P84" s="4"/>
      <c r="Q84" s="4"/>
      <c r="R84" s="4"/>
      <c r="S84" s="4"/>
      <c r="T84" s="29"/>
      <c r="U84" s="4"/>
      <c r="V84" s="23"/>
    </row>
    <row r="85" spans="2:22" ht="11.25" customHeight="1" thickBot="1">
      <c r="B85" s="30"/>
      <c r="C85" s="31"/>
      <c r="D85" s="31"/>
      <c r="E85" s="31"/>
      <c r="F85" s="31"/>
      <c r="G85" s="131"/>
      <c r="H85" s="132"/>
      <c r="I85" s="31"/>
      <c r="J85" s="31"/>
      <c r="K85" s="31"/>
      <c r="L85" s="31"/>
      <c r="M85" s="31"/>
      <c r="N85" s="133"/>
      <c r="O85" s="31"/>
      <c r="P85" s="31"/>
      <c r="Q85" s="31"/>
      <c r="R85" s="31"/>
      <c r="S85" s="31"/>
      <c r="T85" s="133"/>
      <c r="U85" s="31"/>
      <c r="V85" s="32"/>
    </row>
    <row r="86" spans="2:22" ht="11.25" customHeight="1">
      <c r="B86" s="33"/>
      <c r="C86" s="101"/>
      <c r="D86" s="101"/>
      <c r="E86" s="16"/>
      <c r="F86" s="16"/>
      <c r="G86" s="16"/>
      <c r="H86" s="114" t="s">
        <v>2</v>
      </c>
      <c r="I86" s="101"/>
      <c r="J86" s="101" t="str">
        <f>J2</f>
        <v>อาคารคอนกรีตเสริมเหล็ก 2 ชั้น</v>
      </c>
      <c r="K86" s="13"/>
      <c r="L86" s="14"/>
      <c r="M86" s="15"/>
      <c r="N86" s="115"/>
      <c r="O86" s="17" t="s">
        <v>6</v>
      </c>
      <c r="P86" s="17"/>
      <c r="Q86" s="245" t="str">
        <f>Q2</f>
        <v>P1</v>
      </c>
      <c r="R86" s="245"/>
      <c r="S86" s="245"/>
      <c r="T86" s="245"/>
      <c r="U86" s="243" t="s">
        <v>10</v>
      </c>
      <c r="V86" s="111">
        <f>V2+1</f>
        <v>2</v>
      </c>
    </row>
    <row r="87" spans="2:22" ht="11.25" customHeight="1">
      <c r="B87" s="22"/>
      <c r="C87" s="102"/>
      <c r="D87" s="102"/>
      <c r="E87" s="4"/>
      <c r="F87" s="4"/>
      <c r="G87" s="4"/>
      <c r="H87" s="116" t="s">
        <v>3</v>
      </c>
      <c r="I87" s="102"/>
      <c r="J87" s="102" t="str">
        <f>J3</f>
        <v>นาย สุธีร์   แก้วคำ</v>
      </c>
      <c r="K87" s="19"/>
      <c r="L87" s="20"/>
      <c r="M87" s="21"/>
      <c r="N87" s="23"/>
      <c r="O87" s="218" t="s">
        <v>9</v>
      </c>
      <c r="P87" s="218"/>
      <c r="Q87" s="246" t="str">
        <f>Q3</f>
        <v>นาย สุธีร์     แก้วคำ  สย.9698</v>
      </c>
      <c r="R87" s="246"/>
      <c r="S87" s="246"/>
      <c r="T87" s="246"/>
      <c r="U87" s="244"/>
      <c r="V87" s="112" t="s">
        <v>11</v>
      </c>
    </row>
    <row r="88" spans="2:22" ht="11.25" customHeight="1">
      <c r="B88" s="22"/>
      <c r="C88" s="102"/>
      <c r="D88" s="102"/>
      <c r="E88" s="4"/>
      <c r="F88" s="4"/>
      <c r="G88" s="4"/>
      <c r="H88" s="116" t="s">
        <v>4</v>
      </c>
      <c r="I88" s="102"/>
      <c r="J88" s="102" t="str">
        <f>J4</f>
        <v>กรุงเทพ</v>
      </c>
      <c r="K88" s="19"/>
      <c r="L88" s="1"/>
      <c r="M88" s="2"/>
      <c r="N88" s="23"/>
      <c r="O88" s="218" t="s">
        <v>5</v>
      </c>
      <c r="P88" s="218"/>
      <c r="Q88" s="227">
        <f>Q4</f>
        <v>39603</v>
      </c>
      <c r="R88" s="227"/>
      <c r="S88" s="227"/>
      <c r="T88" s="227"/>
      <c r="U88" s="244"/>
      <c r="V88" s="113">
        <f>V86</f>
        <v>2</v>
      </c>
    </row>
    <row r="89" spans="2:22" ht="11.25" customHeight="1" thickBot="1">
      <c r="B89" s="30"/>
      <c r="C89" s="103"/>
      <c r="D89" s="103"/>
      <c r="E89" s="31"/>
      <c r="F89" s="31"/>
      <c r="G89" s="103"/>
      <c r="H89" s="117"/>
      <c r="I89" s="103"/>
      <c r="J89" s="103"/>
      <c r="K89" s="105"/>
      <c r="L89" s="106"/>
      <c r="M89" s="107"/>
      <c r="N89" s="32"/>
      <c r="O89" s="108"/>
      <c r="P89" s="108"/>
      <c r="Q89" s="104"/>
      <c r="R89" s="104"/>
      <c r="S89" s="104"/>
      <c r="T89" s="104"/>
      <c r="U89" s="109"/>
      <c r="V89" s="110"/>
    </row>
    <row r="90" spans="2:22" ht="11.25" customHeight="1" thickBot="1">
      <c r="B90" s="224" t="str">
        <f>B6</f>
        <v>ออกแบบกำลังรับน้ำหนักของเสาเข็ม (อ้างอิงกฎกระทรวง ฉบับที่ 6  พ.ศ. 2527)</v>
      </c>
      <c r="C90" s="225"/>
      <c r="D90" s="225"/>
      <c r="E90" s="225"/>
      <c r="F90" s="225"/>
      <c r="G90" s="225"/>
      <c r="H90" s="225"/>
      <c r="I90" s="225"/>
      <c r="J90" s="225"/>
      <c r="K90" s="225"/>
      <c r="L90" s="225"/>
      <c r="M90" s="225"/>
      <c r="N90" s="225"/>
      <c r="O90" s="225"/>
      <c r="P90" s="225"/>
      <c r="Q90" s="225"/>
      <c r="R90" s="225"/>
      <c r="S90" s="225"/>
      <c r="T90" s="225"/>
      <c r="U90" s="225"/>
      <c r="V90" s="226"/>
    </row>
    <row r="91" spans="2:22" ht="11.25" customHeight="1">
      <c r="B91" s="33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15"/>
    </row>
    <row r="92" spans="2:22" ht="11.25" customHeight="1">
      <c r="B92" s="150"/>
      <c r="C92" s="75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23"/>
    </row>
    <row r="93" spans="2:22" ht="11.25" customHeight="1">
      <c r="B93" s="150"/>
      <c r="C93" s="4"/>
      <c r="D93" s="153"/>
      <c r="E93" s="130"/>
      <c r="F93" s="4"/>
      <c r="G93" s="154"/>
      <c r="H93" s="153"/>
      <c r="I93" s="4"/>
      <c r="J93" s="4"/>
      <c r="K93" s="4"/>
      <c r="L93" s="4"/>
      <c r="M93" s="4"/>
      <c r="N93" s="4"/>
      <c r="O93" s="4"/>
      <c r="P93" s="130"/>
      <c r="Q93" s="137"/>
      <c r="R93" s="137"/>
      <c r="S93" s="136"/>
      <c r="T93" s="136"/>
      <c r="U93" s="4"/>
      <c r="V93" s="23"/>
    </row>
    <row r="94" spans="2:22" ht="11.25" customHeight="1">
      <c r="B94" s="150"/>
      <c r="C94" s="4"/>
      <c r="D94" s="4"/>
      <c r="E94" s="4"/>
      <c r="F94" s="4"/>
      <c r="G94" s="76"/>
      <c r="H94" s="41"/>
      <c r="I94" s="44"/>
      <c r="J94" s="4"/>
      <c r="K94" s="4"/>
      <c r="L94" s="4"/>
      <c r="M94" s="4"/>
      <c r="N94" s="4"/>
      <c r="O94" s="4"/>
      <c r="P94" s="130"/>
      <c r="Q94" s="137"/>
      <c r="R94" s="137"/>
      <c r="S94" s="137"/>
      <c r="T94" s="137"/>
      <c r="U94" s="4"/>
      <c r="V94" s="23"/>
    </row>
    <row r="95" spans="2:22" ht="11.25" customHeight="1">
      <c r="B95" s="150"/>
      <c r="C95" s="4"/>
      <c r="D95" s="4"/>
      <c r="E95" s="4"/>
      <c r="F95" s="4"/>
      <c r="G95" s="76"/>
      <c r="H95" s="41"/>
      <c r="I95" s="44"/>
      <c r="J95" s="4"/>
      <c r="K95" s="4"/>
      <c r="L95" s="4"/>
      <c r="M95" s="4"/>
      <c r="N95" s="4"/>
      <c r="O95" s="4"/>
      <c r="P95" s="130"/>
      <c r="Q95" s="155"/>
      <c r="R95" s="4"/>
      <c r="S95" s="4"/>
      <c r="T95" s="68"/>
      <c r="U95" s="4"/>
      <c r="V95" s="23"/>
    </row>
    <row r="96" spans="2:22" ht="11.25" customHeight="1">
      <c r="B96" s="22"/>
      <c r="C96" s="4"/>
      <c r="D96" s="4"/>
      <c r="E96" s="4"/>
      <c r="F96" s="4"/>
      <c r="G96" s="76"/>
      <c r="H96" s="41"/>
      <c r="I96" s="4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23"/>
    </row>
    <row r="97" spans="2:22" ht="11.25" customHeight="1">
      <c r="B97" s="22"/>
      <c r="C97" s="75"/>
      <c r="D97" s="75"/>
      <c r="E97" s="75"/>
      <c r="F97" s="75"/>
      <c r="G97" s="58"/>
      <c r="H97" s="151"/>
      <c r="I97" s="59"/>
      <c r="J97" s="119"/>
      <c r="K97" s="25"/>
      <c r="L97" s="4"/>
      <c r="M97" s="4"/>
      <c r="N97" s="4"/>
      <c r="O97" s="4"/>
      <c r="P97" s="4"/>
      <c r="Q97" s="4"/>
      <c r="R97" s="4"/>
      <c r="S97" s="4"/>
      <c r="T97" s="4"/>
      <c r="U97" s="4"/>
      <c r="V97" s="23"/>
    </row>
    <row r="98" spans="2:22" ht="11.25" customHeight="1">
      <c r="B98" s="22"/>
      <c r="C98" s="75"/>
      <c r="D98" s="4"/>
      <c r="E98" s="4"/>
      <c r="F98" s="4"/>
      <c r="G98" s="58"/>
      <c r="H98" s="153"/>
      <c r="I98" s="44"/>
      <c r="J98" s="68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23"/>
    </row>
    <row r="99" spans="2:22" ht="11.25" customHeight="1">
      <c r="B99" s="22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23"/>
    </row>
    <row r="100" spans="2:22" ht="11.25" customHeight="1">
      <c r="B100" s="150"/>
      <c r="C100" s="75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23"/>
    </row>
    <row r="101" spans="2:81" ht="11.25" customHeight="1">
      <c r="B101" s="22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23"/>
      <c r="Y101" s="125">
        <f>F39</f>
        <v>0</v>
      </c>
      <c r="Z101" s="125">
        <f>Y101</f>
        <v>0</v>
      </c>
      <c r="AA101" s="125">
        <f>Z101</f>
        <v>0</v>
      </c>
      <c r="AB101" s="121" t="s">
        <v>82</v>
      </c>
      <c r="AC101" s="120"/>
      <c r="AD101" s="120"/>
      <c r="AE101" s="120"/>
      <c r="AF101" s="120"/>
      <c r="AG101" s="120"/>
      <c r="AH101" s="120"/>
      <c r="AI101" s="120"/>
      <c r="AJ101" s="120"/>
      <c r="AK101" s="120"/>
      <c r="AL101" s="120"/>
      <c r="AM101" s="120"/>
      <c r="AN101" s="120"/>
      <c r="AO101" s="120"/>
      <c r="AP101" s="120"/>
      <c r="AQ101" s="120"/>
      <c r="AR101" s="120"/>
      <c r="AS101" s="120"/>
      <c r="AT101" s="120"/>
      <c r="AU101" s="120"/>
      <c r="AV101" s="120"/>
      <c r="AW101" s="120"/>
      <c r="AX101" s="120"/>
      <c r="AY101" s="120"/>
      <c r="AZ101" s="120"/>
      <c r="BA101" s="120"/>
      <c r="BB101" s="120"/>
      <c r="BC101" s="120"/>
      <c r="BE101" s="121" t="s">
        <v>83</v>
      </c>
      <c r="BF101" s="120">
        <v>1</v>
      </c>
      <c r="BG101" s="120">
        <v>2</v>
      </c>
      <c r="BH101" s="120">
        <v>3</v>
      </c>
      <c r="BI101" s="120">
        <v>4</v>
      </c>
      <c r="BJ101" s="120">
        <v>5</v>
      </c>
      <c r="BK101" s="120">
        <v>6</v>
      </c>
      <c r="BL101" s="120">
        <v>7</v>
      </c>
      <c r="BM101" s="120">
        <v>8</v>
      </c>
      <c r="BN101" s="120">
        <v>9</v>
      </c>
      <c r="BO101" s="120">
        <v>10</v>
      </c>
      <c r="BP101" s="120">
        <v>11</v>
      </c>
      <c r="BQ101" s="120">
        <v>12</v>
      </c>
      <c r="BR101" s="120">
        <v>13</v>
      </c>
      <c r="BS101" s="120">
        <v>14</v>
      </c>
      <c r="BT101" s="120">
        <v>15</v>
      </c>
      <c r="BU101" s="120">
        <v>16</v>
      </c>
      <c r="BV101" s="120">
        <v>17</v>
      </c>
      <c r="BW101" s="120">
        <v>18</v>
      </c>
      <c r="BX101" s="120">
        <v>19</v>
      </c>
      <c r="BY101" s="120">
        <v>20</v>
      </c>
      <c r="BZ101" s="120">
        <v>21</v>
      </c>
      <c r="CA101" s="120">
        <v>22</v>
      </c>
      <c r="CB101" s="120">
        <v>23</v>
      </c>
      <c r="CC101" s="120">
        <v>24</v>
      </c>
    </row>
    <row r="102" spans="2:81" ht="11.25" customHeight="1">
      <c r="B102" s="22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23"/>
      <c r="Y102" s="120" t="s">
        <v>36</v>
      </c>
      <c r="Z102" s="120" t="s">
        <v>84</v>
      </c>
      <c r="AA102" s="120" t="s">
        <v>85</v>
      </c>
      <c r="AB102" s="122" t="s">
        <v>81</v>
      </c>
      <c r="AC102" s="122">
        <v>2</v>
      </c>
      <c r="AD102" s="122">
        <v>3</v>
      </c>
      <c r="AE102" s="122">
        <v>4</v>
      </c>
      <c r="AF102" s="122">
        <v>5</v>
      </c>
      <c r="AG102" s="122">
        <v>6</v>
      </c>
      <c r="AH102" s="122">
        <v>7</v>
      </c>
      <c r="AI102" s="122">
        <v>8</v>
      </c>
      <c r="AJ102" s="122">
        <v>9</v>
      </c>
      <c r="AK102" s="122">
        <v>10</v>
      </c>
      <c r="AL102" s="122">
        <v>11</v>
      </c>
      <c r="AM102" s="122">
        <v>12</v>
      </c>
      <c r="AN102" s="122">
        <v>13</v>
      </c>
      <c r="AO102" s="122">
        <v>14</v>
      </c>
      <c r="AP102" s="122">
        <v>15</v>
      </c>
      <c r="AQ102" s="122">
        <v>16</v>
      </c>
      <c r="AR102" s="122">
        <v>17</v>
      </c>
      <c r="AS102" s="122">
        <v>18</v>
      </c>
      <c r="AT102" s="122">
        <v>19</v>
      </c>
      <c r="AU102" s="122">
        <v>20</v>
      </c>
      <c r="AV102" s="122">
        <v>21</v>
      </c>
      <c r="AW102" s="122">
        <v>22</v>
      </c>
      <c r="AX102" s="122">
        <v>23</v>
      </c>
      <c r="AY102" s="122">
        <v>24</v>
      </c>
      <c r="AZ102" s="122">
        <v>25</v>
      </c>
      <c r="BA102" s="128"/>
      <c r="BB102" s="125">
        <f>D93+1</f>
        <v>1</v>
      </c>
      <c r="BC102" s="125">
        <f>BB102</f>
        <v>1</v>
      </c>
      <c r="BD102" s="125">
        <f>BC102</f>
        <v>1</v>
      </c>
      <c r="BE102" s="124" t="s">
        <v>81</v>
      </c>
      <c r="BF102" s="124">
        <v>2</v>
      </c>
      <c r="BG102" s="124">
        <v>3</v>
      </c>
      <c r="BH102" s="124">
        <v>4</v>
      </c>
      <c r="BI102" s="124">
        <v>5</v>
      </c>
      <c r="BJ102" s="124">
        <v>6</v>
      </c>
      <c r="BK102" s="124">
        <v>7</v>
      </c>
      <c r="BL102" s="124">
        <v>8</v>
      </c>
      <c r="BM102" s="124">
        <v>9</v>
      </c>
      <c r="BN102" s="124">
        <v>10</v>
      </c>
      <c r="BO102" s="124">
        <v>11</v>
      </c>
      <c r="BP102" s="124">
        <v>12</v>
      </c>
      <c r="BQ102" s="124">
        <v>13</v>
      </c>
      <c r="BR102" s="124">
        <v>14</v>
      </c>
      <c r="BS102" s="124">
        <v>15</v>
      </c>
      <c r="BT102" s="124">
        <v>16</v>
      </c>
      <c r="BU102" s="124">
        <v>17</v>
      </c>
      <c r="BV102" s="124">
        <v>18</v>
      </c>
      <c r="BW102" s="124">
        <v>19</v>
      </c>
      <c r="BX102" s="124">
        <v>20</v>
      </c>
      <c r="BY102" s="124">
        <v>21</v>
      </c>
      <c r="BZ102" s="124">
        <v>22</v>
      </c>
      <c r="CA102" s="124">
        <v>23</v>
      </c>
      <c r="CB102" s="124">
        <v>24</v>
      </c>
      <c r="CC102" s="124">
        <v>25</v>
      </c>
    </row>
    <row r="103" spans="2:81" ht="11.25" customHeight="1">
      <c r="B103" s="22"/>
      <c r="C103" s="75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23"/>
      <c r="Y103" s="126" t="e">
        <f aca="true" t="shared" si="0" ref="Y103:Y127">HLOOKUP($Y$101,$AC$102:$AZ$127,AB103,FALSE)</f>
        <v>#N/A</v>
      </c>
      <c r="Z103" s="127">
        <v>75</v>
      </c>
      <c r="AA103" s="127">
        <v>5</v>
      </c>
      <c r="AB103" s="62">
        <v>2</v>
      </c>
      <c r="AC103" s="123">
        <v>3</v>
      </c>
      <c r="AD103" s="123">
        <f>AC103</f>
        <v>3</v>
      </c>
      <c r="AE103" s="123">
        <f aca="true" t="shared" si="1" ref="AE103:AZ103">AD103</f>
        <v>3</v>
      </c>
      <c r="AF103" s="123">
        <f t="shared" si="1"/>
        <v>3</v>
      </c>
      <c r="AG103" s="123">
        <f t="shared" si="1"/>
        <v>3</v>
      </c>
      <c r="AH103" s="123">
        <f t="shared" si="1"/>
        <v>3</v>
      </c>
      <c r="AI103" s="123">
        <f t="shared" si="1"/>
        <v>3</v>
      </c>
      <c r="AJ103" s="123">
        <f t="shared" si="1"/>
        <v>3</v>
      </c>
      <c r="AK103" s="123">
        <f t="shared" si="1"/>
        <v>3</v>
      </c>
      <c r="AL103" s="123">
        <f t="shared" si="1"/>
        <v>3</v>
      </c>
      <c r="AM103" s="123">
        <f t="shared" si="1"/>
        <v>3</v>
      </c>
      <c r="AN103" s="123">
        <f t="shared" si="1"/>
        <v>3</v>
      </c>
      <c r="AO103" s="123">
        <f t="shared" si="1"/>
        <v>3</v>
      </c>
      <c r="AP103" s="123">
        <f t="shared" si="1"/>
        <v>3</v>
      </c>
      <c r="AQ103" s="123">
        <f t="shared" si="1"/>
        <v>3</v>
      </c>
      <c r="AR103" s="123">
        <f t="shared" si="1"/>
        <v>3</v>
      </c>
      <c r="AS103" s="123">
        <f t="shared" si="1"/>
        <v>3</v>
      </c>
      <c r="AT103" s="123">
        <f t="shared" si="1"/>
        <v>3</v>
      </c>
      <c r="AU103" s="123">
        <f t="shared" si="1"/>
        <v>3</v>
      </c>
      <c r="AV103" s="123">
        <f t="shared" si="1"/>
        <v>3</v>
      </c>
      <c r="AW103" s="123">
        <f t="shared" si="1"/>
        <v>3</v>
      </c>
      <c r="AX103" s="123">
        <f t="shared" si="1"/>
        <v>3</v>
      </c>
      <c r="AY103" s="123">
        <f t="shared" si="1"/>
        <v>3</v>
      </c>
      <c r="AZ103" s="123">
        <f t="shared" si="1"/>
        <v>3</v>
      </c>
      <c r="BA103" s="129"/>
      <c r="BB103" s="120" t="s">
        <v>86</v>
      </c>
      <c r="BC103" s="120" t="s">
        <v>87</v>
      </c>
      <c r="BD103" s="120" t="s">
        <v>37</v>
      </c>
      <c r="BE103" s="62">
        <v>2</v>
      </c>
      <c r="BF103" s="123">
        <v>5</v>
      </c>
      <c r="BG103" s="123">
        <v>5</v>
      </c>
      <c r="BH103" s="123">
        <v>5</v>
      </c>
      <c r="BI103" s="123">
        <v>5</v>
      </c>
      <c r="BJ103" s="123">
        <v>5</v>
      </c>
      <c r="BK103" s="123">
        <v>5</v>
      </c>
      <c r="BL103" s="123">
        <v>5</v>
      </c>
      <c r="BM103" s="123">
        <v>5</v>
      </c>
      <c r="BN103" s="123">
        <v>5</v>
      </c>
      <c r="BO103" s="123">
        <v>5</v>
      </c>
      <c r="BP103" s="123">
        <v>5</v>
      </c>
      <c r="BQ103" s="123">
        <v>5</v>
      </c>
      <c r="BR103" s="123">
        <v>5</v>
      </c>
      <c r="BS103" s="123">
        <v>5</v>
      </c>
      <c r="BT103" s="123">
        <v>5</v>
      </c>
      <c r="BU103" s="123">
        <v>5</v>
      </c>
      <c r="BV103" s="123">
        <v>5</v>
      </c>
      <c r="BW103" s="123">
        <v>5</v>
      </c>
      <c r="BX103" s="123">
        <v>5</v>
      </c>
      <c r="BY103" s="123">
        <v>5</v>
      </c>
      <c r="BZ103" s="123">
        <v>5</v>
      </c>
      <c r="CA103" s="123">
        <v>5</v>
      </c>
      <c r="CB103" s="123">
        <v>5</v>
      </c>
      <c r="CC103" s="123">
        <v>5</v>
      </c>
    </row>
    <row r="104" spans="2:81" ht="11.25" customHeight="1">
      <c r="B104" s="22"/>
      <c r="C104" s="4"/>
      <c r="D104" s="4"/>
      <c r="E104" s="4"/>
      <c r="F104" s="4"/>
      <c r="G104" s="4"/>
      <c r="H104" s="4"/>
      <c r="I104" s="4"/>
      <c r="J104" s="4"/>
      <c r="K104" s="223"/>
      <c r="L104" s="223"/>
      <c r="M104" s="4"/>
      <c r="N104" s="4"/>
      <c r="O104" s="4"/>
      <c r="P104" s="4"/>
      <c r="Q104" s="4"/>
      <c r="R104" s="4"/>
      <c r="S104" s="4"/>
      <c r="T104" s="4"/>
      <c r="U104" s="4"/>
      <c r="V104" s="23"/>
      <c r="Y104" s="126" t="e">
        <f t="shared" si="0"/>
        <v>#N/A</v>
      </c>
      <c r="Z104" s="127">
        <v>75</v>
      </c>
      <c r="AA104" s="127">
        <v>5</v>
      </c>
      <c r="AB104" s="62">
        <v>3</v>
      </c>
      <c r="AC104" s="123">
        <v>47</v>
      </c>
      <c r="AD104" s="123">
        <v>25</v>
      </c>
      <c r="AE104" s="123">
        <v>16</v>
      </c>
      <c r="AF104" s="123">
        <v>12</v>
      </c>
      <c r="AG104" s="123">
        <v>11.8</v>
      </c>
      <c r="AH104" s="123">
        <v>10.33</v>
      </c>
      <c r="AI104" s="123">
        <f>44/(AI102-1)+AI103</f>
        <v>9.285714285714285</v>
      </c>
      <c r="AJ104" s="123">
        <f>44/(AJ102-1)+AJ103</f>
        <v>8.5</v>
      </c>
      <c r="AK104" s="123">
        <f aca="true" t="shared" si="2" ref="AK104:AZ104">44/(AK102-1)+AK103</f>
        <v>7.888888888888889</v>
      </c>
      <c r="AL104" s="123">
        <f t="shared" si="2"/>
        <v>7.4</v>
      </c>
      <c r="AM104" s="123">
        <f t="shared" si="2"/>
        <v>7</v>
      </c>
      <c r="AN104" s="123">
        <f t="shared" si="2"/>
        <v>6.666666666666666</v>
      </c>
      <c r="AO104" s="123">
        <f t="shared" si="2"/>
        <v>6.384615384615385</v>
      </c>
      <c r="AP104" s="123">
        <f t="shared" si="2"/>
        <v>6.142857142857142</v>
      </c>
      <c r="AQ104" s="123">
        <f t="shared" si="2"/>
        <v>5.933333333333334</v>
      </c>
      <c r="AR104" s="123">
        <f t="shared" si="2"/>
        <v>5.75</v>
      </c>
      <c r="AS104" s="123">
        <f t="shared" si="2"/>
        <v>5.588235294117647</v>
      </c>
      <c r="AT104" s="123">
        <f t="shared" si="2"/>
        <v>5.444444444444445</v>
      </c>
      <c r="AU104" s="123">
        <f t="shared" si="2"/>
        <v>5.315789473684211</v>
      </c>
      <c r="AV104" s="123">
        <f>44/(AV102-1)+AV103</f>
        <v>5.2</v>
      </c>
      <c r="AW104" s="123">
        <f t="shared" si="2"/>
        <v>5.095238095238095</v>
      </c>
      <c r="AX104" s="123">
        <f t="shared" si="2"/>
        <v>5</v>
      </c>
      <c r="AY104" s="123">
        <f t="shared" si="2"/>
        <v>4.913043478260869</v>
      </c>
      <c r="AZ104" s="123">
        <f t="shared" si="2"/>
        <v>4.833333333333333</v>
      </c>
      <c r="BA104" s="129"/>
      <c r="BB104" s="126">
        <v>3</v>
      </c>
      <c r="BC104" s="127">
        <v>47</v>
      </c>
      <c r="BD104" s="126" t="e">
        <f>HLOOKUP($BB$102,$BF$102:$CC$127,BE103,FALSE)</f>
        <v>#N/A</v>
      </c>
      <c r="BE104" s="62">
        <v>3</v>
      </c>
      <c r="BF104" s="123">
        <v>75</v>
      </c>
      <c r="BG104" s="123">
        <f>70/(BG$102-1)+BG103</f>
        <v>40</v>
      </c>
      <c r="BH104" s="123">
        <f aca="true" t="shared" si="3" ref="BH104:CC104">70/(BH$102-1)+BH103</f>
        <v>28.333333333333332</v>
      </c>
      <c r="BI104" s="123">
        <f t="shared" si="3"/>
        <v>22.5</v>
      </c>
      <c r="BJ104" s="123">
        <f t="shared" si="3"/>
        <v>19</v>
      </c>
      <c r="BK104" s="123">
        <f t="shared" si="3"/>
        <v>16.666666666666664</v>
      </c>
      <c r="BL104" s="123">
        <f t="shared" si="3"/>
        <v>15</v>
      </c>
      <c r="BM104" s="123">
        <f t="shared" si="3"/>
        <v>13.75</v>
      </c>
      <c r="BN104" s="123">
        <f t="shared" si="3"/>
        <v>12.777777777777779</v>
      </c>
      <c r="BO104" s="123">
        <f t="shared" si="3"/>
        <v>12</v>
      </c>
      <c r="BP104" s="123">
        <f t="shared" si="3"/>
        <v>11.363636363636363</v>
      </c>
      <c r="BQ104" s="123">
        <f t="shared" si="3"/>
        <v>10.833333333333332</v>
      </c>
      <c r="BR104" s="123">
        <f t="shared" si="3"/>
        <v>10.384615384615385</v>
      </c>
      <c r="BS104" s="123">
        <f t="shared" si="3"/>
        <v>10</v>
      </c>
      <c r="BT104" s="123">
        <f t="shared" si="3"/>
        <v>9.666666666666668</v>
      </c>
      <c r="BU104" s="123">
        <f t="shared" si="3"/>
        <v>9.375</v>
      </c>
      <c r="BV104" s="123">
        <f t="shared" si="3"/>
        <v>9.117647058823529</v>
      </c>
      <c r="BW104" s="123">
        <f t="shared" si="3"/>
        <v>8.88888888888889</v>
      </c>
      <c r="BX104" s="123">
        <f t="shared" si="3"/>
        <v>8.68421052631579</v>
      </c>
      <c r="BY104" s="123">
        <f t="shared" si="3"/>
        <v>8.5</v>
      </c>
      <c r="BZ104" s="123">
        <f t="shared" si="3"/>
        <v>8.333333333333334</v>
      </c>
      <c r="CA104" s="123">
        <f t="shared" si="3"/>
        <v>8.181818181818182</v>
      </c>
      <c r="CB104" s="123">
        <f t="shared" si="3"/>
        <v>8.043478260869566</v>
      </c>
      <c r="CC104" s="123">
        <f t="shared" si="3"/>
        <v>7.916666666666666</v>
      </c>
    </row>
    <row r="105" spans="2:81" ht="11.25" customHeight="1">
      <c r="B105" s="22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23"/>
      <c r="Y105" s="126" t="e">
        <f t="shared" si="0"/>
        <v>#N/A</v>
      </c>
      <c r="Z105" s="127">
        <v>75</v>
      </c>
      <c r="AA105" s="127">
        <v>5</v>
      </c>
      <c r="AB105" s="62">
        <v>4</v>
      </c>
      <c r="AC105" s="62">
        <f>AC104</f>
        <v>47</v>
      </c>
      <c r="AD105" s="123">
        <v>47</v>
      </c>
      <c r="AE105" s="123">
        <v>31</v>
      </c>
      <c r="AF105" s="123">
        <v>24</v>
      </c>
      <c r="AG105" s="123">
        <f>AG104+8.8</f>
        <v>20.6</v>
      </c>
      <c r="AH105" s="123">
        <f>AH104+7.3</f>
        <v>17.63</v>
      </c>
      <c r="AI105" s="123">
        <f aca="true" t="shared" si="4" ref="AI105:AJ109">(44/(AI$102-1))+AI104</f>
        <v>15.57142857142857</v>
      </c>
      <c r="AJ105" s="123">
        <f t="shared" si="4"/>
        <v>14</v>
      </c>
      <c r="AK105" s="123">
        <f aca="true" t="shared" si="5" ref="AK105:AZ113">(44/(AK$102-1))+AK104</f>
        <v>12.777777777777779</v>
      </c>
      <c r="AL105" s="123">
        <f t="shared" si="5"/>
        <v>11.8</v>
      </c>
      <c r="AM105" s="123">
        <f t="shared" si="5"/>
        <v>11</v>
      </c>
      <c r="AN105" s="123">
        <f t="shared" si="5"/>
        <v>10.333333333333332</v>
      </c>
      <c r="AO105" s="123">
        <f t="shared" si="5"/>
        <v>9.76923076923077</v>
      </c>
      <c r="AP105" s="123">
        <f t="shared" si="5"/>
        <v>9.285714285714285</v>
      </c>
      <c r="AQ105" s="123">
        <f t="shared" si="5"/>
        <v>8.866666666666667</v>
      </c>
      <c r="AR105" s="123">
        <f t="shared" si="5"/>
        <v>8.5</v>
      </c>
      <c r="AS105" s="123">
        <f t="shared" si="5"/>
        <v>8.176470588235293</v>
      </c>
      <c r="AT105" s="123">
        <f t="shared" si="5"/>
        <v>7.888888888888889</v>
      </c>
      <c r="AU105" s="123">
        <f t="shared" si="5"/>
        <v>7.631578947368421</v>
      </c>
      <c r="AV105" s="123">
        <f t="shared" si="5"/>
        <v>7.4</v>
      </c>
      <c r="AW105" s="123">
        <f t="shared" si="5"/>
        <v>7.19047619047619</v>
      </c>
      <c r="AX105" s="123">
        <f t="shared" si="5"/>
        <v>7</v>
      </c>
      <c r="AY105" s="123">
        <f t="shared" si="5"/>
        <v>6.826086956521738</v>
      </c>
      <c r="AZ105" s="123">
        <f t="shared" si="5"/>
        <v>6.666666666666666</v>
      </c>
      <c r="BA105" s="129"/>
      <c r="BB105" s="126">
        <v>3</v>
      </c>
      <c r="BC105" s="127">
        <v>47</v>
      </c>
      <c r="BD105" s="126" t="e">
        <f aca="true" t="shared" si="6" ref="BD105:BD128">HLOOKUP($BB$102,$BF$102:$CC$127,BE104,FALSE)</f>
        <v>#N/A</v>
      </c>
      <c r="BE105" s="62">
        <v>4</v>
      </c>
      <c r="BF105" s="62">
        <f>BF104</f>
        <v>75</v>
      </c>
      <c r="BG105" s="123">
        <v>75</v>
      </c>
      <c r="BH105" s="123">
        <f aca="true" t="shared" si="7" ref="BH105:CC105">70/(BH$102-1)+BH104</f>
        <v>51.666666666666664</v>
      </c>
      <c r="BI105" s="123">
        <f t="shared" si="7"/>
        <v>40</v>
      </c>
      <c r="BJ105" s="123">
        <f t="shared" si="7"/>
        <v>33</v>
      </c>
      <c r="BK105" s="123">
        <f t="shared" si="7"/>
        <v>28.33333333333333</v>
      </c>
      <c r="BL105" s="123">
        <f t="shared" si="7"/>
        <v>25</v>
      </c>
      <c r="BM105" s="123">
        <f t="shared" si="7"/>
        <v>22.5</v>
      </c>
      <c r="BN105" s="123">
        <f t="shared" si="7"/>
        <v>20.555555555555557</v>
      </c>
      <c r="BO105" s="123">
        <f t="shared" si="7"/>
        <v>19</v>
      </c>
      <c r="BP105" s="123">
        <f t="shared" si="7"/>
        <v>17.727272727272727</v>
      </c>
      <c r="BQ105" s="123">
        <f t="shared" si="7"/>
        <v>16.666666666666664</v>
      </c>
      <c r="BR105" s="123">
        <f t="shared" si="7"/>
        <v>15.76923076923077</v>
      </c>
      <c r="BS105" s="123">
        <f t="shared" si="7"/>
        <v>15</v>
      </c>
      <c r="BT105" s="123">
        <f t="shared" si="7"/>
        <v>14.333333333333336</v>
      </c>
      <c r="BU105" s="123">
        <f t="shared" si="7"/>
        <v>13.75</v>
      </c>
      <c r="BV105" s="123">
        <f t="shared" si="7"/>
        <v>13.235294117647058</v>
      </c>
      <c r="BW105" s="123">
        <f t="shared" si="7"/>
        <v>12.777777777777779</v>
      </c>
      <c r="BX105" s="123">
        <f t="shared" si="7"/>
        <v>12.368421052631579</v>
      </c>
      <c r="BY105" s="123">
        <f t="shared" si="7"/>
        <v>12</v>
      </c>
      <c r="BZ105" s="123">
        <f t="shared" si="7"/>
        <v>11.666666666666668</v>
      </c>
      <c r="CA105" s="123">
        <f t="shared" si="7"/>
        <v>11.363636363636363</v>
      </c>
      <c r="CB105" s="123">
        <f t="shared" si="7"/>
        <v>11.086956521739133</v>
      </c>
      <c r="CC105" s="123">
        <f t="shared" si="7"/>
        <v>10.833333333333332</v>
      </c>
    </row>
    <row r="106" spans="2:81" ht="11.25" customHeight="1">
      <c r="B106" s="22"/>
      <c r="C106" s="4"/>
      <c r="D106" s="4"/>
      <c r="E106" s="4"/>
      <c r="F106" s="4"/>
      <c r="G106" s="4"/>
      <c r="H106" s="4"/>
      <c r="I106" s="4"/>
      <c r="J106" s="214"/>
      <c r="K106" s="214"/>
      <c r="L106" s="214"/>
      <c r="M106" s="214"/>
      <c r="N106" s="4"/>
      <c r="O106" s="4"/>
      <c r="P106" s="4"/>
      <c r="Q106" s="4"/>
      <c r="R106" s="4"/>
      <c r="S106" s="4"/>
      <c r="T106" s="4"/>
      <c r="U106" s="4"/>
      <c r="V106" s="23"/>
      <c r="Y106" s="126" t="e">
        <f t="shared" si="0"/>
        <v>#N/A</v>
      </c>
      <c r="Z106" s="127">
        <v>75</v>
      </c>
      <c r="AA106" s="127">
        <v>5</v>
      </c>
      <c r="AB106" s="62">
        <v>5</v>
      </c>
      <c r="AC106" s="62">
        <f aca="true" t="shared" si="8" ref="AC106:AC127">AC105</f>
        <v>47</v>
      </c>
      <c r="AD106" s="62">
        <f>AD105</f>
        <v>47</v>
      </c>
      <c r="AE106" s="123">
        <v>47</v>
      </c>
      <c r="AF106" s="123">
        <v>35</v>
      </c>
      <c r="AG106" s="123">
        <f>AG105+8.8</f>
        <v>29.400000000000002</v>
      </c>
      <c r="AH106" s="123">
        <f>AH105+7.3</f>
        <v>24.93</v>
      </c>
      <c r="AI106" s="123">
        <f t="shared" si="4"/>
        <v>21.857142857142854</v>
      </c>
      <c r="AJ106" s="123">
        <f t="shared" si="4"/>
        <v>19.5</v>
      </c>
      <c r="AK106" s="123">
        <f t="shared" si="5"/>
        <v>17.666666666666668</v>
      </c>
      <c r="AL106" s="123">
        <f t="shared" si="5"/>
        <v>16.200000000000003</v>
      </c>
      <c r="AM106" s="123">
        <f t="shared" si="5"/>
        <v>15</v>
      </c>
      <c r="AN106" s="123">
        <f t="shared" si="5"/>
        <v>13.999999999999998</v>
      </c>
      <c r="AO106" s="123">
        <f t="shared" si="5"/>
        <v>13.153846153846155</v>
      </c>
      <c r="AP106" s="123">
        <f t="shared" si="5"/>
        <v>12.428571428571427</v>
      </c>
      <c r="AQ106" s="123">
        <f t="shared" si="5"/>
        <v>11.8</v>
      </c>
      <c r="AR106" s="123">
        <f t="shared" si="5"/>
        <v>11.25</v>
      </c>
      <c r="AS106" s="123">
        <f t="shared" si="5"/>
        <v>10.76470588235294</v>
      </c>
      <c r="AT106" s="123">
        <f t="shared" si="5"/>
        <v>10.333333333333334</v>
      </c>
      <c r="AU106" s="123">
        <f t="shared" si="5"/>
        <v>9.947368421052632</v>
      </c>
      <c r="AV106" s="123">
        <f t="shared" si="5"/>
        <v>9.600000000000001</v>
      </c>
      <c r="AW106" s="123">
        <f t="shared" si="5"/>
        <v>9.285714285714285</v>
      </c>
      <c r="AX106" s="123">
        <f t="shared" si="5"/>
        <v>9</v>
      </c>
      <c r="AY106" s="123">
        <f t="shared" si="5"/>
        <v>8.739130434782608</v>
      </c>
      <c r="AZ106" s="123">
        <f t="shared" si="5"/>
        <v>8.5</v>
      </c>
      <c r="BA106" s="129"/>
      <c r="BB106" s="126">
        <v>3</v>
      </c>
      <c r="BC106" s="127">
        <v>47</v>
      </c>
      <c r="BD106" s="126" t="e">
        <f t="shared" si="6"/>
        <v>#N/A</v>
      </c>
      <c r="BE106" s="62">
        <v>5</v>
      </c>
      <c r="BF106" s="62">
        <f aca="true" t="shared" si="9" ref="BF106:BF127">BF105</f>
        <v>75</v>
      </c>
      <c r="BG106" s="62">
        <f>BG105</f>
        <v>75</v>
      </c>
      <c r="BH106" s="123">
        <v>75</v>
      </c>
      <c r="BI106" s="123">
        <f aca="true" t="shared" si="10" ref="BI106:CC106">70/(BI$102-1)+BI105</f>
        <v>57.5</v>
      </c>
      <c r="BJ106" s="123">
        <f t="shared" si="10"/>
        <v>47</v>
      </c>
      <c r="BK106" s="123">
        <f t="shared" si="10"/>
        <v>39.99999999999999</v>
      </c>
      <c r="BL106" s="123">
        <f t="shared" si="10"/>
        <v>35</v>
      </c>
      <c r="BM106" s="123">
        <f t="shared" si="10"/>
        <v>31.25</v>
      </c>
      <c r="BN106" s="123">
        <f t="shared" si="10"/>
        <v>28.333333333333336</v>
      </c>
      <c r="BO106" s="123">
        <f t="shared" si="10"/>
        <v>26</v>
      </c>
      <c r="BP106" s="123">
        <f t="shared" si="10"/>
        <v>24.09090909090909</v>
      </c>
      <c r="BQ106" s="123">
        <f t="shared" si="10"/>
        <v>22.499999999999996</v>
      </c>
      <c r="BR106" s="123">
        <f t="shared" si="10"/>
        <v>21.153846153846153</v>
      </c>
      <c r="BS106" s="123">
        <f t="shared" si="10"/>
        <v>20</v>
      </c>
      <c r="BT106" s="123">
        <f t="shared" si="10"/>
        <v>19.000000000000004</v>
      </c>
      <c r="BU106" s="123">
        <f t="shared" si="10"/>
        <v>18.125</v>
      </c>
      <c r="BV106" s="123">
        <f t="shared" si="10"/>
        <v>17.352941176470587</v>
      </c>
      <c r="BW106" s="123">
        <f t="shared" si="10"/>
        <v>16.666666666666668</v>
      </c>
      <c r="BX106" s="123">
        <f t="shared" si="10"/>
        <v>16.05263157894737</v>
      </c>
      <c r="BY106" s="123">
        <f t="shared" si="10"/>
        <v>15.5</v>
      </c>
      <c r="BZ106" s="123">
        <f t="shared" si="10"/>
        <v>15.000000000000002</v>
      </c>
      <c r="CA106" s="123">
        <f t="shared" si="10"/>
        <v>14.545454545454545</v>
      </c>
      <c r="CB106" s="123">
        <f t="shared" si="10"/>
        <v>14.130434782608699</v>
      </c>
      <c r="CC106" s="123">
        <f t="shared" si="10"/>
        <v>13.749999999999998</v>
      </c>
    </row>
    <row r="107" spans="2:81" ht="11.25" customHeight="1">
      <c r="B107" s="22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75"/>
      <c r="R107" s="4"/>
      <c r="S107" s="4"/>
      <c r="T107" s="4"/>
      <c r="U107" s="4"/>
      <c r="V107" s="23"/>
      <c r="Y107" s="126" t="e">
        <f t="shared" si="0"/>
        <v>#N/A</v>
      </c>
      <c r="Z107" s="127">
        <v>75</v>
      </c>
      <c r="AA107" s="127">
        <v>5</v>
      </c>
      <c r="AB107" s="62">
        <v>6</v>
      </c>
      <c r="AC107" s="62">
        <f t="shared" si="8"/>
        <v>47</v>
      </c>
      <c r="AD107" s="62">
        <f aca="true" t="shared" si="11" ref="AD107:AD127">AD106</f>
        <v>47</v>
      </c>
      <c r="AE107" s="62">
        <f>AE106</f>
        <v>47</v>
      </c>
      <c r="AF107" s="123">
        <v>47</v>
      </c>
      <c r="AG107" s="123">
        <f>AG106+8.8</f>
        <v>38.2</v>
      </c>
      <c r="AH107" s="123">
        <f>AH106+7.3</f>
        <v>32.23</v>
      </c>
      <c r="AI107" s="123">
        <f t="shared" si="4"/>
        <v>28.14285714285714</v>
      </c>
      <c r="AJ107" s="123">
        <f t="shared" si="4"/>
        <v>25</v>
      </c>
      <c r="AK107" s="123">
        <f t="shared" si="5"/>
        <v>22.555555555555557</v>
      </c>
      <c r="AL107" s="123">
        <f t="shared" si="5"/>
        <v>20.6</v>
      </c>
      <c r="AM107" s="123">
        <f t="shared" si="5"/>
        <v>19</v>
      </c>
      <c r="AN107" s="123">
        <f t="shared" si="5"/>
        <v>17.666666666666664</v>
      </c>
      <c r="AO107" s="123">
        <f t="shared" si="5"/>
        <v>16.53846153846154</v>
      </c>
      <c r="AP107" s="123">
        <f t="shared" si="5"/>
        <v>15.57142857142857</v>
      </c>
      <c r="AQ107" s="123">
        <f t="shared" si="5"/>
        <v>14.733333333333334</v>
      </c>
      <c r="AR107" s="123">
        <f t="shared" si="5"/>
        <v>14</v>
      </c>
      <c r="AS107" s="123">
        <f t="shared" si="5"/>
        <v>13.352941176470587</v>
      </c>
      <c r="AT107" s="123">
        <f t="shared" si="5"/>
        <v>12.777777777777779</v>
      </c>
      <c r="AU107" s="123">
        <f t="shared" si="5"/>
        <v>12.263157894736842</v>
      </c>
      <c r="AV107" s="123">
        <f aca="true" t="shared" si="12" ref="AV107:AV122">(44/(AV$102-1))+AV106</f>
        <v>11.8</v>
      </c>
      <c r="AW107" s="123">
        <f t="shared" si="5"/>
        <v>11.38095238095238</v>
      </c>
      <c r="AX107" s="123">
        <f t="shared" si="5"/>
        <v>11</v>
      </c>
      <c r="AY107" s="123">
        <f t="shared" si="5"/>
        <v>10.652173913043477</v>
      </c>
      <c r="AZ107" s="123">
        <f t="shared" si="5"/>
        <v>10.333333333333334</v>
      </c>
      <c r="BA107" s="129"/>
      <c r="BB107" s="126">
        <v>3</v>
      </c>
      <c r="BC107" s="127">
        <v>47</v>
      </c>
      <c r="BD107" s="126" t="e">
        <f t="shared" si="6"/>
        <v>#N/A</v>
      </c>
      <c r="BE107" s="62">
        <v>6</v>
      </c>
      <c r="BF107" s="62">
        <f t="shared" si="9"/>
        <v>75</v>
      </c>
      <c r="BG107" s="62">
        <f aca="true" t="shared" si="13" ref="BG107:BG127">BG106</f>
        <v>75</v>
      </c>
      <c r="BH107" s="62">
        <f>BH106</f>
        <v>75</v>
      </c>
      <c r="BI107" s="123">
        <v>75</v>
      </c>
      <c r="BJ107" s="123">
        <f aca="true" t="shared" si="14" ref="BJ107:CC107">70/(BJ$102-1)+BJ106</f>
        <v>61</v>
      </c>
      <c r="BK107" s="123">
        <f t="shared" si="14"/>
        <v>51.66666666666666</v>
      </c>
      <c r="BL107" s="123">
        <f t="shared" si="14"/>
        <v>45</v>
      </c>
      <c r="BM107" s="123">
        <f t="shared" si="14"/>
        <v>40</v>
      </c>
      <c r="BN107" s="123">
        <f t="shared" si="14"/>
        <v>36.111111111111114</v>
      </c>
      <c r="BO107" s="123">
        <f t="shared" si="14"/>
        <v>33</v>
      </c>
      <c r="BP107" s="123">
        <f t="shared" si="14"/>
        <v>30.454545454545453</v>
      </c>
      <c r="BQ107" s="123">
        <f t="shared" si="14"/>
        <v>28.33333333333333</v>
      </c>
      <c r="BR107" s="123">
        <f t="shared" si="14"/>
        <v>26.53846153846154</v>
      </c>
      <c r="BS107" s="123">
        <f t="shared" si="14"/>
        <v>25</v>
      </c>
      <c r="BT107" s="123">
        <f t="shared" si="14"/>
        <v>23.66666666666667</v>
      </c>
      <c r="BU107" s="123">
        <f t="shared" si="14"/>
        <v>22.5</v>
      </c>
      <c r="BV107" s="123">
        <f t="shared" si="14"/>
        <v>21.470588235294116</v>
      </c>
      <c r="BW107" s="123">
        <f t="shared" si="14"/>
        <v>20.555555555555557</v>
      </c>
      <c r="BX107" s="123">
        <f t="shared" si="14"/>
        <v>19.736842105263158</v>
      </c>
      <c r="BY107" s="123">
        <f t="shared" si="14"/>
        <v>19</v>
      </c>
      <c r="BZ107" s="123">
        <f t="shared" si="14"/>
        <v>18.333333333333336</v>
      </c>
      <c r="CA107" s="123">
        <f t="shared" si="14"/>
        <v>17.727272727272727</v>
      </c>
      <c r="CB107" s="123">
        <f t="shared" si="14"/>
        <v>17.173913043478265</v>
      </c>
      <c r="CC107" s="123">
        <f t="shared" si="14"/>
        <v>16.666666666666664</v>
      </c>
    </row>
    <row r="108" spans="2:81" ht="11.25" customHeight="1">
      <c r="B108" s="22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23"/>
      <c r="Y108" s="126" t="e">
        <f t="shared" si="0"/>
        <v>#N/A</v>
      </c>
      <c r="Z108" s="127">
        <v>75</v>
      </c>
      <c r="AA108" s="127">
        <v>5</v>
      </c>
      <c r="AB108" s="62">
        <v>7</v>
      </c>
      <c r="AC108" s="62">
        <f t="shared" si="8"/>
        <v>47</v>
      </c>
      <c r="AD108" s="62">
        <f t="shared" si="11"/>
        <v>47</v>
      </c>
      <c r="AE108" s="62">
        <f aca="true" t="shared" si="15" ref="AE108:AE127">AE107</f>
        <v>47</v>
      </c>
      <c r="AF108" s="62">
        <f>AF107</f>
        <v>47</v>
      </c>
      <c r="AG108" s="123">
        <v>47</v>
      </c>
      <c r="AH108" s="123">
        <f>AH107+7.3</f>
        <v>39.529999999999994</v>
      </c>
      <c r="AI108" s="123">
        <f t="shared" si="4"/>
        <v>34.42857142857142</v>
      </c>
      <c r="AJ108" s="123">
        <f t="shared" si="4"/>
        <v>30.5</v>
      </c>
      <c r="AK108" s="123">
        <f t="shared" si="5"/>
        <v>27.444444444444446</v>
      </c>
      <c r="AL108" s="123">
        <f t="shared" si="5"/>
        <v>25</v>
      </c>
      <c r="AM108" s="123">
        <f t="shared" si="5"/>
        <v>23</v>
      </c>
      <c r="AN108" s="123">
        <f t="shared" si="5"/>
        <v>21.333333333333332</v>
      </c>
      <c r="AO108" s="123">
        <f t="shared" si="5"/>
        <v>19.923076923076923</v>
      </c>
      <c r="AP108" s="123">
        <f t="shared" si="5"/>
        <v>18.71428571428571</v>
      </c>
      <c r="AQ108" s="123">
        <f t="shared" si="5"/>
        <v>17.666666666666668</v>
      </c>
      <c r="AR108" s="123">
        <f t="shared" si="5"/>
        <v>16.75</v>
      </c>
      <c r="AS108" s="123">
        <f t="shared" si="5"/>
        <v>15.941176470588234</v>
      </c>
      <c r="AT108" s="123">
        <f t="shared" si="5"/>
        <v>15.222222222222223</v>
      </c>
      <c r="AU108" s="123">
        <f t="shared" si="5"/>
        <v>14.578947368421053</v>
      </c>
      <c r="AV108" s="123">
        <f t="shared" si="12"/>
        <v>14</v>
      </c>
      <c r="AW108" s="123">
        <f t="shared" si="5"/>
        <v>13.476190476190474</v>
      </c>
      <c r="AX108" s="123">
        <f t="shared" si="5"/>
        <v>13</v>
      </c>
      <c r="AY108" s="123">
        <f t="shared" si="5"/>
        <v>12.565217391304346</v>
      </c>
      <c r="AZ108" s="123">
        <f t="shared" si="5"/>
        <v>12.166666666666668</v>
      </c>
      <c r="BA108" s="129"/>
      <c r="BB108" s="126">
        <v>3</v>
      </c>
      <c r="BC108" s="127">
        <v>47</v>
      </c>
      <c r="BD108" s="126" t="e">
        <f t="shared" si="6"/>
        <v>#N/A</v>
      </c>
      <c r="BE108" s="62">
        <v>7</v>
      </c>
      <c r="BF108" s="62">
        <f t="shared" si="9"/>
        <v>75</v>
      </c>
      <c r="BG108" s="62">
        <f t="shared" si="13"/>
        <v>75</v>
      </c>
      <c r="BH108" s="62">
        <f aca="true" t="shared" si="16" ref="BH108:BH127">BH107</f>
        <v>75</v>
      </c>
      <c r="BI108" s="62">
        <f>BI107</f>
        <v>75</v>
      </c>
      <c r="BJ108" s="123">
        <v>75</v>
      </c>
      <c r="BK108" s="123">
        <f aca="true" t="shared" si="17" ref="BK108:CC108">70/(BK$102-1)+BK107</f>
        <v>63.33333333333332</v>
      </c>
      <c r="BL108" s="123">
        <f t="shared" si="17"/>
        <v>55</v>
      </c>
      <c r="BM108" s="123">
        <f t="shared" si="17"/>
        <v>48.75</v>
      </c>
      <c r="BN108" s="123">
        <f t="shared" si="17"/>
        <v>43.88888888888889</v>
      </c>
      <c r="BO108" s="123">
        <f t="shared" si="17"/>
        <v>40</v>
      </c>
      <c r="BP108" s="123">
        <f t="shared" si="17"/>
        <v>36.81818181818181</v>
      </c>
      <c r="BQ108" s="123">
        <f t="shared" si="17"/>
        <v>34.166666666666664</v>
      </c>
      <c r="BR108" s="123">
        <f t="shared" si="17"/>
        <v>31.923076923076927</v>
      </c>
      <c r="BS108" s="123">
        <f t="shared" si="17"/>
        <v>30</v>
      </c>
      <c r="BT108" s="123">
        <f t="shared" si="17"/>
        <v>28.33333333333334</v>
      </c>
      <c r="BU108" s="123">
        <f t="shared" si="17"/>
        <v>26.875</v>
      </c>
      <c r="BV108" s="123">
        <f t="shared" si="17"/>
        <v>25.588235294117645</v>
      </c>
      <c r="BW108" s="123">
        <f t="shared" si="17"/>
        <v>24.444444444444446</v>
      </c>
      <c r="BX108" s="123">
        <f t="shared" si="17"/>
        <v>23.421052631578945</v>
      </c>
      <c r="BY108" s="123">
        <f t="shared" si="17"/>
        <v>22.5</v>
      </c>
      <c r="BZ108" s="123">
        <f t="shared" si="17"/>
        <v>21.666666666666668</v>
      </c>
      <c r="CA108" s="123">
        <f t="shared" si="17"/>
        <v>20.909090909090907</v>
      </c>
      <c r="CB108" s="123">
        <f t="shared" si="17"/>
        <v>20.21739130434783</v>
      </c>
      <c r="CC108" s="123">
        <f t="shared" si="17"/>
        <v>19.583333333333332</v>
      </c>
    </row>
    <row r="109" spans="2:81" ht="11.25" customHeight="1">
      <c r="B109" s="22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75"/>
      <c r="R109" s="4"/>
      <c r="S109" s="4"/>
      <c r="T109" s="4"/>
      <c r="U109" s="4"/>
      <c r="V109" s="23"/>
      <c r="Y109" s="126" t="e">
        <f t="shared" si="0"/>
        <v>#N/A</v>
      </c>
      <c r="Z109" s="127">
        <v>75</v>
      </c>
      <c r="AA109" s="127">
        <v>5</v>
      </c>
      <c r="AB109" s="62">
        <v>8</v>
      </c>
      <c r="AC109" s="62">
        <f t="shared" si="8"/>
        <v>47</v>
      </c>
      <c r="AD109" s="62">
        <f t="shared" si="11"/>
        <v>47</v>
      </c>
      <c r="AE109" s="62">
        <f t="shared" si="15"/>
        <v>47</v>
      </c>
      <c r="AF109" s="62">
        <f aca="true" t="shared" si="18" ref="AF109:AF127">AF108</f>
        <v>47</v>
      </c>
      <c r="AG109" s="62">
        <f>AG108</f>
        <v>47</v>
      </c>
      <c r="AH109" s="123">
        <v>47</v>
      </c>
      <c r="AI109" s="123">
        <f t="shared" si="4"/>
        <v>40.71428571428571</v>
      </c>
      <c r="AJ109" s="123">
        <f t="shared" si="4"/>
        <v>36</v>
      </c>
      <c r="AK109" s="123">
        <f t="shared" si="5"/>
        <v>32.333333333333336</v>
      </c>
      <c r="AL109" s="123">
        <f t="shared" si="5"/>
        <v>29.4</v>
      </c>
      <c r="AM109" s="123">
        <f t="shared" si="5"/>
        <v>27</v>
      </c>
      <c r="AN109" s="123">
        <f t="shared" si="5"/>
        <v>25</v>
      </c>
      <c r="AO109" s="123">
        <f t="shared" si="5"/>
        <v>23.307692307692307</v>
      </c>
      <c r="AP109" s="123">
        <f t="shared" si="5"/>
        <v>21.857142857142854</v>
      </c>
      <c r="AQ109" s="123">
        <f t="shared" si="5"/>
        <v>20.6</v>
      </c>
      <c r="AR109" s="123">
        <f t="shared" si="5"/>
        <v>19.5</v>
      </c>
      <c r="AS109" s="123">
        <f t="shared" si="5"/>
        <v>18.52941176470588</v>
      </c>
      <c r="AT109" s="123">
        <f t="shared" si="5"/>
        <v>17.666666666666668</v>
      </c>
      <c r="AU109" s="123">
        <f t="shared" si="5"/>
        <v>16.894736842105264</v>
      </c>
      <c r="AV109" s="123">
        <f t="shared" si="12"/>
        <v>16.2</v>
      </c>
      <c r="AW109" s="123">
        <f t="shared" si="5"/>
        <v>15.57142857142857</v>
      </c>
      <c r="AX109" s="123">
        <f t="shared" si="5"/>
        <v>15</v>
      </c>
      <c r="AY109" s="123">
        <f t="shared" si="5"/>
        <v>14.478260869565215</v>
      </c>
      <c r="AZ109" s="123">
        <f t="shared" si="5"/>
        <v>14.000000000000002</v>
      </c>
      <c r="BA109" s="129"/>
      <c r="BB109" s="126">
        <v>3</v>
      </c>
      <c r="BC109" s="127">
        <v>47</v>
      </c>
      <c r="BD109" s="126" t="e">
        <f t="shared" si="6"/>
        <v>#N/A</v>
      </c>
      <c r="BE109" s="62">
        <v>8</v>
      </c>
      <c r="BF109" s="62">
        <f t="shared" si="9"/>
        <v>75</v>
      </c>
      <c r="BG109" s="62">
        <f t="shared" si="13"/>
        <v>75</v>
      </c>
      <c r="BH109" s="62">
        <f t="shared" si="16"/>
        <v>75</v>
      </c>
      <c r="BI109" s="62">
        <f aca="true" t="shared" si="19" ref="BI109:BI127">BI108</f>
        <v>75</v>
      </c>
      <c r="BJ109" s="62">
        <f>BJ108</f>
        <v>75</v>
      </c>
      <c r="BK109" s="123">
        <v>75</v>
      </c>
      <c r="BL109" s="123">
        <f aca="true" t="shared" si="20" ref="BL109:CC109">70/(BL$102-1)+BL108</f>
        <v>65</v>
      </c>
      <c r="BM109" s="123">
        <f t="shared" si="20"/>
        <v>57.5</v>
      </c>
      <c r="BN109" s="123">
        <f t="shared" si="20"/>
        <v>51.66666666666667</v>
      </c>
      <c r="BO109" s="123">
        <f t="shared" si="20"/>
        <v>47</v>
      </c>
      <c r="BP109" s="123">
        <f t="shared" si="20"/>
        <v>43.18181818181817</v>
      </c>
      <c r="BQ109" s="123">
        <f t="shared" si="20"/>
        <v>40</v>
      </c>
      <c r="BR109" s="123">
        <f t="shared" si="20"/>
        <v>37.307692307692314</v>
      </c>
      <c r="BS109" s="123">
        <f t="shared" si="20"/>
        <v>35</v>
      </c>
      <c r="BT109" s="123">
        <f t="shared" si="20"/>
        <v>33.00000000000001</v>
      </c>
      <c r="BU109" s="123">
        <f t="shared" si="20"/>
        <v>31.25</v>
      </c>
      <c r="BV109" s="123">
        <f t="shared" si="20"/>
        <v>29.705882352941174</v>
      </c>
      <c r="BW109" s="123">
        <f t="shared" si="20"/>
        <v>28.333333333333336</v>
      </c>
      <c r="BX109" s="123">
        <f t="shared" si="20"/>
        <v>27.105263157894733</v>
      </c>
      <c r="BY109" s="123">
        <f t="shared" si="20"/>
        <v>26</v>
      </c>
      <c r="BZ109" s="123">
        <f t="shared" si="20"/>
        <v>25</v>
      </c>
      <c r="CA109" s="123">
        <f t="shared" si="20"/>
        <v>24.090909090909086</v>
      </c>
      <c r="CB109" s="123">
        <f t="shared" si="20"/>
        <v>23.260869565217398</v>
      </c>
      <c r="CC109" s="123">
        <f t="shared" si="20"/>
        <v>22.5</v>
      </c>
    </row>
    <row r="110" spans="2:81" ht="11.25" customHeight="1">
      <c r="B110" s="22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23"/>
      <c r="Y110" s="126" t="e">
        <f t="shared" si="0"/>
        <v>#N/A</v>
      </c>
      <c r="Z110" s="127">
        <v>75</v>
      </c>
      <c r="AA110" s="127">
        <v>5</v>
      </c>
      <c r="AB110" s="62">
        <v>9</v>
      </c>
      <c r="AC110" s="62">
        <f t="shared" si="8"/>
        <v>47</v>
      </c>
      <c r="AD110" s="62">
        <f t="shared" si="11"/>
        <v>47</v>
      </c>
      <c r="AE110" s="62">
        <f t="shared" si="15"/>
        <v>47</v>
      </c>
      <c r="AF110" s="62">
        <f t="shared" si="18"/>
        <v>47</v>
      </c>
      <c r="AG110" s="62">
        <f aca="true" t="shared" si="21" ref="AG110:AG127">AG109</f>
        <v>47</v>
      </c>
      <c r="AH110" s="62">
        <f>AH109</f>
        <v>47</v>
      </c>
      <c r="AI110" s="123">
        <v>47</v>
      </c>
      <c r="AJ110" s="123">
        <f>(44/(AJ$102-1))+AJ109</f>
        <v>41.5</v>
      </c>
      <c r="AK110" s="123">
        <f t="shared" si="5"/>
        <v>37.22222222222223</v>
      </c>
      <c r="AL110" s="123">
        <f t="shared" si="5"/>
        <v>33.8</v>
      </c>
      <c r="AM110" s="123">
        <f t="shared" si="5"/>
        <v>31</v>
      </c>
      <c r="AN110" s="123">
        <f t="shared" si="5"/>
        <v>28.666666666666668</v>
      </c>
      <c r="AO110" s="123">
        <f t="shared" si="5"/>
        <v>26.69230769230769</v>
      </c>
      <c r="AP110" s="123">
        <f t="shared" si="5"/>
        <v>24.999999999999996</v>
      </c>
      <c r="AQ110" s="123">
        <f t="shared" si="5"/>
        <v>23.533333333333335</v>
      </c>
      <c r="AR110" s="123">
        <f t="shared" si="5"/>
        <v>22.25</v>
      </c>
      <c r="AS110" s="123">
        <f t="shared" si="5"/>
        <v>21.11764705882353</v>
      </c>
      <c r="AT110" s="123">
        <f t="shared" si="5"/>
        <v>20.111111111111114</v>
      </c>
      <c r="AU110" s="123">
        <f t="shared" si="5"/>
        <v>19.210526315789473</v>
      </c>
      <c r="AV110" s="123">
        <f t="shared" si="12"/>
        <v>18.4</v>
      </c>
      <c r="AW110" s="123">
        <f t="shared" si="5"/>
        <v>17.666666666666664</v>
      </c>
      <c r="AX110" s="123">
        <f t="shared" si="5"/>
        <v>17</v>
      </c>
      <c r="AY110" s="123">
        <f t="shared" si="5"/>
        <v>16.391304347826086</v>
      </c>
      <c r="AZ110" s="123">
        <f t="shared" si="5"/>
        <v>15.833333333333336</v>
      </c>
      <c r="BA110" s="129"/>
      <c r="BB110" s="126">
        <v>3</v>
      </c>
      <c r="BC110" s="127">
        <v>47</v>
      </c>
      <c r="BD110" s="126" t="e">
        <f t="shared" si="6"/>
        <v>#N/A</v>
      </c>
      <c r="BE110" s="62">
        <v>9</v>
      </c>
      <c r="BF110" s="62">
        <f t="shared" si="9"/>
        <v>75</v>
      </c>
      <c r="BG110" s="62">
        <f t="shared" si="13"/>
        <v>75</v>
      </c>
      <c r="BH110" s="62">
        <f t="shared" si="16"/>
        <v>75</v>
      </c>
      <c r="BI110" s="62">
        <f t="shared" si="19"/>
        <v>75</v>
      </c>
      <c r="BJ110" s="62">
        <f aca="true" t="shared" si="22" ref="BJ110:BJ127">BJ109</f>
        <v>75</v>
      </c>
      <c r="BK110" s="62">
        <f>BK109</f>
        <v>75</v>
      </c>
      <c r="BL110" s="123">
        <v>75</v>
      </c>
      <c r="BM110" s="123">
        <f aca="true" t="shared" si="23" ref="BM110:CC110">70/(BM$102-1)+BM109</f>
        <v>66.25</v>
      </c>
      <c r="BN110" s="123">
        <f t="shared" si="23"/>
        <v>59.44444444444445</v>
      </c>
      <c r="BO110" s="123">
        <f t="shared" si="23"/>
        <v>54</v>
      </c>
      <c r="BP110" s="123">
        <f t="shared" si="23"/>
        <v>49.54545454545453</v>
      </c>
      <c r="BQ110" s="123">
        <f t="shared" si="23"/>
        <v>45.833333333333336</v>
      </c>
      <c r="BR110" s="123">
        <f t="shared" si="23"/>
        <v>42.6923076923077</v>
      </c>
      <c r="BS110" s="123">
        <f t="shared" si="23"/>
        <v>40</v>
      </c>
      <c r="BT110" s="123">
        <f t="shared" si="23"/>
        <v>37.66666666666667</v>
      </c>
      <c r="BU110" s="123">
        <f t="shared" si="23"/>
        <v>35.625</v>
      </c>
      <c r="BV110" s="123">
        <f t="shared" si="23"/>
        <v>33.8235294117647</v>
      </c>
      <c r="BW110" s="123">
        <f t="shared" si="23"/>
        <v>32.22222222222222</v>
      </c>
      <c r="BX110" s="123">
        <f t="shared" si="23"/>
        <v>30.78947368421052</v>
      </c>
      <c r="BY110" s="123">
        <f t="shared" si="23"/>
        <v>29.5</v>
      </c>
      <c r="BZ110" s="123">
        <f t="shared" si="23"/>
        <v>28.333333333333332</v>
      </c>
      <c r="CA110" s="123">
        <f t="shared" si="23"/>
        <v>27.272727272727266</v>
      </c>
      <c r="CB110" s="123">
        <f t="shared" si="23"/>
        <v>26.304347826086964</v>
      </c>
      <c r="CC110" s="123">
        <f t="shared" si="23"/>
        <v>25.416666666666668</v>
      </c>
    </row>
    <row r="111" spans="2:81" ht="11.25" customHeight="1">
      <c r="B111" s="22"/>
      <c r="C111" s="4"/>
      <c r="D111" s="4"/>
      <c r="E111" s="4"/>
      <c r="F111" s="4"/>
      <c r="G111" s="4"/>
      <c r="H111" s="59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23"/>
      <c r="Y111" s="126" t="e">
        <f t="shared" si="0"/>
        <v>#N/A</v>
      </c>
      <c r="Z111" s="127">
        <v>75</v>
      </c>
      <c r="AA111" s="127">
        <v>5</v>
      </c>
      <c r="AB111" s="62">
        <v>10</v>
      </c>
      <c r="AC111" s="62">
        <f t="shared" si="8"/>
        <v>47</v>
      </c>
      <c r="AD111" s="62">
        <f t="shared" si="11"/>
        <v>47</v>
      </c>
      <c r="AE111" s="62">
        <f t="shared" si="15"/>
        <v>47</v>
      </c>
      <c r="AF111" s="62">
        <f t="shared" si="18"/>
        <v>47</v>
      </c>
      <c r="AG111" s="62">
        <f t="shared" si="21"/>
        <v>47</v>
      </c>
      <c r="AH111" s="62">
        <f aca="true" t="shared" si="24" ref="AH111:AH127">AH110</f>
        <v>47</v>
      </c>
      <c r="AI111" s="62">
        <f>AI110</f>
        <v>47</v>
      </c>
      <c r="AJ111" s="123">
        <v>47</v>
      </c>
      <c r="AK111" s="123">
        <f t="shared" si="5"/>
        <v>42.111111111111114</v>
      </c>
      <c r="AL111" s="123">
        <f t="shared" si="5"/>
        <v>38.199999999999996</v>
      </c>
      <c r="AM111" s="123">
        <f t="shared" si="5"/>
        <v>35</v>
      </c>
      <c r="AN111" s="123">
        <f aca="true" t="shared" si="25" ref="AN111:AU114">(44/(AN$102-1))+AN110</f>
        <v>32.333333333333336</v>
      </c>
      <c r="AO111" s="123">
        <f t="shared" si="25"/>
        <v>30.076923076923073</v>
      </c>
      <c r="AP111" s="123">
        <f t="shared" si="25"/>
        <v>28.14285714285714</v>
      </c>
      <c r="AQ111" s="123">
        <f t="shared" si="25"/>
        <v>26.46666666666667</v>
      </c>
      <c r="AR111" s="123">
        <f t="shared" si="25"/>
        <v>25</v>
      </c>
      <c r="AS111" s="123">
        <f t="shared" si="25"/>
        <v>23.705882352941178</v>
      </c>
      <c r="AT111" s="123">
        <f t="shared" si="25"/>
        <v>22.555555555555557</v>
      </c>
      <c r="AU111" s="123">
        <f t="shared" si="25"/>
        <v>21.526315789473685</v>
      </c>
      <c r="AV111" s="123">
        <f t="shared" si="12"/>
        <v>20.599999999999998</v>
      </c>
      <c r="AW111" s="123">
        <f>(44/(AW$102-1))+AW110</f>
        <v>19.76190476190476</v>
      </c>
      <c r="AX111" s="123">
        <f t="shared" si="5"/>
        <v>19</v>
      </c>
      <c r="AY111" s="123">
        <f t="shared" si="5"/>
        <v>18.304347826086957</v>
      </c>
      <c r="AZ111" s="123">
        <f t="shared" si="5"/>
        <v>17.666666666666668</v>
      </c>
      <c r="BA111" s="129"/>
      <c r="BB111" s="126">
        <v>3</v>
      </c>
      <c r="BC111" s="127">
        <v>47</v>
      </c>
      <c r="BD111" s="126" t="e">
        <f t="shared" si="6"/>
        <v>#N/A</v>
      </c>
      <c r="BE111" s="62">
        <v>10</v>
      </c>
      <c r="BF111" s="62">
        <f t="shared" si="9"/>
        <v>75</v>
      </c>
      <c r="BG111" s="62">
        <f t="shared" si="13"/>
        <v>75</v>
      </c>
      <c r="BH111" s="62">
        <f t="shared" si="16"/>
        <v>75</v>
      </c>
      <c r="BI111" s="62">
        <f t="shared" si="19"/>
        <v>75</v>
      </c>
      <c r="BJ111" s="62">
        <f t="shared" si="22"/>
        <v>75</v>
      </c>
      <c r="BK111" s="62">
        <f aca="true" t="shared" si="26" ref="BK111:BK127">BK110</f>
        <v>75</v>
      </c>
      <c r="BL111" s="62">
        <f>BL110</f>
        <v>75</v>
      </c>
      <c r="BM111" s="123">
        <v>75</v>
      </c>
      <c r="BN111" s="123">
        <f aca="true" t="shared" si="27" ref="BN111:CC111">70/(BN$102-1)+BN110</f>
        <v>67.22222222222223</v>
      </c>
      <c r="BO111" s="123">
        <f t="shared" si="27"/>
        <v>61</v>
      </c>
      <c r="BP111" s="123">
        <f t="shared" si="27"/>
        <v>55.90909090909089</v>
      </c>
      <c r="BQ111" s="123">
        <f t="shared" si="27"/>
        <v>51.66666666666667</v>
      </c>
      <c r="BR111" s="123">
        <f t="shared" si="27"/>
        <v>48.07692307692309</v>
      </c>
      <c r="BS111" s="123">
        <f t="shared" si="27"/>
        <v>45</v>
      </c>
      <c r="BT111" s="123">
        <f t="shared" si="27"/>
        <v>42.333333333333336</v>
      </c>
      <c r="BU111" s="123">
        <f t="shared" si="27"/>
        <v>40</v>
      </c>
      <c r="BV111" s="123">
        <f t="shared" si="27"/>
        <v>37.94117647058823</v>
      </c>
      <c r="BW111" s="123">
        <f t="shared" si="27"/>
        <v>36.11111111111111</v>
      </c>
      <c r="BX111" s="123">
        <f t="shared" si="27"/>
        <v>34.47368421052631</v>
      </c>
      <c r="BY111" s="123">
        <f t="shared" si="27"/>
        <v>33</v>
      </c>
      <c r="BZ111" s="123">
        <f t="shared" si="27"/>
        <v>31.666666666666664</v>
      </c>
      <c r="CA111" s="123">
        <f t="shared" si="27"/>
        <v>30.454545454545446</v>
      </c>
      <c r="CB111" s="123">
        <f t="shared" si="27"/>
        <v>29.34782608695653</v>
      </c>
      <c r="CC111" s="123">
        <f t="shared" si="27"/>
        <v>28.333333333333336</v>
      </c>
    </row>
    <row r="112" spans="2:81" ht="11.25" customHeight="1">
      <c r="B112" s="22"/>
      <c r="C112" s="4"/>
      <c r="D112" s="4"/>
      <c r="E112" s="4"/>
      <c r="F112" s="4"/>
      <c r="G112" s="4"/>
      <c r="H112" s="59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23"/>
      <c r="Y112" s="126" t="e">
        <f t="shared" si="0"/>
        <v>#N/A</v>
      </c>
      <c r="Z112" s="127">
        <v>75</v>
      </c>
      <c r="AA112" s="127">
        <v>5</v>
      </c>
      <c r="AB112" s="62">
        <v>11</v>
      </c>
      <c r="AC112" s="62">
        <f t="shared" si="8"/>
        <v>47</v>
      </c>
      <c r="AD112" s="62">
        <f t="shared" si="11"/>
        <v>47</v>
      </c>
      <c r="AE112" s="62">
        <f t="shared" si="15"/>
        <v>47</v>
      </c>
      <c r="AF112" s="62">
        <f t="shared" si="18"/>
        <v>47</v>
      </c>
      <c r="AG112" s="62">
        <f t="shared" si="21"/>
        <v>47</v>
      </c>
      <c r="AH112" s="62">
        <f t="shared" si="24"/>
        <v>47</v>
      </c>
      <c r="AI112" s="62">
        <f aca="true" t="shared" si="28" ref="AI112:AI127">AI111</f>
        <v>47</v>
      </c>
      <c r="AJ112" s="62">
        <f>AJ111</f>
        <v>47</v>
      </c>
      <c r="AK112" s="123">
        <v>47</v>
      </c>
      <c r="AL112" s="123">
        <f t="shared" si="5"/>
        <v>42.599999999999994</v>
      </c>
      <c r="AM112" s="123">
        <f t="shared" si="5"/>
        <v>39</v>
      </c>
      <c r="AN112" s="123">
        <f t="shared" si="25"/>
        <v>36</v>
      </c>
      <c r="AO112" s="123">
        <f t="shared" si="25"/>
        <v>33.46153846153846</v>
      </c>
      <c r="AP112" s="123">
        <f t="shared" si="25"/>
        <v>31.28571428571428</v>
      </c>
      <c r="AQ112" s="123">
        <f t="shared" si="25"/>
        <v>29.400000000000002</v>
      </c>
      <c r="AR112" s="123">
        <f t="shared" si="25"/>
        <v>27.75</v>
      </c>
      <c r="AS112" s="123">
        <f t="shared" si="25"/>
        <v>26.294117647058826</v>
      </c>
      <c r="AT112" s="123">
        <f t="shared" si="25"/>
        <v>25</v>
      </c>
      <c r="AU112" s="123">
        <f t="shared" si="25"/>
        <v>23.842105263157897</v>
      </c>
      <c r="AV112" s="123">
        <f t="shared" si="12"/>
        <v>22.799999999999997</v>
      </c>
      <c r="AW112" s="123">
        <f t="shared" si="5"/>
        <v>21.857142857142854</v>
      </c>
      <c r="AX112" s="123">
        <f t="shared" si="5"/>
        <v>21</v>
      </c>
      <c r="AY112" s="123">
        <f t="shared" si="5"/>
        <v>20.217391304347828</v>
      </c>
      <c r="AZ112" s="123">
        <f t="shared" si="5"/>
        <v>19.5</v>
      </c>
      <c r="BA112" s="129"/>
      <c r="BB112" s="126">
        <v>3</v>
      </c>
      <c r="BC112" s="127">
        <v>47</v>
      </c>
      <c r="BD112" s="126" t="e">
        <f t="shared" si="6"/>
        <v>#N/A</v>
      </c>
      <c r="BE112" s="62">
        <v>11</v>
      </c>
      <c r="BF112" s="62">
        <f t="shared" si="9"/>
        <v>75</v>
      </c>
      <c r="BG112" s="62">
        <f t="shared" si="13"/>
        <v>75</v>
      </c>
      <c r="BH112" s="62">
        <f t="shared" si="16"/>
        <v>75</v>
      </c>
      <c r="BI112" s="62">
        <f t="shared" si="19"/>
        <v>75</v>
      </c>
      <c r="BJ112" s="62">
        <f t="shared" si="22"/>
        <v>75</v>
      </c>
      <c r="BK112" s="62">
        <f t="shared" si="26"/>
        <v>75</v>
      </c>
      <c r="BL112" s="62">
        <f aca="true" t="shared" si="29" ref="BL112:BL127">BL111</f>
        <v>75</v>
      </c>
      <c r="BM112" s="62">
        <f>BM111</f>
        <v>75</v>
      </c>
      <c r="BN112" s="123">
        <v>75</v>
      </c>
      <c r="BO112" s="123">
        <f aca="true" t="shared" si="30" ref="BO112:CC112">70/(BO$102-1)+BO111</f>
        <v>68</v>
      </c>
      <c r="BP112" s="123">
        <f t="shared" si="30"/>
        <v>62.27272727272725</v>
      </c>
      <c r="BQ112" s="123">
        <f t="shared" si="30"/>
        <v>57.50000000000001</v>
      </c>
      <c r="BR112" s="123">
        <f t="shared" si="30"/>
        <v>53.461538461538474</v>
      </c>
      <c r="BS112" s="123">
        <f t="shared" si="30"/>
        <v>50</v>
      </c>
      <c r="BT112" s="123">
        <f t="shared" si="30"/>
        <v>47</v>
      </c>
      <c r="BU112" s="123">
        <f t="shared" si="30"/>
        <v>44.375</v>
      </c>
      <c r="BV112" s="123">
        <f t="shared" si="30"/>
        <v>42.05882352941176</v>
      </c>
      <c r="BW112" s="123">
        <f t="shared" si="30"/>
        <v>39.99999999999999</v>
      </c>
      <c r="BX112" s="123">
        <f t="shared" si="30"/>
        <v>38.157894736842096</v>
      </c>
      <c r="BY112" s="123">
        <f t="shared" si="30"/>
        <v>36.5</v>
      </c>
      <c r="BZ112" s="123">
        <f t="shared" si="30"/>
        <v>35</v>
      </c>
      <c r="CA112" s="123">
        <f t="shared" si="30"/>
        <v>33.636363636363626</v>
      </c>
      <c r="CB112" s="123">
        <f t="shared" si="30"/>
        <v>32.39130434782609</v>
      </c>
      <c r="CC112" s="123">
        <f t="shared" si="30"/>
        <v>31.250000000000004</v>
      </c>
    </row>
    <row r="113" spans="2:81" ht="11.25" customHeight="1">
      <c r="B113" s="22"/>
      <c r="C113" s="4"/>
      <c r="D113" s="4"/>
      <c r="E113" s="4"/>
      <c r="F113" s="214"/>
      <c r="G113" s="4"/>
      <c r="H113" s="59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23"/>
      <c r="Y113" s="126" t="e">
        <f t="shared" si="0"/>
        <v>#N/A</v>
      </c>
      <c r="Z113" s="127">
        <v>75</v>
      </c>
      <c r="AA113" s="127">
        <v>5</v>
      </c>
      <c r="AB113" s="62">
        <v>12</v>
      </c>
      <c r="AC113" s="62">
        <f t="shared" si="8"/>
        <v>47</v>
      </c>
      <c r="AD113" s="62">
        <f t="shared" si="11"/>
        <v>47</v>
      </c>
      <c r="AE113" s="62">
        <f t="shared" si="15"/>
        <v>47</v>
      </c>
      <c r="AF113" s="62">
        <f t="shared" si="18"/>
        <v>47</v>
      </c>
      <c r="AG113" s="62">
        <f t="shared" si="21"/>
        <v>47</v>
      </c>
      <c r="AH113" s="62">
        <f t="shared" si="24"/>
        <v>47</v>
      </c>
      <c r="AI113" s="62">
        <f t="shared" si="28"/>
        <v>47</v>
      </c>
      <c r="AJ113" s="62">
        <f aca="true" t="shared" si="31" ref="AJ113:AJ127">AJ112</f>
        <v>47</v>
      </c>
      <c r="AK113" s="62">
        <f>AK112</f>
        <v>47</v>
      </c>
      <c r="AL113" s="123">
        <v>47</v>
      </c>
      <c r="AM113" s="123">
        <f t="shared" si="5"/>
        <v>43</v>
      </c>
      <c r="AN113" s="123">
        <f t="shared" si="25"/>
        <v>39.666666666666664</v>
      </c>
      <c r="AO113" s="123">
        <f t="shared" si="25"/>
        <v>36.84615384615385</v>
      </c>
      <c r="AP113" s="123">
        <f t="shared" si="25"/>
        <v>34.42857142857142</v>
      </c>
      <c r="AQ113" s="123">
        <f t="shared" si="25"/>
        <v>32.333333333333336</v>
      </c>
      <c r="AR113" s="123">
        <f t="shared" si="25"/>
        <v>30.5</v>
      </c>
      <c r="AS113" s="123">
        <f t="shared" si="25"/>
        <v>28.882352941176475</v>
      </c>
      <c r="AT113" s="123">
        <f t="shared" si="25"/>
        <v>27.444444444444443</v>
      </c>
      <c r="AU113" s="123">
        <f t="shared" si="25"/>
        <v>26.15789473684211</v>
      </c>
      <c r="AV113" s="123">
        <f t="shared" si="12"/>
        <v>24.999999999999996</v>
      </c>
      <c r="AW113" s="123">
        <f t="shared" si="5"/>
        <v>23.95238095238095</v>
      </c>
      <c r="AX113" s="123">
        <f t="shared" si="5"/>
        <v>23</v>
      </c>
      <c r="AY113" s="123">
        <f t="shared" si="5"/>
        <v>22.1304347826087</v>
      </c>
      <c r="AZ113" s="123">
        <f t="shared" si="5"/>
        <v>21.333333333333332</v>
      </c>
      <c r="BA113" s="129"/>
      <c r="BB113" s="126">
        <v>3</v>
      </c>
      <c r="BC113" s="127">
        <v>47</v>
      </c>
      <c r="BD113" s="126" t="e">
        <f t="shared" si="6"/>
        <v>#N/A</v>
      </c>
      <c r="BE113" s="62">
        <v>12</v>
      </c>
      <c r="BF113" s="62">
        <f t="shared" si="9"/>
        <v>75</v>
      </c>
      <c r="BG113" s="62">
        <f t="shared" si="13"/>
        <v>75</v>
      </c>
      <c r="BH113" s="62">
        <f t="shared" si="16"/>
        <v>75</v>
      </c>
      <c r="BI113" s="62">
        <f t="shared" si="19"/>
        <v>75</v>
      </c>
      <c r="BJ113" s="62">
        <f t="shared" si="22"/>
        <v>75</v>
      </c>
      <c r="BK113" s="62">
        <f t="shared" si="26"/>
        <v>75</v>
      </c>
      <c r="BL113" s="62">
        <f t="shared" si="29"/>
        <v>75</v>
      </c>
      <c r="BM113" s="62">
        <f aca="true" t="shared" si="32" ref="BM113:BM127">BM112</f>
        <v>75</v>
      </c>
      <c r="BN113" s="62">
        <f>BN112</f>
        <v>75</v>
      </c>
      <c r="BO113" s="123">
        <v>75</v>
      </c>
      <c r="BP113" s="123">
        <f aca="true" t="shared" si="33" ref="BP113:BV113">70/(BP$102-1)+BP112</f>
        <v>68.63636363636361</v>
      </c>
      <c r="BQ113" s="123">
        <f t="shared" si="33"/>
        <v>63.33333333333334</v>
      </c>
      <c r="BR113" s="123">
        <f t="shared" si="33"/>
        <v>58.84615384615386</v>
      </c>
      <c r="BS113" s="123">
        <f t="shared" si="33"/>
        <v>55</v>
      </c>
      <c r="BT113" s="123">
        <f t="shared" si="33"/>
        <v>51.666666666666664</v>
      </c>
      <c r="BU113" s="123">
        <f t="shared" si="33"/>
        <v>48.75</v>
      </c>
      <c r="BV113" s="123">
        <f t="shared" si="33"/>
        <v>46.17647058823529</v>
      </c>
      <c r="BW113" s="123">
        <f aca="true" t="shared" si="34" ref="BW113:BW120">70/(BW$102-1)+BW112</f>
        <v>43.88888888888888</v>
      </c>
      <c r="BX113" s="123">
        <f aca="true" t="shared" si="35" ref="BX113:BX120">70/(BX$102-1)+BX112</f>
        <v>41.84210526315788</v>
      </c>
      <c r="BY113" s="123">
        <f aca="true" t="shared" si="36" ref="BY113:BY120">70/(BY$102-1)+BY112</f>
        <v>40</v>
      </c>
      <c r="BZ113" s="123">
        <f aca="true" t="shared" si="37" ref="BZ113:BZ120">70/(BZ$102-1)+BZ112</f>
        <v>38.333333333333336</v>
      </c>
      <c r="CA113" s="123">
        <f aca="true" t="shared" si="38" ref="CA113:CA120">70/(CA$102-1)+CA112</f>
        <v>36.818181818181806</v>
      </c>
      <c r="CB113" s="123">
        <f aca="true" t="shared" si="39" ref="CB113:CB120">70/(CB$102-1)+CB112</f>
        <v>35.434782608695656</v>
      </c>
      <c r="CC113" s="123">
        <f aca="true" t="shared" si="40" ref="CC113:CC120">70/(CC$102-1)+CC112</f>
        <v>34.16666666666667</v>
      </c>
    </row>
    <row r="114" spans="2:81" ht="11.25" customHeight="1">
      <c r="B114" s="22"/>
      <c r="C114" s="4"/>
      <c r="D114" s="4"/>
      <c r="E114" s="4"/>
      <c r="F114" s="214"/>
      <c r="G114" s="4"/>
      <c r="H114" s="59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23"/>
      <c r="Y114" s="126" t="e">
        <f t="shared" si="0"/>
        <v>#N/A</v>
      </c>
      <c r="Z114" s="127">
        <v>75</v>
      </c>
      <c r="AA114" s="127">
        <v>5</v>
      </c>
      <c r="AB114" s="62">
        <v>13</v>
      </c>
      <c r="AC114" s="62">
        <f t="shared" si="8"/>
        <v>47</v>
      </c>
      <c r="AD114" s="62">
        <f t="shared" si="11"/>
        <v>47</v>
      </c>
      <c r="AE114" s="62">
        <f t="shared" si="15"/>
        <v>47</v>
      </c>
      <c r="AF114" s="62">
        <f t="shared" si="18"/>
        <v>47</v>
      </c>
      <c r="AG114" s="62">
        <f t="shared" si="21"/>
        <v>47</v>
      </c>
      <c r="AH114" s="62">
        <f t="shared" si="24"/>
        <v>47</v>
      </c>
      <c r="AI114" s="62">
        <f t="shared" si="28"/>
        <v>47</v>
      </c>
      <c r="AJ114" s="62">
        <f t="shared" si="31"/>
        <v>47</v>
      </c>
      <c r="AK114" s="62">
        <f aca="true" t="shared" si="41" ref="AK114:AK127">AK113</f>
        <v>47</v>
      </c>
      <c r="AL114" s="62">
        <f>AL113</f>
        <v>47</v>
      </c>
      <c r="AM114" s="123">
        <v>47</v>
      </c>
      <c r="AN114" s="123">
        <f t="shared" si="25"/>
        <v>43.33333333333333</v>
      </c>
      <c r="AO114" s="123">
        <f t="shared" si="25"/>
        <v>40.23076923076923</v>
      </c>
      <c r="AP114" s="123">
        <f t="shared" si="25"/>
        <v>37.57142857142857</v>
      </c>
      <c r="AQ114" s="123">
        <f t="shared" si="25"/>
        <v>35.266666666666666</v>
      </c>
      <c r="AR114" s="123">
        <f t="shared" si="25"/>
        <v>33.25</v>
      </c>
      <c r="AS114" s="123">
        <f t="shared" si="25"/>
        <v>31.470588235294123</v>
      </c>
      <c r="AT114" s="123">
        <f t="shared" si="25"/>
        <v>29.888888888888886</v>
      </c>
      <c r="AU114" s="123">
        <f t="shared" si="25"/>
        <v>28.473684210526322</v>
      </c>
      <c r="AV114" s="123">
        <f t="shared" si="12"/>
        <v>27.199999999999996</v>
      </c>
      <c r="AW114" s="123">
        <f aca="true" t="shared" si="42" ref="AW114:AZ123">(44/(AW$102-1))+AW113</f>
        <v>26.047619047619044</v>
      </c>
      <c r="AX114" s="123">
        <f t="shared" si="42"/>
        <v>25</v>
      </c>
      <c r="AY114" s="123">
        <f t="shared" si="42"/>
        <v>24.04347826086957</v>
      </c>
      <c r="AZ114" s="123">
        <f t="shared" si="42"/>
        <v>23.166666666666664</v>
      </c>
      <c r="BA114" s="129"/>
      <c r="BB114" s="126">
        <v>3</v>
      </c>
      <c r="BC114" s="127">
        <v>47</v>
      </c>
      <c r="BD114" s="126" t="e">
        <f t="shared" si="6"/>
        <v>#N/A</v>
      </c>
      <c r="BE114" s="62">
        <v>13</v>
      </c>
      <c r="BF114" s="62">
        <f t="shared" si="9"/>
        <v>75</v>
      </c>
      <c r="BG114" s="62">
        <f t="shared" si="13"/>
        <v>75</v>
      </c>
      <c r="BH114" s="62">
        <f t="shared" si="16"/>
        <v>75</v>
      </c>
      <c r="BI114" s="62">
        <f t="shared" si="19"/>
        <v>75</v>
      </c>
      <c r="BJ114" s="62">
        <f t="shared" si="22"/>
        <v>75</v>
      </c>
      <c r="BK114" s="62">
        <f t="shared" si="26"/>
        <v>75</v>
      </c>
      <c r="BL114" s="62">
        <f t="shared" si="29"/>
        <v>75</v>
      </c>
      <c r="BM114" s="62">
        <f t="shared" si="32"/>
        <v>75</v>
      </c>
      <c r="BN114" s="62">
        <f aca="true" t="shared" si="43" ref="BN114:BN127">BN113</f>
        <v>75</v>
      </c>
      <c r="BO114" s="62">
        <f>BO113</f>
        <v>75</v>
      </c>
      <c r="BP114" s="123">
        <v>75</v>
      </c>
      <c r="BQ114" s="123">
        <f aca="true" t="shared" si="44" ref="BQ114:BV114">70/(BQ$102-1)+BQ113</f>
        <v>69.16666666666667</v>
      </c>
      <c r="BR114" s="123">
        <f t="shared" si="44"/>
        <v>64.23076923076924</v>
      </c>
      <c r="BS114" s="123">
        <f t="shared" si="44"/>
        <v>60</v>
      </c>
      <c r="BT114" s="123">
        <f t="shared" si="44"/>
        <v>56.33333333333333</v>
      </c>
      <c r="BU114" s="123">
        <f t="shared" si="44"/>
        <v>53.125</v>
      </c>
      <c r="BV114" s="123">
        <f t="shared" si="44"/>
        <v>50.29411764705882</v>
      </c>
      <c r="BW114" s="123">
        <f t="shared" si="34"/>
        <v>47.777777777777764</v>
      </c>
      <c r="BX114" s="123">
        <f t="shared" si="35"/>
        <v>45.52631578947367</v>
      </c>
      <c r="BY114" s="123">
        <f t="shared" si="36"/>
        <v>43.5</v>
      </c>
      <c r="BZ114" s="123">
        <f t="shared" si="37"/>
        <v>41.66666666666667</v>
      </c>
      <c r="CA114" s="123">
        <f t="shared" si="38"/>
        <v>39.999999999999986</v>
      </c>
      <c r="CB114" s="123">
        <f t="shared" si="39"/>
        <v>38.47826086956522</v>
      </c>
      <c r="CC114" s="123">
        <f t="shared" si="40"/>
        <v>37.083333333333336</v>
      </c>
    </row>
    <row r="115" spans="2:81" ht="11.25" customHeight="1">
      <c r="B115" s="22"/>
      <c r="C115" s="4"/>
      <c r="D115" s="4"/>
      <c r="E115" s="4"/>
      <c r="F115" s="4"/>
      <c r="G115" s="4"/>
      <c r="H115" s="59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23"/>
      <c r="Y115" s="126" t="e">
        <f t="shared" si="0"/>
        <v>#N/A</v>
      </c>
      <c r="Z115" s="127">
        <v>75</v>
      </c>
      <c r="AA115" s="127">
        <v>5</v>
      </c>
      <c r="AB115" s="62">
        <v>14</v>
      </c>
      <c r="AC115" s="62">
        <f t="shared" si="8"/>
        <v>47</v>
      </c>
      <c r="AD115" s="62">
        <f t="shared" si="11"/>
        <v>47</v>
      </c>
      <c r="AE115" s="62">
        <f t="shared" si="15"/>
        <v>47</v>
      </c>
      <c r="AF115" s="62">
        <f t="shared" si="18"/>
        <v>47</v>
      </c>
      <c r="AG115" s="62">
        <f t="shared" si="21"/>
        <v>47</v>
      </c>
      <c r="AH115" s="62">
        <f t="shared" si="24"/>
        <v>47</v>
      </c>
      <c r="AI115" s="62">
        <f t="shared" si="28"/>
        <v>47</v>
      </c>
      <c r="AJ115" s="62">
        <f t="shared" si="31"/>
        <v>47</v>
      </c>
      <c r="AK115" s="62">
        <f t="shared" si="41"/>
        <v>47</v>
      </c>
      <c r="AL115" s="62">
        <f aca="true" t="shared" si="45" ref="AL115:AL127">AL114</f>
        <v>47</v>
      </c>
      <c r="AM115" s="62">
        <f>AM114</f>
        <v>47</v>
      </c>
      <c r="AN115" s="123">
        <v>47</v>
      </c>
      <c r="AO115" s="123">
        <f aca="true" t="shared" si="46" ref="AO115:AU115">(44/(AO$102-1))+AO114</f>
        <v>43.61538461538462</v>
      </c>
      <c r="AP115" s="123">
        <f t="shared" si="46"/>
        <v>40.714285714285715</v>
      </c>
      <c r="AQ115" s="123">
        <f t="shared" si="46"/>
        <v>38.199999999999996</v>
      </c>
      <c r="AR115" s="123">
        <f t="shared" si="46"/>
        <v>36</v>
      </c>
      <c r="AS115" s="123">
        <f t="shared" si="46"/>
        <v>34.05882352941177</v>
      </c>
      <c r="AT115" s="123">
        <f t="shared" si="46"/>
        <v>32.33333333333333</v>
      </c>
      <c r="AU115" s="123">
        <f t="shared" si="46"/>
        <v>30.789473684210535</v>
      </c>
      <c r="AV115" s="123">
        <f t="shared" si="12"/>
        <v>29.399999999999995</v>
      </c>
      <c r="AW115" s="123">
        <f t="shared" si="42"/>
        <v>28.14285714285714</v>
      </c>
      <c r="AX115" s="123">
        <f t="shared" si="42"/>
        <v>27</v>
      </c>
      <c r="AY115" s="123">
        <f t="shared" si="42"/>
        <v>25.95652173913044</v>
      </c>
      <c r="AZ115" s="123">
        <f t="shared" si="42"/>
        <v>24.999999999999996</v>
      </c>
      <c r="BA115" s="129"/>
      <c r="BB115" s="126">
        <v>3</v>
      </c>
      <c r="BC115" s="127">
        <v>47</v>
      </c>
      <c r="BD115" s="126" t="e">
        <f t="shared" si="6"/>
        <v>#N/A</v>
      </c>
      <c r="BE115" s="62">
        <v>14</v>
      </c>
      <c r="BF115" s="62">
        <f t="shared" si="9"/>
        <v>75</v>
      </c>
      <c r="BG115" s="62">
        <f t="shared" si="13"/>
        <v>75</v>
      </c>
      <c r="BH115" s="62">
        <f t="shared" si="16"/>
        <v>75</v>
      </c>
      <c r="BI115" s="62">
        <f t="shared" si="19"/>
        <v>75</v>
      </c>
      <c r="BJ115" s="62">
        <f t="shared" si="22"/>
        <v>75</v>
      </c>
      <c r="BK115" s="62">
        <f t="shared" si="26"/>
        <v>75</v>
      </c>
      <c r="BL115" s="62">
        <f t="shared" si="29"/>
        <v>75</v>
      </c>
      <c r="BM115" s="62">
        <f t="shared" si="32"/>
        <v>75</v>
      </c>
      <c r="BN115" s="62">
        <f t="shared" si="43"/>
        <v>75</v>
      </c>
      <c r="BO115" s="62">
        <f aca="true" t="shared" si="47" ref="BO115:BO127">BO114</f>
        <v>75</v>
      </c>
      <c r="BP115" s="62">
        <f>BP114</f>
        <v>75</v>
      </c>
      <c r="BQ115" s="123">
        <v>75</v>
      </c>
      <c r="BR115" s="123">
        <f>70/(BR$102-1)+BR114</f>
        <v>69.61538461538463</v>
      </c>
      <c r="BS115" s="123">
        <f>70/(BS$102-1)+BS114</f>
        <v>65</v>
      </c>
      <c r="BT115" s="123">
        <f>70/(BT$102-1)+BT114</f>
        <v>60.99999999999999</v>
      </c>
      <c r="BU115" s="123">
        <f>70/(BU$102-1)+BU114</f>
        <v>57.5</v>
      </c>
      <c r="BV115" s="123">
        <f>70/(BV$102-1)+BV114</f>
        <v>54.41176470588235</v>
      </c>
      <c r="BW115" s="123">
        <f t="shared" si="34"/>
        <v>51.66666666666665</v>
      </c>
      <c r="BX115" s="123">
        <f t="shared" si="35"/>
        <v>49.21052631578946</v>
      </c>
      <c r="BY115" s="123">
        <f t="shared" si="36"/>
        <v>47</v>
      </c>
      <c r="BZ115" s="123">
        <f t="shared" si="37"/>
        <v>45.00000000000001</v>
      </c>
      <c r="CA115" s="123">
        <f t="shared" si="38"/>
        <v>43.181818181818166</v>
      </c>
      <c r="CB115" s="123">
        <f t="shared" si="39"/>
        <v>41.52173913043478</v>
      </c>
      <c r="CC115" s="123">
        <f t="shared" si="40"/>
        <v>40</v>
      </c>
    </row>
    <row r="116" spans="2:81" ht="11.25" customHeight="1">
      <c r="B116" s="22"/>
      <c r="C116" s="4"/>
      <c r="D116" s="4"/>
      <c r="E116" s="4"/>
      <c r="F116" s="4"/>
      <c r="G116" s="4"/>
      <c r="H116" s="59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135"/>
      <c r="T116" s="135"/>
      <c r="U116" s="4"/>
      <c r="V116" s="23"/>
      <c r="Y116" s="126" t="e">
        <f t="shared" si="0"/>
        <v>#N/A</v>
      </c>
      <c r="Z116" s="127">
        <v>75</v>
      </c>
      <c r="AA116" s="127">
        <v>5</v>
      </c>
      <c r="AB116" s="62">
        <v>15</v>
      </c>
      <c r="AC116" s="62">
        <f t="shared" si="8"/>
        <v>47</v>
      </c>
      <c r="AD116" s="62">
        <f t="shared" si="11"/>
        <v>47</v>
      </c>
      <c r="AE116" s="62">
        <f t="shared" si="15"/>
        <v>47</v>
      </c>
      <c r="AF116" s="62">
        <f t="shared" si="18"/>
        <v>47</v>
      </c>
      <c r="AG116" s="62">
        <f t="shared" si="21"/>
        <v>47</v>
      </c>
      <c r="AH116" s="62">
        <f t="shared" si="24"/>
        <v>47</v>
      </c>
      <c r="AI116" s="62">
        <f t="shared" si="28"/>
        <v>47</v>
      </c>
      <c r="AJ116" s="62">
        <f t="shared" si="31"/>
        <v>47</v>
      </c>
      <c r="AK116" s="62">
        <f t="shared" si="41"/>
        <v>47</v>
      </c>
      <c r="AL116" s="62">
        <f t="shared" si="45"/>
        <v>47</v>
      </c>
      <c r="AM116" s="62">
        <f aca="true" t="shared" si="48" ref="AM116:AM127">AM115</f>
        <v>47</v>
      </c>
      <c r="AN116" s="62">
        <f>AN115</f>
        <v>47</v>
      </c>
      <c r="AO116" s="123">
        <v>47</v>
      </c>
      <c r="AP116" s="123">
        <f aca="true" t="shared" si="49" ref="AP116:AU116">(44/(AP$102-1))+AP115</f>
        <v>43.85714285714286</v>
      </c>
      <c r="AQ116" s="123">
        <f t="shared" si="49"/>
        <v>41.133333333333326</v>
      </c>
      <c r="AR116" s="123">
        <f t="shared" si="49"/>
        <v>38.75</v>
      </c>
      <c r="AS116" s="123">
        <f t="shared" si="49"/>
        <v>36.64705882352941</v>
      </c>
      <c r="AT116" s="123">
        <f t="shared" si="49"/>
        <v>34.77777777777777</v>
      </c>
      <c r="AU116" s="123">
        <f t="shared" si="49"/>
        <v>33.10526315789475</v>
      </c>
      <c r="AV116" s="123">
        <f t="shared" si="12"/>
        <v>31.599999999999994</v>
      </c>
      <c r="AW116" s="123">
        <f t="shared" si="42"/>
        <v>30.238095238095234</v>
      </c>
      <c r="AX116" s="123">
        <f t="shared" si="42"/>
        <v>29</v>
      </c>
      <c r="AY116" s="123">
        <f t="shared" si="42"/>
        <v>27.86956521739131</v>
      </c>
      <c r="AZ116" s="123">
        <f t="shared" si="42"/>
        <v>26.83333333333333</v>
      </c>
      <c r="BA116" s="129"/>
      <c r="BB116" s="126">
        <v>3</v>
      </c>
      <c r="BC116" s="127">
        <v>47</v>
      </c>
      <c r="BD116" s="126" t="e">
        <f t="shared" si="6"/>
        <v>#N/A</v>
      </c>
      <c r="BE116" s="62">
        <v>15</v>
      </c>
      <c r="BF116" s="62">
        <f t="shared" si="9"/>
        <v>75</v>
      </c>
      <c r="BG116" s="62">
        <f t="shared" si="13"/>
        <v>75</v>
      </c>
      <c r="BH116" s="62">
        <f t="shared" si="16"/>
        <v>75</v>
      </c>
      <c r="BI116" s="62">
        <f t="shared" si="19"/>
        <v>75</v>
      </c>
      <c r="BJ116" s="62">
        <f t="shared" si="22"/>
        <v>75</v>
      </c>
      <c r="BK116" s="62">
        <f t="shared" si="26"/>
        <v>75</v>
      </c>
      <c r="BL116" s="62">
        <f t="shared" si="29"/>
        <v>75</v>
      </c>
      <c r="BM116" s="62">
        <f t="shared" si="32"/>
        <v>75</v>
      </c>
      <c r="BN116" s="62">
        <f t="shared" si="43"/>
        <v>75</v>
      </c>
      <c r="BO116" s="62">
        <f t="shared" si="47"/>
        <v>75</v>
      </c>
      <c r="BP116" s="62">
        <f aca="true" t="shared" si="50" ref="BP116:BV127">BP115</f>
        <v>75</v>
      </c>
      <c r="BQ116" s="62">
        <f>BQ115</f>
        <v>75</v>
      </c>
      <c r="BR116" s="123">
        <v>75</v>
      </c>
      <c r="BS116" s="123">
        <f>70/(BS$102-1)+BS115</f>
        <v>70</v>
      </c>
      <c r="BT116" s="123">
        <f>70/(BT$102-1)+BT115</f>
        <v>65.66666666666666</v>
      </c>
      <c r="BU116" s="123">
        <f>70/(BU$102-1)+BU115</f>
        <v>61.875</v>
      </c>
      <c r="BV116" s="123">
        <f>70/(BV$102-1)+BV115</f>
        <v>58.52941176470588</v>
      </c>
      <c r="BW116" s="123">
        <f t="shared" si="34"/>
        <v>55.555555555555536</v>
      </c>
      <c r="BX116" s="123">
        <f t="shared" si="35"/>
        <v>52.894736842105246</v>
      </c>
      <c r="BY116" s="123">
        <f t="shared" si="36"/>
        <v>50.5</v>
      </c>
      <c r="BZ116" s="123">
        <f t="shared" si="37"/>
        <v>48.33333333333334</v>
      </c>
      <c r="CA116" s="123">
        <f t="shared" si="38"/>
        <v>46.363636363636346</v>
      </c>
      <c r="CB116" s="123">
        <f t="shared" si="39"/>
        <v>44.565217391304344</v>
      </c>
      <c r="CC116" s="123">
        <f t="shared" si="40"/>
        <v>42.916666666666664</v>
      </c>
    </row>
    <row r="117" spans="2:81" ht="11.25" customHeight="1">
      <c r="B117" s="22"/>
      <c r="C117" s="4"/>
      <c r="D117" s="4"/>
      <c r="E117" s="4"/>
      <c r="F117" s="4"/>
      <c r="G117" s="4"/>
      <c r="H117" s="59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135"/>
      <c r="T117" s="135"/>
      <c r="U117" s="4"/>
      <c r="V117" s="23"/>
      <c r="Y117" s="126" t="e">
        <f t="shared" si="0"/>
        <v>#N/A</v>
      </c>
      <c r="Z117" s="127">
        <v>75</v>
      </c>
      <c r="AA117" s="127">
        <v>5</v>
      </c>
      <c r="AB117" s="62">
        <v>16</v>
      </c>
      <c r="AC117" s="62">
        <f t="shared" si="8"/>
        <v>47</v>
      </c>
      <c r="AD117" s="62">
        <f t="shared" si="11"/>
        <v>47</v>
      </c>
      <c r="AE117" s="62">
        <f t="shared" si="15"/>
        <v>47</v>
      </c>
      <c r="AF117" s="62">
        <f t="shared" si="18"/>
        <v>47</v>
      </c>
      <c r="AG117" s="62">
        <f t="shared" si="21"/>
        <v>47</v>
      </c>
      <c r="AH117" s="62">
        <f t="shared" si="24"/>
        <v>47</v>
      </c>
      <c r="AI117" s="62">
        <f t="shared" si="28"/>
        <v>47</v>
      </c>
      <c r="AJ117" s="62">
        <f t="shared" si="31"/>
        <v>47</v>
      </c>
      <c r="AK117" s="62">
        <f t="shared" si="41"/>
        <v>47</v>
      </c>
      <c r="AL117" s="62">
        <f t="shared" si="45"/>
        <v>47</v>
      </c>
      <c r="AM117" s="62">
        <f t="shared" si="48"/>
        <v>47</v>
      </c>
      <c r="AN117" s="62">
        <f aca="true" t="shared" si="51" ref="AN117:AN127">AN116</f>
        <v>47</v>
      </c>
      <c r="AO117" s="62">
        <f>AO116</f>
        <v>47</v>
      </c>
      <c r="AP117" s="123">
        <v>47</v>
      </c>
      <c r="AQ117" s="123">
        <f>(44/(AQ$102-1))+AQ116</f>
        <v>44.066666666666656</v>
      </c>
      <c r="AR117" s="123">
        <f>(44/(AR$102-1))+AR116</f>
        <v>41.5</v>
      </c>
      <c r="AS117" s="123">
        <f>(44/(AS$102-1))+AS116</f>
        <v>39.23529411764706</v>
      </c>
      <c r="AT117" s="123">
        <f>(44/(AT$102-1))+AT116</f>
        <v>37.222222222222214</v>
      </c>
      <c r="AU117" s="123">
        <f>(44/(AU$102-1))+AU116</f>
        <v>35.42105263157896</v>
      </c>
      <c r="AV117" s="123">
        <f t="shared" si="12"/>
        <v>33.8</v>
      </c>
      <c r="AW117" s="123">
        <f t="shared" si="42"/>
        <v>32.33333333333333</v>
      </c>
      <c r="AX117" s="123">
        <f t="shared" si="42"/>
        <v>31</v>
      </c>
      <c r="AY117" s="123">
        <f t="shared" si="42"/>
        <v>29.782608695652183</v>
      </c>
      <c r="AZ117" s="123">
        <f t="shared" si="42"/>
        <v>28.66666666666666</v>
      </c>
      <c r="BA117" s="129"/>
      <c r="BB117" s="126">
        <v>3</v>
      </c>
      <c r="BC117" s="127">
        <v>47</v>
      </c>
      <c r="BD117" s="126" t="e">
        <f t="shared" si="6"/>
        <v>#N/A</v>
      </c>
      <c r="BE117" s="62">
        <v>16</v>
      </c>
      <c r="BF117" s="62">
        <f t="shared" si="9"/>
        <v>75</v>
      </c>
      <c r="BG117" s="62">
        <f t="shared" si="13"/>
        <v>75</v>
      </c>
      <c r="BH117" s="62">
        <f t="shared" si="16"/>
        <v>75</v>
      </c>
      <c r="BI117" s="62">
        <f t="shared" si="19"/>
        <v>75</v>
      </c>
      <c r="BJ117" s="62">
        <f t="shared" si="22"/>
        <v>75</v>
      </c>
      <c r="BK117" s="62">
        <f t="shared" si="26"/>
        <v>75</v>
      </c>
      <c r="BL117" s="62">
        <f t="shared" si="29"/>
        <v>75</v>
      </c>
      <c r="BM117" s="62">
        <f t="shared" si="32"/>
        <v>75</v>
      </c>
      <c r="BN117" s="62">
        <f t="shared" si="43"/>
        <v>75</v>
      </c>
      <c r="BO117" s="62">
        <f t="shared" si="47"/>
        <v>75</v>
      </c>
      <c r="BP117" s="62">
        <f t="shared" si="50"/>
        <v>75</v>
      </c>
      <c r="BQ117" s="62">
        <f t="shared" si="50"/>
        <v>75</v>
      </c>
      <c r="BR117" s="62">
        <f>BR116</f>
        <v>75</v>
      </c>
      <c r="BS117" s="123">
        <v>75</v>
      </c>
      <c r="BT117" s="123">
        <f>70/(BT$102-1)+BT116</f>
        <v>70.33333333333333</v>
      </c>
      <c r="BU117" s="123">
        <f>70/(BU$102-1)+BU116</f>
        <v>66.25</v>
      </c>
      <c r="BV117" s="123">
        <f>70/(BV$102-1)+BV116</f>
        <v>62.647058823529406</v>
      </c>
      <c r="BW117" s="123">
        <f t="shared" si="34"/>
        <v>59.44444444444442</v>
      </c>
      <c r="BX117" s="123">
        <f t="shared" si="35"/>
        <v>56.578947368421034</v>
      </c>
      <c r="BY117" s="123">
        <f t="shared" si="36"/>
        <v>54</v>
      </c>
      <c r="BZ117" s="123">
        <f t="shared" si="37"/>
        <v>51.66666666666668</v>
      </c>
      <c r="CA117" s="123">
        <f t="shared" si="38"/>
        <v>49.545454545454525</v>
      </c>
      <c r="CB117" s="123">
        <f t="shared" si="39"/>
        <v>47.60869565217391</v>
      </c>
      <c r="CC117" s="123">
        <f t="shared" si="40"/>
        <v>45.83333333333333</v>
      </c>
    </row>
    <row r="118" spans="2:81" ht="11.25" customHeight="1">
      <c r="B118" s="22"/>
      <c r="C118" s="4"/>
      <c r="D118" s="4"/>
      <c r="E118" s="4"/>
      <c r="F118" s="4"/>
      <c r="G118" s="4"/>
      <c r="H118" s="59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23"/>
      <c r="Y118" s="126" t="e">
        <f t="shared" si="0"/>
        <v>#N/A</v>
      </c>
      <c r="Z118" s="127">
        <v>75</v>
      </c>
      <c r="AA118" s="127">
        <v>5</v>
      </c>
      <c r="AB118" s="62">
        <v>17</v>
      </c>
      <c r="AC118" s="62">
        <f t="shared" si="8"/>
        <v>47</v>
      </c>
      <c r="AD118" s="62">
        <f t="shared" si="11"/>
        <v>47</v>
      </c>
      <c r="AE118" s="62">
        <f t="shared" si="15"/>
        <v>47</v>
      </c>
      <c r="AF118" s="62">
        <f t="shared" si="18"/>
        <v>47</v>
      </c>
      <c r="AG118" s="62">
        <f t="shared" si="21"/>
        <v>47</v>
      </c>
      <c r="AH118" s="62">
        <f t="shared" si="24"/>
        <v>47</v>
      </c>
      <c r="AI118" s="62">
        <f t="shared" si="28"/>
        <v>47</v>
      </c>
      <c r="AJ118" s="62">
        <f t="shared" si="31"/>
        <v>47</v>
      </c>
      <c r="AK118" s="62">
        <f t="shared" si="41"/>
        <v>47</v>
      </c>
      <c r="AL118" s="62">
        <f t="shared" si="45"/>
        <v>47</v>
      </c>
      <c r="AM118" s="62">
        <f t="shared" si="48"/>
        <v>47</v>
      </c>
      <c r="AN118" s="62">
        <f t="shared" si="51"/>
        <v>47</v>
      </c>
      <c r="AO118" s="62">
        <f aca="true" t="shared" si="52" ref="AO118:AO127">AO117</f>
        <v>47</v>
      </c>
      <c r="AP118" s="62">
        <f>AP117</f>
        <v>47</v>
      </c>
      <c r="AQ118" s="123">
        <v>47</v>
      </c>
      <c r="AR118" s="123">
        <f>(44/(AR$102-1))+AR117</f>
        <v>44.25</v>
      </c>
      <c r="AS118" s="123">
        <f>(44/(AS$102-1))+AS117</f>
        <v>41.8235294117647</v>
      </c>
      <c r="AT118" s="123">
        <f>(44/(AT$102-1))+AT117</f>
        <v>39.66666666666666</v>
      </c>
      <c r="AU118" s="123">
        <f>(44/(AU$102-1))+AU117</f>
        <v>37.73684210526317</v>
      </c>
      <c r="AV118" s="123">
        <f t="shared" si="12"/>
        <v>36</v>
      </c>
      <c r="AW118" s="123">
        <f t="shared" si="42"/>
        <v>34.42857142857142</v>
      </c>
      <c r="AX118" s="123">
        <f t="shared" si="42"/>
        <v>33</v>
      </c>
      <c r="AY118" s="123">
        <f t="shared" si="42"/>
        <v>31.695652173913054</v>
      </c>
      <c r="AZ118" s="123">
        <f t="shared" si="42"/>
        <v>30.499999999999993</v>
      </c>
      <c r="BA118" s="129"/>
      <c r="BB118" s="126">
        <v>3</v>
      </c>
      <c r="BC118" s="127">
        <v>47</v>
      </c>
      <c r="BD118" s="126" t="e">
        <f t="shared" si="6"/>
        <v>#N/A</v>
      </c>
      <c r="BE118" s="62">
        <v>17</v>
      </c>
      <c r="BF118" s="62">
        <f t="shared" si="9"/>
        <v>75</v>
      </c>
      <c r="BG118" s="62">
        <f t="shared" si="13"/>
        <v>75</v>
      </c>
      <c r="BH118" s="62">
        <f t="shared" si="16"/>
        <v>75</v>
      </c>
      <c r="BI118" s="62">
        <f t="shared" si="19"/>
        <v>75</v>
      </c>
      <c r="BJ118" s="62">
        <f t="shared" si="22"/>
        <v>75</v>
      </c>
      <c r="BK118" s="62">
        <f t="shared" si="26"/>
        <v>75</v>
      </c>
      <c r="BL118" s="62">
        <f t="shared" si="29"/>
        <v>75</v>
      </c>
      <c r="BM118" s="62">
        <f t="shared" si="32"/>
        <v>75</v>
      </c>
      <c r="BN118" s="62">
        <f t="shared" si="43"/>
        <v>75</v>
      </c>
      <c r="BO118" s="62">
        <f t="shared" si="47"/>
        <v>75</v>
      </c>
      <c r="BP118" s="62">
        <f t="shared" si="50"/>
        <v>75</v>
      </c>
      <c r="BQ118" s="62">
        <f t="shared" si="50"/>
        <v>75</v>
      </c>
      <c r="BR118" s="62">
        <f t="shared" si="50"/>
        <v>75</v>
      </c>
      <c r="BS118" s="62">
        <f>BS117</f>
        <v>75</v>
      </c>
      <c r="BT118" s="123">
        <v>75</v>
      </c>
      <c r="BU118" s="123">
        <f>70/(BU$102-1)+BU117</f>
        <v>70.625</v>
      </c>
      <c r="BV118" s="123">
        <f>70/(BV$102-1)+BV117</f>
        <v>66.76470588235293</v>
      </c>
      <c r="BW118" s="123">
        <f t="shared" si="34"/>
        <v>63.33333333333331</v>
      </c>
      <c r="BX118" s="123">
        <f t="shared" si="35"/>
        <v>60.26315789473682</v>
      </c>
      <c r="BY118" s="123">
        <f t="shared" si="36"/>
        <v>57.5</v>
      </c>
      <c r="BZ118" s="123">
        <f t="shared" si="37"/>
        <v>55.000000000000014</v>
      </c>
      <c r="CA118" s="123">
        <f t="shared" si="38"/>
        <v>52.727272727272705</v>
      </c>
      <c r="CB118" s="123">
        <f t="shared" si="39"/>
        <v>50.65217391304347</v>
      </c>
      <c r="CC118" s="123">
        <f t="shared" si="40"/>
        <v>48.74999999999999</v>
      </c>
    </row>
    <row r="119" spans="2:81" ht="11.25" customHeight="1">
      <c r="B119" s="22"/>
      <c r="C119" s="4"/>
      <c r="D119" s="4"/>
      <c r="E119" s="4"/>
      <c r="F119" s="4"/>
      <c r="G119" s="4"/>
      <c r="H119" s="59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23"/>
      <c r="Y119" s="126" t="e">
        <f t="shared" si="0"/>
        <v>#N/A</v>
      </c>
      <c r="Z119" s="127">
        <v>75</v>
      </c>
      <c r="AA119" s="127">
        <v>5</v>
      </c>
      <c r="AB119" s="62">
        <v>18</v>
      </c>
      <c r="AC119" s="62">
        <f t="shared" si="8"/>
        <v>47</v>
      </c>
      <c r="AD119" s="62">
        <f t="shared" si="11"/>
        <v>47</v>
      </c>
      <c r="AE119" s="62">
        <f t="shared" si="15"/>
        <v>47</v>
      </c>
      <c r="AF119" s="62">
        <f t="shared" si="18"/>
        <v>47</v>
      </c>
      <c r="AG119" s="62">
        <f t="shared" si="21"/>
        <v>47</v>
      </c>
      <c r="AH119" s="62">
        <f t="shared" si="24"/>
        <v>47</v>
      </c>
      <c r="AI119" s="62">
        <f t="shared" si="28"/>
        <v>47</v>
      </c>
      <c r="AJ119" s="62">
        <f t="shared" si="31"/>
        <v>47</v>
      </c>
      <c r="AK119" s="62">
        <f t="shared" si="41"/>
        <v>47</v>
      </c>
      <c r="AL119" s="62">
        <f t="shared" si="45"/>
        <v>47</v>
      </c>
      <c r="AM119" s="62">
        <f t="shared" si="48"/>
        <v>47</v>
      </c>
      <c r="AN119" s="62">
        <f t="shared" si="51"/>
        <v>47</v>
      </c>
      <c r="AO119" s="62">
        <f t="shared" si="52"/>
        <v>47</v>
      </c>
      <c r="AP119" s="62">
        <f aca="true" t="shared" si="53" ref="AP119:AP127">AP118</f>
        <v>47</v>
      </c>
      <c r="AQ119" s="62">
        <f>AQ118</f>
        <v>47</v>
      </c>
      <c r="AR119" s="123">
        <v>47</v>
      </c>
      <c r="AS119" s="123">
        <f>(44/(AS$102-1))+AS118</f>
        <v>44.41176470588235</v>
      </c>
      <c r="AT119" s="123">
        <f>(44/(AT$102-1))+AT118</f>
        <v>42.1111111111111</v>
      </c>
      <c r="AU119" s="123">
        <f>(44/(AU$102-1))+AU118</f>
        <v>40.052631578947384</v>
      </c>
      <c r="AV119" s="123">
        <f t="shared" si="12"/>
        <v>38.2</v>
      </c>
      <c r="AW119" s="123">
        <f t="shared" si="42"/>
        <v>36.52380952380952</v>
      </c>
      <c r="AX119" s="123">
        <f t="shared" si="42"/>
        <v>35</v>
      </c>
      <c r="AY119" s="123">
        <f t="shared" si="42"/>
        <v>33.60869565217392</v>
      </c>
      <c r="AZ119" s="123">
        <f t="shared" si="42"/>
        <v>32.33333333333333</v>
      </c>
      <c r="BA119" s="129"/>
      <c r="BB119" s="126">
        <v>3</v>
      </c>
      <c r="BC119" s="127">
        <v>47</v>
      </c>
      <c r="BD119" s="126" t="e">
        <f t="shared" si="6"/>
        <v>#N/A</v>
      </c>
      <c r="BE119" s="62">
        <v>18</v>
      </c>
      <c r="BF119" s="62">
        <f t="shared" si="9"/>
        <v>75</v>
      </c>
      <c r="BG119" s="62">
        <f t="shared" si="13"/>
        <v>75</v>
      </c>
      <c r="BH119" s="62">
        <f t="shared" si="16"/>
        <v>75</v>
      </c>
      <c r="BI119" s="62">
        <f t="shared" si="19"/>
        <v>75</v>
      </c>
      <c r="BJ119" s="62">
        <f t="shared" si="22"/>
        <v>75</v>
      </c>
      <c r="BK119" s="62">
        <f t="shared" si="26"/>
        <v>75</v>
      </c>
      <c r="BL119" s="62">
        <f t="shared" si="29"/>
        <v>75</v>
      </c>
      <c r="BM119" s="62">
        <f t="shared" si="32"/>
        <v>75</v>
      </c>
      <c r="BN119" s="62">
        <f t="shared" si="43"/>
        <v>75</v>
      </c>
      <c r="BO119" s="62">
        <f t="shared" si="47"/>
        <v>75</v>
      </c>
      <c r="BP119" s="62">
        <f t="shared" si="50"/>
        <v>75</v>
      </c>
      <c r="BQ119" s="62">
        <f t="shared" si="50"/>
        <v>75</v>
      </c>
      <c r="BR119" s="62">
        <f t="shared" si="50"/>
        <v>75</v>
      </c>
      <c r="BS119" s="62">
        <f t="shared" si="50"/>
        <v>75</v>
      </c>
      <c r="BT119" s="62">
        <f>BT118</f>
        <v>75</v>
      </c>
      <c r="BU119" s="123">
        <v>75</v>
      </c>
      <c r="BV119" s="123">
        <f>70/(BV$102-1)+BV118</f>
        <v>70.88235294117646</v>
      </c>
      <c r="BW119" s="123">
        <f t="shared" si="34"/>
        <v>67.2222222222222</v>
      </c>
      <c r="BX119" s="123">
        <f t="shared" si="35"/>
        <v>63.94736842105261</v>
      </c>
      <c r="BY119" s="123">
        <f t="shared" si="36"/>
        <v>61</v>
      </c>
      <c r="BZ119" s="123">
        <f t="shared" si="37"/>
        <v>58.33333333333335</v>
      </c>
      <c r="CA119" s="123">
        <f t="shared" si="38"/>
        <v>55.909090909090885</v>
      </c>
      <c r="CB119" s="123">
        <f t="shared" si="39"/>
        <v>53.69565217391303</v>
      </c>
      <c r="CC119" s="123">
        <f t="shared" si="40"/>
        <v>51.66666666666666</v>
      </c>
    </row>
    <row r="120" spans="2:81" ht="11.25" customHeight="1">
      <c r="B120" s="22"/>
      <c r="C120" s="4"/>
      <c r="D120" s="4"/>
      <c r="E120" s="4"/>
      <c r="F120" s="4"/>
      <c r="G120" s="4"/>
      <c r="H120" s="59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23"/>
      <c r="Y120" s="126" t="e">
        <f t="shared" si="0"/>
        <v>#N/A</v>
      </c>
      <c r="Z120" s="127">
        <v>75</v>
      </c>
      <c r="AA120" s="127">
        <v>5</v>
      </c>
      <c r="AB120" s="62">
        <v>19</v>
      </c>
      <c r="AC120" s="62">
        <f t="shared" si="8"/>
        <v>47</v>
      </c>
      <c r="AD120" s="62">
        <f t="shared" si="11"/>
        <v>47</v>
      </c>
      <c r="AE120" s="62">
        <f t="shared" si="15"/>
        <v>47</v>
      </c>
      <c r="AF120" s="62">
        <f t="shared" si="18"/>
        <v>47</v>
      </c>
      <c r="AG120" s="62">
        <f t="shared" si="21"/>
        <v>47</v>
      </c>
      <c r="AH120" s="62">
        <f t="shared" si="24"/>
        <v>47</v>
      </c>
      <c r="AI120" s="62">
        <f t="shared" si="28"/>
        <v>47</v>
      </c>
      <c r="AJ120" s="62">
        <f t="shared" si="31"/>
        <v>47</v>
      </c>
      <c r="AK120" s="62">
        <f t="shared" si="41"/>
        <v>47</v>
      </c>
      <c r="AL120" s="62">
        <f t="shared" si="45"/>
        <v>47</v>
      </c>
      <c r="AM120" s="62">
        <f t="shared" si="48"/>
        <v>47</v>
      </c>
      <c r="AN120" s="62">
        <f t="shared" si="51"/>
        <v>47</v>
      </c>
      <c r="AO120" s="62">
        <f t="shared" si="52"/>
        <v>47</v>
      </c>
      <c r="AP120" s="62">
        <f t="shared" si="53"/>
        <v>47</v>
      </c>
      <c r="AQ120" s="62">
        <f aca="true" t="shared" si="54" ref="AQ120:AQ127">AQ119</f>
        <v>47</v>
      </c>
      <c r="AR120" s="62">
        <f>AR119</f>
        <v>47</v>
      </c>
      <c r="AS120" s="123">
        <v>47</v>
      </c>
      <c r="AT120" s="123">
        <f>(44/(AT$102-1))+AT119</f>
        <v>44.55555555555554</v>
      </c>
      <c r="AU120" s="123">
        <f>(44/(AU$102-1))+AU119</f>
        <v>42.3684210526316</v>
      </c>
      <c r="AV120" s="123">
        <f t="shared" si="12"/>
        <v>40.400000000000006</v>
      </c>
      <c r="AW120" s="123">
        <f t="shared" si="42"/>
        <v>38.61904761904761</v>
      </c>
      <c r="AX120" s="123">
        <f t="shared" si="42"/>
        <v>37</v>
      </c>
      <c r="AY120" s="123">
        <f t="shared" si="42"/>
        <v>35.52173913043479</v>
      </c>
      <c r="AZ120" s="123">
        <f t="shared" si="42"/>
        <v>34.166666666666664</v>
      </c>
      <c r="BA120" s="129"/>
      <c r="BB120" s="126">
        <v>3</v>
      </c>
      <c r="BC120" s="127">
        <v>47</v>
      </c>
      <c r="BD120" s="126" t="e">
        <f t="shared" si="6"/>
        <v>#N/A</v>
      </c>
      <c r="BE120" s="62">
        <v>19</v>
      </c>
      <c r="BF120" s="62">
        <f t="shared" si="9"/>
        <v>75</v>
      </c>
      <c r="BG120" s="62">
        <f t="shared" si="13"/>
        <v>75</v>
      </c>
      <c r="BH120" s="62">
        <f t="shared" si="16"/>
        <v>75</v>
      </c>
      <c r="BI120" s="62">
        <f t="shared" si="19"/>
        <v>75</v>
      </c>
      <c r="BJ120" s="62">
        <f t="shared" si="22"/>
        <v>75</v>
      </c>
      <c r="BK120" s="62">
        <f t="shared" si="26"/>
        <v>75</v>
      </c>
      <c r="BL120" s="62">
        <f t="shared" si="29"/>
        <v>75</v>
      </c>
      <c r="BM120" s="62">
        <f t="shared" si="32"/>
        <v>75</v>
      </c>
      <c r="BN120" s="62">
        <f t="shared" si="43"/>
        <v>75</v>
      </c>
      <c r="BO120" s="62">
        <f t="shared" si="47"/>
        <v>75</v>
      </c>
      <c r="BP120" s="62">
        <f t="shared" si="50"/>
        <v>75</v>
      </c>
      <c r="BQ120" s="62">
        <f t="shared" si="50"/>
        <v>75</v>
      </c>
      <c r="BR120" s="62">
        <f t="shared" si="50"/>
        <v>75</v>
      </c>
      <c r="BS120" s="62">
        <f t="shared" si="50"/>
        <v>75</v>
      </c>
      <c r="BT120" s="62">
        <f t="shared" si="50"/>
        <v>75</v>
      </c>
      <c r="BU120" s="62">
        <f>BU119</f>
        <v>75</v>
      </c>
      <c r="BV120" s="123">
        <v>75</v>
      </c>
      <c r="BW120" s="123">
        <f t="shared" si="34"/>
        <v>71.11111111111109</v>
      </c>
      <c r="BX120" s="123">
        <f t="shared" si="35"/>
        <v>67.6315789473684</v>
      </c>
      <c r="BY120" s="123">
        <f t="shared" si="36"/>
        <v>64.5</v>
      </c>
      <c r="BZ120" s="123">
        <f t="shared" si="37"/>
        <v>61.666666666666686</v>
      </c>
      <c r="CA120" s="123">
        <f t="shared" si="38"/>
        <v>59.090909090909065</v>
      </c>
      <c r="CB120" s="123">
        <f t="shared" si="39"/>
        <v>56.739130434782595</v>
      </c>
      <c r="CC120" s="123">
        <f t="shared" si="40"/>
        <v>54.58333333333332</v>
      </c>
    </row>
    <row r="121" spans="2:81" ht="11.25" customHeight="1">
      <c r="B121" s="22"/>
      <c r="C121" s="4"/>
      <c r="D121" s="4"/>
      <c r="E121" s="4"/>
      <c r="F121" s="4"/>
      <c r="G121" s="4"/>
      <c r="H121" s="59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23"/>
      <c r="Y121" s="126" t="e">
        <f t="shared" si="0"/>
        <v>#N/A</v>
      </c>
      <c r="Z121" s="127">
        <v>75</v>
      </c>
      <c r="AA121" s="127">
        <v>5</v>
      </c>
      <c r="AB121" s="62">
        <v>20</v>
      </c>
      <c r="AC121" s="62">
        <f t="shared" si="8"/>
        <v>47</v>
      </c>
      <c r="AD121" s="62">
        <f t="shared" si="11"/>
        <v>47</v>
      </c>
      <c r="AE121" s="62">
        <f t="shared" si="15"/>
        <v>47</v>
      </c>
      <c r="AF121" s="62">
        <f t="shared" si="18"/>
        <v>47</v>
      </c>
      <c r="AG121" s="62">
        <f t="shared" si="21"/>
        <v>47</v>
      </c>
      <c r="AH121" s="62">
        <f t="shared" si="24"/>
        <v>47</v>
      </c>
      <c r="AI121" s="62">
        <f t="shared" si="28"/>
        <v>47</v>
      </c>
      <c r="AJ121" s="62">
        <f t="shared" si="31"/>
        <v>47</v>
      </c>
      <c r="AK121" s="62">
        <f t="shared" si="41"/>
        <v>47</v>
      </c>
      <c r="AL121" s="62">
        <f t="shared" si="45"/>
        <v>47</v>
      </c>
      <c r="AM121" s="62">
        <f t="shared" si="48"/>
        <v>47</v>
      </c>
      <c r="AN121" s="62">
        <f t="shared" si="51"/>
        <v>47</v>
      </c>
      <c r="AO121" s="62">
        <f t="shared" si="52"/>
        <v>47</v>
      </c>
      <c r="AP121" s="62">
        <f t="shared" si="53"/>
        <v>47</v>
      </c>
      <c r="AQ121" s="62">
        <f t="shared" si="54"/>
        <v>47</v>
      </c>
      <c r="AR121" s="62">
        <f aca="true" t="shared" si="55" ref="AR121:AR127">AR120</f>
        <v>47</v>
      </c>
      <c r="AS121" s="62">
        <f aca="true" t="shared" si="56" ref="AS121:AS127">AS120</f>
        <v>47</v>
      </c>
      <c r="AT121" s="123">
        <v>47</v>
      </c>
      <c r="AU121" s="123">
        <f>(44/(AU$102-1))+AU120</f>
        <v>44.68421052631581</v>
      </c>
      <c r="AV121" s="123">
        <f t="shared" si="12"/>
        <v>42.60000000000001</v>
      </c>
      <c r="AW121" s="123">
        <f t="shared" si="42"/>
        <v>40.71428571428571</v>
      </c>
      <c r="AX121" s="123">
        <f t="shared" si="42"/>
        <v>39</v>
      </c>
      <c r="AY121" s="123">
        <f t="shared" si="42"/>
        <v>37.434782608695656</v>
      </c>
      <c r="AZ121" s="123">
        <f t="shared" si="42"/>
        <v>36</v>
      </c>
      <c r="BA121" s="129"/>
      <c r="BB121" s="126">
        <v>3</v>
      </c>
      <c r="BC121" s="127">
        <v>47</v>
      </c>
      <c r="BD121" s="126" t="e">
        <f t="shared" si="6"/>
        <v>#N/A</v>
      </c>
      <c r="BE121" s="62">
        <v>20</v>
      </c>
      <c r="BF121" s="62">
        <f t="shared" si="9"/>
        <v>75</v>
      </c>
      <c r="BG121" s="62">
        <f t="shared" si="13"/>
        <v>75</v>
      </c>
      <c r="BH121" s="62">
        <f t="shared" si="16"/>
        <v>75</v>
      </c>
      <c r="BI121" s="62">
        <f t="shared" si="19"/>
        <v>75</v>
      </c>
      <c r="BJ121" s="62">
        <f t="shared" si="22"/>
        <v>75</v>
      </c>
      <c r="BK121" s="62">
        <f t="shared" si="26"/>
        <v>75</v>
      </c>
      <c r="BL121" s="62">
        <f t="shared" si="29"/>
        <v>75</v>
      </c>
      <c r="BM121" s="62">
        <f t="shared" si="32"/>
        <v>75</v>
      </c>
      <c r="BN121" s="62">
        <f t="shared" si="43"/>
        <v>75</v>
      </c>
      <c r="BO121" s="62">
        <f t="shared" si="47"/>
        <v>75</v>
      </c>
      <c r="BP121" s="62">
        <f t="shared" si="50"/>
        <v>75</v>
      </c>
      <c r="BQ121" s="62">
        <f t="shared" si="50"/>
        <v>75</v>
      </c>
      <c r="BR121" s="62">
        <f t="shared" si="50"/>
        <v>75</v>
      </c>
      <c r="BS121" s="62">
        <f t="shared" si="50"/>
        <v>75</v>
      </c>
      <c r="BT121" s="62">
        <f t="shared" si="50"/>
        <v>75</v>
      </c>
      <c r="BU121" s="62">
        <f t="shared" si="50"/>
        <v>75</v>
      </c>
      <c r="BV121" s="62">
        <f>BV120</f>
        <v>75</v>
      </c>
      <c r="BW121" s="123">
        <v>75</v>
      </c>
      <c r="BX121" s="123">
        <f aca="true" t="shared" si="57" ref="BX121:CC121">70/(BX$102-1)+BX120</f>
        <v>71.31578947368419</v>
      </c>
      <c r="BY121" s="123">
        <f t="shared" si="57"/>
        <v>68</v>
      </c>
      <c r="BZ121" s="123">
        <f t="shared" si="57"/>
        <v>65.00000000000001</v>
      </c>
      <c r="CA121" s="123">
        <f t="shared" si="57"/>
        <v>62.272727272727245</v>
      </c>
      <c r="CB121" s="123">
        <f t="shared" si="57"/>
        <v>59.78260869565216</v>
      </c>
      <c r="CC121" s="123">
        <f t="shared" si="57"/>
        <v>57.499999999999986</v>
      </c>
    </row>
    <row r="122" spans="2:81" ht="11.25" customHeight="1">
      <c r="B122" s="22"/>
      <c r="C122" s="4"/>
      <c r="D122" s="4"/>
      <c r="E122" s="4"/>
      <c r="F122" s="4"/>
      <c r="G122" s="4"/>
      <c r="H122" s="59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23"/>
      <c r="Y122" s="126" t="e">
        <f t="shared" si="0"/>
        <v>#N/A</v>
      </c>
      <c r="Z122" s="127">
        <v>75</v>
      </c>
      <c r="AA122" s="127">
        <v>5</v>
      </c>
      <c r="AB122" s="62">
        <v>21</v>
      </c>
      <c r="AC122" s="62">
        <f t="shared" si="8"/>
        <v>47</v>
      </c>
      <c r="AD122" s="62">
        <f t="shared" si="11"/>
        <v>47</v>
      </c>
      <c r="AE122" s="62">
        <f t="shared" si="15"/>
        <v>47</v>
      </c>
      <c r="AF122" s="62">
        <f t="shared" si="18"/>
        <v>47</v>
      </c>
      <c r="AG122" s="62">
        <f t="shared" si="21"/>
        <v>47</v>
      </c>
      <c r="AH122" s="62">
        <f t="shared" si="24"/>
        <v>47</v>
      </c>
      <c r="AI122" s="62">
        <f t="shared" si="28"/>
        <v>47</v>
      </c>
      <c r="AJ122" s="62">
        <f t="shared" si="31"/>
        <v>47</v>
      </c>
      <c r="AK122" s="62">
        <f t="shared" si="41"/>
        <v>47</v>
      </c>
      <c r="AL122" s="62">
        <f t="shared" si="45"/>
        <v>47</v>
      </c>
      <c r="AM122" s="62">
        <f t="shared" si="48"/>
        <v>47</v>
      </c>
      <c r="AN122" s="62">
        <f t="shared" si="51"/>
        <v>47</v>
      </c>
      <c r="AO122" s="62">
        <f t="shared" si="52"/>
        <v>47</v>
      </c>
      <c r="AP122" s="62">
        <f t="shared" si="53"/>
        <v>47</v>
      </c>
      <c r="AQ122" s="62">
        <f t="shared" si="54"/>
        <v>47</v>
      </c>
      <c r="AR122" s="62">
        <f t="shared" si="55"/>
        <v>47</v>
      </c>
      <c r="AS122" s="62">
        <f t="shared" si="56"/>
        <v>47</v>
      </c>
      <c r="AT122" s="62">
        <f aca="true" t="shared" si="58" ref="AT122:AT127">AT121</f>
        <v>47</v>
      </c>
      <c r="AU122" s="123">
        <v>47</v>
      </c>
      <c r="AV122" s="123">
        <f t="shared" si="12"/>
        <v>44.80000000000001</v>
      </c>
      <c r="AW122" s="123">
        <f t="shared" si="42"/>
        <v>42.8095238095238</v>
      </c>
      <c r="AX122" s="123">
        <f t="shared" si="42"/>
        <v>41</v>
      </c>
      <c r="AY122" s="123">
        <f t="shared" si="42"/>
        <v>39.34782608695652</v>
      </c>
      <c r="AZ122" s="123">
        <f t="shared" si="42"/>
        <v>37.833333333333336</v>
      </c>
      <c r="BA122" s="129"/>
      <c r="BB122" s="126">
        <v>3</v>
      </c>
      <c r="BC122" s="127">
        <v>47</v>
      </c>
      <c r="BD122" s="126" t="e">
        <f t="shared" si="6"/>
        <v>#N/A</v>
      </c>
      <c r="BE122" s="62">
        <v>21</v>
      </c>
      <c r="BF122" s="62">
        <f t="shared" si="9"/>
        <v>75</v>
      </c>
      <c r="BG122" s="62">
        <f t="shared" si="13"/>
        <v>75</v>
      </c>
      <c r="BH122" s="62">
        <f t="shared" si="16"/>
        <v>75</v>
      </c>
      <c r="BI122" s="62">
        <f t="shared" si="19"/>
        <v>75</v>
      </c>
      <c r="BJ122" s="62">
        <f t="shared" si="22"/>
        <v>75</v>
      </c>
      <c r="BK122" s="62">
        <f t="shared" si="26"/>
        <v>75</v>
      </c>
      <c r="BL122" s="62">
        <f t="shared" si="29"/>
        <v>75</v>
      </c>
      <c r="BM122" s="62">
        <f t="shared" si="32"/>
        <v>75</v>
      </c>
      <c r="BN122" s="62">
        <f t="shared" si="43"/>
        <v>75</v>
      </c>
      <c r="BO122" s="62">
        <f t="shared" si="47"/>
        <v>75</v>
      </c>
      <c r="BP122" s="62">
        <f t="shared" si="50"/>
        <v>75</v>
      </c>
      <c r="BQ122" s="62">
        <f t="shared" si="50"/>
        <v>75</v>
      </c>
      <c r="BR122" s="62">
        <f t="shared" si="50"/>
        <v>75</v>
      </c>
      <c r="BS122" s="62">
        <f t="shared" si="50"/>
        <v>75</v>
      </c>
      <c r="BT122" s="62">
        <f t="shared" si="50"/>
        <v>75</v>
      </c>
      <c r="BU122" s="62">
        <f t="shared" si="50"/>
        <v>75</v>
      </c>
      <c r="BV122" s="62">
        <f>BV121</f>
        <v>75</v>
      </c>
      <c r="BW122" s="62">
        <f aca="true" t="shared" si="59" ref="BW122:BW127">BW121</f>
        <v>75</v>
      </c>
      <c r="BX122" s="123">
        <v>75</v>
      </c>
      <c r="BY122" s="123">
        <f>75/(BY$102-1)+BY121</f>
        <v>71.75</v>
      </c>
      <c r="BZ122" s="123">
        <f aca="true" t="shared" si="60" ref="BZ122:CC123">70/(BZ$102-1)+BZ121</f>
        <v>68.33333333333334</v>
      </c>
      <c r="CA122" s="123">
        <f t="shared" si="60"/>
        <v>65.45454545454542</v>
      </c>
      <c r="CB122" s="123">
        <f t="shared" si="60"/>
        <v>62.82608695652172</v>
      </c>
      <c r="CC122" s="123">
        <f t="shared" si="60"/>
        <v>60.41666666666665</v>
      </c>
    </row>
    <row r="123" spans="2:81" ht="11.25" customHeight="1">
      <c r="B123" s="22"/>
      <c r="C123" s="4"/>
      <c r="D123" s="4"/>
      <c r="E123" s="4"/>
      <c r="F123" s="4"/>
      <c r="G123" s="4"/>
      <c r="H123" s="59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23"/>
      <c r="Y123" s="126" t="e">
        <f t="shared" si="0"/>
        <v>#N/A</v>
      </c>
      <c r="Z123" s="127">
        <v>75</v>
      </c>
      <c r="AA123" s="127">
        <v>5</v>
      </c>
      <c r="AB123" s="62">
        <v>22</v>
      </c>
      <c r="AC123" s="62">
        <f t="shared" si="8"/>
        <v>47</v>
      </c>
      <c r="AD123" s="62">
        <f t="shared" si="11"/>
        <v>47</v>
      </c>
      <c r="AE123" s="62">
        <f t="shared" si="15"/>
        <v>47</v>
      </c>
      <c r="AF123" s="62">
        <f t="shared" si="18"/>
        <v>47</v>
      </c>
      <c r="AG123" s="62">
        <f t="shared" si="21"/>
        <v>47</v>
      </c>
      <c r="AH123" s="62">
        <f t="shared" si="24"/>
        <v>47</v>
      </c>
      <c r="AI123" s="62">
        <f t="shared" si="28"/>
        <v>47</v>
      </c>
      <c r="AJ123" s="62">
        <f t="shared" si="31"/>
        <v>47</v>
      </c>
      <c r="AK123" s="62">
        <f t="shared" si="41"/>
        <v>47</v>
      </c>
      <c r="AL123" s="62">
        <f t="shared" si="45"/>
        <v>47</v>
      </c>
      <c r="AM123" s="62">
        <f t="shared" si="48"/>
        <v>47</v>
      </c>
      <c r="AN123" s="62">
        <f t="shared" si="51"/>
        <v>47</v>
      </c>
      <c r="AO123" s="62">
        <f t="shared" si="52"/>
        <v>47</v>
      </c>
      <c r="AP123" s="62">
        <f t="shared" si="53"/>
        <v>47</v>
      </c>
      <c r="AQ123" s="62">
        <f t="shared" si="54"/>
        <v>47</v>
      </c>
      <c r="AR123" s="62">
        <f t="shared" si="55"/>
        <v>47</v>
      </c>
      <c r="AS123" s="62">
        <f t="shared" si="56"/>
        <v>47</v>
      </c>
      <c r="AT123" s="62">
        <f t="shared" si="58"/>
        <v>47</v>
      </c>
      <c r="AU123" s="62">
        <f>AU122</f>
        <v>47</v>
      </c>
      <c r="AV123" s="123">
        <v>47</v>
      </c>
      <c r="AW123" s="123">
        <f t="shared" si="42"/>
        <v>44.9047619047619</v>
      </c>
      <c r="AX123" s="123">
        <f t="shared" si="42"/>
        <v>43</v>
      </c>
      <c r="AY123" s="123">
        <f t="shared" si="42"/>
        <v>41.26086956521739</v>
      </c>
      <c r="AZ123" s="123">
        <f t="shared" si="42"/>
        <v>39.66666666666667</v>
      </c>
      <c r="BA123" s="129"/>
      <c r="BB123" s="126">
        <v>3</v>
      </c>
      <c r="BC123" s="127">
        <v>47</v>
      </c>
      <c r="BD123" s="126" t="e">
        <f t="shared" si="6"/>
        <v>#N/A</v>
      </c>
      <c r="BE123" s="62">
        <v>22</v>
      </c>
      <c r="BF123" s="62">
        <f t="shared" si="9"/>
        <v>75</v>
      </c>
      <c r="BG123" s="62">
        <f t="shared" si="13"/>
        <v>75</v>
      </c>
      <c r="BH123" s="62">
        <f t="shared" si="16"/>
        <v>75</v>
      </c>
      <c r="BI123" s="62">
        <f t="shared" si="19"/>
        <v>75</v>
      </c>
      <c r="BJ123" s="62">
        <f t="shared" si="22"/>
        <v>75</v>
      </c>
      <c r="BK123" s="62">
        <f t="shared" si="26"/>
        <v>75</v>
      </c>
      <c r="BL123" s="62">
        <f t="shared" si="29"/>
        <v>75</v>
      </c>
      <c r="BM123" s="62">
        <f t="shared" si="32"/>
        <v>75</v>
      </c>
      <c r="BN123" s="62">
        <f t="shared" si="43"/>
        <v>75</v>
      </c>
      <c r="BO123" s="62">
        <f t="shared" si="47"/>
        <v>75</v>
      </c>
      <c r="BP123" s="62">
        <f t="shared" si="50"/>
        <v>75</v>
      </c>
      <c r="BQ123" s="62">
        <f t="shared" si="50"/>
        <v>75</v>
      </c>
      <c r="BR123" s="62">
        <f t="shared" si="50"/>
        <v>75</v>
      </c>
      <c r="BS123" s="62">
        <f t="shared" si="50"/>
        <v>75</v>
      </c>
      <c r="BT123" s="62">
        <f t="shared" si="50"/>
        <v>75</v>
      </c>
      <c r="BU123" s="62">
        <f t="shared" si="50"/>
        <v>75</v>
      </c>
      <c r="BV123" s="62">
        <f t="shared" si="50"/>
        <v>75</v>
      </c>
      <c r="BW123" s="62">
        <f t="shared" si="59"/>
        <v>75</v>
      </c>
      <c r="BX123" s="62">
        <f>BX122</f>
        <v>75</v>
      </c>
      <c r="BY123" s="123">
        <v>75</v>
      </c>
      <c r="BZ123" s="123">
        <f t="shared" si="60"/>
        <v>71.66666666666667</v>
      </c>
      <c r="CA123" s="123">
        <f t="shared" si="60"/>
        <v>68.63636363636361</v>
      </c>
      <c r="CB123" s="123">
        <f t="shared" si="60"/>
        <v>65.86956521739128</v>
      </c>
      <c r="CC123" s="123">
        <f t="shared" si="60"/>
        <v>63.333333333333314</v>
      </c>
    </row>
    <row r="124" spans="2:81" ht="11.25" customHeight="1">
      <c r="B124" s="22"/>
      <c r="C124" s="4"/>
      <c r="D124" s="4"/>
      <c r="E124" s="4"/>
      <c r="F124" s="4"/>
      <c r="G124" s="4"/>
      <c r="H124" s="59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23"/>
      <c r="Y124" s="126" t="e">
        <f t="shared" si="0"/>
        <v>#N/A</v>
      </c>
      <c r="Z124" s="127">
        <v>75</v>
      </c>
      <c r="AA124" s="127">
        <v>5</v>
      </c>
      <c r="AB124" s="62">
        <v>23</v>
      </c>
      <c r="AC124" s="62">
        <f t="shared" si="8"/>
        <v>47</v>
      </c>
      <c r="AD124" s="62">
        <f t="shared" si="11"/>
        <v>47</v>
      </c>
      <c r="AE124" s="62">
        <f t="shared" si="15"/>
        <v>47</v>
      </c>
      <c r="AF124" s="62">
        <f t="shared" si="18"/>
        <v>47</v>
      </c>
      <c r="AG124" s="62">
        <f t="shared" si="21"/>
        <v>47</v>
      </c>
      <c r="AH124" s="62">
        <f t="shared" si="24"/>
        <v>47</v>
      </c>
      <c r="AI124" s="62">
        <f t="shared" si="28"/>
        <v>47</v>
      </c>
      <c r="AJ124" s="62">
        <f t="shared" si="31"/>
        <v>47</v>
      </c>
      <c r="AK124" s="62">
        <f t="shared" si="41"/>
        <v>47</v>
      </c>
      <c r="AL124" s="62">
        <f t="shared" si="45"/>
        <v>47</v>
      </c>
      <c r="AM124" s="62">
        <f t="shared" si="48"/>
        <v>47</v>
      </c>
      <c r="AN124" s="62">
        <f t="shared" si="51"/>
        <v>47</v>
      </c>
      <c r="AO124" s="62">
        <f t="shared" si="52"/>
        <v>47</v>
      </c>
      <c r="AP124" s="62">
        <f t="shared" si="53"/>
        <v>47</v>
      </c>
      <c r="AQ124" s="62">
        <f t="shared" si="54"/>
        <v>47</v>
      </c>
      <c r="AR124" s="62">
        <f t="shared" si="55"/>
        <v>47</v>
      </c>
      <c r="AS124" s="62">
        <f t="shared" si="56"/>
        <v>47</v>
      </c>
      <c r="AT124" s="62">
        <f t="shared" si="58"/>
        <v>47</v>
      </c>
      <c r="AU124" s="62">
        <f>AU123</f>
        <v>47</v>
      </c>
      <c r="AV124" s="62">
        <f>AV123</f>
        <v>47</v>
      </c>
      <c r="AW124" s="123">
        <v>47</v>
      </c>
      <c r="AX124" s="123">
        <f>(44/(AX$102-1))+AX123</f>
        <v>45</v>
      </c>
      <c r="AY124" s="123">
        <f>(44/(AY$102-1))+AY123</f>
        <v>43.17391304347826</v>
      </c>
      <c r="AZ124" s="123">
        <f>(44/(AZ$102-1))+AZ123</f>
        <v>41.50000000000001</v>
      </c>
      <c r="BA124" s="129"/>
      <c r="BB124" s="126">
        <v>3</v>
      </c>
      <c r="BC124" s="127">
        <v>47</v>
      </c>
      <c r="BD124" s="126" t="e">
        <f t="shared" si="6"/>
        <v>#N/A</v>
      </c>
      <c r="BE124" s="62">
        <v>23</v>
      </c>
      <c r="BF124" s="62">
        <f t="shared" si="9"/>
        <v>75</v>
      </c>
      <c r="BG124" s="62">
        <f t="shared" si="13"/>
        <v>75</v>
      </c>
      <c r="BH124" s="62">
        <f t="shared" si="16"/>
        <v>75</v>
      </c>
      <c r="BI124" s="62">
        <f t="shared" si="19"/>
        <v>75</v>
      </c>
      <c r="BJ124" s="62">
        <f t="shared" si="22"/>
        <v>75</v>
      </c>
      <c r="BK124" s="62">
        <f t="shared" si="26"/>
        <v>75</v>
      </c>
      <c r="BL124" s="62">
        <f t="shared" si="29"/>
        <v>75</v>
      </c>
      <c r="BM124" s="62">
        <f t="shared" si="32"/>
        <v>75</v>
      </c>
      <c r="BN124" s="62">
        <f t="shared" si="43"/>
        <v>75</v>
      </c>
      <c r="BO124" s="62">
        <f t="shared" si="47"/>
        <v>75</v>
      </c>
      <c r="BP124" s="62">
        <f t="shared" si="50"/>
        <v>75</v>
      </c>
      <c r="BQ124" s="62">
        <f t="shared" si="50"/>
        <v>75</v>
      </c>
      <c r="BR124" s="62">
        <f t="shared" si="50"/>
        <v>75</v>
      </c>
      <c r="BS124" s="62">
        <f t="shared" si="50"/>
        <v>75</v>
      </c>
      <c r="BT124" s="62">
        <f t="shared" si="50"/>
        <v>75</v>
      </c>
      <c r="BU124" s="62">
        <f t="shared" si="50"/>
        <v>75</v>
      </c>
      <c r="BV124" s="62">
        <f t="shared" si="50"/>
        <v>75</v>
      </c>
      <c r="BW124" s="62">
        <f t="shared" si="59"/>
        <v>75</v>
      </c>
      <c r="BX124" s="62">
        <f>BX123</f>
        <v>75</v>
      </c>
      <c r="BY124" s="62">
        <f>BY123</f>
        <v>75</v>
      </c>
      <c r="BZ124" s="123">
        <v>75</v>
      </c>
      <c r="CA124" s="123">
        <f>70/(CA$102-1)+CA123</f>
        <v>71.8181818181818</v>
      </c>
      <c r="CB124" s="123">
        <f>70/(CB$102-1)+CB123</f>
        <v>68.91304347826085</v>
      </c>
      <c r="CC124" s="123">
        <f>70/(CC$102-1)+CC123</f>
        <v>66.24999999999999</v>
      </c>
    </row>
    <row r="125" spans="2:81" ht="11.25" customHeight="1">
      <c r="B125" s="22"/>
      <c r="C125" s="4"/>
      <c r="D125" s="4"/>
      <c r="E125" s="4"/>
      <c r="F125" s="4"/>
      <c r="G125" s="4"/>
      <c r="H125" s="59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23"/>
      <c r="Y125" s="126" t="e">
        <f t="shared" si="0"/>
        <v>#N/A</v>
      </c>
      <c r="Z125" s="127">
        <v>75</v>
      </c>
      <c r="AA125" s="127">
        <v>5</v>
      </c>
      <c r="AB125" s="62">
        <v>24</v>
      </c>
      <c r="AC125" s="62">
        <f t="shared" si="8"/>
        <v>47</v>
      </c>
      <c r="AD125" s="62">
        <f t="shared" si="11"/>
        <v>47</v>
      </c>
      <c r="AE125" s="62">
        <f t="shared" si="15"/>
        <v>47</v>
      </c>
      <c r="AF125" s="62">
        <f t="shared" si="18"/>
        <v>47</v>
      </c>
      <c r="AG125" s="62">
        <f t="shared" si="21"/>
        <v>47</v>
      </c>
      <c r="AH125" s="62">
        <f t="shared" si="24"/>
        <v>47</v>
      </c>
      <c r="AI125" s="62">
        <f t="shared" si="28"/>
        <v>47</v>
      </c>
      <c r="AJ125" s="62">
        <f t="shared" si="31"/>
        <v>47</v>
      </c>
      <c r="AK125" s="62">
        <f t="shared" si="41"/>
        <v>47</v>
      </c>
      <c r="AL125" s="62">
        <f t="shared" si="45"/>
        <v>47</v>
      </c>
      <c r="AM125" s="62">
        <f t="shared" si="48"/>
        <v>47</v>
      </c>
      <c r="AN125" s="62">
        <f t="shared" si="51"/>
        <v>47</v>
      </c>
      <c r="AO125" s="62">
        <f t="shared" si="52"/>
        <v>47</v>
      </c>
      <c r="AP125" s="62">
        <f t="shared" si="53"/>
        <v>47</v>
      </c>
      <c r="AQ125" s="62">
        <f t="shared" si="54"/>
        <v>47</v>
      </c>
      <c r="AR125" s="62">
        <f t="shared" si="55"/>
        <v>47</v>
      </c>
      <c r="AS125" s="62">
        <f t="shared" si="56"/>
        <v>47</v>
      </c>
      <c r="AT125" s="62">
        <f t="shared" si="58"/>
        <v>47</v>
      </c>
      <c r="AU125" s="62">
        <f>AU124</f>
        <v>47</v>
      </c>
      <c r="AV125" s="62">
        <f>AV124</f>
        <v>47</v>
      </c>
      <c r="AW125" s="62">
        <f>AW124</f>
        <v>47</v>
      </c>
      <c r="AX125" s="123">
        <v>47</v>
      </c>
      <c r="AY125" s="123">
        <f>(44/(AY$102-1))+AY124</f>
        <v>45.086956521739125</v>
      </c>
      <c r="AZ125" s="123">
        <f>(44/(AZ$102-1))+AZ124</f>
        <v>43.33333333333334</v>
      </c>
      <c r="BA125" s="129"/>
      <c r="BB125" s="126">
        <v>3</v>
      </c>
      <c r="BC125" s="127">
        <v>47</v>
      </c>
      <c r="BD125" s="126" t="e">
        <f t="shared" si="6"/>
        <v>#N/A</v>
      </c>
      <c r="BE125" s="62">
        <v>24</v>
      </c>
      <c r="BF125" s="62">
        <f t="shared" si="9"/>
        <v>75</v>
      </c>
      <c r="BG125" s="62">
        <f t="shared" si="13"/>
        <v>75</v>
      </c>
      <c r="BH125" s="62">
        <f t="shared" si="16"/>
        <v>75</v>
      </c>
      <c r="BI125" s="62">
        <f t="shared" si="19"/>
        <v>75</v>
      </c>
      <c r="BJ125" s="62">
        <f t="shared" si="22"/>
        <v>75</v>
      </c>
      <c r="BK125" s="62">
        <f t="shared" si="26"/>
        <v>75</v>
      </c>
      <c r="BL125" s="62">
        <f t="shared" si="29"/>
        <v>75</v>
      </c>
      <c r="BM125" s="62">
        <f t="shared" si="32"/>
        <v>75</v>
      </c>
      <c r="BN125" s="62">
        <f t="shared" si="43"/>
        <v>75</v>
      </c>
      <c r="BO125" s="62">
        <f t="shared" si="47"/>
        <v>75</v>
      </c>
      <c r="BP125" s="62">
        <f t="shared" si="50"/>
        <v>75</v>
      </c>
      <c r="BQ125" s="62">
        <f t="shared" si="50"/>
        <v>75</v>
      </c>
      <c r="BR125" s="62">
        <f t="shared" si="50"/>
        <v>75</v>
      </c>
      <c r="BS125" s="62">
        <f t="shared" si="50"/>
        <v>75</v>
      </c>
      <c r="BT125" s="62">
        <f t="shared" si="50"/>
        <v>75</v>
      </c>
      <c r="BU125" s="62">
        <f t="shared" si="50"/>
        <v>75</v>
      </c>
      <c r="BV125" s="62">
        <f t="shared" si="50"/>
        <v>75</v>
      </c>
      <c r="BW125" s="62">
        <f t="shared" si="59"/>
        <v>75</v>
      </c>
      <c r="BX125" s="62">
        <f>BX124</f>
        <v>75</v>
      </c>
      <c r="BY125" s="62">
        <f>BY124</f>
        <v>75</v>
      </c>
      <c r="BZ125" s="62">
        <f>BZ124</f>
        <v>75</v>
      </c>
      <c r="CA125" s="123">
        <v>75</v>
      </c>
      <c r="CB125" s="123">
        <f>70/(CB$102-1)+CB124</f>
        <v>71.95652173913041</v>
      </c>
      <c r="CC125" s="123">
        <f>70/(CC$102-1)+CC124</f>
        <v>69.16666666666666</v>
      </c>
    </row>
    <row r="126" spans="2:81" ht="11.25" customHeight="1">
      <c r="B126" s="22"/>
      <c r="C126" s="4"/>
      <c r="D126" s="4"/>
      <c r="E126" s="4"/>
      <c r="F126" s="4"/>
      <c r="G126" s="4"/>
      <c r="H126" s="59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23"/>
      <c r="Y126" s="126" t="e">
        <f t="shared" si="0"/>
        <v>#N/A</v>
      </c>
      <c r="Z126" s="127">
        <v>75</v>
      </c>
      <c r="AA126" s="127">
        <v>5</v>
      </c>
      <c r="AB126" s="62">
        <v>25</v>
      </c>
      <c r="AC126" s="62">
        <f t="shared" si="8"/>
        <v>47</v>
      </c>
      <c r="AD126" s="62">
        <f t="shared" si="11"/>
        <v>47</v>
      </c>
      <c r="AE126" s="62">
        <f t="shared" si="15"/>
        <v>47</v>
      </c>
      <c r="AF126" s="62">
        <f t="shared" si="18"/>
        <v>47</v>
      </c>
      <c r="AG126" s="62">
        <f t="shared" si="21"/>
        <v>47</v>
      </c>
      <c r="AH126" s="62">
        <f t="shared" si="24"/>
        <v>47</v>
      </c>
      <c r="AI126" s="62">
        <f t="shared" si="28"/>
        <v>47</v>
      </c>
      <c r="AJ126" s="62">
        <f t="shared" si="31"/>
        <v>47</v>
      </c>
      <c r="AK126" s="62">
        <f t="shared" si="41"/>
        <v>47</v>
      </c>
      <c r="AL126" s="62">
        <f t="shared" si="45"/>
        <v>47</v>
      </c>
      <c r="AM126" s="62">
        <f t="shared" si="48"/>
        <v>47</v>
      </c>
      <c r="AN126" s="62">
        <f t="shared" si="51"/>
        <v>47</v>
      </c>
      <c r="AO126" s="62">
        <f t="shared" si="52"/>
        <v>47</v>
      </c>
      <c r="AP126" s="62">
        <f t="shared" si="53"/>
        <v>47</v>
      </c>
      <c r="AQ126" s="62">
        <f t="shared" si="54"/>
        <v>47</v>
      </c>
      <c r="AR126" s="62">
        <f t="shared" si="55"/>
        <v>47</v>
      </c>
      <c r="AS126" s="62">
        <f t="shared" si="56"/>
        <v>47</v>
      </c>
      <c r="AT126" s="62">
        <f t="shared" si="58"/>
        <v>47</v>
      </c>
      <c r="AU126" s="62">
        <f>AU125</f>
        <v>47</v>
      </c>
      <c r="AV126" s="62">
        <f>AV125</f>
        <v>47</v>
      </c>
      <c r="AW126" s="62">
        <f>AW125</f>
        <v>47</v>
      </c>
      <c r="AX126" s="62">
        <f>AX125</f>
        <v>47</v>
      </c>
      <c r="AY126" s="123">
        <v>47</v>
      </c>
      <c r="AZ126" s="123">
        <f>(44/(AZ$102-1))+AZ125</f>
        <v>45.16666666666668</v>
      </c>
      <c r="BA126" s="129"/>
      <c r="BB126" s="126">
        <v>3</v>
      </c>
      <c r="BC126" s="127">
        <v>47</v>
      </c>
      <c r="BD126" s="126" t="e">
        <f t="shared" si="6"/>
        <v>#N/A</v>
      </c>
      <c r="BE126" s="62">
        <v>25</v>
      </c>
      <c r="BF126" s="62">
        <f t="shared" si="9"/>
        <v>75</v>
      </c>
      <c r="BG126" s="62">
        <f t="shared" si="13"/>
        <v>75</v>
      </c>
      <c r="BH126" s="62">
        <f t="shared" si="16"/>
        <v>75</v>
      </c>
      <c r="BI126" s="62">
        <f t="shared" si="19"/>
        <v>75</v>
      </c>
      <c r="BJ126" s="62">
        <f t="shared" si="22"/>
        <v>75</v>
      </c>
      <c r="BK126" s="62">
        <f t="shared" si="26"/>
        <v>75</v>
      </c>
      <c r="BL126" s="62">
        <f t="shared" si="29"/>
        <v>75</v>
      </c>
      <c r="BM126" s="62">
        <f t="shared" si="32"/>
        <v>75</v>
      </c>
      <c r="BN126" s="62">
        <f t="shared" si="43"/>
        <v>75</v>
      </c>
      <c r="BO126" s="62">
        <f t="shared" si="47"/>
        <v>75</v>
      </c>
      <c r="BP126" s="62">
        <f t="shared" si="50"/>
        <v>75</v>
      </c>
      <c r="BQ126" s="62">
        <f t="shared" si="50"/>
        <v>75</v>
      </c>
      <c r="BR126" s="62">
        <f t="shared" si="50"/>
        <v>75</v>
      </c>
      <c r="BS126" s="62">
        <f t="shared" si="50"/>
        <v>75</v>
      </c>
      <c r="BT126" s="62">
        <f t="shared" si="50"/>
        <v>75</v>
      </c>
      <c r="BU126" s="62">
        <f t="shared" si="50"/>
        <v>75</v>
      </c>
      <c r="BV126" s="62">
        <f t="shared" si="50"/>
        <v>75</v>
      </c>
      <c r="BW126" s="62">
        <f t="shared" si="59"/>
        <v>75</v>
      </c>
      <c r="BX126" s="62">
        <f>BX125</f>
        <v>75</v>
      </c>
      <c r="BY126" s="62">
        <f>BY125</f>
        <v>75</v>
      </c>
      <c r="BZ126" s="62">
        <f>BZ125</f>
        <v>75</v>
      </c>
      <c r="CA126" s="62">
        <f>CA125</f>
        <v>75</v>
      </c>
      <c r="CB126" s="123">
        <v>75</v>
      </c>
      <c r="CC126" s="123">
        <f>70/(CC$102-1)+CC125</f>
        <v>72.08333333333333</v>
      </c>
    </row>
    <row r="127" spans="2:81" ht="11.25" customHeight="1">
      <c r="B127" s="22"/>
      <c r="C127" s="4"/>
      <c r="D127" s="4"/>
      <c r="E127" s="4"/>
      <c r="F127" s="4"/>
      <c r="G127" s="4"/>
      <c r="H127" s="59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23"/>
      <c r="Y127" s="126" t="e">
        <f t="shared" si="0"/>
        <v>#N/A</v>
      </c>
      <c r="Z127" s="127">
        <v>75</v>
      </c>
      <c r="AA127" s="127">
        <v>5</v>
      </c>
      <c r="AB127" s="62">
        <v>26</v>
      </c>
      <c r="AC127" s="62">
        <f t="shared" si="8"/>
        <v>47</v>
      </c>
      <c r="AD127" s="62">
        <f t="shared" si="11"/>
        <v>47</v>
      </c>
      <c r="AE127" s="62">
        <f t="shared" si="15"/>
        <v>47</v>
      </c>
      <c r="AF127" s="62">
        <f t="shared" si="18"/>
        <v>47</v>
      </c>
      <c r="AG127" s="62">
        <f t="shared" si="21"/>
        <v>47</v>
      </c>
      <c r="AH127" s="62">
        <f t="shared" si="24"/>
        <v>47</v>
      </c>
      <c r="AI127" s="62">
        <f t="shared" si="28"/>
        <v>47</v>
      </c>
      <c r="AJ127" s="62">
        <f t="shared" si="31"/>
        <v>47</v>
      </c>
      <c r="AK127" s="62">
        <f t="shared" si="41"/>
        <v>47</v>
      </c>
      <c r="AL127" s="62">
        <f t="shared" si="45"/>
        <v>47</v>
      </c>
      <c r="AM127" s="62">
        <f t="shared" si="48"/>
        <v>47</v>
      </c>
      <c r="AN127" s="62">
        <f t="shared" si="51"/>
        <v>47</v>
      </c>
      <c r="AO127" s="62">
        <f t="shared" si="52"/>
        <v>47</v>
      </c>
      <c r="AP127" s="62">
        <f t="shared" si="53"/>
        <v>47</v>
      </c>
      <c r="AQ127" s="62">
        <f t="shared" si="54"/>
        <v>47</v>
      </c>
      <c r="AR127" s="62">
        <f t="shared" si="55"/>
        <v>47</v>
      </c>
      <c r="AS127" s="62">
        <f t="shared" si="56"/>
        <v>47</v>
      </c>
      <c r="AT127" s="62">
        <f t="shared" si="58"/>
        <v>47</v>
      </c>
      <c r="AU127" s="62">
        <f>AU126</f>
        <v>47</v>
      </c>
      <c r="AV127" s="62">
        <f>AV126</f>
        <v>47</v>
      </c>
      <c r="AW127" s="62">
        <f>AW126</f>
        <v>47</v>
      </c>
      <c r="AX127" s="62">
        <f>AX126</f>
        <v>47</v>
      </c>
      <c r="AY127" s="62">
        <f>AY126</f>
        <v>47</v>
      </c>
      <c r="AZ127" s="123">
        <v>47</v>
      </c>
      <c r="BA127" s="129"/>
      <c r="BB127" s="126">
        <v>3</v>
      </c>
      <c r="BC127" s="127">
        <v>47</v>
      </c>
      <c r="BD127" s="126" t="e">
        <f t="shared" si="6"/>
        <v>#N/A</v>
      </c>
      <c r="BE127" s="62">
        <v>26</v>
      </c>
      <c r="BF127" s="62">
        <f t="shared" si="9"/>
        <v>75</v>
      </c>
      <c r="BG127" s="62">
        <f t="shared" si="13"/>
        <v>75</v>
      </c>
      <c r="BH127" s="62">
        <f t="shared" si="16"/>
        <v>75</v>
      </c>
      <c r="BI127" s="62">
        <f t="shared" si="19"/>
        <v>75</v>
      </c>
      <c r="BJ127" s="62">
        <f t="shared" si="22"/>
        <v>75</v>
      </c>
      <c r="BK127" s="62">
        <f t="shared" si="26"/>
        <v>75</v>
      </c>
      <c r="BL127" s="62">
        <f t="shared" si="29"/>
        <v>75</v>
      </c>
      <c r="BM127" s="62">
        <f t="shared" si="32"/>
        <v>75</v>
      </c>
      <c r="BN127" s="62">
        <f t="shared" si="43"/>
        <v>75</v>
      </c>
      <c r="BO127" s="62">
        <f t="shared" si="47"/>
        <v>75</v>
      </c>
      <c r="BP127" s="62">
        <f t="shared" si="50"/>
        <v>75</v>
      </c>
      <c r="BQ127" s="62">
        <f t="shared" si="50"/>
        <v>75</v>
      </c>
      <c r="BR127" s="62">
        <f t="shared" si="50"/>
        <v>75</v>
      </c>
      <c r="BS127" s="62">
        <f t="shared" si="50"/>
        <v>75</v>
      </c>
      <c r="BT127" s="62">
        <f t="shared" si="50"/>
        <v>75</v>
      </c>
      <c r="BU127" s="62">
        <f t="shared" si="50"/>
        <v>75</v>
      </c>
      <c r="BV127" s="62">
        <f t="shared" si="50"/>
        <v>75</v>
      </c>
      <c r="BW127" s="62">
        <f t="shared" si="59"/>
        <v>75</v>
      </c>
      <c r="BX127" s="62">
        <f>BX126</f>
        <v>75</v>
      </c>
      <c r="BY127" s="62">
        <f>BY126</f>
        <v>75</v>
      </c>
      <c r="BZ127" s="62">
        <f>BZ126</f>
        <v>75</v>
      </c>
      <c r="CA127" s="62">
        <f>CA126</f>
        <v>75</v>
      </c>
      <c r="CB127" s="62">
        <f>CB126</f>
        <v>75</v>
      </c>
      <c r="CC127" s="123">
        <v>75</v>
      </c>
    </row>
    <row r="128" spans="2:81" ht="11.25" customHeight="1">
      <c r="B128" s="22"/>
      <c r="C128" s="4"/>
      <c r="D128" s="4"/>
      <c r="E128" s="152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23"/>
      <c r="AB128" s="62"/>
      <c r="AC128" s="62"/>
      <c r="AD128" s="62"/>
      <c r="AE128" s="62"/>
      <c r="AF128" s="62"/>
      <c r="AG128" s="62"/>
      <c r="AH128" s="62"/>
      <c r="AI128" s="62"/>
      <c r="AJ128" s="62"/>
      <c r="AK128" s="62"/>
      <c r="AL128" s="62"/>
      <c r="AM128" s="62"/>
      <c r="AN128" s="62"/>
      <c r="AO128" s="62"/>
      <c r="AP128" s="62"/>
      <c r="AQ128" s="62"/>
      <c r="AR128" s="62"/>
      <c r="AS128" s="62"/>
      <c r="AT128" s="62"/>
      <c r="AU128" s="62"/>
      <c r="AV128" s="62"/>
      <c r="AW128" s="62"/>
      <c r="AX128" s="62"/>
      <c r="AY128" s="62"/>
      <c r="AZ128" s="62"/>
      <c r="BA128" s="130"/>
      <c r="BB128" s="126">
        <v>3</v>
      </c>
      <c r="BC128" s="127">
        <v>47</v>
      </c>
      <c r="BD128" s="126" t="e">
        <f t="shared" si="6"/>
        <v>#N/A</v>
      </c>
      <c r="BE128" s="62"/>
      <c r="BF128" s="62"/>
      <c r="BG128" s="62"/>
      <c r="BH128" s="62"/>
      <c r="BI128" s="62"/>
      <c r="BJ128" s="62"/>
      <c r="BK128" s="62"/>
      <c r="BL128" s="62"/>
      <c r="BM128" s="62"/>
      <c r="BN128" s="62"/>
      <c r="BO128" s="62"/>
      <c r="BP128" s="62"/>
      <c r="BQ128" s="62"/>
      <c r="BR128" s="62"/>
      <c r="BS128" s="62"/>
      <c r="BT128" s="62"/>
      <c r="BU128" s="62"/>
      <c r="BV128" s="62"/>
      <c r="BW128" s="62"/>
      <c r="BX128" s="62"/>
      <c r="BY128" s="62"/>
      <c r="BZ128" s="62"/>
      <c r="CA128" s="62"/>
      <c r="CB128" s="62"/>
      <c r="CC128" s="62"/>
    </row>
    <row r="129" spans="2:51" ht="11.25" customHeight="1">
      <c r="B129" s="22"/>
      <c r="C129" s="4"/>
      <c r="D129" s="4"/>
      <c r="E129" s="152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23"/>
      <c r="AB129" s="70"/>
      <c r="AC129" s="70"/>
      <c r="AD129" s="70"/>
      <c r="AE129" s="70"/>
      <c r="AF129" s="70"/>
      <c r="AG129" s="70"/>
      <c r="AH129" s="70"/>
      <c r="AI129" s="70"/>
      <c r="AJ129" s="70"/>
      <c r="AK129" s="70"/>
      <c r="AL129" s="70"/>
      <c r="AM129" s="70"/>
      <c r="AN129" s="70"/>
      <c r="AO129" s="70"/>
      <c r="AP129" s="70"/>
      <c r="AQ129" s="70"/>
      <c r="AR129" s="70"/>
      <c r="AS129" s="70"/>
      <c r="AT129" s="70"/>
      <c r="AU129" s="70"/>
      <c r="AV129" s="70"/>
      <c r="AW129" s="70"/>
      <c r="AX129" s="70"/>
      <c r="AY129" s="70"/>
    </row>
    <row r="130" spans="2:51" ht="11.25" customHeight="1">
      <c r="B130" s="22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23"/>
      <c r="AB130" s="70"/>
      <c r="AC130" s="70"/>
      <c r="AD130" s="70"/>
      <c r="AE130" s="70"/>
      <c r="AF130" s="70"/>
      <c r="AG130" s="70"/>
      <c r="AH130" s="70"/>
      <c r="AI130" s="70"/>
      <c r="AJ130" s="70"/>
      <c r="AK130" s="70"/>
      <c r="AL130" s="70"/>
      <c r="AM130" s="70"/>
      <c r="AN130" s="70"/>
      <c r="AO130" s="70"/>
      <c r="AP130" s="70"/>
      <c r="AQ130" s="70"/>
      <c r="AR130" s="70"/>
      <c r="AS130" s="70"/>
      <c r="AT130" s="70"/>
      <c r="AU130" s="70"/>
      <c r="AV130" s="70"/>
      <c r="AW130" s="70"/>
      <c r="AX130" s="70"/>
      <c r="AY130" s="70"/>
    </row>
    <row r="131" spans="2:51" ht="11.25" customHeight="1">
      <c r="B131" s="22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23"/>
      <c r="AB131" s="70"/>
      <c r="AC131" s="70"/>
      <c r="AD131" s="70"/>
      <c r="AE131" s="70"/>
      <c r="AF131" s="70"/>
      <c r="AG131" s="70"/>
      <c r="AH131" s="70"/>
      <c r="AI131" s="70"/>
      <c r="AJ131" s="70"/>
      <c r="AK131" s="70"/>
      <c r="AL131" s="70"/>
      <c r="AM131" s="70"/>
      <c r="AN131" s="70"/>
      <c r="AO131" s="70"/>
      <c r="AP131" s="70"/>
      <c r="AQ131" s="70"/>
      <c r="AR131" s="70"/>
      <c r="AS131" s="70"/>
      <c r="AT131" s="70"/>
      <c r="AU131" s="70"/>
      <c r="AV131" s="70"/>
      <c r="AW131" s="70"/>
      <c r="AX131" s="70"/>
      <c r="AY131" s="70"/>
    </row>
    <row r="132" spans="2:51" ht="11.25" customHeight="1">
      <c r="B132" s="22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34"/>
      <c r="P132" s="4"/>
      <c r="Q132" s="4"/>
      <c r="R132" s="4"/>
      <c r="S132" s="4"/>
      <c r="T132" s="4"/>
      <c r="U132" s="4"/>
      <c r="V132" s="23"/>
      <c r="AB132" s="70"/>
      <c r="AC132" s="70"/>
      <c r="AD132" s="70"/>
      <c r="AE132" s="70"/>
      <c r="AF132" s="70"/>
      <c r="AG132" s="70"/>
      <c r="AH132" s="70"/>
      <c r="AI132" s="70"/>
      <c r="AJ132" s="70"/>
      <c r="AK132" s="70"/>
      <c r="AL132" s="70"/>
      <c r="AM132" s="70"/>
      <c r="AN132" s="70"/>
      <c r="AO132" s="70"/>
      <c r="AP132" s="70"/>
      <c r="AQ132" s="70"/>
      <c r="AR132" s="70"/>
      <c r="AS132" s="70"/>
      <c r="AT132" s="70"/>
      <c r="AU132" s="70"/>
      <c r="AV132" s="70"/>
      <c r="AW132" s="70"/>
      <c r="AX132" s="70"/>
      <c r="AY132" s="70"/>
    </row>
    <row r="133" spans="2:51" ht="11.25" customHeight="1">
      <c r="B133" s="22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75"/>
      <c r="P133" s="4"/>
      <c r="Q133" s="4"/>
      <c r="R133" s="4"/>
      <c r="S133" s="4"/>
      <c r="T133" s="4"/>
      <c r="U133" s="4"/>
      <c r="V133" s="23"/>
      <c r="AB133" s="70"/>
      <c r="AC133" s="70"/>
      <c r="AD133" s="70"/>
      <c r="AE133" s="70"/>
      <c r="AF133" s="70"/>
      <c r="AG133" s="70"/>
      <c r="AH133" s="70"/>
      <c r="AI133" s="70"/>
      <c r="AJ133" s="70"/>
      <c r="AK133" s="70"/>
      <c r="AL133" s="70"/>
      <c r="AM133" s="70"/>
      <c r="AN133" s="70"/>
      <c r="AO133" s="70"/>
      <c r="AP133" s="70"/>
      <c r="AQ133" s="70"/>
      <c r="AR133" s="70"/>
      <c r="AS133" s="70"/>
      <c r="AT133" s="70"/>
      <c r="AU133" s="70"/>
      <c r="AV133" s="70"/>
      <c r="AW133" s="70"/>
      <c r="AX133" s="70"/>
      <c r="AY133" s="70"/>
    </row>
    <row r="134" spans="2:51" ht="11.25" customHeight="1">
      <c r="B134" s="22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23"/>
      <c r="AB134" s="70"/>
      <c r="AC134" s="70"/>
      <c r="AD134" s="70"/>
      <c r="AE134" s="70"/>
      <c r="AF134" s="70"/>
      <c r="AG134" s="70"/>
      <c r="AH134" s="70"/>
      <c r="AI134" s="70"/>
      <c r="AJ134" s="70"/>
      <c r="AK134" s="70"/>
      <c r="AL134" s="70"/>
      <c r="AM134" s="70"/>
      <c r="AN134" s="70"/>
      <c r="AO134" s="70"/>
      <c r="AP134" s="70"/>
      <c r="AQ134" s="70"/>
      <c r="AR134" s="70"/>
      <c r="AS134" s="70"/>
      <c r="AT134" s="70"/>
      <c r="AU134" s="70"/>
      <c r="AV134" s="70"/>
      <c r="AW134" s="70"/>
      <c r="AX134" s="70"/>
      <c r="AY134" s="70"/>
    </row>
    <row r="135" spans="2:51" ht="11.25" customHeight="1">
      <c r="B135" s="22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23"/>
      <c r="AB135" s="70"/>
      <c r="AC135" s="70"/>
      <c r="AD135" s="70"/>
      <c r="AE135" s="70"/>
      <c r="AF135" s="70"/>
      <c r="AG135" s="70"/>
      <c r="AH135" s="70"/>
      <c r="AI135" s="70"/>
      <c r="AJ135" s="70"/>
      <c r="AK135" s="70"/>
      <c r="AL135" s="70"/>
      <c r="AM135" s="70"/>
      <c r="AN135" s="70"/>
      <c r="AO135" s="70"/>
      <c r="AP135" s="70"/>
      <c r="AQ135" s="70"/>
      <c r="AR135" s="70"/>
      <c r="AS135" s="70"/>
      <c r="AT135" s="70"/>
      <c r="AU135" s="70"/>
      <c r="AV135" s="70"/>
      <c r="AW135" s="70"/>
      <c r="AX135" s="70"/>
      <c r="AY135" s="70"/>
    </row>
    <row r="136" spans="2:51" ht="11.25" customHeight="1">
      <c r="B136" s="22"/>
      <c r="C136" s="4"/>
      <c r="D136" s="4"/>
      <c r="E136" s="152"/>
      <c r="F136" s="13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23"/>
      <c r="AB136" s="70"/>
      <c r="AC136" s="70"/>
      <c r="AD136" s="70"/>
      <c r="AE136" s="70"/>
      <c r="AF136" s="70"/>
      <c r="AG136" s="70"/>
      <c r="AH136" s="70"/>
      <c r="AI136" s="70"/>
      <c r="AJ136" s="70"/>
      <c r="AK136" s="70"/>
      <c r="AL136" s="70"/>
      <c r="AM136" s="70"/>
      <c r="AN136" s="70"/>
      <c r="AO136" s="70"/>
      <c r="AP136" s="70"/>
      <c r="AQ136" s="70"/>
      <c r="AR136" s="70"/>
      <c r="AS136" s="70"/>
      <c r="AT136" s="70"/>
      <c r="AU136" s="70"/>
      <c r="AV136" s="70"/>
      <c r="AW136" s="70"/>
      <c r="AX136" s="70"/>
      <c r="AY136" s="70"/>
    </row>
    <row r="137" spans="2:51" ht="11.25" customHeight="1">
      <c r="B137" s="22"/>
      <c r="C137" s="4"/>
      <c r="D137" s="4"/>
      <c r="E137" s="152"/>
      <c r="F137" s="134"/>
      <c r="G137" s="4"/>
      <c r="H137" s="4"/>
      <c r="I137" s="4"/>
      <c r="J137" s="4"/>
      <c r="K137" s="4"/>
      <c r="L137" s="4"/>
      <c r="M137" s="4"/>
      <c r="N137" s="4"/>
      <c r="O137" s="99"/>
      <c r="P137" s="4"/>
      <c r="Q137" s="4"/>
      <c r="R137" s="4"/>
      <c r="S137" s="4"/>
      <c r="T137" s="4"/>
      <c r="U137" s="4"/>
      <c r="V137" s="23"/>
      <c r="AB137" s="70"/>
      <c r="AC137" s="70"/>
      <c r="AD137" s="70"/>
      <c r="AE137" s="70"/>
      <c r="AF137" s="70"/>
      <c r="AG137" s="70"/>
      <c r="AH137" s="70"/>
      <c r="AI137" s="70"/>
      <c r="AJ137" s="70"/>
      <c r="AK137" s="70"/>
      <c r="AL137" s="70"/>
      <c r="AM137" s="70"/>
      <c r="AN137" s="70"/>
      <c r="AO137" s="70"/>
      <c r="AP137" s="70"/>
      <c r="AQ137" s="70"/>
      <c r="AR137" s="70"/>
      <c r="AS137" s="70"/>
      <c r="AT137" s="70"/>
      <c r="AU137" s="70"/>
      <c r="AV137" s="70"/>
      <c r="AW137" s="70"/>
      <c r="AX137" s="70"/>
      <c r="AY137" s="70"/>
    </row>
    <row r="138" spans="2:51" ht="11.25" customHeight="1">
      <c r="B138" s="22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23"/>
      <c r="AB138" s="70"/>
      <c r="AC138" s="70"/>
      <c r="AD138" s="70"/>
      <c r="AE138" s="70"/>
      <c r="AF138" s="70"/>
      <c r="AG138" s="70"/>
      <c r="AH138" s="70"/>
      <c r="AI138" s="70"/>
      <c r="AJ138" s="70"/>
      <c r="AK138" s="70"/>
      <c r="AL138" s="70"/>
      <c r="AM138" s="70"/>
      <c r="AN138" s="70"/>
      <c r="AO138" s="70"/>
      <c r="AP138" s="70"/>
      <c r="AQ138" s="70"/>
      <c r="AR138" s="70"/>
      <c r="AS138" s="70"/>
      <c r="AT138" s="70"/>
      <c r="AU138" s="70"/>
      <c r="AV138" s="70"/>
      <c r="AW138" s="70"/>
      <c r="AX138" s="70"/>
      <c r="AY138" s="70"/>
    </row>
    <row r="139" spans="2:51" ht="11.25" customHeight="1">
      <c r="B139" s="22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23"/>
      <c r="AB139" s="70"/>
      <c r="AC139" s="70"/>
      <c r="AD139" s="70"/>
      <c r="AE139" s="70"/>
      <c r="AF139" s="70"/>
      <c r="AG139" s="70"/>
      <c r="AH139" s="70"/>
      <c r="AI139" s="70"/>
      <c r="AJ139" s="70"/>
      <c r="AK139" s="70"/>
      <c r="AL139" s="70"/>
      <c r="AM139" s="70"/>
      <c r="AN139" s="70"/>
      <c r="AO139" s="70"/>
      <c r="AP139" s="70"/>
      <c r="AQ139" s="70"/>
      <c r="AR139" s="70"/>
      <c r="AS139" s="70"/>
      <c r="AT139" s="70"/>
      <c r="AU139" s="70"/>
      <c r="AV139" s="70"/>
      <c r="AW139" s="70"/>
      <c r="AX139" s="70"/>
      <c r="AY139" s="70"/>
    </row>
    <row r="140" spans="2:22" ht="11.25" customHeight="1">
      <c r="B140" s="22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23"/>
    </row>
    <row r="141" spans="2:22" ht="11.25" customHeight="1">
      <c r="B141" s="22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23"/>
    </row>
    <row r="142" spans="2:22" ht="11.25" customHeight="1">
      <c r="B142" s="22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23"/>
    </row>
    <row r="143" spans="2:22" ht="11.25" customHeight="1">
      <c r="B143" s="22"/>
      <c r="C143" s="4"/>
      <c r="D143" s="4"/>
      <c r="E143" s="4"/>
      <c r="F143" s="153"/>
      <c r="G143" s="4"/>
      <c r="H143" s="4"/>
      <c r="I143" s="4"/>
      <c r="J143" s="4"/>
      <c r="K143" s="4"/>
      <c r="L143" s="4"/>
      <c r="M143" s="4"/>
      <c r="N143" s="4"/>
      <c r="O143" s="75"/>
      <c r="P143" s="4"/>
      <c r="Q143" s="4"/>
      <c r="R143" s="4"/>
      <c r="S143" s="4"/>
      <c r="T143" s="4"/>
      <c r="U143" s="4"/>
      <c r="V143" s="23"/>
    </row>
    <row r="144" spans="2:22" ht="11.25" customHeight="1">
      <c r="B144" s="22"/>
      <c r="C144" s="4"/>
      <c r="D144" s="4"/>
      <c r="E144" s="4"/>
      <c r="F144" s="137"/>
      <c r="G144" s="4"/>
      <c r="H144" s="4"/>
      <c r="I144" s="4"/>
      <c r="J144" s="4"/>
      <c r="K144" s="4"/>
      <c r="L144" s="4"/>
      <c r="M144" s="4"/>
      <c r="N144" s="4"/>
      <c r="O144" s="59"/>
      <c r="P144" s="59"/>
      <c r="Q144" s="59"/>
      <c r="R144" s="4"/>
      <c r="S144" s="4"/>
      <c r="T144" s="4"/>
      <c r="U144" s="4"/>
      <c r="V144" s="23"/>
    </row>
    <row r="145" spans="2:22" ht="11.25" customHeight="1">
      <c r="B145" s="22"/>
      <c r="C145" s="4"/>
      <c r="D145" s="4"/>
      <c r="E145" s="4"/>
      <c r="F145" s="137"/>
      <c r="G145" s="4"/>
      <c r="H145" s="4"/>
      <c r="I145" s="4"/>
      <c r="J145" s="4"/>
      <c r="K145" s="4"/>
      <c r="L145" s="4"/>
      <c r="M145" s="4"/>
      <c r="N145" s="4"/>
      <c r="O145" s="59"/>
      <c r="P145" s="59"/>
      <c r="Q145" s="59"/>
      <c r="R145" s="4"/>
      <c r="S145" s="4"/>
      <c r="T145" s="4"/>
      <c r="U145" s="4"/>
      <c r="V145" s="23"/>
    </row>
    <row r="146" spans="2:22" ht="11.25" customHeight="1">
      <c r="B146" s="22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23"/>
    </row>
    <row r="147" spans="2:22" ht="11.25" customHeight="1">
      <c r="B147" s="22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23"/>
    </row>
    <row r="148" spans="2:22" ht="11.25" customHeight="1">
      <c r="B148" s="22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139"/>
      <c r="N148" s="4"/>
      <c r="O148" s="4"/>
      <c r="P148" s="4"/>
      <c r="Q148" s="4"/>
      <c r="R148" s="4"/>
      <c r="S148" s="4"/>
      <c r="T148" s="4"/>
      <c r="U148" s="4"/>
      <c r="V148" s="23"/>
    </row>
    <row r="149" spans="2:22" ht="11.25" customHeight="1">
      <c r="B149" s="22"/>
      <c r="C149" s="4"/>
      <c r="D149" s="4"/>
      <c r="E149" s="4"/>
      <c r="F149" s="4"/>
      <c r="G149" s="4"/>
      <c r="H149" s="4"/>
      <c r="I149" s="4"/>
      <c r="J149" s="4"/>
      <c r="K149" s="4"/>
      <c r="L149" s="138"/>
      <c r="M149" s="139"/>
      <c r="N149" s="4"/>
      <c r="O149" s="4"/>
      <c r="P149" s="4"/>
      <c r="Q149" s="4"/>
      <c r="R149" s="4"/>
      <c r="S149" s="4"/>
      <c r="T149" s="4"/>
      <c r="U149" s="4"/>
      <c r="V149" s="23"/>
    </row>
    <row r="150" spans="2:22" ht="11.25" customHeight="1">
      <c r="B150" s="22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75"/>
      <c r="N150" s="4"/>
      <c r="O150" s="4"/>
      <c r="P150" s="4"/>
      <c r="Q150" s="4"/>
      <c r="R150" s="4"/>
      <c r="S150" s="4"/>
      <c r="T150" s="4"/>
      <c r="U150" s="4"/>
      <c r="V150" s="23"/>
    </row>
    <row r="151" spans="2:22" ht="11.25" customHeight="1">
      <c r="B151" s="22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75"/>
      <c r="N151" s="4"/>
      <c r="O151" s="4"/>
      <c r="P151" s="4"/>
      <c r="Q151" s="4"/>
      <c r="R151" s="4"/>
      <c r="S151" s="4"/>
      <c r="T151" s="4"/>
      <c r="U151" s="4"/>
      <c r="V151" s="23"/>
    </row>
    <row r="152" spans="2:22" ht="11.25" customHeight="1">
      <c r="B152" s="22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75"/>
      <c r="N152" s="4"/>
      <c r="O152" s="4"/>
      <c r="P152" s="4"/>
      <c r="Q152" s="4"/>
      <c r="R152" s="4"/>
      <c r="S152" s="4"/>
      <c r="T152" s="4"/>
      <c r="U152" s="4"/>
      <c r="V152" s="23"/>
    </row>
    <row r="153" spans="2:22" ht="11.25" customHeight="1">
      <c r="B153" s="22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75"/>
      <c r="N153" s="4"/>
      <c r="O153" s="4"/>
      <c r="P153" s="4"/>
      <c r="Q153" s="4"/>
      <c r="R153" s="4"/>
      <c r="S153" s="4"/>
      <c r="T153" s="4"/>
      <c r="U153" s="4"/>
      <c r="V153" s="23"/>
    </row>
    <row r="154" spans="2:22" ht="11.25" customHeight="1">
      <c r="B154" s="22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75"/>
      <c r="N154" s="4"/>
      <c r="O154" s="4"/>
      <c r="P154" s="4"/>
      <c r="Q154" s="4"/>
      <c r="R154" s="4"/>
      <c r="S154" s="4"/>
      <c r="T154" s="4"/>
      <c r="U154" s="4"/>
      <c r="V154" s="23"/>
    </row>
    <row r="155" spans="2:22" ht="11.25" customHeight="1">
      <c r="B155" s="22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75"/>
      <c r="N155" s="4"/>
      <c r="O155" s="4"/>
      <c r="P155" s="4"/>
      <c r="Q155" s="4"/>
      <c r="R155" s="4"/>
      <c r="S155" s="4"/>
      <c r="T155" s="4"/>
      <c r="U155" s="4"/>
      <c r="V155" s="23"/>
    </row>
    <row r="156" spans="2:22" ht="11.25" customHeight="1">
      <c r="B156" s="22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75"/>
      <c r="N156" s="4"/>
      <c r="O156" s="4"/>
      <c r="P156" s="4"/>
      <c r="Q156" s="4"/>
      <c r="R156" s="4"/>
      <c r="S156" s="4"/>
      <c r="T156" s="4"/>
      <c r="U156" s="4"/>
      <c r="V156" s="23"/>
    </row>
    <row r="157" spans="2:22" ht="11.25" customHeight="1">
      <c r="B157" s="22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75"/>
      <c r="N157" s="4"/>
      <c r="O157" s="4"/>
      <c r="P157" s="4"/>
      <c r="Q157" s="4"/>
      <c r="R157" s="4"/>
      <c r="S157" s="4"/>
      <c r="T157" s="4"/>
      <c r="U157" s="4"/>
      <c r="V157" s="23"/>
    </row>
    <row r="158" spans="2:22" ht="11.25" customHeight="1">
      <c r="B158" s="22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75"/>
      <c r="N158" s="4"/>
      <c r="O158" s="4"/>
      <c r="P158" s="4"/>
      <c r="Q158" s="4"/>
      <c r="R158" s="4"/>
      <c r="S158" s="4"/>
      <c r="T158" s="4"/>
      <c r="U158" s="4"/>
      <c r="V158" s="23"/>
    </row>
    <row r="159" spans="2:22" ht="11.25" customHeight="1">
      <c r="B159" s="22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75"/>
      <c r="N159" s="4"/>
      <c r="O159" s="4"/>
      <c r="P159" s="4"/>
      <c r="Q159" s="4"/>
      <c r="R159" s="4"/>
      <c r="S159" s="4"/>
      <c r="T159" s="4"/>
      <c r="U159" s="4"/>
      <c r="V159" s="23"/>
    </row>
    <row r="160" spans="2:22" ht="11.25" customHeight="1">
      <c r="B160" s="22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23"/>
    </row>
    <row r="161" spans="2:22" ht="11.25" customHeight="1">
      <c r="B161" s="22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23"/>
    </row>
    <row r="162" spans="2:22" ht="11.25" customHeight="1">
      <c r="B162" s="22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23"/>
    </row>
    <row r="163" spans="2:22" ht="11.25" customHeight="1">
      <c r="B163" s="22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23"/>
    </row>
    <row r="164" spans="2:22" ht="11.25" customHeight="1">
      <c r="B164" s="22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23"/>
    </row>
    <row r="165" spans="2:22" ht="11.25" customHeight="1">
      <c r="B165" s="22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23"/>
    </row>
    <row r="166" spans="2:22" ht="11.25" customHeight="1">
      <c r="B166" s="22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23"/>
    </row>
    <row r="167" spans="2:22" ht="11.25" customHeight="1">
      <c r="B167" s="22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23"/>
    </row>
    <row r="168" spans="2:22" ht="11.25" customHeight="1">
      <c r="B168" s="22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75"/>
      <c r="P168" s="4"/>
      <c r="Q168" s="4"/>
      <c r="R168" s="4"/>
      <c r="S168" s="4"/>
      <c r="T168" s="4"/>
      <c r="U168" s="4"/>
      <c r="V168" s="23"/>
    </row>
    <row r="169" spans="2:22" ht="11.25" customHeight="1" thickBot="1">
      <c r="B169" s="30"/>
      <c r="C169" s="31"/>
      <c r="D169" s="31"/>
      <c r="E169" s="31"/>
      <c r="F169" s="31"/>
      <c r="G169" s="31"/>
      <c r="H169" s="31"/>
      <c r="I169" s="31"/>
      <c r="J169" s="31"/>
      <c r="K169" s="31"/>
      <c r="L169" s="31"/>
      <c r="M169" s="31"/>
      <c r="N169" s="31"/>
      <c r="O169" s="31"/>
      <c r="P169" s="31"/>
      <c r="Q169" s="31"/>
      <c r="R169" s="31"/>
      <c r="S169" s="31"/>
      <c r="T169" s="31"/>
      <c r="U169" s="31"/>
      <c r="V169" s="32"/>
    </row>
    <row r="170" spans="2:22" ht="11.25" customHeight="1">
      <c r="B170" s="18"/>
      <c r="C170" s="18"/>
      <c r="D170" s="18"/>
      <c r="E170" s="18"/>
      <c r="F170" s="18"/>
      <c r="G170" s="18"/>
      <c r="H170" s="18"/>
      <c r="I170" s="18"/>
      <c r="J170" s="18"/>
      <c r="K170" s="18"/>
      <c r="L170" s="18"/>
      <c r="M170" s="18"/>
      <c r="N170" s="18"/>
      <c r="O170" s="18"/>
      <c r="P170" s="18"/>
      <c r="Q170" s="18"/>
      <c r="R170" s="18"/>
      <c r="S170" s="18"/>
      <c r="T170" s="18"/>
      <c r="U170" s="18"/>
      <c r="V170" s="18"/>
    </row>
    <row r="171" spans="2:22" ht="11.25" customHeight="1">
      <c r="B171" s="18"/>
      <c r="C171" s="18"/>
      <c r="D171" s="18"/>
      <c r="E171" s="18"/>
      <c r="F171" s="18"/>
      <c r="G171" s="18"/>
      <c r="H171" s="18"/>
      <c r="I171" s="18"/>
      <c r="J171" s="18"/>
      <c r="K171" s="18"/>
      <c r="L171" s="18"/>
      <c r="M171" s="18"/>
      <c r="N171" s="18"/>
      <c r="O171" s="18"/>
      <c r="P171" s="18"/>
      <c r="Q171" s="18"/>
      <c r="R171" s="18"/>
      <c r="S171" s="18"/>
      <c r="T171" s="18"/>
      <c r="U171" s="18"/>
      <c r="V171" s="18"/>
    </row>
    <row r="172" spans="2:22" ht="11.25" customHeight="1">
      <c r="B172" s="18"/>
      <c r="C172" s="18"/>
      <c r="D172" s="18"/>
      <c r="E172" s="18"/>
      <c r="F172" s="18"/>
      <c r="G172" s="18"/>
      <c r="H172" s="18"/>
      <c r="I172" s="18"/>
      <c r="J172" s="18"/>
      <c r="K172" s="18"/>
      <c r="L172" s="18"/>
      <c r="M172" s="18"/>
      <c r="N172" s="18"/>
      <c r="O172" s="18"/>
      <c r="P172" s="18"/>
      <c r="Q172" s="18"/>
      <c r="R172" s="18"/>
      <c r="S172" s="18"/>
      <c r="T172" s="18"/>
      <c r="U172" s="18"/>
      <c r="V172" s="18"/>
    </row>
    <row r="173" spans="2:22" ht="11.25" customHeight="1">
      <c r="B173" s="18"/>
      <c r="C173" s="18"/>
      <c r="D173" s="18"/>
      <c r="E173" s="18"/>
      <c r="F173" s="18"/>
      <c r="G173" s="18"/>
      <c r="H173" s="18"/>
      <c r="I173" s="18"/>
      <c r="J173" s="18"/>
      <c r="K173" s="18"/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18"/>
    </row>
    <row r="174" spans="2:22" ht="11.25" customHeight="1">
      <c r="B174" s="18"/>
      <c r="C174" s="18"/>
      <c r="D174" s="18"/>
      <c r="E174" s="18"/>
      <c r="F174" s="18"/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18"/>
    </row>
    <row r="175" spans="2:22" ht="11.25" customHeight="1">
      <c r="B175" s="18"/>
      <c r="C175" s="18"/>
      <c r="D175" s="18"/>
      <c r="E175" s="18"/>
      <c r="F175" s="18"/>
      <c r="G175" s="18"/>
      <c r="H175" s="18"/>
      <c r="I175" s="18"/>
      <c r="J175" s="18"/>
      <c r="K175" s="18"/>
      <c r="L175" s="18"/>
      <c r="M175" s="18"/>
      <c r="N175" s="18"/>
      <c r="O175" s="18"/>
      <c r="P175" s="18"/>
      <c r="Q175" s="18"/>
      <c r="R175" s="18"/>
      <c r="S175" s="18"/>
      <c r="T175" s="18"/>
      <c r="U175" s="18"/>
      <c r="V175" s="18"/>
    </row>
    <row r="176" spans="2:22" ht="11.25" customHeight="1">
      <c r="B176" s="18"/>
      <c r="C176" s="18"/>
      <c r="D176" s="18"/>
      <c r="E176" s="18"/>
      <c r="F176" s="18"/>
      <c r="G176" s="18"/>
      <c r="H176" s="18"/>
      <c r="I176" s="18"/>
      <c r="J176" s="18"/>
      <c r="K176" s="18"/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18"/>
    </row>
    <row r="177" s="18" customFormat="1" ht="11.25" customHeight="1">
      <c r="A177" s="5"/>
    </row>
    <row r="178" s="18" customFormat="1" ht="11.25" customHeight="1">
      <c r="A178" s="5"/>
    </row>
    <row r="179" s="18" customFormat="1" ht="11.25" customHeight="1">
      <c r="A179" s="5"/>
    </row>
    <row r="180" s="18" customFormat="1" ht="11.25" customHeight="1">
      <c r="A180" s="5"/>
    </row>
    <row r="181" s="18" customFormat="1" ht="11.25" customHeight="1">
      <c r="A181" s="5"/>
    </row>
    <row r="182" s="18" customFormat="1" ht="11.25" customHeight="1">
      <c r="A182" s="5"/>
    </row>
    <row r="183" s="18" customFormat="1" ht="11.25" customHeight="1">
      <c r="A183" s="5"/>
    </row>
    <row r="184" s="18" customFormat="1" ht="11.25" customHeight="1">
      <c r="A184" s="5"/>
    </row>
    <row r="185" s="18" customFormat="1" ht="11.25" customHeight="1">
      <c r="A185" s="5"/>
    </row>
    <row r="186" s="18" customFormat="1" ht="11.25" customHeight="1">
      <c r="A186" s="5"/>
    </row>
    <row r="187" s="18" customFormat="1" ht="11.25" customHeight="1">
      <c r="A187" s="5"/>
    </row>
    <row r="188" s="18" customFormat="1" ht="11.25" customHeight="1">
      <c r="A188" s="5"/>
    </row>
    <row r="189" s="18" customFormat="1" ht="11.25" customHeight="1">
      <c r="A189" s="5"/>
    </row>
    <row r="190" s="18" customFormat="1" ht="11.25" customHeight="1">
      <c r="A190" s="5"/>
    </row>
    <row r="191" s="18" customFormat="1" ht="11.25" customHeight="1">
      <c r="A191" s="5"/>
    </row>
    <row r="192" s="18" customFormat="1" ht="11.25" customHeight="1">
      <c r="A192" s="5"/>
    </row>
    <row r="193" s="18" customFormat="1" ht="11.25" customHeight="1">
      <c r="A193" s="5"/>
    </row>
    <row r="194" s="18" customFormat="1" ht="11.25" customHeight="1">
      <c r="A194" s="5"/>
    </row>
    <row r="195" s="18" customFormat="1" ht="11.25" customHeight="1">
      <c r="A195" s="5"/>
    </row>
    <row r="196" s="18" customFormat="1" ht="11.25" customHeight="1">
      <c r="A196" s="5"/>
    </row>
    <row r="197" s="18" customFormat="1" ht="11.25" customHeight="1">
      <c r="A197" s="5"/>
    </row>
    <row r="198" s="18" customFormat="1" ht="11.25" customHeight="1">
      <c r="A198" s="5"/>
    </row>
    <row r="199" s="18" customFormat="1" ht="11.25" customHeight="1">
      <c r="A199" s="5"/>
    </row>
    <row r="200" s="18" customFormat="1" ht="11.25" customHeight="1">
      <c r="A200" s="5"/>
    </row>
    <row r="201" s="18" customFormat="1" ht="11.25" customHeight="1">
      <c r="A201" s="5"/>
    </row>
    <row r="202" s="18" customFormat="1" ht="11.25" customHeight="1">
      <c r="A202" s="5"/>
    </row>
    <row r="203" s="18" customFormat="1" ht="11.25" customHeight="1">
      <c r="A203" s="5"/>
    </row>
    <row r="204" s="18" customFormat="1" ht="11.25" customHeight="1">
      <c r="A204" s="5"/>
    </row>
    <row r="205" s="18" customFormat="1" ht="11.25" customHeight="1">
      <c r="A205" s="5"/>
    </row>
    <row r="206" s="18" customFormat="1" ht="11.25" customHeight="1">
      <c r="A206" s="5"/>
    </row>
    <row r="207" s="18" customFormat="1" ht="11.25" customHeight="1">
      <c r="A207" s="5"/>
    </row>
    <row r="208" s="18" customFormat="1" ht="11.25" customHeight="1">
      <c r="A208" s="5"/>
    </row>
    <row r="209" s="18" customFormat="1" ht="11.25" customHeight="1">
      <c r="A209" s="5"/>
    </row>
    <row r="210" s="18" customFormat="1" ht="11.25" customHeight="1">
      <c r="A210" s="5"/>
    </row>
    <row r="211" s="18" customFormat="1" ht="11.25" customHeight="1">
      <c r="A211" s="5"/>
    </row>
    <row r="212" s="18" customFormat="1" ht="11.25" customHeight="1">
      <c r="A212" s="5"/>
    </row>
    <row r="213" s="18" customFormat="1" ht="11.25" customHeight="1">
      <c r="A213" s="5"/>
    </row>
    <row r="214" s="18" customFormat="1" ht="11.25" customHeight="1">
      <c r="A214" s="5"/>
    </row>
    <row r="215" s="18" customFormat="1" ht="11.25" customHeight="1">
      <c r="A215" s="5"/>
    </row>
    <row r="216" s="18" customFormat="1" ht="11.25" customHeight="1">
      <c r="A216" s="5"/>
    </row>
    <row r="217" s="18" customFormat="1" ht="11.25" customHeight="1">
      <c r="A217" s="5"/>
    </row>
    <row r="218" s="18" customFormat="1" ht="11.25" customHeight="1">
      <c r="A218" s="5"/>
    </row>
    <row r="219" s="18" customFormat="1" ht="11.25" customHeight="1">
      <c r="A219" s="5"/>
    </row>
    <row r="220" s="18" customFormat="1" ht="11.25" customHeight="1">
      <c r="A220" s="5"/>
    </row>
    <row r="221" s="18" customFormat="1" ht="11.25" customHeight="1">
      <c r="A221" s="5"/>
    </row>
    <row r="222" s="18" customFormat="1" ht="11.25" customHeight="1">
      <c r="A222" s="5"/>
    </row>
    <row r="223" s="18" customFormat="1" ht="11.25" customHeight="1">
      <c r="A223" s="5"/>
    </row>
    <row r="224" s="18" customFormat="1" ht="11.25" customHeight="1">
      <c r="A224" s="5"/>
    </row>
    <row r="225" s="18" customFormat="1" ht="11.25" customHeight="1">
      <c r="A225" s="5"/>
    </row>
    <row r="226" s="18" customFormat="1" ht="11.25" customHeight="1">
      <c r="A226" s="5"/>
    </row>
    <row r="227" s="18" customFormat="1" ht="11.25" customHeight="1">
      <c r="A227" s="5"/>
    </row>
    <row r="228" s="18" customFormat="1" ht="11.25" customHeight="1">
      <c r="A228" s="5"/>
    </row>
    <row r="229" s="18" customFormat="1" ht="11.25" customHeight="1">
      <c r="A229" s="5"/>
    </row>
    <row r="230" s="18" customFormat="1" ht="11.25" customHeight="1">
      <c r="A230" s="5"/>
    </row>
    <row r="231" s="18" customFormat="1" ht="11.25" customHeight="1">
      <c r="A231" s="5"/>
    </row>
    <row r="232" s="18" customFormat="1" ht="11.25" customHeight="1">
      <c r="A232" s="5"/>
    </row>
    <row r="233" s="18" customFormat="1" ht="11.25" customHeight="1">
      <c r="A233" s="5"/>
    </row>
    <row r="234" s="18" customFormat="1" ht="11.25" customHeight="1">
      <c r="A234" s="5"/>
    </row>
    <row r="235" s="18" customFormat="1" ht="11.25" customHeight="1">
      <c r="A235" s="5"/>
    </row>
    <row r="236" s="18" customFormat="1" ht="11.25" customHeight="1">
      <c r="A236" s="5"/>
    </row>
    <row r="237" s="18" customFormat="1" ht="11.25" customHeight="1">
      <c r="A237" s="5"/>
    </row>
    <row r="238" s="18" customFormat="1" ht="11.25" customHeight="1">
      <c r="A238" s="5"/>
    </row>
    <row r="239" s="18" customFormat="1" ht="11.25" customHeight="1">
      <c r="A239" s="5"/>
    </row>
    <row r="240" s="18" customFormat="1" ht="11.25" customHeight="1">
      <c r="A240" s="5"/>
    </row>
    <row r="241" s="18" customFormat="1" ht="11.25" customHeight="1">
      <c r="A241" s="5"/>
    </row>
    <row r="242" s="18" customFormat="1" ht="11.25" customHeight="1">
      <c r="A242" s="5"/>
    </row>
    <row r="243" s="18" customFormat="1" ht="11.25" customHeight="1">
      <c r="A243" s="5"/>
    </row>
    <row r="244" s="18" customFormat="1" ht="11.25" customHeight="1">
      <c r="A244" s="5"/>
    </row>
    <row r="245" s="18" customFormat="1" ht="11.25" customHeight="1">
      <c r="A245" s="5"/>
    </row>
    <row r="246" s="18" customFormat="1" ht="11.25" customHeight="1">
      <c r="A246" s="5"/>
    </row>
    <row r="247" s="18" customFormat="1" ht="11.25" customHeight="1">
      <c r="A247" s="5"/>
    </row>
    <row r="248" s="18" customFormat="1" ht="11.25" customHeight="1">
      <c r="A248" s="5"/>
    </row>
    <row r="249" s="18" customFormat="1" ht="11.25" customHeight="1">
      <c r="A249" s="5"/>
    </row>
    <row r="250" s="18" customFormat="1" ht="11.25" customHeight="1">
      <c r="A250" s="5"/>
    </row>
    <row r="251" s="18" customFormat="1" ht="11.25" customHeight="1">
      <c r="A251" s="5"/>
    </row>
    <row r="252" s="18" customFormat="1" ht="11.25" customHeight="1">
      <c r="A252" s="5"/>
    </row>
    <row r="253" s="18" customFormat="1" ht="11.25" customHeight="1">
      <c r="A253" s="5"/>
    </row>
    <row r="254" s="18" customFormat="1" ht="11.25" customHeight="1">
      <c r="A254" s="5"/>
    </row>
    <row r="255" s="18" customFormat="1" ht="11.25" customHeight="1">
      <c r="A255" s="5"/>
    </row>
    <row r="256" s="18" customFormat="1" ht="11.25" customHeight="1">
      <c r="A256" s="5"/>
    </row>
    <row r="257" s="18" customFormat="1" ht="11.25" customHeight="1">
      <c r="A257" s="5"/>
    </row>
    <row r="258" s="18" customFormat="1" ht="11.25" customHeight="1">
      <c r="A258" s="5"/>
    </row>
    <row r="259" s="18" customFormat="1" ht="11.25" customHeight="1">
      <c r="A259" s="5"/>
    </row>
    <row r="260" s="18" customFormat="1" ht="11.25" customHeight="1">
      <c r="A260" s="5"/>
    </row>
    <row r="261" s="18" customFormat="1" ht="11.25" customHeight="1">
      <c r="A261" s="5"/>
    </row>
    <row r="262" s="18" customFormat="1" ht="11.25" customHeight="1">
      <c r="A262" s="5"/>
    </row>
    <row r="263" s="18" customFormat="1" ht="11.25" customHeight="1">
      <c r="A263" s="5"/>
    </row>
    <row r="264" s="18" customFormat="1" ht="11.25" customHeight="1">
      <c r="A264" s="5"/>
    </row>
    <row r="265" s="18" customFormat="1" ht="11.25" customHeight="1">
      <c r="A265" s="5"/>
    </row>
    <row r="266" s="18" customFormat="1" ht="11.25" customHeight="1">
      <c r="A266" s="5"/>
    </row>
    <row r="267" s="18" customFormat="1" ht="11.25" customHeight="1">
      <c r="A267" s="5"/>
    </row>
    <row r="268" s="18" customFormat="1" ht="11.25" customHeight="1">
      <c r="A268" s="5"/>
    </row>
    <row r="269" s="18" customFormat="1" ht="11.25" customHeight="1">
      <c r="A269" s="5"/>
    </row>
    <row r="270" s="18" customFormat="1" ht="11.25" customHeight="1">
      <c r="A270" s="5"/>
    </row>
    <row r="271" s="18" customFormat="1" ht="11.25" customHeight="1">
      <c r="A271" s="5"/>
    </row>
    <row r="272" s="18" customFormat="1" ht="11.25" customHeight="1">
      <c r="A272" s="5"/>
    </row>
    <row r="273" s="18" customFormat="1" ht="11.25" customHeight="1">
      <c r="A273" s="5"/>
    </row>
    <row r="274" s="18" customFormat="1" ht="11.25" customHeight="1">
      <c r="A274" s="5"/>
    </row>
    <row r="275" s="18" customFormat="1" ht="11.25" customHeight="1">
      <c r="A275" s="5"/>
    </row>
    <row r="276" s="18" customFormat="1" ht="11.25" customHeight="1">
      <c r="A276" s="5"/>
    </row>
    <row r="277" s="18" customFormat="1" ht="11.25" customHeight="1">
      <c r="A277" s="5"/>
    </row>
    <row r="278" s="18" customFormat="1" ht="11.25" customHeight="1">
      <c r="A278" s="5"/>
    </row>
    <row r="279" s="18" customFormat="1" ht="11.25" customHeight="1">
      <c r="A279" s="5"/>
    </row>
    <row r="280" s="18" customFormat="1" ht="11.25" customHeight="1">
      <c r="A280" s="5"/>
    </row>
    <row r="281" s="18" customFormat="1" ht="11.25" customHeight="1">
      <c r="A281" s="5"/>
    </row>
    <row r="282" s="18" customFormat="1" ht="11.25" customHeight="1">
      <c r="A282" s="5"/>
    </row>
    <row r="283" s="18" customFormat="1" ht="11.25" customHeight="1">
      <c r="A283" s="5"/>
    </row>
    <row r="284" s="18" customFormat="1" ht="11.25" customHeight="1">
      <c r="A284" s="5"/>
    </row>
    <row r="285" s="18" customFormat="1" ht="11.25" customHeight="1">
      <c r="A285" s="5"/>
    </row>
    <row r="286" s="18" customFormat="1" ht="11.25" customHeight="1">
      <c r="A286" s="5"/>
    </row>
    <row r="287" s="18" customFormat="1" ht="11.25" customHeight="1">
      <c r="A287" s="5"/>
    </row>
    <row r="288" s="18" customFormat="1" ht="11.25" customHeight="1">
      <c r="A288" s="5"/>
    </row>
    <row r="289" s="18" customFormat="1" ht="11.25" customHeight="1">
      <c r="A289" s="5"/>
    </row>
    <row r="290" s="18" customFormat="1" ht="11.25" customHeight="1">
      <c r="A290" s="5"/>
    </row>
    <row r="291" s="18" customFormat="1" ht="11.25" customHeight="1">
      <c r="A291" s="5"/>
    </row>
    <row r="292" s="18" customFormat="1" ht="11.25" customHeight="1">
      <c r="A292" s="5"/>
    </row>
    <row r="293" s="18" customFormat="1" ht="11.25" customHeight="1">
      <c r="A293" s="5"/>
    </row>
    <row r="294" s="18" customFormat="1" ht="11.25" customHeight="1">
      <c r="A294" s="5"/>
    </row>
    <row r="295" s="18" customFormat="1" ht="11.25" customHeight="1">
      <c r="A295" s="5"/>
    </row>
    <row r="296" s="18" customFormat="1" ht="11.25" customHeight="1">
      <c r="A296" s="5"/>
    </row>
    <row r="297" s="18" customFormat="1" ht="11.25" customHeight="1">
      <c r="A297" s="5"/>
    </row>
    <row r="298" s="18" customFormat="1" ht="11.25" customHeight="1">
      <c r="A298" s="5"/>
    </row>
    <row r="299" s="18" customFormat="1" ht="11.25" customHeight="1">
      <c r="A299" s="5"/>
    </row>
    <row r="300" s="18" customFormat="1" ht="11.25" customHeight="1">
      <c r="A300" s="5"/>
    </row>
    <row r="301" s="18" customFormat="1" ht="11.25" customHeight="1">
      <c r="A301" s="5"/>
    </row>
    <row r="302" s="18" customFormat="1" ht="11.25" customHeight="1">
      <c r="A302" s="5"/>
    </row>
    <row r="303" s="18" customFormat="1" ht="11.25" customHeight="1">
      <c r="A303" s="5"/>
    </row>
    <row r="304" s="18" customFormat="1" ht="11.25" customHeight="1">
      <c r="A304" s="5"/>
    </row>
    <row r="305" s="18" customFormat="1" ht="11.25" customHeight="1">
      <c r="A305" s="5"/>
    </row>
    <row r="306" s="18" customFormat="1" ht="11.25" customHeight="1">
      <c r="A306" s="5"/>
    </row>
    <row r="307" s="18" customFormat="1" ht="11.25" customHeight="1">
      <c r="A307" s="5"/>
    </row>
    <row r="308" s="18" customFormat="1" ht="11.25" customHeight="1">
      <c r="A308" s="5"/>
    </row>
    <row r="309" s="18" customFormat="1" ht="11.25" customHeight="1">
      <c r="A309" s="5"/>
    </row>
    <row r="310" s="18" customFormat="1" ht="11.25" customHeight="1">
      <c r="A310" s="5"/>
    </row>
    <row r="311" s="18" customFormat="1" ht="11.25" customHeight="1">
      <c r="A311" s="5"/>
    </row>
    <row r="312" s="18" customFormat="1" ht="11.25" customHeight="1">
      <c r="A312" s="5"/>
    </row>
    <row r="313" s="18" customFormat="1" ht="11.25" customHeight="1">
      <c r="A313" s="5"/>
    </row>
    <row r="314" s="18" customFormat="1" ht="11.25" customHeight="1">
      <c r="A314" s="5"/>
    </row>
    <row r="315" s="18" customFormat="1" ht="11.25" customHeight="1">
      <c r="A315" s="5"/>
    </row>
    <row r="316" s="18" customFormat="1" ht="11.25" customHeight="1">
      <c r="A316" s="5"/>
    </row>
    <row r="317" s="18" customFormat="1" ht="11.25" customHeight="1">
      <c r="A317" s="5"/>
    </row>
    <row r="318" s="18" customFormat="1" ht="11.25" customHeight="1">
      <c r="A318" s="5"/>
    </row>
    <row r="319" s="18" customFormat="1" ht="11.25" customHeight="1">
      <c r="A319" s="5"/>
    </row>
    <row r="320" s="18" customFormat="1" ht="11.25" customHeight="1">
      <c r="A320" s="5"/>
    </row>
    <row r="321" s="18" customFormat="1" ht="11.25" customHeight="1">
      <c r="A321" s="5"/>
    </row>
    <row r="322" s="18" customFormat="1" ht="11.25" customHeight="1">
      <c r="A322" s="5"/>
    </row>
    <row r="323" s="18" customFormat="1" ht="11.25" customHeight="1">
      <c r="A323" s="5"/>
    </row>
    <row r="324" s="18" customFormat="1" ht="11.25" customHeight="1">
      <c r="A324" s="5"/>
    </row>
    <row r="325" s="18" customFormat="1" ht="11.25" customHeight="1">
      <c r="A325" s="5"/>
    </row>
    <row r="326" s="18" customFormat="1" ht="11.25" customHeight="1">
      <c r="A326" s="5"/>
    </row>
    <row r="327" s="18" customFormat="1" ht="11.25" customHeight="1">
      <c r="A327" s="5"/>
    </row>
    <row r="328" s="18" customFormat="1" ht="11.25" customHeight="1">
      <c r="A328" s="5"/>
    </row>
    <row r="329" s="18" customFormat="1" ht="11.25" customHeight="1">
      <c r="A329" s="5"/>
    </row>
    <row r="330" s="18" customFormat="1" ht="11.25" customHeight="1">
      <c r="A330" s="5"/>
    </row>
    <row r="331" s="18" customFormat="1" ht="11.25" customHeight="1">
      <c r="A331" s="5"/>
    </row>
    <row r="332" s="18" customFormat="1" ht="11.25" customHeight="1">
      <c r="A332" s="5"/>
    </row>
    <row r="333" s="18" customFormat="1" ht="11.25" customHeight="1">
      <c r="A333" s="5"/>
    </row>
    <row r="334" s="18" customFormat="1" ht="11.25" customHeight="1">
      <c r="A334" s="5"/>
    </row>
    <row r="335" s="18" customFormat="1" ht="11.25" customHeight="1">
      <c r="A335" s="5"/>
    </row>
    <row r="336" s="18" customFormat="1" ht="11.25" customHeight="1">
      <c r="A336" s="5"/>
    </row>
    <row r="337" s="18" customFormat="1" ht="11.25" customHeight="1">
      <c r="A337" s="5"/>
    </row>
    <row r="338" s="18" customFormat="1" ht="11.25" customHeight="1">
      <c r="A338" s="5"/>
    </row>
    <row r="339" s="18" customFormat="1" ht="11.25" customHeight="1">
      <c r="A339" s="5"/>
    </row>
    <row r="340" s="18" customFormat="1" ht="11.25" customHeight="1">
      <c r="A340" s="5"/>
    </row>
    <row r="341" s="18" customFormat="1" ht="11.25" customHeight="1">
      <c r="A341" s="5"/>
    </row>
    <row r="342" s="18" customFormat="1" ht="11.25" customHeight="1">
      <c r="A342" s="5"/>
    </row>
    <row r="343" s="18" customFormat="1" ht="11.25" customHeight="1">
      <c r="A343" s="5"/>
    </row>
    <row r="344" s="18" customFormat="1" ht="11.25" customHeight="1">
      <c r="A344" s="5"/>
    </row>
    <row r="345" s="18" customFormat="1" ht="11.25" customHeight="1">
      <c r="A345" s="5"/>
    </row>
    <row r="346" s="18" customFormat="1" ht="11.25" customHeight="1">
      <c r="A346" s="5"/>
    </row>
    <row r="347" s="18" customFormat="1" ht="11.25" customHeight="1">
      <c r="A347" s="5"/>
    </row>
    <row r="348" s="18" customFormat="1" ht="11.25" customHeight="1">
      <c r="A348" s="5"/>
    </row>
    <row r="349" s="18" customFormat="1" ht="11.25" customHeight="1">
      <c r="A349" s="5"/>
    </row>
    <row r="350" s="18" customFormat="1" ht="11.25" customHeight="1">
      <c r="A350" s="5"/>
    </row>
    <row r="351" s="18" customFormat="1" ht="11.25" customHeight="1">
      <c r="A351" s="5"/>
    </row>
    <row r="352" s="18" customFormat="1" ht="11.25" customHeight="1">
      <c r="A352" s="5"/>
    </row>
    <row r="353" s="18" customFormat="1" ht="11.25" customHeight="1">
      <c r="A353" s="5"/>
    </row>
    <row r="354" s="18" customFormat="1" ht="11.25" customHeight="1">
      <c r="A354" s="5"/>
    </row>
    <row r="355" s="18" customFormat="1" ht="11.25" customHeight="1">
      <c r="A355" s="5"/>
    </row>
    <row r="356" s="18" customFormat="1" ht="11.25" customHeight="1">
      <c r="A356" s="5"/>
    </row>
    <row r="357" s="18" customFormat="1" ht="11.25" customHeight="1">
      <c r="A357" s="5"/>
    </row>
    <row r="358" s="18" customFormat="1" ht="11.25" customHeight="1">
      <c r="A358" s="5"/>
    </row>
    <row r="359" s="18" customFormat="1" ht="11.25" customHeight="1">
      <c r="A359" s="5"/>
    </row>
    <row r="360" s="18" customFormat="1" ht="11.25" customHeight="1">
      <c r="A360" s="5"/>
    </row>
    <row r="361" s="18" customFormat="1" ht="11.25" customHeight="1">
      <c r="A361" s="5"/>
    </row>
    <row r="362" s="18" customFormat="1" ht="11.25" customHeight="1">
      <c r="A362" s="5"/>
    </row>
    <row r="363" s="18" customFormat="1" ht="11.25" customHeight="1">
      <c r="A363" s="5"/>
    </row>
    <row r="364" s="18" customFormat="1" ht="11.25" customHeight="1">
      <c r="A364" s="5"/>
    </row>
    <row r="365" s="18" customFormat="1" ht="11.25" customHeight="1">
      <c r="A365" s="5"/>
    </row>
    <row r="366" s="18" customFormat="1" ht="11.25" customHeight="1">
      <c r="A366" s="5"/>
    </row>
    <row r="367" s="18" customFormat="1" ht="11.25" customHeight="1">
      <c r="A367" s="5"/>
    </row>
    <row r="368" s="18" customFormat="1" ht="11.25" customHeight="1">
      <c r="A368" s="5"/>
    </row>
    <row r="369" s="18" customFormat="1" ht="11.25" customHeight="1">
      <c r="A369" s="5"/>
    </row>
    <row r="370" s="18" customFormat="1" ht="11.25" customHeight="1">
      <c r="A370" s="5"/>
    </row>
    <row r="371" s="18" customFormat="1" ht="11.25" customHeight="1">
      <c r="A371" s="5"/>
    </row>
    <row r="372" s="18" customFormat="1" ht="11.25" customHeight="1">
      <c r="A372" s="5"/>
    </row>
    <row r="373" s="18" customFormat="1" ht="11.25" customHeight="1">
      <c r="A373" s="5"/>
    </row>
    <row r="374" s="18" customFormat="1" ht="11.25" customHeight="1">
      <c r="A374" s="5"/>
    </row>
    <row r="375" s="18" customFormat="1" ht="11.25" customHeight="1">
      <c r="A375" s="5"/>
    </row>
    <row r="376" s="18" customFormat="1" ht="11.25" customHeight="1">
      <c r="A376" s="5"/>
    </row>
    <row r="377" s="18" customFormat="1" ht="11.25" customHeight="1">
      <c r="A377" s="5"/>
    </row>
    <row r="378" s="18" customFormat="1" ht="11.25" customHeight="1">
      <c r="A378" s="5"/>
    </row>
    <row r="379" s="18" customFormat="1" ht="11.25" customHeight="1">
      <c r="A379" s="5"/>
    </row>
    <row r="380" s="18" customFormat="1" ht="11.25" customHeight="1">
      <c r="A380" s="5"/>
    </row>
    <row r="381" s="18" customFormat="1" ht="11.25" customHeight="1">
      <c r="A381" s="5"/>
    </row>
    <row r="382" s="18" customFormat="1" ht="11.25" customHeight="1">
      <c r="A382" s="5"/>
    </row>
    <row r="383" s="18" customFormat="1" ht="11.25" customHeight="1">
      <c r="A383" s="5"/>
    </row>
    <row r="384" s="18" customFormat="1" ht="11.25" customHeight="1">
      <c r="A384" s="5"/>
    </row>
    <row r="385" s="18" customFormat="1" ht="11.25" customHeight="1">
      <c r="A385" s="5"/>
    </row>
    <row r="386" s="18" customFormat="1" ht="11.25" customHeight="1">
      <c r="A386" s="5"/>
    </row>
    <row r="387" s="18" customFormat="1" ht="11.25" customHeight="1">
      <c r="A387" s="5"/>
    </row>
    <row r="388" s="18" customFormat="1" ht="11.25" customHeight="1">
      <c r="A388" s="5"/>
    </row>
    <row r="389" s="18" customFormat="1" ht="11.25" customHeight="1">
      <c r="A389" s="5"/>
    </row>
    <row r="390" s="18" customFormat="1" ht="11.25" customHeight="1">
      <c r="A390" s="5"/>
    </row>
    <row r="391" s="18" customFormat="1" ht="11.25" customHeight="1">
      <c r="A391" s="5"/>
    </row>
    <row r="392" s="18" customFormat="1" ht="11.25" customHeight="1">
      <c r="A392" s="5"/>
    </row>
    <row r="393" s="18" customFormat="1" ht="11.25" customHeight="1">
      <c r="A393" s="5"/>
    </row>
    <row r="394" s="18" customFormat="1" ht="11.25" customHeight="1">
      <c r="A394" s="5"/>
    </row>
    <row r="395" s="18" customFormat="1" ht="11.25" customHeight="1">
      <c r="A395" s="5"/>
    </row>
    <row r="396" s="18" customFormat="1" ht="11.25" customHeight="1">
      <c r="A396" s="5"/>
    </row>
    <row r="397" s="18" customFormat="1" ht="11.25" customHeight="1">
      <c r="A397" s="5"/>
    </row>
    <row r="398" s="18" customFormat="1" ht="11.25" customHeight="1">
      <c r="A398" s="5"/>
    </row>
    <row r="399" s="18" customFormat="1" ht="11.25" customHeight="1">
      <c r="A399" s="5"/>
    </row>
    <row r="400" s="18" customFormat="1" ht="11.25" customHeight="1">
      <c r="A400" s="5"/>
    </row>
    <row r="401" s="18" customFormat="1" ht="11.25" customHeight="1">
      <c r="A401" s="5"/>
    </row>
    <row r="402" s="18" customFormat="1" ht="11.25" customHeight="1">
      <c r="A402" s="5"/>
    </row>
    <row r="403" s="18" customFormat="1" ht="11.25" customHeight="1">
      <c r="A403" s="5"/>
    </row>
    <row r="404" s="18" customFormat="1" ht="11.25" customHeight="1">
      <c r="A404" s="5"/>
    </row>
    <row r="405" s="18" customFormat="1" ht="11.25" customHeight="1">
      <c r="A405" s="5"/>
    </row>
    <row r="406" s="18" customFormat="1" ht="11.25" customHeight="1">
      <c r="A406" s="5"/>
    </row>
    <row r="407" s="18" customFormat="1" ht="11.25" customHeight="1">
      <c r="A407" s="5"/>
    </row>
    <row r="408" s="18" customFormat="1" ht="11.25" customHeight="1">
      <c r="A408" s="5"/>
    </row>
    <row r="409" s="18" customFormat="1" ht="11.25" customHeight="1">
      <c r="A409" s="5"/>
    </row>
    <row r="410" s="18" customFormat="1" ht="11.25" customHeight="1">
      <c r="A410" s="5"/>
    </row>
    <row r="411" s="18" customFormat="1" ht="11.25" customHeight="1">
      <c r="A411" s="5"/>
    </row>
    <row r="412" s="18" customFormat="1" ht="11.25" customHeight="1">
      <c r="A412" s="5"/>
    </row>
    <row r="413" s="18" customFormat="1" ht="11.25" customHeight="1">
      <c r="A413" s="5"/>
    </row>
    <row r="414" s="18" customFormat="1" ht="11.25" customHeight="1">
      <c r="A414" s="5"/>
    </row>
    <row r="415" s="18" customFormat="1" ht="11.25" customHeight="1">
      <c r="A415" s="5"/>
    </row>
    <row r="416" s="18" customFormat="1" ht="11.25" customHeight="1">
      <c r="A416" s="5"/>
    </row>
    <row r="417" s="18" customFormat="1" ht="11.25" customHeight="1">
      <c r="A417" s="5"/>
    </row>
    <row r="418" s="18" customFormat="1" ht="11.25" customHeight="1">
      <c r="A418" s="5"/>
    </row>
    <row r="419" s="18" customFormat="1" ht="11.25" customHeight="1">
      <c r="A419" s="5"/>
    </row>
    <row r="420" s="18" customFormat="1" ht="11.25" customHeight="1">
      <c r="A420" s="5"/>
    </row>
    <row r="421" s="18" customFormat="1" ht="11.25" customHeight="1">
      <c r="A421" s="5"/>
    </row>
    <row r="422" s="18" customFormat="1" ht="11.25" customHeight="1">
      <c r="A422" s="5"/>
    </row>
    <row r="423" s="18" customFormat="1" ht="11.25" customHeight="1">
      <c r="A423" s="5"/>
    </row>
    <row r="424" s="18" customFormat="1" ht="11.25" customHeight="1">
      <c r="A424" s="5"/>
    </row>
    <row r="425" s="18" customFormat="1" ht="11.25" customHeight="1">
      <c r="A425" s="5"/>
    </row>
    <row r="426" s="18" customFormat="1" ht="11.25" customHeight="1">
      <c r="A426" s="5"/>
    </row>
    <row r="427" s="18" customFormat="1" ht="11.25" customHeight="1">
      <c r="A427" s="5"/>
    </row>
    <row r="428" s="18" customFormat="1" ht="11.25" customHeight="1">
      <c r="A428" s="5"/>
    </row>
    <row r="429" s="18" customFormat="1" ht="11.25" customHeight="1">
      <c r="A429" s="5"/>
    </row>
    <row r="430" s="18" customFormat="1" ht="11.25" customHeight="1">
      <c r="A430" s="5"/>
    </row>
    <row r="431" s="18" customFormat="1" ht="11.25" customHeight="1">
      <c r="A431" s="5"/>
    </row>
    <row r="432" s="18" customFormat="1" ht="11.25" customHeight="1">
      <c r="A432" s="5"/>
    </row>
    <row r="433" s="18" customFormat="1" ht="11.25" customHeight="1">
      <c r="A433" s="5"/>
    </row>
    <row r="434" s="18" customFormat="1" ht="11.25" customHeight="1">
      <c r="A434" s="5"/>
    </row>
    <row r="435" s="18" customFormat="1" ht="11.25" customHeight="1">
      <c r="A435" s="5"/>
    </row>
    <row r="436" s="18" customFormat="1" ht="11.25" customHeight="1">
      <c r="A436" s="5"/>
    </row>
    <row r="437" s="18" customFormat="1" ht="11.25" customHeight="1">
      <c r="A437" s="5"/>
    </row>
    <row r="438" s="18" customFormat="1" ht="11.25" customHeight="1">
      <c r="A438" s="5"/>
    </row>
    <row r="439" s="18" customFormat="1" ht="11.25" customHeight="1">
      <c r="A439" s="5"/>
    </row>
    <row r="440" s="18" customFormat="1" ht="11.25" customHeight="1">
      <c r="A440" s="5"/>
    </row>
    <row r="441" s="18" customFormat="1" ht="11.25" customHeight="1">
      <c r="A441" s="5"/>
    </row>
    <row r="442" s="18" customFormat="1" ht="11.25" customHeight="1">
      <c r="A442" s="5"/>
    </row>
    <row r="443" s="18" customFormat="1" ht="11.25" customHeight="1">
      <c r="A443" s="5"/>
    </row>
    <row r="444" s="18" customFormat="1" ht="11.25" customHeight="1">
      <c r="A444" s="5"/>
    </row>
    <row r="445" s="18" customFormat="1" ht="11.25" customHeight="1">
      <c r="A445" s="5"/>
    </row>
    <row r="446" s="18" customFormat="1" ht="11.25" customHeight="1">
      <c r="A446" s="5"/>
    </row>
    <row r="447" s="18" customFormat="1" ht="11.25" customHeight="1">
      <c r="A447" s="5"/>
    </row>
    <row r="448" s="18" customFormat="1" ht="11.25" customHeight="1">
      <c r="A448" s="5"/>
    </row>
    <row r="449" s="18" customFormat="1" ht="11.25" customHeight="1">
      <c r="A449" s="5"/>
    </row>
    <row r="450" s="18" customFormat="1" ht="11.25" customHeight="1">
      <c r="A450" s="5"/>
    </row>
    <row r="451" s="18" customFormat="1" ht="11.25" customHeight="1">
      <c r="A451" s="5"/>
    </row>
    <row r="452" s="18" customFormat="1" ht="11.25" customHeight="1">
      <c r="A452" s="5"/>
    </row>
    <row r="453" s="18" customFormat="1" ht="11.25" customHeight="1">
      <c r="A453" s="5"/>
    </row>
    <row r="454" s="18" customFormat="1" ht="11.25" customHeight="1">
      <c r="A454" s="5"/>
    </row>
    <row r="455" s="18" customFormat="1" ht="11.25" customHeight="1">
      <c r="A455" s="5"/>
    </row>
    <row r="456" s="18" customFormat="1" ht="11.25" customHeight="1">
      <c r="A456" s="5"/>
    </row>
    <row r="457" s="18" customFormat="1" ht="11.25" customHeight="1">
      <c r="A457" s="5"/>
    </row>
    <row r="458" s="18" customFormat="1" ht="11.25" customHeight="1">
      <c r="A458" s="5"/>
    </row>
    <row r="459" s="18" customFormat="1" ht="11.25" customHeight="1">
      <c r="A459" s="5"/>
    </row>
    <row r="460" s="18" customFormat="1" ht="11.25" customHeight="1">
      <c r="A460" s="5"/>
    </row>
    <row r="461" s="18" customFormat="1" ht="11.25" customHeight="1">
      <c r="A461" s="5"/>
    </row>
    <row r="462" s="18" customFormat="1" ht="11.25" customHeight="1">
      <c r="A462" s="5"/>
    </row>
    <row r="463" s="18" customFormat="1" ht="11.25" customHeight="1">
      <c r="A463" s="5"/>
    </row>
    <row r="464" s="18" customFormat="1" ht="11.25" customHeight="1">
      <c r="A464" s="5"/>
    </row>
    <row r="465" spans="2:22" ht="11.25" customHeight="1">
      <c r="B465" s="18"/>
      <c r="C465" s="18"/>
      <c r="D465" s="18"/>
      <c r="E465" s="18"/>
      <c r="F465" s="18"/>
      <c r="G465" s="18"/>
      <c r="H465" s="18"/>
      <c r="I465" s="18"/>
      <c r="J465" s="18"/>
      <c r="K465" s="18"/>
      <c r="L465" s="18"/>
      <c r="M465" s="18"/>
      <c r="N465" s="18"/>
      <c r="O465" s="18"/>
      <c r="P465" s="18"/>
      <c r="Q465" s="18"/>
      <c r="R465" s="18"/>
      <c r="S465" s="18"/>
      <c r="T465" s="18"/>
      <c r="U465" s="18"/>
      <c r="V465" s="18"/>
    </row>
    <row r="466" spans="2:22" ht="11.25" customHeight="1">
      <c r="B466" s="18"/>
      <c r="C466" s="18"/>
      <c r="D466" s="18"/>
      <c r="E466" s="18"/>
      <c r="F466" s="18"/>
      <c r="G466" s="18"/>
      <c r="H466" s="18"/>
      <c r="I466" s="18"/>
      <c r="J466" s="18"/>
      <c r="K466" s="18"/>
      <c r="L466" s="18"/>
      <c r="M466" s="18"/>
      <c r="N466" s="18"/>
      <c r="O466" s="18"/>
      <c r="P466" s="18"/>
      <c r="Q466" s="18"/>
      <c r="R466" s="18"/>
      <c r="S466" s="18"/>
      <c r="T466" s="18"/>
      <c r="U466" s="18"/>
      <c r="V466" s="18"/>
    </row>
    <row r="467" spans="2:22" ht="11.25" customHeight="1">
      <c r="B467" s="18"/>
      <c r="C467" s="18"/>
      <c r="D467" s="18"/>
      <c r="E467" s="18"/>
      <c r="F467" s="18"/>
      <c r="G467" s="18"/>
      <c r="H467" s="18"/>
      <c r="I467" s="18"/>
      <c r="J467" s="18"/>
      <c r="K467" s="18"/>
      <c r="L467" s="18"/>
      <c r="M467" s="18"/>
      <c r="N467" s="18"/>
      <c r="O467" s="18"/>
      <c r="P467" s="18"/>
      <c r="Q467" s="18"/>
      <c r="R467" s="18"/>
      <c r="S467" s="18"/>
      <c r="T467" s="18"/>
      <c r="U467" s="18"/>
      <c r="V467" s="18"/>
    </row>
    <row r="468" spans="2:22" ht="11.25" customHeight="1">
      <c r="B468" s="18"/>
      <c r="C468" s="18"/>
      <c r="D468" s="18"/>
      <c r="E468" s="18"/>
      <c r="F468" s="18"/>
      <c r="G468" s="18"/>
      <c r="H468" s="18"/>
      <c r="I468" s="18"/>
      <c r="J468" s="18"/>
      <c r="K468" s="18"/>
      <c r="L468" s="18"/>
      <c r="M468" s="18"/>
      <c r="N468" s="18"/>
      <c r="O468" s="18"/>
      <c r="P468" s="18"/>
      <c r="Q468" s="18"/>
      <c r="R468" s="18"/>
      <c r="S468" s="18"/>
      <c r="T468" s="18"/>
      <c r="U468" s="18"/>
      <c r="V468" s="18"/>
    </row>
    <row r="469" spans="2:22" ht="11.25" customHeight="1">
      <c r="B469" s="18"/>
      <c r="C469" s="18"/>
      <c r="D469" s="18"/>
      <c r="E469" s="18"/>
      <c r="F469" s="18"/>
      <c r="G469" s="18"/>
      <c r="H469" s="18"/>
      <c r="I469" s="18"/>
      <c r="J469" s="18"/>
      <c r="K469" s="18"/>
      <c r="L469" s="18"/>
      <c r="M469" s="18"/>
      <c r="N469" s="18"/>
      <c r="O469" s="18"/>
      <c r="P469" s="18"/>
      <c r="Q469" s="18"/>
      <c r="R469" s="18"/>
      <c r="S469" s="18"/>
      <c r="T469" s="18"/>
      <c r="U469" s="18"/>
      <c r="V469" s="18"/>
    </row>
    <row r="470" spans="2:22" ht="11.25" customHeight="1">
      <c r="B470" s="18"/>
      <c r="C470" s="18"/>
      <c r="D470" s="18"/>
      <c r="E470" s="18"/>
      <c r="F470" s="18"/>
      <c r="G470" s="18"/>
      <c r="H470" s="18"/>
      <c r="I470" s="18"/>
      <c r="J470" s="18"/>
      <c r="K470" s="18"/>
      <c r="L470" s="18"/>
      <c r="M470" s="18"/>
      <c r="N470" s="18"/>
      <c r="O470" s="18"/>
      <c r="P470" s="18"/>
      <c r="Q470" s="18"/>
      <c r="R470" s="18"/>
      <c r="S470" s="18"/>
      <c r="T470" s="18"/>
      <c r="U470" s="18"/>
      <c r="V470" s="18"/>
    </row>
  </sheetData>
  <sheetProtection/>
  <mergeCells count="62">
    <mergeCell ref="C2:G3"/>
    <mergeCell ref="C4:G5"/>
    <mergeCell ref="U86:U88"/>
    <mergeCell ref="O88:P88"/>
    <mergeCell ref="Q86:T86"/>
    <mergeCell ref="Q87:T87"/>
    <mergeCell ref="N10:O10"/>
    <mergeCell ref="Q3:T3"/>
    <mergeCell ref="O3:P3"/>
    <mergeCell ref="Q4:T4"/>
    <mergeCell ref="AB63:AC63"/>
    <mergeCell ref="AB60:AC60"/>
    <mergeCell ref="J2:M2"/>
    <mergeCell ref="J3:M3"/>
    <mergeCell ref="J4:M4"/>
    <mergeCell ref="AB33:AC33"/>
    <mergeCell ref="AB39:AC39"/>
    <mergeCell ref="AB42:AC42"/>
    <mergeCell ref="Q2:T2"/>
    <mergeCell ref="Z51:AA51"/>
    <mergeCell ref="Z63:AA63"/>
    <mergeCell ref="Z69:AA69"/>
    <mergeCell ref="Z66:AA66"/>
    <mergeCell ref="Z42:AA42"/>
    <mergeCell ref="Z60:AA60"/>
    <mergeCell ref="Z57:AA57"/>
    <mergeCell ref="Z39:AA39"/>
    <mergeCell ref="Z54:AA54"/>
    <mergeCell ref="AB54:AC54"/>
    <mergeCell ref="AB57:AC57"/>
    <mergeCell ref="AB30:AC30"/>
    <mergeCell ref="U2:U5"/>
    <mergeCell ref="Z48:AA48"/>
    <mergeCell ref="AB48:AC48"/>
    <mergeCell ref="Z36:AA36"/>
    <mergeCell ref="B6:V6"/>
    <mergeCell ref="Z45:AA45"/>
    <mergeCell ref="AB66:AC66"/>
    <mergeCell ref="K104:L104"/>
    <mergeCell ref="B90:V90"/>
    <mergeCell ref="Q88:T88"/>
    <mergeCell ref="AB45:AC45"/>
    <mergeCell ref="Z75:AA75"/>
    <mergeCell ref="Z72:AA72"/>
    <mergeCell ref="AB72:AC72"/>
    <mergeCell ref="AB69:AC69"/>
    <mergeCell ref="O4:P4"/>
    <mergeCell ref="O87:P87"/>
    <mergeCell ref="J106:K106"/>
    <mergeCell ref="O27:O28"/>
    <mergeCell ref="O35:O36"/>
    <mergeCell ref="L106:M106"/>
    <mergeCell ref="I21:L21"/>
    <mergeCell ref="I20:K20"/>
    <mergeCell ref="F113:F114"/>
    <mergeCell ref="AB51:AC51"/>
    <mergeCell ref="Z30:AA30"/>
    <mergeCell ref="AB29:AC29"/>
    <mergeCell ref="AB36:AC36"/>
    <mergeCell ref="AB75:AC75"/>
    <mergeCell ref="Z29:AA29"/>
    <mergeCell ref="Z33:AA33"/>
  </mergeCells>
  <conditionalFormatting sqref="S58 S77">
    <cfRule type="cellIs" priority="31" dxfId="9" operator="equal" stopIfTrue="1">
      <formula>"""Try again"""</formula>
    </cfRule>
  </conditionalFormatting>
  <conditionalFormatting sqref="O47">
    <cfRule type="cellIs" priority="27" dxfId="10" operator="equal" stopIfTrue="1">
      <formula>"Try again"</formula>
    </cfRule>
  </conditionalFormatting>
  <conditionalFormatting sqref="S58 S77">
    <cfRule type="cellIs" priority="24" dxfId="11" operator="equal" stopIfTrue="1">
      <formula>"Try again"</formula>
    </cfRule>
  </conditionalFormatting>
  <conditionalFormatting sqref="O47">
    <cfRule type="cellIs" priority="20" dxfId="12" operator="equal" stopIfTrue="1">
      <formula>"NG."</formula>
    </cfRule>
  </conditionalFormatting>
  <conditionalFormatting sqref="O47">
    <cfRule type="cellIs" priority="19" dxfId="13" operator="equal" stopIfTrue="1">
      <formula>"NG."</formula>
    </cfRule>
  </conditionalFormatting>
  <conditionalFormatting sqref="O47">
    <cfRule type="cellIs" priority="18" dxfId="14" operator="equal" stopIfTrue="1">
      <formula>"NG."</formula>
    </cfRule>
  </conditionalFormatting>
  <conditionalFormatting sqref="O47">
    <cfRule type="cellIs" priority="17" dxfId="15" operator="equal" stopIfTrue="1">
      <formula>"NG."</formula>
    </cfRule>
  </conditionalFormatting>
  <conditionalFormatting sqref="J98 J69 J72 J81 J44 T95">
    <cfRule type="cellIs" priority="15" dxfId="15" operator="equal" stopIfTrue="1">
      <formula>"NG."</formula>
    </cfRule>
    <cfRule type="cellIs" priority="16" dxfId="16" operator="equal" stopIfTrue="1">
      <formula>"OK."</formula>
    </cfRule>
  </conditionalFormatting>
  <dataValidations count="7">
    <dataValidation type="list" allowBlank="1" showInputMessage="1" showErrorMessage="1" sqref="N10 K10">
      <formula1>pile</formula1>
    </dataValidation>
    <dataValidation type="list" allowBlank="1" showInputMessage="1" showErrorMessage="1" sqref="H93">
      <formula1>"6,9,10,12,15,16,19,20"</formula1>
    </dataValidation>
    <dataValidation type="list" allowBlank="1" showInputMessage="1" showErrorMessage="1" sqref="G93">
      <formula1>"RB,DB"</formula1>
    </dataValidation>
    <dataValidation type="list" allowBlank="1" showInputMessage="1" showErrorMessage="1" sqref="U59 O77:P77 V68 V70 U61">
      <formula1>"12,16,20,25,32"</formula1>
    </dataValidation>
    <dataValidation type="list" allowBlank="1" showInputMessage="1" showErrorMessage="1" sqref="M45">
      <formula1>case</formula1>
    </dataValidation>
    <dataValidation type="list" allowBlank="1" showInputMessage="1" showErrorMessage="1" sqref="F39:F40 H40">
      <formula1>"2,3,4,5,6,7,8,9,10,11,12,13,14,15,16,17,18,18,20,21,22,23,24,25"</formula1>
    </dataValidation>
    <dataValidation type="list" allowBlank="1" showInputMessage="1" showErrorMessage="1" sqref="D93">
      <formula1>"2,3,4,5,6,9,10,12,15,16,19,20"</formula1>
    </dataValidation>
  </dataValidations>
  <printOptions horizontalCentered="1" verticalCentered="1"/>
  <pageMargins left="0.3937007874015748" right="0.31496062992125984" top="0.3937007874015748" bottom="0.3937007874015748" header="0.31496062992125984" footer="0.07874015748031496"/>
  <pageSetup fitToHeight="2" fitToWidth="1" horizontalDpi="600" verticalDpi="600" orientation="portrait" paperSize="9" scale="85" r:id="rId3"/>
  <headerFooter>
    <oddFooter>&amp;L&amp;11&amp;Z&amp;F&amp;R&amp;11&amp;D/&amp;T</oddFooter>
  </headerFooter>
  <drawing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B1:M39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I8" sqref="I8"/>
    </sheetView>
  </sheetViews>
  <sheetFormatPr defaultColWidth="9.140625" defaultRowHeight="23.25"/>
  <cols>
    <col min="2" max="2" width="13.421875" style="141" customWidth="1"/>
    <col min="3" max="3" width="7.57421875" style="141" customWidth="1"/>
    <col min="4" max="4" width="4.57421875" style="141" customWidth="1"/>
    <col min="5" max="5" width="3.140625" style="141" customWidth="1"/>
    <col min="6" max="6" width="4.57421875" style="141" customWidth="1"/>
    <col min="7" max="9" width="9.140625" style="141" customWidth="1"/>
  </cols>
  <sheetData>
    <row r="1" spans="2:9" ht="23.25">
      <c r="B1" s="141">
        <v>1</v>
      </c>
      <c r="C1" s="141">
        <v>2</v>
      </c>
      <c r="D1" s="141">
        <v>3</v>
      </c>
      <c r="E1" s="141">
        <v>4</v>
      </c>
      <c r="F1" s="141">
        <v>5</v>
      </c>
      <c r="G1" s="141">
        <v>6</v>
      </c>
      <c r="H1" s="141">
        <v>7</v>
      </c>
      <c r="I1" s="141">
        <v>8</v>
      </c>
    </row>
    <row r="2" ht="23.25">
      <c r="B2" s="149" t="s">
        <v>100</v>
      </c>
    </row>
    <row r="3" spans="2:9" ht="23.25">
      <c r="B3" s="146" t="s">
        <v>90</v>
      </c>
      <c r="C3" s="146" t="s">
        <v>88</v>
      </c>
      <c r="D3" s="253" t="s">
        <v>89</v>
      </c>
      <c r="E3" s="254"/>
      <c r="F3" s="255"/>
      <c r="G3" s="146" t="s">
        <v>91</v>
      </c>
      <c r="H3" s="146" t="s">
        <v>93</v>
      </c>
      <c r="I3" s="146" t="s">
        <v>94</v>
      </c>
    </row>
    <row r="4" spans="2:9" ht="25.5">
      <c r="B4" s="147"/>
      <c r="C4" s="147"/>
      <c r="D4" s="256"/>
      <c r="E4" s="257"/>
      <c r="F4" s="258"/>
      <c r="G4" s="148" t="s">
        <v>92</v>
      </c>
      <c r="H4" s="148" t="s">
        <v>1</v>
      </c>
      <c r="I4" s="148" t="s">
        <v>95</v>
      </c>
    </row>
    <row r="5" spans="2:9" ht="23.25">
      <c r="B5" s="145" t="str">
        <f aca="true" t="shared" si="0" ref="B5:B20">CONCATENATE(C5,"-",D5,E5,F5)</f>
        <v>I-18x18</v>
      </c>
      <c r="C5" s="145" t="s">
        <v>96</v>
      </c>
      <c r="D5" s="145">
        <v>18</v>
      </c>
      <c r="E5" s="145" t="s">
        <v>36</v>
      </c>
      <c r="F5" s="145">
        <v>18</v>
      </c>
      <c r="G5" s="145">
        <v>235</v>
      </c>
      <c r="H5" s="145">
        <v>83</v>
      </c>
      <c r="I5" s="145">
        <v>57</v>
      </c>
    </row>
    <row r="6" spans="2:9" ht="23.25">
      <c r="B6" s="143" t="str">
        <f t="shared" si="0"/>
        <v>I-22x22</v>
      </c>
      <c r="C6" s="143" t="s">
        <v>96</v>
      </c>
      <c r="D6" s="143">
        <v>22</v>
      </c>
      <c r="E6" s="143" t="s">
        <v>36</v>
      </c>
      <c r="F6" s="143">
        <v>22</v>
      </c>
      <c r="G6" s="143">
        <v>332</v>
      </c>
      <c r="H6" s="143">
        <v>105</v>
      </c>
      <c r="I6" s="143">
        <v>80</v>
      </c>
    </row>
    <row r="7" spans="2:9" ht="23.25">
      <c r="B7" s="143" t="str">
        <f t="shared" si="0"/>
        <v>I-26x26</v>
      </c>
      <c r="C7" s="143" t="s">
        <v>96</v>
      </c>
      <c r="D7" s="143">
        <v>26</v>
      </c>
      <c r="E7" s="143" t="s">
        <v>36</v>
      </c>
      <c r="F7" s="143">
        <v>26</v>
      </c>
      <c r="G7" s="143">
        <v>460</v>
      </c>
      <c r="H7" s="143">
        <v>126</v>
      </c>
      <c r="I7" s="143">
        <v>110</v>
      </c>
    </row>
    <row r="8" spans="2:9" ht="23.25">
      <c r="B8" s="143" t="str">
        <f t="shared" si="0"/>
        <v>I-30x30</v>
      </c>
      <c r="C8" s="143" t="s">
        <v>96</v>
      </c>
      <c r="D8" s="143">
        <v>30</v>
      </c>
      <c r="E8" s="143" t="s">
        <v>36</v>
      </c>
      <c r="F8" s="143">
        <v>30</v>
      </c>
      <c r="G8" s="143">
        <v>570</v>
      </c>
      <c r="H8" s="143">
        <v>154</v>
      </c>
      <c r="I8" s="143">
        <v>137</v>
      </c>
    </row>
    <row r="9" spans="2:9" ht="23.25">
      <c r="B9" s="143" t="str">
        <f>CONCATENATE(C9,"-",D9,E9,F9)</f>
        <v>I-35x35</v>
      </c>
      <c r="C9" s="143" t="s">
        <v>96</v>
      </c>
      <c r="D9" s="143">
        <v>35</v>
      </c>
      <c r="E9" s="143" t="s">
        <v>36</v>
      </c>
      <c r="F9" s="143">
        <v>35</v>
      </c>
      <c r="G9" s="143">
        <v>880</v>
      </c>
      <c r="H9" s="143">
        <v>165</v>
      </c>
      <c r="I9" s="143">
        <v>211</v>
      </c>
    </row>
    <row r="10" spans="2:9" ht="23.25">
      <c r="B10" s="143" t="str">
        <f t="shared" si="0"/>
        <v>I-40x40</v>
      </c>
      <c r="C10" s="143" t="s">
        <v>96</v>
      </c>
      <c r="D10" s="143">
        <v>40</v>
      </c>
      <c r="E10" s="143" t="s">
        <v>36</v>
      </c>
      <c r="F10" s="143">
        <v>40</v>
      </c>
      <c r="G10" s="143">
        <v>1235</v>
      </c>
      <c r="H10" s="143">
        <v>180</v>
      </c>
      <c r="I10" s="143">
        <v>296</v>
      </c>
    </row>
    <row r="11" spans="2:9" ht="23.25">
      <c r="B11" s="143" t="str">
        <f t="shared" si="0"/>
        <v>S-16x16</v>
      </c>
      <c r="C11" s="143" t="s">
        <v>97</v>
      </c>
      <c r="D11" s="143">
        <v>16</v>
      </c>
      <c r="E11" s="143" t="s">
        <v>36</v>
      </c>
      <c r="F11" s="143">
        <v>16</v>
      </c>
      <c r="G11" s="143">
        <v>256</v>
      </c>
      <c r="H11" s="143">
        <v>64</v>
      </c>
      <c r="I11" s="143">
        <v>61</v>
      </c>
    </row>
    <row r="12" spans="2:9" ht="23.25">
      <c r="B12" s="143" t="str">
        <f t="shared" si="0"/>
        <v>S-18x18</v>
      </c>
      <c r="C12" s="143" t="s">
        <v>97</v>
      </c>
      <c r="D12" s="143">
        <v>18</v>
      </c>
      <c r="E12" s="143" t="s">
        <v>36</v>
      </c>
      <c r="F12" s="143">
        <f>+D12</f>
        <v>18</v>
      </c>
      <c r="G12" s="143">
        <v>324</v>
      </c>
      <c r="H12" s="143">
        <v>72</v>
      </c>
      <c r="I12" s="143">
        <v>78</v>
      </c>
    </row>
    <row r="13" spans="2:9" ht="23.25">
      <c r="B13" s="143" t="str">
        <f t="shared" si="0"/>
        <v>S-22x22</v>
      </c>
      <c r="C13" s="143" t="s">
        <v>97</v>
      </c>
      <c r="D13" s="143">
        <v>22</v>
      </c>
      <c r="E13" s="143" t="s">
        <v>36</v>
      </c>
      <c r="F13" s="143">
        <f aca="true" t="shared" si="1" ref="F13:F18">+D13</f>
        <v>22</v>
      </c>
      <c r="G13" s="143">
        <v>484</v>
      </c>
      <c r="H13" s="143">
        <v>88</v>
      </c>
      <c r="I13" s="143">
        <v>116</v>
      </c>
    </row>
    <row r="14" spans="2:9" ht="23.25">
      <c r="B14" s="143" t="str">
        <f t="shared" si="0"/>
        <v>S-26x26</v>
      </c>
      <c r="C14" s="143" t="s">
        <v>97</v>
      </c>
      <c r="D14" s="143">
        <v>26</v>
      </c>
      <c r="E14" s="143" t="s">
        <v>36</v>
      </c>
      <c r="F14" s="143">
        <f t="shared" si="1"/>
        <v>26</v>
      </c>
      <c r="G14" s="143">
        <v>676</v>
      </c>
      <c r="H14" s="143">
        <v>104</v>
      </c>
      <c r="I14" s="143">
        <v>160</v>
      </c>
    </row>
    <row r="15" spans="2:9" ht="23.25">
      <c r="B15" s="143" t="str">
        <f t="shared" si="0"/>
        <v>S-30x30</v>
      </c>
      <c r="C15" s="143" t="s">
        <v>97</v>
      </c>
      <c r="D15" s="143">
        <v>30</v>
      </c>
      <c r="E15" s="143" t="s">
        <v>36</v>
      </c>
      <c r="F15" s="143">
        <f t="shared" si="1"/>
        <v>30</v>
      </c>
      <c r="G15" s="143">
        <v>900</v>
      </c>
      <c r="H15" s="143">
        <v>120</v>
      </c>
      <c r="I15" s="143">
        <v>216</v>
      </c>
    </row>
    <row r="16" spans="2:9" ht="23.25">
      <c r="B16" s="143" t="str">
        <f t="shared" si="0"/>
        <v>S-35x35</v>
      </c>
      <c r="C16" s="143" t="s">
        <v>97</v>
      </c>
      <c r="D16" s="143">
        <v>35</v>
      </c>
      <c r="E16" s="143" t="s">
        <v>36</v>
      </c>
      <c r="F16" s="143">
        <f t="shared" si="1"/>
        <v>35</v>
      </c>
      <c r="G16" s="143">
        <v>1225</v>
      </c>
      <c r="H16" s="143">
        <v>140</v>
      </c>
      <c r="I16" s="143">
        <v>294</v>
      </c>
    </row>
    <row r="17" spans="2:9" ht="23.25">
      <c r="B17" s="143" t="str">
        <f t="shared" si="0"/>
        <v>S-40x40</v>
      </c>
      <c r="C17" s="143" t="s">
        <v>97</v>
      </c>
      <c r="D17" s="143">
        <v>40</v>
      </c>
      <c r="E17" s="143" t="s">
        <v>36</v>
      </c>
      <c r="F17" s="143">
        <f t="shared" si="1"/>
        <v>40</v>
      </c>
      <c r="G17" s="143">
        <v>1600</v>
      </c>
      <c r="H17" s="143">
        <v>160</v>
      </c>
      <c r="I17" s="143">
        <v>384</v>
      </c>
    </row>
    <row r="18" spans="2:9" ht="23.25">
      <c r="B18" s="143" t="str">
        <f t="shared" si="0"/>
        <v>SO-40x40</v>
      </c>
      <c r="C18" s="143" t="s">
        <v>98</v>
      </c>
      <c r="D18" s="143">
        <v>40</v>
      </c>
      <c r="E18" s="143" t="s">
        <v>36</v>
      </c>
      <c r="F18" s="143">
        <f t="shared" si="1"/>
        <v>40</v>
      </c>
      <c r="G18" s="143">
        <v>1286</v>
      </c>
      <c r="H18" s="143">
        <v>160</v>
      </c>
      <c r="I18" s="143">
        <v>309</v>
      </c>
    </row>
    <row r="19" spans="2:9" ht="23.25">
      <c r="B19" s="143" t="str">
        <f t="shared" si="0"/>
        <v>SO-525x525</v>
      </c>
      <c r="C19" s="143" t="s">
        <v>98</v>
      </c>
      <c r="D19" s="143">
        <v>525</v>
      </c>
      <c r="E19" s="143" t="s">
        <v>36</v>
      </c>
      <c r="F19" s="143">
        <f>+D19</f>
        <v>525</v>
      </c>
      <c r="G19" s="143">
        <v>2650</v>
      </c>
      <c r="H19" s="143">
        <v>210</v>
      </c>
      <c r="I19" s="143">
        <v>492</v>
      </c>
    </row>
    <row r="20" spans="2:9" ht="23.25">
      <c r="B20" s="144" t="str">
        <f t="shared" si="0"/>
        <v>HP-15x15</v>
      </c>
      <c r="C20" s="144" t="s">
        <v>99</v>
      </c>
      <c r="D20" s="144">
        <v>15</v>
      </c>
      <c r="E20" s="144" t="s">
        <v>36</v>
      </c>
      <c r="F20" s="144">
        <f>+D20</f>
        <v>15</v>
      </c>
      <c r="G20" s="144">
        <v>138</v>
      </c>
      <c r="H20" s="144">
        <v>50</v>
      </c>
      <c r="I20" s="144">
        <v>33</v>
      </c>
    </row>
    <row r="32" ht="23.25">
      <c r="L32" t="s">
        <v>16</v>
      </c>
    </row>
    <row r="33" ht="23.25">
      <c r="L33" t="s">
        <v>17</v>
      </c>
    </row>
    <row r="34" ht="23.25">
      <c r="L34" t="s">
        <v>19</v>
      </c>
    </row>
    <row r="35" spans="2:12" ht="23.25">
      <c r="B35" s="141" t="s">
        <v>14</v>
      </c>
      <c r="L35" t="s">
        <v>20</v>
      </c>
    </row>
    <row r="36" spans="2:13" ht="23.25">
      <c r="B36" s="141" t="s">
        <v>15</v>
      </c>
      <c r="L36" t="s">
        <v>18</v>
      </c>
      <c r="M36" t="s">
        <v>23</v>
      </c>
    </row>
    <row r="37" ht="23.25">
      <c r="L37" t="s">
        <v>21</v>
      </c>
    </row>
    <row r="39" ht="23.25">
      <c r="B39" s="142" t="s">
        <v>22</v>
      </c>
    </row>
  </sheetData>
  <sheetProtection/>
  <mergeCells count="1">
    <mergeCell ref="D3:F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C31:J38"/>
  <sheetViews>
    <sheetView zoomScalePageLayoutView="0" workbookViewId="0" topLeftCell="A1">
      <selection activeCell="L37" sqref="L37"/>
    </sheetView>
  </sheetViews>
  <sheetFormatPr defaultColWidth="9.140625" defaultRowHeight="23.25"/>
  <sheetData>
    <row r="31" ht="23.25">
      <c r="I31" t="s">
        <v>16</v>
      </c>
    </row>
    <row r="32" ht="23.25">
      <c r="I32" t="s">
        <v>17</v>
      </c>
    </row>
    <row r="33" ht="23.25">
      <c r="I33" t="s">
        <v>19</v>
      </c>
    </row>
    <row r="34" spans="3:9" ht="23.25">
      <c r="C34" t="s">
        <v>14</v>
      </c>
      <c r="I34" t="s">
        <v>20</v>
      </c>
    </row>
    <row r="35" spans="3:10" ht="23.25">
      <c r="C35" t="s">
        <v>15</v>
      </c>
      <c r="I35" t="s">
        <v>18</v>
      </c>
      <c r="J35" t="s">
        <v>23</v>
      </c>
    </row>
    <row r="36" ht="23.25">
      <c r="I36" t="s">
        <v>21</v>
      </c>
    </row>
    <row r="38" ht="23.25">
      <c r="C38" s="36" t="s">
        <v>22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Sutee</dc:creator>
  <cp:keywords/>
  <dc:description/>
  <cp:lastModifiedBy>TOSHIBA</cp:lastModifiedBy>
  <cp:lastPrinted>2013-10-14T06:09:09Z</cp:lastPrinted>
  <dcterms:created xsi:type="dcterms:W3CDTF">2008-06-04T11:41:54Z</dcterms:created>
  <dcterms:modified xsi:type="dcterms:W3CDTF">2013-11-16T14:31:14Z</dcterms:modified>
  <cp:category/>
  <cp:version/>
  <cp:contentType/>
  <cp:contentStatus/>
</cp:coreProperties>
</file>