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rli\Google Drive\000 intrinsic value final template\"/>
    </mc:Choice>
  </mc:AlternateContent>
  <xr:revisionPtr revIDLastSave="0" documentId="13_ncr:1_{7D794101-C941-45F1-8331-FE7E0B9EAE61}" xr6:coauthVersionLast="46" xr6:coauthVersionMax="46" xr10:uidLastSave="{00000000-0000-0000-0000-000000000000}"/>
  <bookViews>
    <workbookView xWindow="2475" yWindow="1635" windowWidth="25455" windowHeight="13125" xr2:uid="{9B3D0507-3FCF-4BF7-B8E2-05D9214F0678}"/>
  </bookViews>
  <sheets>
    <sheet name="COMPARATIVE TABLE" sheetId="35" r:id="rId1"/>
    <sheet name="MARKET CAPS" sheetId="36" r:id="rId2"/>
    <sheet name="EMPTY TEMPLATE" sheetId="14" r:id="rId3"/>
    <sheet name="SRU.UN" sheetId="39" r:id="rId4"/>
    <sheet name="DEI" sheetId="40" r:id="rId5"/>
    <sheet name="STOR" sheetId="41" r:id="rId6"/>
    <sheet name="FRE MED" sheetId="38" r:id="rId7"/>
    <sheet name="FRESENIUS" sheetId="37" r:id="rId8"/>
    <sheet name="MELCO (2)" sheetId="34" r:id="rId9"/>
    <sheet name="BRK" sheetId="33" r:id="rId10"/>
    <sheet name="FACEBOOK" sheetId="32" r:id="rId11"/>
    <sheet name="GOOGLE" sheetId="31" r:id="rId12"/>
    <sheet name="MSFT" sheetId="30" r:id="rId13"/>
    <sheet name="APPLE" sheetId="29" r:id="rId14"/>
    <sheet name="NIO" sheetId="26" r:id="rId15"/>
    <sheet name="NIO PER SHARE" sheetId="27" r:id="rId16"/>
    <sheet name="S&amp;P 500" sheetId="28" r:id="rId17"/>
    <sheet name="TCEHY" sheetId="25" r:id="rId18"/>
    <sheet name="TSMC" sheetId="24" r:id="rId19"/>
    <sheet name="A2 Milk" sheetId="23" r:id="rId20"/>
    <sheet name="Wiener" sheetId="22" r:id="rId21"/>
    <sheet name="WBA" sheetId="21" r:id="rId22"/>
    <sheet name="AHOLD" sheetId="20" r:id="rId23"/>
    <sheet name="KROGER" sheetId="19" r:id="rId24"/>
    <sheet name="SFM" sheetId="18" r:id="rId25"/>
    <sheet name="VOE" sheetId="17" r:id="rId26"/>
    <sheet name="NHY" sheetId="16" r:id="rId27"/>
    <sheet name="KALU" sheetId="15" r:id="rId28"/>
    <sheet name="BABA" sheetId="13" r:id="rId29"/>
    <sheet name="TSLA" sheetId="12" r:id="rId30"/>
    <sheet name="NESN" sheetId="11" r:id="rId31"/>
    <sheet name="KR" sheetId="10" r:id="rId32"/>
    <sheet name="UN" sheetId="9" r:id="rId33"/>
    <sheet name="LUMN" sheetId="8" r:id="rId34"/>
    <sheet name="AMZN" sheetId="5" r:id="rId35"/>
    <sheet name="AT&amp;T" sheetId="1" r:id="rId36"/>
  </sheets>
  <definedNames>
    <definedName name="pubhtml" localSheetId="1">'MARKET CAPS'!$A$1:$C$30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37" l="1"/>
  <c r="F19" i="37"/>
  <c r="G19" i="37"/>
  <c r="H19" i="37"/>
  <c r="I19" i="37"/>
  <c r="J19" i="37"/>
  <c r="K19" i="37"/>
  <c r="L19" i="37"/>
  <c r="M19" i="37"/>
  <c r="D19" i="37"/>
  <c r="E27" i="35"/>
  <c r="C27" i="35"/>
  <c r="D27" i="35"/>
  <c r="E19" i="40"/>
  <c r="F19" i="40"/>
  <c r="G19" i="40"/>
  <c r="H19" i="40"/>
  <c r="I19" i="40"/>
  <c r="J19" i="40"/>
  <c r="K19" i="40"/>
  <c r="L19" i="40"/>
  <c r="M19" i="40"/>
  <c r="D19" i="40"/>
  <c r="F13" i="40"/>
  <c r="G13" i="40"/>
  <c r="H13" i="40"/>
  <c r="I13" i="40"/>
  <c r="J13" i="40"/>
  <c r="K13" i="40"/>
  <c r="L13" i="40"/>
  <c r="M13" i="40"/>
  <c r="E13" i="40"/>
  <c r="D13" i="40"/>
  <c r="E7" i="40"/>
  <c r="F7" i="40"/>
  <c r="G7" i="40"/>
  <c r="H7" i="40"/>
  <c r="I7" i="40"/>
  <c r="J7" i="40"/>
  <c r="K7" i="40"/>
  <c r="L7" i="40"/>
  <c r="M7" i="40"/>
  <c r="D7" i="40"/>
  <c r="C26" i="35"/>
  <c r="D25" i="35"/>
  <c r="C25" i="35"/>
  <c r="E25" i="35" s="1"/>
  <c r="B19" i="14"/>
  <c r="B13" i="14"/>
  <c r="B19" i="41"/>
  <c r="B13" i="41"/>
  <c r="E17" i="41"/>
  <c r="F17" i="41" s="1"/>
  <c r="G17" i="41" s="1"/>
  <c r="H17" i="41" s="1"/>
  <c r="I17" i="41" s="1"/>
  <c r="J17" i="41" s="1"/>
  <c r="K17" i="41" s="1"/>
  <c r="L17" i="41" s="1"/>
  <c r="M17" i="41" s="1"/>
  <c r="O13" i="41"/>
  <c r="O19" i="41" s="1"/>
  <c r="C12" i="41"/>
  <c r="C18" i="41" s="1"/>
  <c r="D18" i="41" s="1"/>
  <c r="G11" i="41"/>
  <c r="H11" i="41" s="1"/>
  <c r="I11" i="41" s="1"/>
  <c r="J11" i="41" s="1"/>
  <c r="K11" i="41" s="1"/>
  <c r="L11" i="41" s="1"/>
  <c r="M11" i="41" s="1"/>
  <c r="F11" i="41"/>
  <c r="E11" i="41"/>
  <c r="C11" i="41"/>
  <c r="C17" i="41" s="1"/>
  <c r="C7" i="41"/>
  <c r="C13" i="41" s="1"/>
  <c r="C19" i="41" s="1"/>
  <c r="D6" i="41"/>
  <c r="E6" i="41" s="1"/>
  <c r="E5" i="41"/>
  <c r="F5" i="41" s="1"/>
  <c r="G5" i="41" s="1"/>
  <c r="H5" i="41" s="1"/>
  <c r="I5" i="41" s="1"/>
  <c r="J5" i="41" s="1"/>
  <c r="K5" i="41" s="1"/>
  <c r="L5" i="41" s="1"/>
  <c r="M5" i="41" s="1"/>
  <c r="E17" i="40"/>
  <c r="F17" i="40" s="1"/>
  <c r="G17" i="40" s="1"/>
  <c r="H17" i="40" s="1"/>
  <c r="I17" i="40" s="1"/>
  <c r="J17" i="40" s="1"/>
  <c r="K17" i="40" s="1"/>
  <c r="L17" i="40" s="1"/>
  <c r="M17" i="40" s="1"/>
  <c r="O13" i="40"/>
  <c r="O19" i="40" s="1"/>
  <c r="C12" i="40"/>
  <c r="C18" i="40" s="1"/>
  <c r="D18" i="40" s="1"/>
  <c r="G11" i="40"/>
  <c r="H11" i="40" s="1"/>
  <c r="I11" i="40" s="1"/>
  <c r="J11" i="40" s="1"/>
  <c r="K11" i="40" s="1"/>
  <c r="L11" i="40" s="1"/>
  <c r="M11" i="40" s="1"/>
  <c r="F11" i="40"/>
  <c r="E11" i="40"/>
  <c r="C11" i="40"/>
  <c r="C17" i="40" s="1"/>
  <c r="C7" i="40"/>
  <c r="C13" i="40" s="1"/>
  <c r="C19" i="40" s="1"/>
  <c r="D6" i="40"/>
  <c r="E5" i="40"/>
  <c r="F5" i="40" s="1"/>
  <c r="G5" i="40" s="1"/>
  <c r="H5" i="40" s="1"/>
  <c r="I5" i="40" s="1"/>
  <c r="J5" i="40" s="1"/>
  <c r="K5" i="40" s="1"/>
  <c r="L5" i="40" s="1"/>
  <c r="M5" i="40" s="1"/>
  <c r="F17" i="39"/>
  <c r="G17" i="39" s="1"/>
  <c r="H17" i="39" s="1"/>
  <c r="I17" i="39" s="1"/>
  <c r="J17" i="39" s="1"/>
  <c r="K17" i="39" s="1"/>
  <c r="L17" i="39" s="1"/>
  <c r="M17" i="39" s="1"/>
  <c r="E17" i="39"/>
  <c r="O13" i="39"/>
  <c r="O19" i="39" s="1"/>
  <c r="C12" i="39"/>
  <c r="C18" i="39" s="1"/>
  <c r="D18" i="39" s="1"/>
  <c r="F11" i="39"/>
  <c r="G11" i="39" s="1"/>
  <c r="H11" i="39" s="1"/>
  <c r="I11" i="39" s="1"/>
  <c r="J11" i="39" s="1"/>
  <c r="K11" i="39" s="1"/>
  <c r="L11" i="39" s="1"/>
  <c r="M11" i="39" s="1"/>
  <c r="E11" i="39"/>
  <c r="C11" i="39"/>
  <c r="C17" i="39" s="1"/>
  <c r="C7" i="39"/>
  <c r="C13" i="39" s="1"/>
  <c r="C19" i="39" s="1"/>
  <c r="D6" i="39"/>
  <c r="E6" i="39" s="1"/>
  <c r="E5" i="39"/>
  <c r="F5" i="39" s="1"/>
  <c r="G5" i="39" s="1"/>
  <c r="H5" i="39" s="1"/>
  <c r="I5" i="39" s="1"/>
  <c r="J5" i="39" s="1"/>
  <c r="K5" i="39" s="1"/>
  <c r="L5" i="39" s="1"/>
  <c r="M5" i="39" s="1"/>
  <c r="C13" i="35"/>
  <c r="E13" i="35" s="1"/>
  <c r="D14" i="35"/>
  <c r="C14" i="35"/>
  <c r="E14" i="35" s="1"/>
  <c r="D12" i="40" l="1"/>
  <c r="E12" i="40" s="1"/>
  <c r="D12" i="41"/>
  <c r="D13" i="41" s="1"/>
  <c r="D19" i="41"/>
  <c r="E18" i="41"/>
  <c r="F6" i="41"/>
  <c r="E7" i="41"/>
  <c r="D7" i="41"/>
  <c r="E18" i="40"/>
  <c r="E6" i="40"/>
  <c r="E18" i="39"/>
  <c r="D19" i="39"/>
  <c r="F6" i="39"/>
  <c r="E7" i="39"/>
  <c r="D12" i="39"/>
  <c r="D7" i="39"/>
  <c r="D13" i="35"/>
  <c r="C12" i="35"/>
  <c r="E12" i="35" s="1"/>
  <c r="D12" i="35"/>
  <c r="D11" i="35"/>
  <c r="B19" i="28"/>
  <c r="B13" i="28"/>
  <c r="C11" i="35"/>
  <c r="B19" i="26"/>
  <c r="B13" i="26"/>
  <c r="C10" i="35"/>
  <c r="E10" i="35" s="1"/>
  <c r="D9" i="35"/>
  <c r="C9" i="35"/>
  <c r="E9" i="35" s="1"/>
  <c r="C8" i="35"/>
  <c r="E8" i="35" s="1"/>
  <c r="C7" i="35"/>
  <c r="C6" i="35"/>
  <c r="C5" i="35"/>
  <c r="B19" i="38"/>
  <c r="E17" i="38"/>
  <c r="F17" i="38" s="1"/>
  <c r="G17" i="38" s="1"/>
  <c r="H17" i="38" s="1"/>
  <c r="I17" i="38" s="1"/>
  <c r="J17" i="38" s="1"/>
  <c r="K17" i="38" s="1"/>
  <c r="L17" i="38" s="1"/>
  <c r="M17" i="38" s="1"/>
  <c r="O13" i="38"/>
  <c r="O19" i="38" s="1"/>
  <c r="B13" i="38"/>
  <c r="C12" i="38"/>
  <c r="C18" i="38" s="1"/>
  <c r="D18" i="38" s="1"/>
  <c r="D19" i="38" s="1"/>
  <c r="I11" i="38"/>
  <c r="J11" i="38" s="1"/>
  <c r="K11" i="38" s="1"/>
  <c r="L11" i="38" s="1"/>
  <c r="M11" i="38" s="1"/>
  <c r="E11" i="38"/>
  <c r="F11" i="38" s="1"/>
  <c r="G11" i="38" s="1"/>
  <c r="H11" i="38" s="1"/>
  <c r="C11" i="38"/>
  <c r="C17" i="38" s="1"/>
  <c r="C7" i="38"/>
  <c r="C13" i="38" s="1"/>
  <c r="C19" i="38" s="1"/>
  <c r="D6" i="38"/>
  <c r="D7" i="38" s="1"/>
  <c r="G5" i="38"/>
  <c r="H5" i="38" s="1"/>
  <c r="I5" i="38" s="1"/>
  <c r="J5" i="38" s="1"/>
  <c r="K5" i="38" s="1"/>
  <c r="L5" i="38" s="1"/>
  <c r="M5" i="38" s="1"/>
  <c r="E5" i="38"/>
  <c r="F5" i="38" s="1"/>
  <c r="B19" i="37"/>
  <c r="B13" i="37"/>
  <c r="E17" i="37"/>
  <c r="F17" i="37" s="1"/>
  <c r="G17" i="37" s="1"/>
  <c r="H17" i="37" s="1"/>
  <c r="I17" i="37" s="1"/>
  <c r="J17" i="37" s="1"/>
  <c r="K17" i="37" s="1"/>
  <c r="L17" i="37" s="1"/>
  <c r="M17" i="37" s="1"/>
  <c r="O13" i="37"/>
  <c r="O19" i="37" s="1"/>
  <c r="C12" i="37"/>
  <c r="C18" i="37" s="1"/>
  <c r="D18" i="37" s="1"/>
  <c r="E11" i="37"/>
  <c r="F11" i="37" s="1"/>
  <c r="G11" i="37" s="1"/>
  <c r="H11" i="37" s="1"/>
  <c r="I11" i="37" s="1"/>
  <c r="J11" i="37" s="1"/>
  <c r="K11" i="37" s="1"/>
  <c r="L11" i="37" s="1"/>
  <c r="M11" i="37" s="1"/>
  <c r="C11" i="37"/>
  <c r="C17" i="37" s="1"/>
  <c r="C7" i="37"/>
  <c r="C13" i="37" s="1"/>
  <c r="C19" i="37" s="1"/>
  <c r="D6" i="37"/>
  <c r="E6" i="37" s="1"/>
  <c r="E7" i="37" s="1"/>
  <c r="E5" i="37"/>
  <c r="F5" i="37" s="1"/>
  <c r="G5" i="37" s="1"/>
  <c r="H5" i="37" s="1"/>
  <c r="I5" i="37" s="1"/>
  <c r="J5" i="37" s="1"/>
  <c r="K5" i="37" s="1"/>
  <c r="L5" i="37" s="1"/>
  <c r="M5" i="37" s="1"/>
  <c r="D4" i="35"/>
  <c r="C4" i="35"/>
  <c r="C3" i="35"/>
  <c r="D3" i="35"/>
  <c r="F12" i="40" l="1"/>
  <c r="E12" i="41"/>
  <c r="F7" i="41"/>
  <c r="G6" i="41"/>
  <c r="E13" i="41"/>
  <c r="F12" i="41"/>
  <c r="E19" i="41"/>
  <c r="F18" i="41"/>
  <c r="F18" i="40"/>
  <c r="F6" i="40"/>
  <c r="G12" i="40"/>
  <c r="F7" i="39"/>
  <c r="G6" i="39"/>
  <c r="E12" i="39"/>
  <c r="D13" i="39"/>
  <c r="F18" i="39"/>
  <c r="E19" i="39"/>
  <c r="E11" i="35"/>
  <c r="D7" i="37"/>
  <c r="E3" i="35"/>
  <c r="E4" i="35"/>
  <c r="E6" i="38"/>
  <c r="E7" i="38" s="1"/>
  <c r="E18" i="38"/>
  <c r="E19" i="38" s="1"/>
  <c r="D12" i="38"/>
  <c r="D13" i="38" s="1"/>
  <c r="D12" i="37"/>
  <c r="F6" i="37"/>
  <c r="F7" i="37" s="1"/>
  <c r="E18" i="37"/>
  <c r="G12" i="41" l="1"/>
  <c r="F13" i="41"/>
  <c r="G18" i="41"/>
  <c r="F19" i="41"/>
  <c r="H6" i="41"/>
  <c r="G7" i="41"/>
  <c r="G18" i="40"/>
  <c r="G6" i="40"/>
  <c r="H12" i="40"/>
  <c r="H6" i="39"/>
  <c r="G7" i="39"/>
  <c r="G18" i="39"/>
  <c r="F19" i="39"/>
  <c r="F12" i="39"/>
  <c r="E13" i="39"/>
  <c r="F6" i="38"/>
  <c r="F7" i="38" s="1"/>
  <c r="E12" i="38"/>
  <c r="E13" i="38" s="1"/>
  <c r="F18" i="38"/>
  <c r="F19" i="38" s="1"/>
  <c r="E12" i="37"/>
  <c r="D13" i="37"/>
  <c r="G6" i="37"/>
  <c r="G7" i="37" s="1"/>
  <c r="F18" i="37"/>
  <c r="G19" i="41" l="1"/>
  <c r="H18" i="41"/>
  <c r="I6" i="41"/>
  <c r="H7" i="41"/>
  <c r="G13" i="41"/>
  <c r="H12" i="41"/>
  <c r="I12" i="40"/>
  <c r="H18" i="40"/>
  <c r="H6" i="40"/>
  <c r="I6" i="39"/>
  <c r="H7" i="39"/>
  <c r="G12" i="39"/>
  <c r="F13" i="39"/>
  <c r="G19" i="39"/>
  <c r="H18" i="39"/>
  <c r="G6" i="38"/>
  <c r="G7" i="38" s="1"/>
  <c r="G18" i="38"/>
  <c r="G19" i="38" s="1"/>
  <c r="F12" i="38"/>
  <c r="F13" i="38" s="1"/>
  <c r="F12" i="37"/>
  <c r="E13" i="37"/>
  <c r="H6" i="37"/>
  <c r="H7" i="37" s="1"/>
  <c r="G18" i="37"/>
  <c r="I12" i="41" l="1"/>
  <c r="H13" i="41"/>
  <c r="I18" i="41"/>
  <c r="H19" i="41"/>
  <c r="J6" i="41"/>
  <c r="I7" i="41"/>
  <c r="I6" i="40"/>
  <c r="J12" i="40"/>
  <c r="I18" i="40"/>
  <c r="J6" i="39"/>
  <c r="I7" i="39"/>
  <c r="I18" i="39"/>
  <c r="H19" i="39"/>
  <c r="G13" i="39"/>
  <c r="H12" i="39"/>
  <c r="H6" i="38"/>
  <c r="H7" i="38" s="1"/>
  <c r="G12" i="38"/>
  <c r="G13" i="38" s="1"/>
  <c r="H18" i="38"/>
  <c r="H19" i="38" s="1"/>
  <c r="F13" i="37"/>
  <c r="G12" i="37"/>
  <c r="H18" i="37"/>
  <c r="I6" i="37"/>
  <c r="I7" i="37" s="1"/>
  <c r="J7" i="41" l="1"/>
  <c r="K6" i="41"/>
  <c r="J12" i="41"/>
  <c r="I13" i="41"/>
  <c r="J18" i="41"/>
  <c r="I19" i="41"/>
  <c r="K12" i="40"/>
  <c r="J6" i="40"/>
  <c r="J18" i="40"/>
  <c r="J7" i="39"/>
  <c r="K6" i="39"/>
  <c r="I12" i="39"/>
  <c r="H13" i="39"/>
  <c r="J18" i="39"/>
  <c r="I19" i="39"/>
  <c r="I6" i="38"/>
  <c r="I7" i="38" s="1"/>
  <c r="I18" i="38"/>
  <c r="I19" i="38" s="1"/>
  <c r="H12" i="38"/>
  <c r="H13" i="38" s="1"/>
  <c r="G13" i="37"/>
  <c r="H12" i="37"/>
  <c r="J6" i="37"/>
  <c r="J7" i="37" s="1"/>
  <c r="I18" i="37"/>
  <c r="K12" i="41" l="1"/>
  <c r="J13" i="41"/>
  <c r="L6" i="41"/>
  <c r="K7" i="41"/>
  <c r="K18" i="41"/>
  <c r="J19" i="41"/>
  <c r="K6" i="40"/>
  <c r="K18" i="40"/>
  <c r="L12" i="40"/>
  <c r="J12" i="39"/>
  <c r="I13" i="39"/>
  <c r="L6" i="39"/>
  <c r="K7" i="39"/>
  <c r="K18" i="39"/>
  <c r="J19" i="39"/>
  <c r="J6" i="38"/>
  <c r="J7" i="38" s="1"/>
  <c r="I12" i="38"/>
  <c r="I13" i="38" s="1"/>
  <c r="J18" i="38"/>
  <c r="J19" i="38" s="1"/>
  <c r="H13" i="37"/>
  <c r="I12" i="37"/>
  <c r="J18" i="37"/>
  <c r="K6" i="37"/>
  <c r="K7" i="37" s="1"/>
  <c r="N6" i="41" l="1"/>
  <c r="N7" i="41" s="1"/>
  <c r="M6" i="41"/>
  <c r="M7" i="41" s="1"/>
  <c r="L7" i="41"/>
  <c r="K19" i="41"/>
  <c r="L18" i="41"/>
  <c r="K13" i="41"/>
  <c r="L12" i="41"/>
  <c r="L18" i="40"/>
  <c r="N12" i="40"/>
  <c r="N13" i="40" s="1"/>
  <c r="M12" i="40"/>
  <c r="L6" i="40"/>
  <c r="N6" i="39"/>
  <c r="N7" i="39" s="1"/>
  <c r="M6" i="39"/>
  <c r="M7" i="39" s="1"/>
  <c r="L7" i="39"/>
  <c r="K19" i="39"/>
  <c r="L18" i="39"/>
  <c r="K12" i="39"/>
  <c r="J13" i="39"/>
  <c r="K6" i="38"/>
  <c r="K7" i="38" s="1"/>
  <c r="K18" i="38"/>
  <c r="K19" i="38" s="1"/>
  <c r="J12" i="38"/>
  <c r="J13" i="38" s="1"/>
  <c r="I13" i="37"/>
  <c r="J12" i="37"/>
  <c r="L6" i="37"/>
  <c r="L7" i="37" s="1"/>
  <c r="K18" i="37"/>
  <c r="L13" i="41" l="1"/>
  <c r="N12" i="41"/>
  <c r="N13" i="41" s="1"/>
  <c r="D14" i="41" s="1"/>
  <c r="E24" i="41" s="1"/>
  <c r="F24" i="41" s="1"/>
  <c r="M12" i="41"/>
  <c r="M13" i="41" s="1"/>
  <c r="L19" i="41"/>
  <c r="N18" i="41"/>
  <c r="N19" i="41" s="1"/>
  <c r="M18" i="41"/>
  <c r="M19" i="41" s="1"/>
  <c r="D8" i="41"/>
  <c r="E23" i="41" s="1"/>
  <c r="F23" i="41" s="1"/>
  <c r="D14" i="40"/>
  <c r="E24" i="40" s="1"/>
  <c r="F24" i="40" s="1"/>
  <c r="N6" i="40"/>
  <c r="N7" i="40" s="1"/>
  <c r="M6" i="40"/>
  <c r="M18" i="40"/>
  <c r="N18" i="40"/>
  <c r="N19" i="40" s="1"/>
  <c r="K13" i="39"/>
  <c r="L12" i="39"/>
  <c r="N18" i="39"/>
  <c r="N19" i="39" s="1"/>
  <c r="M18" i="39"/>
  <c r="M19" i="39" s="1"/>
  <c r="L19" i="39"/>
  <c r="D8" i="39"/>
  <c r="E23" i="39" s="1"/>
  <c r="F23" i="39" s="1"/>
  <c r="L6" i="38"/>
  <c r="L7" i="38" s="1"/>
  <c r="K12" i="38"/>
  <c r="K13" i="38" s="1"/>
  <c r="L18" i="38"/>
  <c r="L19" i="38" s="1"/>
  <c r="J13" i="37"/>
  <c r="K12" i="37"/>
  <c r="N6" i="37"/>
  <c r="N7" i="37" s="1"/>
  <c r="M6" i="37"/>
  <c r="M7" i="37" s="1"/>
  <c r="L18" i="37"/>
  <c r="D20" i="41" l="1"/>
  <c r="E25" i="41" s="1"/>
  <c r="F25" i="41" s="1"/>
  <c r="F26" i="41" s="1"/>
  <c r="D8" i="40"/>
  <c r="E23" i="40" s="1"/>
  <c r="F23" i="40" s="1"/>
  <c r="D20" i="40"/>
  <c r="E25" i="40" s="1"/>
  <c r="F25" i="40" s="1"/>
  <c r="D20" i="39"/>
  <c r="E25" i="39" s="1"/>
  <c r="F25" i="39" s="1"/>
  <c r="N12" i="39"/>
  <c r="N13" i="39" s="1"/>
  <c r="M12" i="39"/>
  <c r="M13" i="39" s="1"/>
  <c r="L13" i="39"/>
  <c r="M6" i="38"/>
  <c r="M7" i="38" s="1"/>
  <c r="N6" i="38"/>
  <c r="N7" i="38" s="1"/>
  <c r="D8" i="38" s="1"/>
  <c r="E23" i="38" s="1"/>
  <c r="F23" i="38" s="1"/>
  <c r="L12" i="38"/>
  <c r="L13" i="38" s="1"/>
  <c r="N18" i="38"/>
  <c r="N19" i="38" s="1"/>
  <c r="M18" i="38"/>
  <c r="M19" i="38" s="1"/>
  <c r="K13" i="37"/>
  <c r="L12" i="37"/>
  <c r="N18" i="37"/>
  <c r="N19" i="37" s="1"/>
  <c r="M18" i="37"/>
  <c r="D8" i="37"/>
  <c r="E23" i="37" s="1"/>
  <c r="F23" i="37" s="1"/>
  <c r="F26" i="40" l="1"/>
  <c r="D26" i="35" s="1"/>
  <c r="E26" i="35" s="1"/>
  <c r="D14" i="39"/>
  <c r="E24" i="39" s="1"/>
  <c r="F24" i="39" s="1"/>
  <c r="F26" i="39" s="1"/>
  <c r="D20" i="38"/>
  <c r="E25" i="38" s="1"/>
  <c r="F25" i="38" s="1"/>
  <c r="M12" i="38"/>
  <c r="M13" i="38" s="1"/>
  <c r="N12" i="38"/>
  <c r="N13" i="38" s="1"/>
  <c r="L13" i="37"/>
  <c r="N12" i="37"/>
  <c r="N13" i="37" s="1"/>
  <c r="M12" i="37"/>
  <c r="M13" i="37" s="1"/>
  <c r="D20" i="37"/>
  <c r="E25" i="37" s="1"/>
  <c r="F25" i="37" s="1"/>
  <c r="D14" i="38" l="1"/>
  <c r="E24" i="38" s="1"/>
  <c r="F24" i="38" s="1"/>
  <c r="D14" i="37"/>
  <c r="E24" i="37" s="1"/>
  <c r="F24" i="37" s="1"/>
  <c r="F26" i="38"/>
  <c r="D6" i="35" s="1"/>
  <c r="E6" i="35" s="1"/>
  <c r="F26" i="37"/>
  <c r="D5" i="35" s="1"/>
  <c r="E5" i="35" s="1"/>
  <c r="B19" i="34" l="1"/>
  <c r="D18" i="34"/>
  <c r="E18" i="34" s="1"/>
  <c r="F18" i="34" s="1"/>
  <c r="G18" i="34" s="1"/>
  <c r="H18" i="34" s="1"/>
  <c r="I18" i="34" s="1"/>
  <c r="J18" i="34" s="1"/>
  <c r="K18" i="34" s="1"/>
  <c r="L18" i="34" s="1"/>
  <c r="E17" i="34"/>
  <c r="F17" i="34" s="1"/>
  <c r="G17" i="34" s="1"/>
  <c r="H17" i="34" s="1"/>
  <c r="I17" i="34" s="1"/>
  <c r="J17" i="34" s="1"/>
  <c r="K17" i="34" s="1"/>
  <c r="L17" i="34" s="1"/>
  <c r="M17" i="34" s="1"/>
  <c r="O13" i="34"/>
  <c r="O19" i="34" s="1"/>
  <c r="C13" i="34"/>
  <c r="C19" i="34" s="1"/>
  <c r="B13" i="34"/>
  <c r="E12" i="34"/>
  <c r="F12" i="34" s="1"/>
  <c r="G12" i="34" s="1"/>
  <c r="H12" i="34" s="1"/>
  <c r="I12" i="34" s="1"/>
  <c r="J12" i="34" s="1"/>
  <c r="K12" i="34" s="1"/>
  <c r="L12" i="34" s="1"/>
  <c r="D12" i="34"/>
  <c r="G11" i="34"/>
  <c r="H11" i="34" s="1"/>
  <c r="I11" i="34" s="1"/>
  <c r="J11" i="34" s="1"/>
  <c r="K11" i="34" s="1"/>
  <c r="L11" i="34" s="1"/>
  <c r="M11" i="34" s="1"/>
  <c r="F11" i="34"/>
  <c r="E11" i="34"/>
  <c r="C11" i="34"/>
  <c r="C17" i="34" s="1"/>
  <c r="H6" i="34"/>
  <c r="I6" i="34" s="1"/>
  <c r="J6" i="34" s="1"/>
  <c r="K6" i="34" s="1"/>
  <c r="L6" i="34" s="1"/>
  <c r="F5" i="34"/>
  <c r="G5" i="34" s="1"/>
  <c r="H5" i="34" s="1"/>
  <c r="I5" i="34" s="1"/>
  <c r="J5" i="34" s="1"/>
  <c r="K5" i="34" s="1"/>
  <c r="L5" i="34" s="1"/>
  <c r="M5" i="34" s="1"/>
  <c r="E5" i="34"/>
  <c r="D6" i="33"/>
  <c r="E6" i="33" s="1"/>
  <c r="F6" i="33" s="1"/>
  <c r="G6" i="33" s="1"/>
  <c r="H6" i="33" s="1"/>
  <c r="I6" i="33" s="1"/>
  <c r="J6" i="33" s="1"/>
  <c r="K6" i="33" s="1"/>
  <c r="L6" i="33" s="1"/>
  <c r="M6" i="33" s="1"/>
  <c r="G17" i="33"/>
  <c r="H17" i="33" s="1"/>
  <c r="I17" i="33" s="1"/>
  <c r="J17" i="33" s="1"/>
  <c r="K17" i="33" s="1"/>
  <c r="L17" i="33" s="1"/>
  <c r="M17" i="33" s="1"/>
  <c r="F17" i="33"/>
  <c r="E17" i="33"/>
  <c r="O13" i="33"/>
  <c r="O19" i="33" s="1"/>
  <c r="D12" i="33"/>
  <c r="C12" i="33"/>
  <c r="C18" i="33" s="1"/>
  <c r="D18" i="33" s="1"/>
  <c r="G11" i="33"/>
  <c r="H11" i="33" s="1"/>
  <c r="I11" i="33" s="1"/>
  <c r="J11" i="33" s="1"/>
  <c r="K11" i="33" s="1"/>
  <c r="L11" i="33" s="1"/>
  <c r="M11" i="33" s="1"/>
  <c r="F11" i="33"/>
  <c r="E11" i="33"/>
  <c r="C11" i="33"/>
  <c r="C17" i="33" s="1"/>
  <c r="C7" i="33"/>
  <c r="C13" i="33" s="1"/>
  <c r="C19" i="33" s="1"/>
  <c r="E5" i="33"/>
  <c r="F5" i="33" s="1"/>
  <c r="G5" i="33" s="1"/>
  <c r="H5" i="33" s="1"/>
  <c r="I5" i="33" s="1"/>
  <c r="J5" i="33" s="1"/>
  <c r="K5" i="33" s="1"/>
  <c r="L5" i="33" s="1"/>
  <c r="M5" i="33" s="1"/>
  <c r="F26" i="1"/>
  <c r="F25" i="1"/>
  <c r="E25" i="1"/>
  <c r="F24" i="1"/>
  <c r="E24" i="1"/>
  <c r="F23" i="1"/>
  <c r="E23" i="1"/>
  <c r="D20" i="1"/>
  <c r="O19" i="1"/>
  <c r="N19" i="1"/>
  <c r="M19" i="1"/>
  <c r="L19" i="1"/>
  <c r="K19" i="1"/>
  <c r="J19" i="1"/>
  <c r="I19" i="1"/>
  <c r="H19" i="1"/>
  <c r="G19" i="1"/>
  <c r="F19" i="1"/>
  <c r="E19" i="1"/>
  <c r="D19" i="1"/>
  <c r="C19" i="1"/>
  <c r="N18" i="1"/>
  <c r="M18" i="1"/>
  <c r="L18" i="1"/>
  <c r="K18" i="1"/>
  <c r="J18" i="1"/>
  <c r="I18" i="1"/>
  <c r="H18" i="1"/>
  <c r="G18" i="1"/>
  <c r="F18" i="1"/>
  <c r="E18" i="1"/>
  <c r="D18" i="1"/>
  <c r="C18" i="1"/>
  <c r="M17" i="1"/>
  <c r="L17" i="1"/>
  <c r="K17" i="1"/>
  <c r="J17" i="1"/>
  <c r="I17" i="1"/>
  <c r="H17" i="1"/>
  <c r="G17" i="1"/>
  <c r="F17" i="1"/>
  <c r="E17" i="1"/>
  <c r="C17" i="1"/>
  <c r="D14" i="1"/>
  <c r="O13" i="1"/>
  <c r="N13" i="1"/>
  <c r="M13" i="1"/>
  <c r="L13" i="1"/>
  <c r="K13" i="1"/>
  <c r="J13" i="1"/>
  <c r="I13" i="1"/>
  <c r="H13" i="1"/>
  <c r="G13" i="1"/>
  <c r="F13" i="1"/>
  <c r="E13" i="1"/>
  <c r="D13" i="1"/>
  <c r="C13" i="1"/>
  <c r="N12" i="1"/>
  <c r="M12" i="1"/>
  <c r="L12" i="1"/>
  <c r="K12" i="1"/>
  <c r="J12" i="1"/>
  <c r="I12" i="1"/>
  <c r="H12" i="1"/>
  <c r="G12" i="1"/>
  <c r="F12" i="1"/>
  <c r="E12" i="1"/>
  <c r="D12" i="1"/>
  <c r="M11" i="1"/>
  <c r="L11" i="1"/>
  <c r="K11" i="1"/>
  <c r="J11" i="1"/>
  <c r="I11" i="1"/>
  <c r="H11" i="1"/>
  <c r="G11" i="1"/>
  <c r="F11" i="1"/>
  <c r="E11" i="1"/>
  <c r="C11" i="1"/>
  <c r="D8" i="1"/>
  <c r="N7" i="1"/>
  <c r="M7" i="1"/>
  <c r="L7" i="1"/>
  <c r="K7" i="1"/>
  <c r="J7" i="1"/>
  <c r="I7" i="1"/>
  <c r="H7" i="1"/>
  <c r="G7" i="1"/>
  <c r="F7" i="1"/>
  <c r="E7" i="1"/>
  <c r="D7" i="1"/>
  <c r="C7" i="1"/>
  <c r="N6" i="1"/>
  <c r="M6" i="1"/>
  <c r="L6" i="1"/>
  <c r="K6" i="1"/>
  <c r="J6" i="1"/>
  <c r="I6" i="1"/>
  <c r="H6" i="1"/>
  <c r="G6" i="1"/>
  <c r="F6" i="1"/>
  <c r="E6" i="1"/>
  <c r="D6" i="1"/>
  <c r="M5" i="1"/>
  <c r="L5" i="1"/>
  <c r="K5" i="1"/>
  <c r="J5" i="1"/>
  <c r="I5" i="1"/>
  <c r="H5" i="1"/>
  <c r="G5" i="1"/>
  <c r="F5" i="1"/>
  <c r="E5" i="1"/>
  <c r="F25" i="5"/>
  <c r="E25" i="5"/>
  <c r="F24" i="5"/>
  <c r="E24" i="5"/>
  <c r="D20" i="5"/>
  <c r="O19" i="5"/>
  <c r="N19" i="5"/>
  <c r="M19" i="5"/>
  <c r="L19" i="5"/>
  <c r="K19" i="5"/>
  <c r="J19" i="5"/>
  <c r="I19" i="5"/>
  <c r="H19" i="5"/>
  <c r="G19" i="5"/>
  <c r="F19" i="5"/>
  <c r="E19" i="5"/>
  <c r="D19" i="5"/>
  <c r="C19" i="5"/>
  <c r="N18" i="5"/>
  <c r="M18" i="5"/>
  <c r="L18" i="5"/>
  <c r="K18" i="5"/>
  <c r="J18" i="5"/>
  <c r="I18" i="5"/>
  <c r="H18" i="5"/>
  <c r="G18" i="5"/>
  <c r="F18" i="5"/>
  <c r="E18" i="5"/>
  <c r="D18" i="5"/>
  <c r="C18" i="5"/>
  <c r="M17" i="5"/>
  <c r="L17" i="5"/>
  <c r="K17" i="5"/>
  <c r="J17" i="5"/>
  <c r="I17" i="5"/>
  <c r="H17" i="5"/>
  <c r="G17" i="5"/>
  <c r="F17" i="5"/>
  <c r="E17" i="5"/>
  <c r="C17" i="5"/>
  <c r="D14" i="5"/>
  <c r="O13" i="5"/>
  <c r="N13" i="5"/>
  <c r="M13" i="5"/>
  <c r="L13" i="5"/>
  <c r="K13" i="5"/>
  <c r="J13" i="5"/>
  <c r="I13" i="5"/>
  <c r="H13" i="5"/>
  <c r="G13" i="5"/>
  <c r="F13" i="5"/>
  <c r="E13" i="5"/>
  <c r="D13" i="5"/>
  <c r="C13" i="5"/>
  <c r="N12" i="5"/>
  <c r="M12" i="5"/>
  <c r="L12" i="5"/>
  <c r="K12" i="5"/>
  <c r="J12" i="5"/>
  <c r="I12" i="5"/>
  <c r="H12" i="5"/>
  <c r="G12" i="5"/>
  <c r="F12" i="5"/>
  <c r="E12" i="5"/>
  <c r="D12" i="5"/>
  <c r="C12" i="5"/>
  <c r="M11" i="5"/>
  <c r="L11" i="5"/>
  <c r="K11" i="5"/>
  <c r="J11" i="5"/>
  <c r="I11" i="5"/>
  <c r="H11" i="5"/>
  <c r="G11" i="5"/>
  <c r="F11" i="5"/>
  <c r="E11" i="5"/>
  <c r="C11" i="5"/>
  <c r="C7" i="5"/>
  <c r="D6" i="5"/>
  <c r="E6" i="5" s="1"/>
  <c r="F6" i="5" s="1"/>
  <c r="G6" i="5" s="1"/>
  <c r="H6" i="5" s="1"/>
  <c r="I6" i="5" s="1"/>
  <c r="J6" i="5" s="1"/>
  <c r="K6" i="5" s="1"/>
  <c r="L6" i="5" s="1"/>
  <c r="M5" i="5"/>
  <c r="L5" i="5"/>
  <c r="K5" i="5"/>
  <c r="J5" i="5"/>
  <c r="I5" i="5"/>
  <c r="H5" i="5"/>
  <c r="G5" i="5"/>
  <c r="F5" i="5"/>
  <c r="E5" i="5"/>
  <c r="F26" i="8"/>
  <c r="F25" i="8"/>
  <c r="E25" i="8"/>
  <c r="F24" i="8"/>
  <c r="E24" i="8"/>
  <c r="F23" i="8"/>
  <c r="E23" i="8"/>
  <c r="D20" i="8"/>
  <c r="O19" i="8"/>
  <c r="N19" i="8"/>
  <c r="M19" i="8"/>
  <c r="L19" i="8"/>
  <c r="K19" i="8"/>
  <c r="J19" i="8"/>
  <c r="I19" i="8"/>
  <c r="H19" i="8"/>
  <c r="G19" i="8"/>
  <c r="F19" i="8"/>
  <c r="E19" i="8"/>
  <c r="D19" i="8"/>
  <c r="C19" i="8"/>
  <c r="N18" i="8"/>
  <c r="M18" i="8"/>
  <c r="L18" i="8"/>
  <c r="K18" i="8"/>
  <c r="J18" i="8"/>
  <c r="I18" i="8"/>
  <c r="H18" i="8"/>
  <c r="G18" i="8"/>
  <c r="F18" i="8"/>
  <c r="E18" i="8"/>
  <c r="D18" i="8"/>
  <c r="M17" i="8"/>
  <c r="L17" i="8"/>
  <c r="K17" i="8"/>
  <c r="J17" i="8"/>
  <c r="I17" i="8"/>
  <c r="H17" i="8"/>
  <c r="G17" i="8"/>
  <c r="F17" i="8"/>
  <c r="E17" i="8"/>
  <c r="C17" i="8"/>
  <c r="D14" i="8"/>
  <c r="O13" i="8"/>
  <c r="N13" i="8"/>
  <c r="M13" i="8"/>
  <c r="L13" i="8"/>
  <c r="K13" i="8"/>
  <c r="J13" i="8"/>
  <c r="I13" i="8"/>
  <c r="H13" i="8"/>
  <c r="G13" i="8"/>
  <c r="F13" i="8"/>
  <c r="E13" i="8"/>
  <c r="D13" i="8"/>
  <c r="C13" i="8"/>
  <c r="N12" i="8"/>
  <c r="M12" i="8"/>
  <c r="L12" i="8"/>
  <c r="K12" i="8"/>
  <c r="J12" i="8"/>
  <c r="I12" i="8"/>
  <c r="H12" i="8"/>
  <c r="G12" i="8"/>
  <c r="F12" i="8"/>
  <c r="E12" i="8"/>
  <c r="D12" i="8"/>
  <c r="M11" i="8"/>
  <c r="L11" i="8"/>
  <c r="K11" i="8"/>
  <c r="J11" i="8"/>
  <c r="I11" i="8"/>
  <c r="H11" i="8"/>
  <c r="G11" i="8"/>
  <c r="F11" i="8"/>
  <c r="E11" i="8"/>
  <c r="C11" i="8"/>
  <c r="D8" i="8"/>
  <c r="N7" i="8"/>
  <c r="M7" i="8"/>
  <c r="L7" i="8"/>
  <c r="K7" i="8"/>
  <c r="J7" i="8"/>
  <c r="I7" i="8"/>
  <c r="H7" i="8"/>
  <c r="G7" i="8"/>
  <c r="F7" i="8"/>
  <c r="E7" i="8"/>
  <c r="D7" i="8"/>
  <c r="C7" i="8"/>
  <c r="N6" i="8"/>
  <c r="M6" i="8"/>
  <c r="L6" i="8"/>
  <c r="K6" i="8"/>
  <c r="J6" i="8"/>
  <c r="I6" i="8"/>
  <c r="H6" i="8"/>
  <c r="G6" i="8"/>
  <c r="F6" i="8"/>
  <c r="E6" i="8"/>
  <c r="D6" i="8"/>
  <c r="M5" i="8"/>
  <c r="L5" i="8"/>
  <c r="K5" i="8"/>
  <c r="J5" i="8"/>
  <c r="I5" i="8"/>
  <c r="H5" i="8"/>
  <c r="G5" i="8"/>
  <c r="F5" i="8"/>
  <c r="E5" i="8"/>
  <c r="F26" i="9"/>
  <c r="F25" i="9"/>
  <c r="E25" i="9"/>
  <c r="F24" i="9"/>
  <c r="E24" i="9"/>
  <c r="F23" i="9"/>
  <c r="E23" i="9"/>
  <c r="D20" i="9"/>
  <c r="O19" i="9"/>
  <c r="N19" i="9"/>
  <c r="M19" i="9"/>
  <c r="L19" i="9"/>
  <c r="K19" i="9"/>
  <c r="J19" i="9"/>
  <c r="I19" i="9"/>
  <c r="H19" i="9"/>
  <c r="G19" i="9"/>
  <c r="F19" i="9"/>
  <c r="E19" i="9"/>
  <c r="D19" i="9"/>
  <c r="C19" i="9"/>
  <c r="N18" i="9"/>
  <c r="M18" i="9"/>
  <c r="L18" i="9"/>
  <c r="K18" i="9"/>
  <c r="J18" i="9"/>
  <c r="I18" i="9"/>
  <c r="H18" i="9"/>
  <c r="G18" i="9"/>
  <c r="F18" i="9"/>
  <c r="E18" i="9"/>
  <c r="D18" i="9"/>
  <c r="C18" i="9"/>
  <c r="M17" i="9"/>
  <c r="L17" i="9"/>
  <c r="K17" i="9"/>
  <c r="J17" i="9"/>
  <c r="I17" i="9"/>
  <c r="H17" i="9"/>
  <c r="G17" i="9"/>
  <c r="F17" i="9"/>
  <c r="E17" i="9"/>
  <c r="C17" i="9"/>
  <c r="D14" i="9"/>
  <c r="O13" i="9"/>
  <c r="N13" i="9"/>
  <c r="M13" i="9"/>
  <c r="L13" i="9"/>
  <c r="K13" i="9"/>
  <c r="J13" i="9"/>
  <c r="I13" i="9"/>
  <c r="H13" i="9"/>
  <c r="G13" i="9"/>
  <c r="F13" i="9"/>
  <c r="E13" i="9"/>
  <c r="D13" i="9"/>
  <c r="C13" i="9"/>
  <c r="N12" i="9"/>
  <c r="M12" i="9"/>
  <c r="L12" i="9"/>
  <c r="K12" i="9"/>
  <c r="J12" i="9"/>
  <c r="I12" i="9"/>
  <c r="H12" i="9"/>
  <c r="G12" i="9"/>
  <c r="F12" i="9"/>
  <c r="E12" i="9"/>
  <c r="D12" i="9"/>
  <c r="C12" i="9"/>
  <c r="M11" i="9"/>
  <c r="L11" i="9"/>
  <c r="K11" i="9"/>
  <c r="J11" i="9"/>
  <c r="I11" i="9"/>
  <c r="H11" i="9"/>
  <c r="G11" i="9"/>
  <c r="F11" i="9"/>
  <c r="E11" i="9"/>
  <c r="C11" i="9"/>
  <c r="D8" i="9"/>
  <c r="N7" i="9"/>
  <c r="M7" i="9"/>
  <c r="L7" i="9"/>
  <c r="K7" i="9"/>
  <c r="J7" i="9"/>
  <c r="I7" i="9"/>
  <c r="H7" i="9"/>
  <c r="G7" i="9"/>
  <c r="F7" i="9"/>
  <c r="E7" i="9"/>
  <c r="D7" i="9"/>
  <c r="C7" i="9"/>
  <c r="N6" i="9"/>
  <c r="M6" i="9"/>
  <c r="L6" i="9"/>
  <c r="K6" i="9"/>
  <c r="J6" i="9"/>
  <c r="I6" i="9"/>
  <c r="H6" i="9"/>
  <c r="G6" i="9"/>
  <c r="F6" i="9"/>
  <c r="E6" i="9"/>
  <c r="D6" i="9"/>
  <c r="M5" i="9"/>
  <c r="L5" i="9"/>
  <c r="K5" i="9"/>
  <c r="J5" i="9"/>
  <c r="I5" i="9"/>
  <c r="H5" i="9"/>
  <c r="G5" i="9"/>
  <c r="F5" i="9"/>
  <c r="E5" i="9"/>
  <c r="F26" i="10"/>
  <c r="F25" i="10"/>
  <c r="E25" i="10"/>
  <c r="F24" i="10"/>
  <c r="E24" i="10"/>
  <c r="F23" i="10"/>
  <c r="E23" i="10"/>
  <c r="D20" i="10"/>
  <c r="O19" i="10"/>
  <c r="N19" i="10"/>
  <c r="M19" i="10"/>
  <c r="L19" i="10"/>
  <c r="K19" i="10"/>
  <c r="J19" i="10"/>
  <c r="I19" i="10"/>
  <c r="H19" i="10"/>
  <c r="G19" i="10"/>
  <c r="F19" i="10"/>
  <c r="E19" i="10"/>
  <c r="D19" i="10"/>
  <c r="C19" i="10"/>
  <c r="N18" i="10"/>
  <c r="M18" i="10"/>
  <c r="L18" i="10"/>
  <c r="K18" i="10"/>
  <c r="J18" i="10"/>
  <c r="I18" i="10"/>
  <c r="H18" i="10"/>
  <c r="G18" i="10"/>
  <c r="F18" i="10"/>
  <c r="E18" i="10"/>
  <c r="D18" i="10"/>
  <c r="C18" i="10"/>
  <c r="M17" i="10"/>
  <c r="L17" i="10"/>
  <c r="K17" i="10"/>
  <c r="J17" i="10"/>
  <c r="I17" i="10"/>
  <c r="H17" i="10"/>
  <c r="G17" i="10"/>
  <c r="F17" i="10"/>
  <c r="E17" i="10"/>
  <c r="C17" i="10"/>
  <c r="D14" i="10"/>
  <c r="O13" i="10"/>
  <c r="N13" i="10"/>
  <c r="M13" i="10"/>
  <c r="L13" i="10"/>
  <c r="K13" i="10"/>
  <c r="J13" i="10"/>
  <c r="I13" i="10"/>
  <c r="H13" i="10"/>
  <c r="G13" i="10"/>
  <c r="F13" i="10"/>
  <c r="E13" i="10"/>
  <c r="D13" i="10"/>
  <c r="C13" i="10"/>
  <c r="N12" i="10"/>
  <c r="M12" i="10"/>
  <c r="L12" i="10"/>
  <c r="K12" i="10"/>
  <c r="J12" i="10"/>
  <c r="I12" i="10"/>
  <c r="H12" i="10"/>
  <c r="G12" i="10"/>
  <c r="F12" i="10"/>
  <c r="E12" i="10"/>
  <c r="D12" i="10"/>
  <c r="C12" i="10"/>
  <c r="M11" i="10"/>
  <c r="L11" i="10"/>
  <c r="K11" i="10"/>
  <c r="J11" i="10"/>
  <c r="I11" i="10"/>
  <c r="H11" i="10"/>
  <c r="G11" i="10"/>
  <c r="F11" i="10"/>
  <c r="E11" i="10"/>
  <c r="C11" i="10"/>
  <c r="D8" i="10"/>
  <c r="N7" i="10"/>
  <c r="M7" i="10"/>
  <c r="L7" i="10"/>
  <c r="K7" i="10"/>
  <c r="J7" i="10"/>
  <c r="I7" i="10"/>
  <c r="H7" i="10"/>
  <c r="G7" i="10"/>
  <c r="F7" i="10"/>
  <c r="E7" i="10"/>
  <c r="D7" i="10"/>
  <c r="C7" i="10"/>
  <c r="N6" i="10"/>
  <c r="M6" i="10"/>
  <c r="L6" i="10"/>
  <c r="K6" i="10"/>
  <c r="J6" i="10"/>
  <c r="I6" i="10"/>
  <c r="H6" i="10"/>
  <c r="G6" i="10"/>
  <c r="F6" i="10"/>
  <c r="E6" i="10"/>
  <c r="D6" i="10"/>
  <c r="M5" i="10"/>
  <c r="L5" i="10"/>
  <c r="K5" i="10"/>
  <c r="J5" i="10"/>
  <c r="I5" i="10"/>
  <c r="H5" i="10"/>
  <c r="G5" i="10"/>
  <c r="F5" i="10"/>
  <c r="E5" i="10"/>
  <c r="F26" i="11"/>
  <c r="F25" i="11"/>
  <c r="E25" i="11"/>
  <c r="F24" i="11"/>
  <c r="E24" i="11"/>
  <c r="F23" i="11"/>
  <c r="E23" i="11"/>
  <c r="D20" i="11"/>
  <c r="O19" i="11"/>
  <c r="N19" i="11"/>
  <c r="M19" i="11"/>
  <c r="L19" i="11"/>
  <c r="K19" i="11"/>
  <c r="J19" i="11"/>
  <c r="I19" i="11"/>
  <c r="H19" i="11"/>
  <c r="G19" i="11"/>
  <c r="F19" i="11"/>
  <c r="E19" i="11"/>
  <c r="D19" i="11"/>
  <c r="C19" i="11"/>
  <c r="N18" i="11"/>
  <c r="M18" i="11"/>
  <c r="L18" i="11"/>
  <c r="K18" i="11"/>
  <c r="J18" i="11"/>
  <c r="I18" i="11"/>
  <c r="H18" i="11"/>
  <c r="G18" i="11"/>
  <c r="F18" i="11"/>
  <c r="E18" i="11"/>
  <c r="D18" i="11"/>
  <c r="C18" i="11"/>
  <c r="M17" i="11"/>
  <c r="L17" i="11"/>
  <c r="K17" i="11"/>
  <c r="J17" i="11"/>
  <c r="I17" i="11"/>
  <c r="H17" i="11"/>
  <c r="G17" i="11"/>
  <c r="F17" i="11"/>
  <c r="E17" i="11"/>
  <c r="C17" i="11"/>
  <c r="D14" i="11"/>
  <c r="O13" i="11"/>
  <c r="N13" i="11"/>
  <c r="M13" i="11"/>
  <c r="L13" i="11"/>
  <c r="K13" i="11"/>
  <c r="J13" i="11"/>
  <c r="I13" i="11"/>
  <c r="H13" i="11"/>
  <c r="G13" i="11"/>
  <c r="F13" i="11"/>
  <c r="E13" i="11"/>
  <c r="D13" i="11"/>
  <c r="C13" i="11"/>
  <c r="N12" i="11"/>
  <c r="M12" i="11"/>
  <c r="L12" i="11"/>
  <c r="K12" i="11"/>
  <c r="J12" i="11"/>
  <c r="I12" i="11"/>
  <c r="H12" i="11"/>
  <c r="G12" i="11"/>
  <c r="F12" i="11"/>
  <c r="E12" i="11"/>
  <c r="D12" i="11"/>
  <c r="M11" i="11"/>
  <c r="L11" i="11"/>
  <c r="K11" i="11"/>
  <c r="J11" i="11"/>
  <c r="I11" i="11"/>
  <c r="H11" i="11"/>
  <c r="G11" i="11"/>
  <c r="F11" i="11"/>
  <c r="E11" i="11"/>
  <c r="C11" i="11"/>
  <c r="D8" i="11"/>
  <c r="N7" i="11"/>
  <c r="M7" i="11"/>
  <c r="L7" i="11"/>
  <c r="K7" i="11"/>
  <c r="J7" i="11"/>
  <c r="I7" i="11"/>
  <c r="H7" i="11"/>
  <c r="G7" i="11"/>
  <c r="F7" i="11"/>
  <c r="E7" i="11"/>
  <c r="D7" i="11"/>
  <c r="C7" i="11"/>
  <c r="N6" i="11"/>
  <c r="M6" i="11"/>
  <c r="L6" i="11"/>
  <c r="K6" i="11"/>
  <c r="J6" i="11"/>
  <c r="I6" i="11"/>
  <c r="H6" i="11"/>
  <c r="G6" i="11"/>
  <c r="F6" i="11"/>
  <c r="E6" i="11"/>
  <c r="D6" i="11"/>
  <c r="M5" i="11"/>
  <c r="L5" i="11"/>
  <c r="K5" i="11"/>
  <c r="J5" i="11"/>
  <c r="I5" i="11"/>
  <c r="H5" i="11"/>
  <c r="G5" i="11"/>
  <c r="F5" i="11"/>
  <c r="E5" i="11"/>
  <c r="F26" i="12"/>
  <c r="F25" i="12"/>
  <c r="E25" i="12"/>
  <c r="F24" i="12"/>
  <c r="E24" i="12"/>
  <c r="F23" i="12"/>
  <c r="E23" i="12"/>
  <c r="D20" i="12"/>
  <c r="O19" i="12"/>
  <c r="N19" i="12"/>
  <c r="M19" i="12"/>
  <c r="L19" i="12"/>
  <c r="K19" i="12"/>
  <c r="J19" i="12"/>
  <c r="I19" i="12"/>
  <c r="H19" i="12"/>
  <c r="G19" i="12"/>
  <c r="F19" i="12"/>
  <c r="E19" i="12"/>
  <c r="D19" i="12"/>
  <c r="C19" i="12"/>
  <c r="N18" i="12"/>
  <c r="M18" i="12"/>
  <c r="L18" i="12"/>
  <c r="K18" i="12"/>
  <c r="J18" i="12"/>
  <c r="I18" i="12"/>
  <c r="H18" i="12"/>
  <c r="G18" i="12"/>
  <c r="F18" i="12"/>
  <c r="E18" i="12"/>
  <c r="D18" i="12"/>
  <c r="C18" i="12"/>
  <c r="M17" i="12"/>
  <c r="L17" i="12"/>
  <c r="K17" i="12"/>
  <c r="J17" i="12"/>
  <c r="I17" i="12"/>
  <c r="H17" i="12"/>
  <c r="G17" i="12"/>
  <c r="F17" i="12"/>
  <c r="E17" i="12"/>
  <c r="C17" i="12"/>
  <c r="D14" i="12"/>
  <c r="O13" i="12"/>
  <c r="N13" i="12"/>
  <c r="M13" i="12"/>
  <c r="L13" i="12"/>
  <c r="K13" i="12"/>
  <c r="J13" i="12"/>
  <c r="I13" i="12"/>
  <c r="H13" i="12"/>
  <c r="G13" i="12"/>
  <c r="F13" i="12"/>
  <c r="E13" i="12"/>
  <c r="D13" i="12"/>
  <c r="C13" i="12"/>
  <c r="N12" i="12"/>
  <c r="M12" i="12"/>
  <c r="L12" i="12"/>
  <c r="K12" i="12"/>
  <c r="J12" i="12"/>
  <c r="I12" i="12"/>
  <c r="H12" i="12"/>
  <c r="G12" i="12"/>
  <c r="F12" i="12"/>
  <c r="E12" i="12"/>
  <c r="D12" i="12"/>
  <c r="M11" i="12"/>
  <c r="L11" i="12"/>
  <c r="K11" i="12"/>
  <c r="J11" i="12"/>
  <c r="I11" i="12"/>
  <c r="H11" i="12"/>
  <c r="G11" i="12"/>
  <c r="F11" i="12"/>
  <c r="E11" i="12"/>
  <c r="C11" i="12"/>
  <c r="D8" i="12"/>
  <c r="N7" i="12"/>
  <c r="M7" i="12"/>
  <c r="L7" i="12"/>
  <c r="K7" i="12"/>
  <c r="J7" i="12"/>
  <c r="I7" i="12"/>
  <c r="H7" i="12"/>
  <c r="G7" i="12"/>
  <c r="F7" i="12"/>
  <c r="E7" i="12"/>
  <c r="D7" i="12"/>
  <c r="C7" i="12"/>
  <c r="N6" i="12"/>
  <c r="M6" i="12"/>
  <c r="L6" i="12"/>
  <c r="K6" i="12"/>
  <c r="J6" i="12"/>
  <c r="I6" i="12"/>
  <c r="H6" i="12"/>
  <c r="G6" i="12"/>
  <c r="F6" i="12"/>
  <c r="E6" i="12"/>
  <c r="D6" i="12"/>
  <c r="M5" i="12"/>
  <c r="L5" i="12"/>
  <c r="K5" i="12"/>
  <c r="J5" i="12"/>
  <c r="I5" i="12"/>
  <c r="H5" i="12"/>
  <c r="G5" i="12"/>
  <c r="F5" i="12"/>
  <c r="E5" i="12"/>
  <c r="F26" i="13"/>
  <c r="F25" i="13"/>
  <c r="E25" i="13"/>
  <c r="F24" i="13"/>
  <c r="E24" i="13"/>
  <c r="F23" i="13"/>
  <c r="E23" i="13"/>
  <c r="D20" i="13"/>
  <c r="O19" i="13"/>
  <c r="N19" i="13"/>
  <c r="M19" i="13"/>
  <c r="L19" i="13"/>
  <c r="K19" i="13"/>
  <c r="J19" i="13"/>
  <c r="I19" i="13"/>
  <c r="H19" i="13"/>
  <c r="G19" i="13"/>
  <c r="F19" i="13"/>
  <c r="E19" i="13"/>
  <c r="D19" i="13"/>
  <c r="C19" i="13"/>
  <c r="N18" i="13"/>
  <c r="M18" i="13"/>
  <c r="L18" i="13"/>
  <c r="K18" i="13"/>
  <c r="J18" i="13"/>
  <c r="I18" i="13"/>
  <c r="H18" i="13"/>
  <c r="G18" i="13"/>
  <c r="F18" i="13"/>
  <c r="E18" i="13"/>
  <c r="D18" i="13"/>
  <c r="C18" i="13"/>
  <c r="M17" i="13"/>
  <c r="L17" i="13"/>
  <c r="K17" i="13"/>
  <c r="J17" i="13"/>
  <c r="I17" i="13"/>
  <c r="H17" i="13"/>
  <c r="G17" i="13"/>
  <c r="F17" i="13"/>
  <c r="E17" i="13"/>
  <c r="C17" i="13"/>
  <c r="D14" i="13"/>
  <c r="O13" i="13"/>
  <c r="N13" i="13"/>
  <c r="M13" i="13"/>
  <c r="L13" i="13"/>
  <c r="K13" i="13"/>
  <c r="J13" i="13"/>
  <c r="I13" i="13"/>
  <c r="H13" i="13"/>
  <c r="G13" i="13"/>
  <c r="F13" i="13"/>
  <c r="E13" i="13"/>
  <c r="D13" i="13"/>
  <c r="C13" i="13"/>
  <c r="N12" i="13"/>
  <c r="M12" i="13"/>
  <c r="L12" i="13"/>
  <c r="K12" i="13"/>
  <c r="J12" i="13"/>
  <c r="I12" i="13"/>
  <c r="H12" i="13"/>
  <c r="G12" i="13"/>
  <c r="F12" i="13"/>
  <c r="E12" i="13"/>
  <c r="D12" i="13"/>
  <c r="M11" i="13"/>
  <c r="L11" i="13"/>
  <c r="K11" i="13"/>
  <c r="J11" i="13"/>
  <c r="I11" i="13"/>
  <c r="H11" i="13"/>
  <c r="G11" i="13"/>
  <c r="F11" i="13"/>
  <c r="E11" i="13"/>
  <c r="C11" i="13"/>
  <c r="D8" i="13"/>
  <c r="N7" i="13"/>
  <c r="C7" i="13"/>
  <c r="N6" i="13"/>
  <c r="M6" i="13"/>
  <c r="L6" i="13"/>
  <c r="K6" i="13"/>
  <c r="J6" i="13"/>
  <c r="I6" i="13"/>
  <c r="H6" i="13"/>
  <c r="G6" i="13"/>
  <c r="F6" i="13"/>
  <c r="E6" i="13"/>
  <c r="D6" i="13"/>
  <c r="M5" i="13"/>
  <c r="L5" i="13"/>
  <c r="K5" i="13"/>
  <c r="J5" i="13"/>
  <c r="I5" i="13"/>
  <c r="H5" i="13"/>
  <c r="G5" i="13"/>
  <c r="F5" i="13"/>
  <c r="E5" i="13"/>
  <c r="F26" i="15"/>
  <c r="F25" i="15"/>
  <c r="E25" i="15"/>
  <c r="F24" i="15"/>
  <c r="E24" i="15"/>
  <c r="F23" i="15"/>
  <c r="E23" i="15"/>
  <c r="D20" i="15"/>
  <c r="O19" i="15"/>
  <c r="N19" i="15"/>
  <c r="M19" i="15"/>
  <c r="L19" i="15"/>
  <c r="K19" i="15"/>
  <c r="J19" i="15"/>
  <c r="I19" i="15"/>
  <c r="H19" i="15"/>
  <c r="G19" i="15"/>
  <c r="F19" i="15"/>
  <c r="E19" i="15"/>
  <c r="D19" i="15"/>
  <c r="C19" i="15"/>
  <c r="N18" i="15"/>
  <c r="M18" i="15"/>
  <c r="L18" i="15"/>
  <c r="K18" i="15"/>
  <c r="J18" i="15"/>
  <c r="I18" i="15"/>
  <c r="H18" i="15"/>
  <c r="G18" i="15"/>
  <c r="F18" i="15"/>
  <c r="E18" i="15"/>
  <c r="D18" i="15"/>
  <c r="C18" i="15"/>
  <c r="M17" i="15"/>
  <c r="L17" i="15"/>
  <c r="K17" i="15"/>
  <c r="J17" i="15"/>
  <c r="I17" i="15"/>
  <c r="H17" i="15"/>
  <c r="G17" i="15"/>
  <c r="F17" i="15"/>
  <c r="E17" i="15"/>
  <c r="C17" i="15"/>
  <c r="D14" i="15"/>
  <c r="O13" i="15"/>
  <c r="N13" i="15"/>
  <c r="M13" i="15"/>
  <c r="L13" i="15"/>
  <c r="K13" i="15"/>
  <c r="J13" i="15"/>
  <c r="I13" i="15"/>
  <c r="H13" i="15"/>
  <c r="G13" i="15"/>
  <c r="F13" i="15"/>
  <c r="E13" i="15"/>
  <c r="D13" i="15"/>
  <c r="C13" i="15"/>
  <c r="N12" i="15"/>
  <c r="M12" i="15"/>
  <c r="L12" i="15"/>
  <c r="K12" i="15"/>
  <c r="J12" i="15"/>
  <c r="I12" i="15"/>
  <c r="H12" i="15"/>
  <c r="G12" i="15"/>
  <c r="F12" i="15"/>
  <c r="E12" i="15"/>
  <c r="D12" i="15"/>
  <c r="M11" i="15"/>
  <c r="L11" i="15"/>
  <c r="K11" i="15"/>
  <c r="J11" i="15"/>
  <c r="I11" i="15"/>
  <c r="H11" i="15"/>
  <c r="G11" i="15"/>
  <c r="F11" i="15"/>
  <c r="E11" i="15"/>
  <c r="C11" i="15"/>
  <c r="D8" i="15"/>
  <c r="N7" i="15"/>
  <c r="M7" i="15"/>
  <c r="L7" i="15"/>
  <c r="K7" i="15"/>
  <c r="J7" i="15"/>
  <c r="I7" i="15"/>
  <c r="H7" i="15"/>
  <c r="G7" i="15"/>
  <c r="F7" i="15"/>
  <c r="E7" i="15"/>
  <c r="D7" i="15"/>
  <c r="C7" i="15"/>
  <c r="N6" i="15"/>
  <c r="M6" i="15"/>
  <c r="L6" i="15"/>
  <c r="K6" i="15"/>
  <c r="J6" i="15"/>
  <c r="I6" i="15"/>
  <c r="H6" i="15"/>
  <c r="G6" i="15"/>
  <c r="F6" i="15"/>
  <c r="E6" i="15"/>
  <c r="D6" i="15"/>
  <c r="M5" i="15"/>
  <c r="L5" i="15"/>
  <c r="K5" i="15"/>
  <c r="J5" i="15"/>
  <c r="I5" i="15"/>
  <c r="H5" i="15"/>
  <c r="G5" i="15"/>
  <c r="F5" i="15"/>
  <c r="E5" i="15"/>
  <c r="F26" i="16"/>
  <c r="F25" i="16"/>
  <c r="E25" i="16"/>
  <c r="F24" i="16"/>
  <c r="E24" i="16"/>
  <c r="F23" i="16"/>
  <c r="E23" i="16"/>
  <c r="D20" i="16"/>
  <c r="O19" i="16"/>
  <c r="N19" i="16"/>
  <c r="M19" i="16"/>
  <c r="L19" i="16"/>
  <c r="K19" i="16"/>
  <c r="J19" i="16"/>
  <c r="I19" i="16"/>
  <c r="H19" i="16"/>
  <c r="G19" i="16"/>
  <c r="F19" i="16"/>
  <c r="E19" i="16"/>
  <c r="D19" i="16"/>
  <c r="C19" i="16"/>
  <c r="N18" i="16"/>
  <c r="M18" i="16"/>
  <c r="L18" i="16"/>
  <c r="K18" i="16"/>
  <c r="J18" i="16"/>
  <c r="H18" i="16"/>
  <c r="G18" i="16"/>
  <c r="F18" i="16"/>
  <c r="E18" i="16"/>
  <c r="D18" i="16"/>
  <c r="C18" i="16"/>
  <c r="M17" i="16"/>
  <c r="L17" i="16"/>
  <c r="K17" i="16"/>
  <c r="J17" i="16"/>
  <c r="I17" i="16"/>
  <c r="H17" i="16"/>
  <c r="G17" i="16"/>
  <c r="F17" i="16"/>
  <c r="E17" i="16"/>
  <c r="C17" i="16"/>
  <c r="D14" i="16"/>
  <c r="O13" i="16"/>
  <c r="N13" i="16"/>
  <c r="M13" i="16"/>
  <c r="L13" i="16"/>
  <c r="K13" i="16"/>
  <c r="J13" i="16"/>
  <c r="I13" i="16"/>
  <c r="H13" i="16"/>
  <c r="G13" i="16"/>
  <c r="F13" i="16"/>
  <c r="E13" i="16"/>
  <c r="D13" i="16"/>
  <c r="C13" i="16"/>
  <c r="N12" i="16"/>
  <c r="M12" i="16"/>
  <c r="L12" i="16"/>
  <c r="K12" i="16"/>
  <c r="J12" i="16"/>
  <c r="H12" i="16"/>
  <c r="G12" i="16"/>
  <c r="F12" i="16"/>
  <c r="E12" i="16"/>
  <c r="D12" i="16"/>
  <c r="C12" i="16"/>
  <c r="M11" i="16"/>
  <c r="L11" i="16"/>
  <c r="K11" i="16"/>
  <c r="J11" i="16"/>
  <c r="I11" i="16"/>
  <c r="H11" i="16"/>
  <c r="G11" i="16"/>
  <c r="F11" i="16"/>
  <c r="E11" i="16"/>
  <c r="C11" i="16"/>
  <c r="D8" i="16"/>
  <c r="N7" i="16"/>
  <c r="M7" i="16"/>
  <c r="L7" i="16"/>
  <c r="K7" i="16"/>
  <c r="J7" i="16"/>
  <c r="I7" i="16"/>
  <c r="H7" i="16"/>
  <c r="G7" i="16"/>
  <c r="F7" i="16"/>
  <c r="E7" i="16"/>
  <c r="D7" i="16"/>
  <c r="C7" i="16"/>
  <c r="N6" i="16"/>
  <c r="M6" i="16"/>
  <c r="L6" i="16"/>
  <c r="K6" i="16"/>
  <c r="J6" i="16"/>
  <c r="H6" i="16"/>
  <c r="G6" i="16"/>
  <c r="F6" i="16"/>
  <c r="E6" i="16"/>
  <c r="D6" i="16"/>
  <c r="M5" i="16"/>
  <c r="L5" i="16"/>
  <c r="K5" i="16"/>
  <c r="J5" i="16"/>
  <c r="I5" i="16"/>
  <c r="H5" i="16"/>
  <c r="G5" i="16"/>
  <c r="F5" i="16"/>
  <c r="E5" i="16"/>
  <c r="F26" i="17"/>
  <c r="F25" i="17"/>
  <c r="E25" i="17"/>
  <c r="F24" i="17"/>
  <c r="E24" i="17"/>
  <c r="F23" i="17"/>
  <c r="E23" i="17"/>
  <c r="D20" i="17"/>
  <c r="O19" i="17"/>
  <c r="N19" i="17"/>
  <c r="M19" i="17"/>
  <c r="L19" i="17"/>
  <c r="K19" i="17"/>
  <c r="J19" i="17"/>
  <c r="I19" i="17"/>
  <c r="H19" i="17"/>
  <c r="G19" i="17"/>
  <c r="F19" i="17"/>
  <c r="E19" i="17"/>
  <c r="D19" i="17"/>
  <c r="C19" i="17"/>
  <c r="N18" i="17"/>
  <c r="M18" i="17"/>
  <c r="L18" i="17"/>
  <c r="K18" i="17"/>
  <c r="J18" i="17"/>
  <c r="I18" i="17"/>
  <c r="H18" i="17"/>
  <c r="G18" i="17"/>
  <c r="F18" i="17"/>
  <c r="E18" i="17"/>
  <c r="D18" i="17"/>
  <c r="C18" i="17"/>
  <c r="M17" i="17"/>
  <c r="L17" i="17"/>
  <c r="K17" i="17"/>
  <c r="J17" i="17"/>
  <c r="I17" i="17"/>
  <c r="H17" i="17"/>
  <c r="G17" i="17"/>
  <c r="F17" i="17"/>
  <c r="E17" i="17"/>
  <c r="C17" i="17"/>
  <c r="D14" i="17"/>
  <c r="O13" i="17"/>
  <c r="N13" i="17"/>
  <c r="M13" i="17"/>
  <c r="L13" i="17"/>
  <c r="K13" i="17"/>
  <c r="J13" i="17"/>
  <c r="I13" i="17"/>
  <c r="H13" i="17"/>
  <c r="G13" i="17"/>
  <c r="F13" i="17"/>
  <c r="E13" i="17"/>
  <c r="D13" i="17"/>
  <c r="C13" i="17"/>
  <c r="N12" i="17"/>
  <c r="M12" i="17"/>
  <c r="L12" i="17"/>
  <c r="K12" i="17"/>
  <c r="J12" i="17"/>
  <c r="I12" i="17"/>
  <c r="H12" i="17"/>
  <c r="G12" i="17"/>
  <c r="F12" i="17"/>
  <c r="E12" i="17"/>
  <c r="D12" i="17"/>
  <c r="C12" i="17"/>
  <c r="M11" i="17"/>
  <c r="L11" i="17"/>
  <c r="K11" i="17"/>
  <c r="J11" i="17"/>
  <c r="I11" i="17"/>
  <c r="H11" i="17"/>
  <c r="G11" i="17"/>
  <c r="F11" i="17"/>
  <c r="E11" i="17"/>
  <c r="C11" i="17"/>
  <c r="D8" i="17"/>
  <c r="N7" i="17"/>
  <c r="M7" i="17"/>
  <c r="L7" i="17"/>
  <c r="K7" i="17"/>
  <c r="J7" i="17"/>
  <c r="I7" i="17"/>
  <c r="H7" i="17"/>
  <c r="G7" i="17"/>
  <c r="F7" i="17"/>
  <c r="E7" i="17"/>
  <c r="D7" i="17"/>
  <c r="C7" i="17"/>
  <c r="N6" i="17"/>
  <c r="M6" i="17"/>
  <c r="L6" i="17"/>
  <c r="K6" i="17"/>
  <c r="J6" i="17"/>
  <c r="I6" i="17"/>
  <c r="H6" i="17"/>
  <c r="G6" i="17"/>
  <c r="F6" i="17"/>
  <c r="E6" i="17"/>
  <c r="D6" i="17"/>
  <c r="M5" i="17"/>
  <c r="L5" i="17"/>
  <c r="K5" i="17"/>
  <c r="J5" i="17"/>
  <c r="I5" i="17"/>
  <c r="H5" i="17"/>
  <c r="G5" i="17"/>
  <c r="F5" i="17"/>
  <c r="E5" i="17"/>
  <c r="F26" i="18"/>
  <c r="F25" i="18"/>
  <c r="E25" i="18"/>
  <c r="F24" i="18"/>
  <c r="E24" i="18"/>
  <c r="F23" i="18"/>
  <c r="E23" i="18"/>
  <c r="D20" i="18"/>
  <c r="O19" i="18"/>
  <c r="N19" i="18"/>
  <c r="M19" i="18"/>
  <c r="L19" i="18"/>
  <c r="K19" i="18"/>
  <c r="J19" i="18"/>
  <c r="I19" i="18"/>
  <c r="H19" i="18"/>
  <c r="G19" i="18"/>
  <c r="F19" i="18"/>
  <c r="E19" i="18"/>
  <c r="D19" i="18"/>
  <c r="C19" i="18"/>
  <c r="N18" i="18"/>
  <c r="M18" i="18"/>
  <c r="L18" i="18"/>
  <c r="K18" i="18"/>
  <c r="J18" i="18"/>
  <c r="I18" i="18"/>
  <c r="H18" i="18"/>
  <c r="G18" i="18"/>
  <c r="F18" i="18"/>
  <c r="E18" i="18"/>
  <c r="D18" i="18"/>
  <c r="C18" i="18"/>
  <c r="M17" i="18"/>
  <c r="L17" i="18"/>
  <c r="K17" i="18"/>
  <c r="J17" i="18"/>
  <c r="I17" i="18"/>
  <c r="H17" i="18"/>
  <c r="G17" i="18"/>
  <c r="F17" i="18"/>
  <c r="E17" i="18"/>
  <c r="C17" i="18"/>
  <c r="D14" i="18"/>
  <c r="O13" i="18"/>
  <c r="N13" i="18"/>
  <c r="M13" i="18"/>
  <c r="L13" i="18"/>
  <c r="K13" i="18"/>
  <c r="J13" i="18"/>
  <c r="I13" i="18"/>
  <c r="H13" i="18"/>
  <c r="G13" i="18"/>
  <c r="F13" i="18"/>
  <c r="E13" i="18"/>
  <c r="D13" i="18"/>
  <c r="C13" i="18"/>
  <c r="N12" i="18"/>
  <c r="M12" i="18"/>
  <c r="L12" i="18"/>
  <c r="K12" i="18"/>
  <c r="J12" i="18"/>
  <c r="I12" i="18"/>
  <c r="H12" i="18"/>
  <c r="G12" i="18"/>
  <c r="F12" i="18"/>
  <c r="E12" i="18"/>
  <c r="D12" i="18"/>
  <c r="M11" i="18"/>
  <c r="L11" i="18"/>
  <c r="K11" i="18"/>
  <c r="J11" i="18"/>
  <c r="I11" i="18"/>
  <c r="H11" i="18"/>
  <c r="G11" i="18"/>
  <c r="F11" i="18"/>
  <c r="E11" i="18"/>
  <c r="C11" i="18"/>
  <c r="D8" i="18"/>
  <c r="N7" i="18"/>
  <c r="M7" i="18"/>
  <c r="L7" i="18"/>
  <c r="K7" i="18"/>
  <c r="J7" i="18"/>
  <c r="I7" i="18"/>
  <c r="H7" i="18"/>
  <c r="G7" i="18"/>
  <c r="F7" i="18"/>
  <c r="E7" i="18"/>
  <c r="D7" i="18"/>
  <c r="C7" i="18"/>
  <c r="N6" i="18"/>
  <c r="M6" i="18"/>
  <c r="L6" i="18"/>
  <c r="K6" i="18"/>
  <c r="J6" i="18"/>
  <c r="H6" i="18"/>
  <c r="G6" i="18"/>
  <c r="F6" i="18"/>
  <c r="E6" i="18"/>
  <c r="D6" i="18"/>
  <c r="M5" i="18"/>
  <c r="L5" i="18"/>
  <c r="K5" i="18"/>
  <c r="J5" i="18"/>
  <c r="I5" i="18"/>
  <c r="H5" i="18"/>
  <c r="G5" i="18"/>
  <c r="F5" i="18"/>
  <c r="E5" i="18"/>
  <c r="F26" i="19"/>
  <c r="F25" i="19"/>
  <c r="E25" i="19"/>
  <c r="F24" i="19"/>
  <c r="E24" i="19"/>
  <c r="F23" i="19"/>
  <c r="E23" i="19"/>
  <c r="D20" i="19"/>
  <c r="O19" i="19"/>
  <c r="N19" i="19"/>
  <c r="M19" i="19"/>
  <c r="L19" i="19"/>
  <c r="K19" i="19"/>
  <c r="J19" i="19"/>
  <c r="I19" i="19"/>
  <c r="H19" i="19"/>
  <c r="G19" i="19"/>
  <c r="F19" i="19"/>
  <c r="E19" i="19"/>
  <c r="D19" i="19"/>
  <c r="C19" i="19"/>
  <c r="N18" i="19"/>
  <c r="M18" i="19"/>
  <c r="L18" i="19"/>
  <c r="K18" i="19"/>
  <c r="J18" i="19"/>
  <c r="I18" i="19"/>
  <c r="H18" i="19"/>
  <c r="G18" i="19"/>
  <c r="F18" i="19"/>
  <c r="E18" i="19"/>
  <c r="D18" i="19"/>
  <c r="C18" i="19"/>
  <c r="M17" i="19"/>
  <c r="L17" i="19"/>
  <c r="K17" i="19"/>
  <c r="J17" i="19"/>
  <c r="I17" i="19"/>
  <c r="H17" i="19"/>
  <c r="G17" i="19"/>
  <c r="F17" i="19"/>
  <c r="E17" i="19"/>
  <c r="C17" i="19"/>
  <c r="D14" i="19"/>
  <c r="O13" i="19"/>
  <c r="N13" i="19"/>
  <c r="M13" i="19"/>
  <c r="L13" i="19"/>
  <c r="K13" i="19"/>
  <c r="J13" i="19"/>
  <c r="I13" i="19"/>
  <c r="H13" i="19"/>
  <c r="G13" i="19"/>
  <c r="F13" i="19"/>
  <c r="E13" i="19"/>
  <c r="D13" i="19"/>
  <c r="C13" i="19"/>
  <c r="N12" i="19"/>
  <c r="M12" i="19"/>
  <c r="L12" i="19"/>
  <c r="K12" i="19"/>
  <c r="J12" i="19"/>
  <c r="I12" i="19"/>
  <c r="H12" i="19"/>
  <c r="G12" i="19"/>
  <c r="F12" i="19"/>
  <c r="E12" i="19"/>
  <c r="D12" i="19"/>
  <c r="M11" i="19"/>
  <c r="L11" i="19"/>
  <c r="K11" i="19"/>
  <c r="J11" i="19"/>
  <c r="I11" i="19"/>
  <c r="H11" i="19"/>
  <c r="G11" i="19"/>
  <c r="F11" i="19"/>
  <c r="E11" i="19"/>
  <c r="C11" i="19"/>
  <c r="D8" i="19"/>
  <c r="N7" i="19"/>
  <c r="M7" i="19"/>
  <c r="L7" i="19"/>
  <c r="K7" i="19"/>
  <c r="J7" i="19"/>
  <c r="I7" i="19"/>
  <c r="H7" i="19"/>
  <c r="G7" i="19"/>
  <c r="F7" i="19"/>
  <c r="E7" i="19"/>
  <c r="D7" i="19"/>
  <c r="C7" i="19"/>
  <c r="N6" i="19"/>
  <c r="M6" i="19"/>
  <c r="L6" i="19"/>
  <c r="K6" i="19"/>
  <c r="J6" i="19"/>
  <c r="I6" i="19"/>
  <c r="H6" i="19"/>
  <c r="G6" i="19"/>
  <c r="F6" i="19"/>
  <c r="E6" i="19"/>
  <c r="D6" i="19"/>
  <c r="M5" i="19"/>
  <c r="L5" i="19"/>
  <c r="K5" i="19"/>
  <c r="J5" i="19"/>
  <c r="I5" i="19"/>
  <c r="H5" i="19"/>
  <c r="G5" i="19"/>
  <c r="F5" i="19"/>
  <c r="E5" i="19"/>
  <c r="F26" i="20"/>
  <c r="F25" i="20"/>
  <c r="E25" i="20"/>
  <c r="F24" i="20"/>
  <c r="E24" i="20"/>
  <c r="F23" i="20"/>
  <c r="E23" i="20"/>
  <c r="D20" i="20"/>
  <c r="O19" i="20"/>
  <c r="N19" i="20"/>
  <c r="M19" i="20"/>
  <c r="L19" i="20"/>
  <c r="K19" i="20"/>
  <c r="J19" i="20"/>
  <c r="I19" i="20"/>
  <c r="H19" i="20"/>
  <c r="G19" i="20"/>
  <c r="F19" i="20"/>
  <c r="E19" i="20"/>
  <c r="D19" i="20"/>
  <c r="C19" i="20"/>
  <c r="N18" i="20"/>
  <c r="M18" i="20"/>
  <c r="L18" i="20"/>
  <c r="K18" i="20"/>
  <c r="J18" i="20"/>
  <c r="I18" i="20"/>
  <c r="H18" i="20"/>
  <c r="G18" i="20"/>
  <c r="F18" i="20"/>
  <c r="E18" i="20"/>
  <c r="D18" i="20"/>
  <c r="C18" i="20"/>
  <c r="M17" i="20"/>
  <c r="L17" i="20"/>
  <c r="K17" i="20"/>
  <c r="J17" i="20"/>
  <c r="I17" i="20"/>
  <c r="H17" i="20"/>
  <c r="G17" i="20"/>
  <c r="F17" i="20"/>
  <c r="E17" i="20"/>
  <c r="C17" i="20"/>
  <c r="D14" i="20"/>
  <c r="O13" i="20"/>
  <c r="N13" i="20"/>
  <c r="M13" i="20"/>
  <c r="L13" i="20"/>
  <c r="K13" i="20"/>
  <c r="J13" i="20"/>
  <c r="I13" i="20"/>
  <c r="H13" i="20"/>
  <c r="G13" i="20"/>
  <c r="F13" i="20"/>
  <c r="E13" i="20"/>
  <c r="D13" i="20"/>
  <c r="C13" i="20"/>
  <c r="N12" i="20"/>
  <c r="M12" i="20"/>
  <c r="L12" i="20"/>
  <c r="K12" i="20"/>
  <c r="J12" i="20"/>
  <c r="I12" i="20"/>
  <c r="H12" i="20"/>
  <c r="G12" i="20"/>
  <c r="F12" i="20"/>
  <c r="E12" i="20"/>
  <c r="D12" i="20"/>
  <c r="M11" i="20"/>
  <c r="L11" i="20"/>
  <c r="K11" i="20"/>
  <c r="J11" i="20"/>
  <c r="I11" i="20"/>
  <c r="H11" i="20"/>
  <c r="G11" i="20"/>
  <c r="F11" i="20"/>
  <c r="E11" i="20"/>
  <c r="C11" i="20"/>
  <c r="D8" i="20"/>
  <c r="N7" i="20"/>
  <c r="M7" i="20"/>
  <c r="L7" i="20"/>
  <c r="K7" i="20"/>
  <c r="J7" i="20"/>
  <c r="I7" i="20"/>
  <c r="H7" i="20"/>
  <c r="G7" i="20"/>
  <c r="F7" i="20"/>
  <c r="E7" i="20"/>
  <c r="D7" i="20"/>
  <c r="C7" i="20"/>
  <c r="N6" i="20"/>
  <c r="M6" i="20"/>
  <c r="L6" i="20"/>
  <c r="K6" i="20"/>
  <c r="J6" i="20"/>
  <c r="I6" i="20"/>
  <c r="H6" i="20"/>
  <c r="G6" i="20"/>
  <c r="F6" i="20"/>
  <c r="E6" i="20"/>
  <c r="D6" i="20"/>
  <c r="M5" i="20"/>
  <c r="L5" i="20"/>
  <c r="K5" i="20"/>
  <c r="J5" i="20"/>
  <c r="I5" i="20"/>
  <c r="H5" i="20"/>
  <c r="G5" i="20"/>
  <c r="F5" i="20"/>
  <c r="E5" i="20"/>
  <c r="F26" i="21"/>
  <c r="F25" i="21"/>
  <c r="E25" i="21"/>
  <c r="F24" i="21"/>
  <c r="E24" i="21"/>
  <c r="F23" i="21"/>
  <c r="E23" i="21"/>
  <c r="D20" i="21"/>
  <c r="O19" i="21"/>
  <c r="N19" i="21"/>
  <c r="M19" i="21"/>
  <c r="L19" i="21"/>
  <c r="K19" i="21"/>
  <c r="J19" i="21"/>
  <c r="I19" i="21"/>
  <c r="H19" i="21"/>
  <c r="G19" i="21"/>
  <c r="F19" i="21"/>
  <c r="E19" i="21"/>
  <c r="D19" i="21"/>
  <c r="C19" i="21"/>
  <c r="N18" i="21"/>
  <c r="M18" i="21"/>
  <c r="L18" i="21"/>
  <c r="K18" i="21"/>
  <c r="J18" i="21"/>
  <c r="I18" i="21"/>
  <c r="H18" i="21"/>
  <c r="G18" i="21"/>
  <c r="F18" i="21"/>
  <c r="E18" i="21"/>
  <c r="D18" i="21"/>
  <c r="C18" i="21"/>
  <c r="M17" i="21"/>
  <c r="L17" i="21"/>
  <c r="K17" i="21"/>
  <c r="J17" i="21"/>
  <c r="I17" i="21"/>
  <c r="H17" i="21"/>
  <c r="G17" i="21"/>
  <c r="F17" i="21"/>
  <c r="E17" i="21"/>
  <c r="C17" i="21"/>
  <c r="D14" i="21"/>
  <c r="O13" i="21"/>
  <c r="N13" i="21"/>
  <c r="M13" i="21"/>
  <c r="L13" i="21"/>
  <c r="K13" i="21"/>
  <c r="J13" i="21"/>
  <c r="I13" i="21"/>
  <c r="H13" i="21"/>
  <c r="G13" i="21"/>
  <c r="F13" i="21"/>
  <c r="E13" i="21"/>
  <c r="D13" i="21"/>
  <c r="C13" i="21"/>
  <c r="N12" i="21"/>
  <c r="M12" i="21"/>
  <c r="L12" i="21"/>
  <c r="K12" i="21"/>
  <c r="J12" i="21"/>
  <c r="I12" i="21"/>
  <c r="H12" i="21"/>
  <c r="G12" i="21"/>
  <c r="F12" i="21"/>
  <c r="E12" i="21"/>
  <c r="D12" i="21"/>
  <c r="M11" i="21"/>
  <c r="L11" i="21"/>
  <c r="K11" i="21"/>
  <c r="J11" i="21"/>
  <c r="I11" i="21"/>
  <c r="H11" i="21"/>
  <c r="G11" i="21"/>
  <c r="F11" i="21"/>
  <c r="E11" i="21"/>
  <c r="C11" i="21"/>
  <c r="D8" i="21"/>
  <c r="N7" i="21"/>
  <c r="M7" i="21"/>
  <c r="L7" i="21"/>
  <c r="K7" i="21"/>
  <c r="J7" i="21"/>
  <c r="I7" i="21"/>
  <c r="H7" i="21"/>
  <c r="G7" i="21"/>
  <c r="F7" i="21"/>
  <c r="E7" i="21"/>
  <c r="D7" i="21"/>
  <c r="C7" i="21"/>
  <c r="N6" i="21"/>
  <c r="M6" i="21"/>
  <c r="L6" i="21"/>
  <c r="K6" i="21"/>
  <c r="J6" i="21"/>
  <c r="I6" i="21"/>
  <c r="H6" i="21"/>
  <c r="G6" i="21"/>
  <c r="F6" i="21"/>
  <c r="E6" i="21"/>
  <c r="D6" i="21"/>
  <c r="M5" i="21"/>
  <c r="L5" i="21"/>
  <c r="K5" i="21"/>
  <c r="J5" i="21"/>
  <c r="I5" i="21"/>
  <c r="H5" i="21"/>
  <c r="G5" i="21"/>
  <c r="F5" i="21"/>
  <c r="E5" i="21"/>
  <c r="F26" i="22"/>
  <c r="F25" i="22"/>
  <c r="E25" i="22"/>
  <c r="F24" i="22"/>
  <c r="E24" i="22"/>
  <c r="F23" i="22"/>
  <c r="E23" i="22"/>
  <c r="D20" i="22"/>
  <c r="O19" i="22"/>
  <c r="N19" i="22"/>
  <c r="M19" i="22"/>
  <c r="L19" i="22"/>
  <c r="K19" i="22"/>
  <c r="J19" i="22"/>
  <c r="I19" i="22"/>
  <c r="H19" i="22"/>
  <c r="G19" i="22"/>
  <c r="F19" i="22"/>
  <c r="E19" i="22"/>
  <c r="D19" i="22"/>
  <c r="C19" i="22"/>
  <c r="N18" i="22"/>
  <c r="M18" i="22"/>
  <c r="L18" i="22"/>
  <c r="K18" i="22"/>
  <c r="J18" i="22"/>
  <c r="I18" i="22"/>
  <c r="H18" i="22"/>
  <c r="G18" i="22"/>
  <c r="F18" i="22"/>
  <c r="E18" i="22"/>
  <c r="D18" i="22"/>
  <c r="C18" i="22"/>
  <c r="M17" i="22"/>
  <c r="L17" i="22"/>
  <c r="K17" i="22"/>
  <c r="J17" i="22"/>
  <c r="I17" i="22"/>
  <c r="H17" i="22"/>
  <c r="G17" i="22"/>
  <c r="F17" i="22"/>
  <c r="E17" i="22"/>
  <c r="D17" i="22"/>
  <c r="C17" i="22"/>
  <c r="D14" i="22"/>
  <c r="O13" i="22"/>
  <c r="N13" i="22"/>
  <c r="M13" i="22"/>
  <c r="L13" i="22"/>
  <c r="K13" i="22"/>
  <c r="J13" i="22"/>
  <c r="I13" i="22"/>
  <c r="H13" i="22"/>
  <c r="G13" i="22"/>
  <c r="F13" i="22"/>
  <c r="E13" i="22"/>
  <c r="D13" i="22"/>
  <c r="C13" i="22"/>
  <c r="N12" i="22"/>
  <c r="M12" i="22"/>
  <c r="L12" i="22"/>
  <c r="K12" i="22"/>
  <c r="J12" i="22"/>
  <c r="I12" i="22"/>
  <c r="H12" i="22"/>
  <c r="G12" i="22"/>
  <c r="F12" i="22"/>
  <c r="E12" i="22"/>
  <c r="D12" i="22"/>
  <c r="C12" i="22"/>
  <c r="M11" i="22"/>
  <c r="L11" i="22"/>
  <c r="K11" i="22"/>
  <c r="J11" i="22"/>
  <c r="I11" i="22"/>
  <c r="H11" i="22"/>
  <c r="G11" i="22"/>
  <c r="F11" i="22"/>
  <c r="E11" i="22"/>
  <c r="D11" i="22"/>
  <c r="C11" i="22"/>
  <c r="D8" i="22"/>
  <c r="N7" i="22"/>
  <c r="M7" i="22"/>
  <c r="L7" i="22"/>
  <c r="K7" i="22"/>
  <c r="J7" i="22"/>
  <c r="I7" i="22"/>
  <c r="H7" i="22"/>
  <c r="G7" i="22"/>
  <c r="F7" i="22"/>
  <c r="E7" i="22"/>
  <c r="D7" i="22"/>
  <c r="C7" i="22"/>
  <c r="N6" i="22"/>
  <c r="M6" i="22"/>
  <c r="L6" i="22"/>
  <c r="K6" i="22"/>
  <c r="J6" i="22"/>
  <c r="I6" i="22"/>
  <c r="H6" i="22"/>
  <c r="G6" i="22"/>
  <c r="F6" i="22"/>
  <c r="E6" i="22"/>
  <c r="D6" i="22"/>
  <c r="M5" i="22"/>
  <c r="L5" i="22"/>
  <c r="K5" i="22"/>
  <c r="J5" i="22"/>
  <c r="I5" i="22"/>
  <c r="H5" i="22"/>
  <c r="G5" i="22"/>
  <c r="F5" i="22"/>
  <c r="E5" i="22"/>
  <c r="F26" i="23"/>
  <c r="F25" i="23"/>
  <c r="E25" i="23"/>
  <c r="F24" i="23"/>
  <c r="E24" i="23"/>
  <c r="F23" i="23"/>
  <c r="E23" i="23"/>
  <c r="D20" i="23"/>
  <c r="O19" i="23"/>
  <c r="N19" i="23"/>
  <c r="M19" i="23"/>
  <c r="L19" i="23"/>
  <c r="K19" i="23"/>
  <c r="J19" i="23"/>
  <c r="I19" i="23"/>
  <c r="H19" i="23"/>
  <c r="G19" i="23"/>
  <c r="F19" i="23"/>
  <c r="E19" i="23"/>
  <c r="D19" i="23"/>
  <c r="C19" i="23"/>
  <c r="N18" i="23"/>
  <c r="M18" i="23"/>
  <c r="L18" i="23"/>
  <c r="K18" i="23"/>
  <c r="J18" i="23"/>
  <c r="I18" i="23"/>
  <c r="H18" i="23"/>
  <c r="G18" i="23"/>
  <c r="F18" i="23"/>
  <c r="E18" i="23"/>
  <c r="D18" i="23"/>
  <c r="C18" i="23"/>
  <c r="M17" i="23"/>
  <c r="L17" i="23"/>
  <c r="K17" i="23"/>
  <c r="J17" i="23"/>
  <c r="I17" i="23"/>
  <c r="H17" i="23"/>
  <c r="G17" i="23"/>
  <c r="F17" i="23"/>
  <c r="E17" i="23"/>
  <c r="C17" i="23"/>
  <c r="D14" i="23"/>
  <c r="O13" i="23"/>
  <c r="N13" i="23"/>
  <c r="M13" i="23"/>
  <c r="L13" i="23"/>
  <c r="K13" i="23"/>
  <c r="J13" i="23"/>
  <c r="I13" i="23"/>
  <c r="H13" i="23"/>
  <c r="G13" i="23"/>
  <c r="F13" i="23"/>
  <c r="E13" i="23"/>
  <c r="D13" i="23"/>
  <c r="C13" i="23"/>
  <c r="N12" i="23"/>
  <c r="M12" i="23"/>
  <c r="L12" i="23"/>
  <c r="K12" i="23"/>
  <c r="J12" i="23"/>
  <c r="I12" i="23"/>
  <c r="H12" i="23"/>
  <c r="G12" i="23"/>
  <c r="F12" i="23"/>
  <c r="E12" i="23"/>
  <c r="D12" i="23"/>
  <c r="C12" i="23"/>
  <c r="M11" i="23"/>
  <c r="L11" i="23"/>
  <c r="K11" i="23"/>
  <c r="J11" i="23"/>
  <c r="I11" i="23"/>
  <c r="H11" i="23"/>
  <c r="G11" i="23"/>
  <c r="F11" i="23"/>
  <c r="E11" i="23"/>
  <c r="C11" i="23"/>
  <c r="D8" i="23"/>
  <c r="N7" i="23"/>
  <c r="M7" i="23"/>
  <c r="L7" i="23"/>
  <c r="K7" i="23"/>
  <c r="J7" i="23"/>
  <c r="I7" i="23"/>
  <c r="H7" i="23"/>
  <c r="G7" i="23"/>
  <c r="F7" i="23"/>
  <c r="E7" i="23"/>
  <c r="D7" i="23"/>
  <c r="C7" i="23"/>
  <c r="N6" i="23"/>
  <c r="M6" i="23"/>
  <c r="L6" i="23"/>
  <c r="K6" i="23"/>
  <c r="J6" i="23"/>
  <c r="I6" i="23"/>
  <c r="H6" i="23"/>
  <c r="G6" i="23"/>
  <c r="F6" i="23"/>
  <c r="E6" i="23"/>
  <c r="D6" i="23"/>
  <c r="M5" i="23"/>
  <c r="L5" i="23"/>
  <c r="K5" i="23"/>
  <c r="J5" i="23"/>
  <c r="I5" i="23"/>
  <c r="H5" i="23"/>
  <c r="G5" i="23"/>
  <c r="F5" i="23"/>
  <c r="E5" i="23"/>
  <c r="F26" i="24"/>
  <c r="F25" i="24"/>
  <c r="E25" i="24"/>
  <c r="F24" i="24"/>
  <c r="E24" i="24"/>
  <c r="F23" i="24"/>
  <c r="E23" i="24"/>
  <c r="D20" i="24"/>
  <c r="O19" i="24"/>
  <c r="N19" i="24"/>
  <c r="M19" i="24"/>
  <c r="L19" i="24"/>
  <c r="K19" i="24"/>
  <c r="J19" i="24"/>
  <c r="I19" i="24"/>
  <c r="H19" i="24"/>
  <c r="G19" i="24"/>
  <c r="F19" i="24"/>
  <c r="E19" i="24"/>
  <c r="D19" i="24"/>
  <c r="C19" i="24"/>
  <c r="N18" i="24"/>
  <c r="M18" i="24"/>
  <c r="L18" i="24"/>
  <c r="K18" i="24"/>
  <c r="J18" i="24"/>
  <c r="I18" i="24"/>
  <c r="H18" i="24"/>
  <c r="G18" i="24"/>
  <c r="F18" i="24"/>
  <c r="E18" i="24"/>
  <c r="D18" i="24"/>
  <c r="C18" i="24"/>
  <c r="M17" i="24"/>
  <c r="L17" i="24"/>
  <c r="K17" i="24"/>
  <c r="J17" i="24"/>
  <c r="I17" i="24"/>
  <c r="H17" i="24"/>
  <c r="G17" i="24"/>
  <c r="F17" i="24"/>
  <c r="E17" i="24"/>
  <c r="C17" i="24"/>
  <c r="D14" i="24"/>
  <c r="O13" i="24"/>
  <c r="N13" i="24"/>
  <c r="M13" i="24"/>
  <c r="L13" i="24"/>
  <c r="K13" i="24"/>
  <c r="J13" i="24"/>
  <c r="I13" i="24"/>
  <c r="H13" i="24"/>
  <c r="G13" i="24"/>
  <c r="F13" i="24"/>
  <c r="E13" i="24"/>
  <c r="D13" i="24"/>
  <c r="C13" i="24"/>
  <c r="N12" i="24"/>
  <c r="M12" i="24"/>
  <c r="L12" i="24"/>
  <c r="K12" i="24"/>
  <c r="J12" i="24"/>
  <c r="I12" i="24"/>
  <c r="H12" i="24"/>
  <c r="G12" i="24"/>
  <c r="F12" i="24"/>
  <c r="E12" i="24"/>
  <c r="D12" i="24"/>
  <c r="C12" i="24"/>
  <c r="M11" i="24"/>
  <c r="L11" i="24"/>
  <c r="K11" i="24"/>
  <c r="J11" i="24"/>
  <c r="I11" i="24"/>
  <c r="H11" i="24"/>
  <c r="G11" i="24"/>
  <c r="F11" i="24"/>
  <c r="E11" i="24"/>
  <c r="C11" i="24"/>
  <c r="D8" i="24"/>
  <c r="N7" i="24"/>
  <c r="M7" i="24"/>
  <c r="L7" i="24"/>
  <c r="K7" i="24"/>
  <c r="J7" i="24"/>
  <c r="I7" i="24"/>
  <c r="H7" i="24"/>
  <c r="G7" i="24"/>
  <c r="F7" i="24"/>
  <c r="E7" i="24"/>
  <c r="D7" i="24"/>
  <c r="C7" i="24"/>
  <c r="N6" i="24"/>
  <c r="M6" i="24"/>
  <c r="L6" i="24"/>
  <c r="K6" i="24"/>
  <c r="J6" i="24"/>
  <c r="I6" i="24"/>
  <c r="H6" i="24"/>
  <c r="G6" i="24"/>
  <c r="F6" i="24"/>
  <c r="E6" i="24"/>
  <c r="D6" i="24"/>
  <c r="M5" i="24"/>
  <c r="L5" i="24"/>
  <c r="K5" i="24"/>
  <c r="J5" i="24"/>
  <c r="I5" i="24"/>
  <c r="H5" i="24"/>
  <c r="G5" i="24"/>
  <c r="F5" i="24"/>
  <c r="E5" i="24"/>
  <c r="F26" i="25"/>
  <c r="F25" i="25"/>
  <c r="E25" i="25"/>
  <c r="F24" i="25"/>
  <c r="E24" i="25"/>
  <c r="F23" i="25"/>
  <c r="E23" i="25"/>
  <c r="D20" i="25"/>
  <c r="O19" i="25"/>
  <c r="N19" i="25"/>
  <c r="C19" i="25"/>
  <c r="N18" i="25"/>
  <c r="M18" i="25"/>
  <c r="L18" i="25"/>
  <c r="K18" i="25"/>
  <c r="J18" i="25"/>
  <c r="I18" i="25"/>
  <c r="H18" i="25"/>
  <c r="G18" i="25"/>
  <c r="F18" i="25"/>
  <c r="E18" i="25"/>
  <c r="D18" i="25"/>
  <c r="C18" i="25"/>
  <c r="M17" i="25"/>
  <c r="L17" i="25"/>
  <c r="K17" i="25"/>
  <c r="J17" i="25"/>
  <c r="I17" i="25"/>
  <c r="H17" i="25"/>
  <c r="G17" i="25"/>
  <c r="F17" i="25"/>
  <c r="E17" i="25"/>
  <c r="C17" i="25"/>
  <c r="D14" i="25"/>
  <c r="O13" i="25"/>
  <c r="N13" i="25"/>
  <c r="C13" i="25"/>
  <c r="N12" i="25"/>
  <c r="M12" i="25"/>
  <c r="L12" i="25"/>
  <c r="K12" i="25"/>
  <c r="J12" i="25"/>
  <c r="I12" i="25"/>
  <c r="H12" i="25"/>
  <c r="G12" i="25"/>
  <c r="F12" i="25"/>
  <c r="E12" i="25"/>
  <c r="D12" i="25"/>
  <c r="C12" i="25"/>
  <c r="M11" i="25"/>
  <c r="L11" i="25"/>
  <c r="K11" i="25"/>
  <c r="J11" i="25"/>
  <c r="I11" i="25"/>
  <c r="H11" i="25"/>
  <c r="G11" i="25"/>
  <c r="F11" i="25"/>
  <c r="E11" i="25"/>
  <c r="C11" i="25"/>
  <c r="D8" i="25"/>
  <c r="N7" i="25"/>
  <c r="C7" i="25"/>
  <c r="N6" i="25"/>
  <c r="M6" i="25"/>
  <c r="L6" i="25"/>
  <c r="K6" i="25"/>
  <c r="J6" i="25"/>
  <c r="I6" i="25"/>
  <c r="H6" i="25"/>
  <c r="G6" i="25"/>
  <c r="F6" i="25"/>
  <c r="E6" i="25"/>
  <c r="D6" i="25"/>
  <c r="C6" i="25"/>
  <c r="M5" i="25"/>
  <c r="L5" i="25"/>
  <c r="K5" i="25"/>
  <c r="J5" i="25"/>
  <c r="I5" i="25"/>
  <c r="H5" i="25"/>
  <c r="G5" i="25"/>
  <c r="F5" i="25"/>
  <c r="E5" i="25"/>
  <c r="D18" i="28"/>
  <c r="E18" i="28" s="1"/>
  <c r="F18" i="28" s="1"/>
  <c r="G18" i="28" s="1"/>
  <c r="H18" i="28" s="1"/>
  <c r="I18" i="28" s="1"/>
  <c r="J18" i="28" s="1"/>
  <c r="K18" i="28" s="1"/>
  <c r="L18" i="28" s="1"/>
  <c r="C18" i="28"/>
  <c r="M17" i="28"/>
  <c r="L17" i="28"/>
  <c r="K17" i="28"/>
  <c r="J17" i="28"/>
  <c r="I17" i="28"/>
  <c r="H17" i="28"/>
  <c r="G17" i="28"/>
  <c r="F17" i="28"/>
  <c r="E17" i="28"/>
  <c r="C17" i="28"/>
  <c r="O13" i="28"/>
  <c r="D13" i="28" s="1"/>
  <c r="M13" i="28"/>
  <c r="L13" i="28"/>
  <c r="K13" i="28"/>
  <c r="J13" i="28"/>
  <c r="I13" i="28"/>
  <c r="H13" i="28"/>
  <c r="G13" i="28"/>
  <c r="F13" i="28"/>
  <c r="E13" i="28"/>
  <c r="C13" i="28"/>
  <c r="C19" i="28" s="1"/>
  <c r="N12" i="28"/>
  <c r="N13" i="28" s="1"/>
  <c r="M12" i="28"/>
  <c r="L12" i="28"/>
  <c r="K12" i="28"/>
  <c r="J12" i="28"/>
  <c r="I12" i="28"/>
  <c r="H12" i="28"/>
  <c r="G12" i="28"/>
  <c r="F12" i="28"/>
  <c r="E12" i="28"/>
  <c r="D12" i="28"/>
  <c r="C12" i="28"/>
  <c r="M11" i="28"/>
  <c r="L11" i="28"/>
  <c r="K11" i="28"/>
  <c r="J11" i="28"/>
  <c r="I11" i="28"/>
  <c r="H11" i="28"/>
  <c r="G11" i="28"/>
  <c r="F11" i="28"/>
  <c r="E11" i="28"/>
  <c r="C11" i="28"/>
  <c r="M7" i="28"/>
  <c r="L7" i="28"/>
  <c r="K7" i="28"/>
  <c r="J7" i="28"/>
  <c r="I7" i="28"/>
  <c r="H7" i="28"/>
  <c r="G7" i="28"/>
  <c r="F7" i="28"/>
  <c r="E7" i="28"/>
  <c r="D7" i="28"/>
  <c r="C7" i="28"/>
  <c r="N6" i="28"/>
  <c r="N7" i="28" s="1"/>
  <c r="M6" i="28"/>
  <c r="L6" i="28"/>
  <c r="K6" i="28"/>
  <c r="J6" i="28"/>
  <c r="I6" i="28"/>
  <c r="H6" i="28"/>
  <c r="G6" i="28"/>
  <c r="F6" i="28"/>
  <c r="E6" i="28"/>
  <c r="D6" i="28"/>
  <c r="M5" i="28"/>
  <c r="L5" i="28"/>
  <c r="K5" i="28"/>
  <c r="J5" i="28"/>
  <c r="I5" i="28"/>
  <c r="H5" i="28"/>
  <c r="G5" i="28"/>
  <c r="F5" i="28"/>
  <c r="E5" i="28"/>
  <c r="F26" i="27"/>
  <c r="F25" i="27"/>
  <c r="E25" i="27"/>
  <c r="F24" i="27"/>
  <c r="E24" i="27"/>
  <c r="F23" i="27"/>
  <c r="E23" i="27"/>
  <c r="D20" i="27"/>
  <c r="O19" i="27"/>
  <c r="N19" i="27"/>
  <c r="M19" i="27"/>
  <c r="L19" i="27"/>
  <c r="K19" i="27"/>
  <c r="J19" i="27"/>
  <c r="I19" i="27"/>
  <c r="H19" i="27"/>
  <c r="G19" i="27"/>
  <c r="F19" i="27"/>
  <c r="E19" i="27"/>
  <c r="D19" i="27"/>
  <c r="C19" i="27"/>
  <c r="N18" i="27"/>
  <c r="M18" i="27"/>
  <c r="L18" i="27"/>
  <c r="K18" i="27"/>
  <c r="J18" i="27"/>
  <c r="I18" i="27"/>
  <c r="H18" i="27"/>
  <c r="G18" i="27"/>
  <c r="F18" i="27"/>
  <c r="E18" i="27"/>
  <c r="D18" i="27"/>
  <c r="C18" i="27"/>
  <c r="M17" i="27"/>
  <c r="L17" i="27"/>
  <c r="K17" i="27"/>
  <c r="J17" i="27"/>
  <c r="I17" i="27"/>
  <c r="H17" i="27"/>
  <c r="G17" i="27"/>
  <c r="F17" i="27"/>
  <c r="E17" i="27"/>
  <c r="C17" i="27"/>
  <c r="D14" i="27"/>
  <c r="O13" i="27"/>
  <c r="N13" i="27"/>
  <c r="M13" i="27"/>
  <c r="L13" i="27"/>
  <c r="K13" i="27"/>
  <c r="J13" i="27"/>
  <c r="I13" i="27"/>
  <c r="H13" i="27"/>
  <c r="G13" i="27"/>
  <c r="F13" i="27"/>
  <c r="E13" i="27"/>
  <c r="D13" i="27"/>
  <c r="C13" i="27"/>
  <c r="N12" i="27"/>
  <c r="M12" i="27"/>
  <c r="L12" i="27"/>
  <c r="K12" i="27"/>
  <c r="J12" i="27"/>
  <c r="I12" i="27"/>
  <c r="G12" i="27"/>
  <c r="F12" i="27"/>
  <c r="E12" i="27"/>
  <c r="D12" i="27"/>
  <c r="C12" i="27"/>
  <c r="M11" i="27"/>
  <c r="L11" i="27"/>
  <c r="K11" i="27"/>
  <c r="J11" i="27"/>
  <c r="I11" i="27"/>
  <c r="H11" i="27"/>
  <c r="G11" i="27"/>
  <c r="F11" i="27"/>
  <c r="E11" i="27"/>
  <c r="C11" i="27"/>
  <c r="D8" i="27"/>
  <c r="N7" i="27"/>
  <c r="M7" i="27"/>
  <c r="L7" i="27"/>
  <c r="K7" i="27"/>
  <c r="J7" i="27"/>
  <c r="I7" i="27"/>
  <c r="H7" i="27"/>
  <c r="G7" i="27"/>
  <c r="F7" i="27"/>
  <c r="E7" i="27"/>
  <c r="D7" i="27"/>
  <c r="C7" i="27"/>
  <c r="N6" i="27"/>
  <c r="M6" i="27"/>
  <c r="L6" i="27"/>
  <c r="K6" i="27"/>
  <c r="J6" i="27"/>
  <c r="I6" i="27"/>
  <c r="G6" i="27"/>
  <c r="F6" i="27"/>
  <c r="M5" i="27"/>
  <c r="L5" i="27"/>
  <c r="K5" i="27"/>
  <c r="J5" i="27"/>
  <c r="I5" i="27"/>
  <c r="H5" i="27"/>
  <c r="G5" i="27"/>
  <c r="F5" i="27"/>
  <c r="E5" i="27"/>
  <c r="F25" i="26"/>
  <c r="E25" i="26"/>
  <c r="D20" i="26"/>
  <c r="O19" i="26"/>
  <c r="N19" i="26"/>
  <c r="M19" i="26"/>
  <c r="L19" i="26"/>
  <c r="K19" i="26"/>
  <c r="J19" i="26"/>
  <c r="I19" i="26"/>
  <c r="H19" i="26"/>
  <c r="G19" i="26"/>
  <c r="F19" i="26"/>
  <c r="E19" i="26"/>
  <c r="D19" i="26"/>
  <c r="C19" i="26"/>
  <c r="N18" i="26"/>
  <c r="M18" i="26"/>
  <c r="L18" i="26"/>
  <c r="K18" i="26"/>
  <c r="J18" i="26"/>
  <c r="I18" i="26"/>
  <c r="H18" i="26"/>
  <c r="G18" i="26"/>
  <c r="F18" i="26"/>
  <c r="E18" i="26"/>
  <c r="D18" i="26"/>
  <c r="C18" i="26"/>
  <c r="M17" i="26"/>
  <c r="L17" i="26"/>
  <c r="K17" i="26"/>
  <c r="J17" i="26"/>
  <c r="I17" i="26"/>
  <c r="H17" i="26"/>
  <c r="G17" i="26"/>
  <c r="F17" i="26"/>
  <c r="E17" i="26"/>
  <c r="C17" i="26"/>
  <c r="O13" i="26"/>
  <c r="C13" i="26"/>
  <c r="N12" i="26"/>
  <c r="N13" i="26" s="1"/>
  <c r="D14" i="26" s="1"/>
  <c r="E24" i="26" s="1"/>
  <c r="F24" i="26" s="1"/>
  <c r="M12" i="26"/>
  <c r="L12" i="26"/>
  <c r="K12" i="26"/>
  <c r="J12" i="26"/>
  <c r="I12" i="26"/>
  <c r="G12" i="26"/>
  <c r="F12" i="26"/>
  <c r="E12" i="26"/>
  <c r="D12" i="26"/>
  <c r="C12" i="26"/>
  <c r="M11" i="26"/>
  <c r="L11" i="26"/>
  <c r="K11" i="26"/>
  <c r="J11" i="26"/>
  <c r="I11" i="26"/>
  <c r="H11" i="26"/>
  <c r="G11" i="26"/>
  <c r="F11" i="26"/>
  <c r="E11" i="26"/>
  <c r="C11" i="26"/>
  <c r="C7" i="26"/>
  <c r="N6" i="26"/>
  <c r="N7" i="26" s="1"/>
  <c r="D8" i="26" s="1"/>
  <c r="E23" i="26" s="1"/>
  <c r="F23" i="26" s="1"/>
  <c r="M6" i="26"/>
  <c r="L6" i="26"/>
  <c r="K6" i="26"/>
  <c r="J6" i="26"/>
  <c r="I6" i="26"/>
  <c r="G6" i="26"/>
  <c r="F6" i="26"/>
  <c r="M5" i="26"/>
  <c r="L5" i="26"/>
  <c r="K5" i="26"/>
  <c r="J5" i="26"/>
  <c r="I5" i="26"/>
  <c r="H5" i="26"/>
  <c r="G5" i="26"/>
  <c r="F5" i="26"/>
  <c r="E5" i="26"/>
  <c r="F26" i="14"/>
  <c r="F25" i="14"/>
  <c r="E25" i="14"/>
  <c r="F24" i="14"/>
  <c r="E24" i="14"/>
  <c r="F23" i="14"/>
  <c r="E23" i="14"/>
  <c r="D20" i="14"/>
  <c r="O19" i="14"/>
  <c r="N19" i="14"/>
  <c r="M19" i="14"/>
  <c r="L19" i="14"/>
  <c r="K19" i="14"/>
  <c r="J19" i="14"/>
  <c r="I19" i="14"/>
  <c r="H19" i="14"/>
  <c r="G19" i="14"/>
  <c r="F19" i="14"/>
  <c r="E19" i="14"/>
  <c r="D19" i="14"/>
  <c r="C19" i="14"/>
  <c r="N18" i="14"/>
  <c r="M18" i="14"/>
  <c r="L18" i="14"/>
  <c r="K18" i="14"/>
  <c r="J18" i="14"/>
  <c r="I18" i="14"/>
  <c r="H18" i="14"/>
  <c r="G18" i="14"/>
  <c r="F18" i="14"/>
  <c r="E18" i="14"/>
  <c r="D18" i="14"/>
  <c r="C18" i="14"/>
  <c r="M17" i="14"/>
  <c r="L17" i="14"/>
  <c r="K17" i="14"/>
  <c r="J17" i="14"/>
  <c r="I17" i="14"/>
  <c r="H17" i="14"/>
  <c r="G17" i="14"/>
  <c r="F17" i="14"/>
  <c r="E17" i="14"/>
  <c r="C17" i="14"/>
  <c r="D14" i="14"/>
  <c r="O13" i="14"/>
  <c r="N13" i="14"/>
  <c r="M13" i="14"/>
  <c r="L13" i="14"/>
  <c r="K13" i="14"/>
  <c r="J13" i="14"/>
  <c r="I13" i="14"/>
  <c r="H13" i="14"/>
  <c r="G13" i="14"/>
  <c r="F13" i="14"/>
  <c r="E13" i="14"/>
  <c r="D13" i="14"/>
  <c r="C13" i="14"/>
  <c r="N12" i="14"/>
  <c r="M12" i="14"/>
  <c r="L12" i="14"/>
  <c r="K12" i="14"/>
  <c r="J12" i="14"/>
  <c r="I12" i="14"/>
  <c r="H12" i="14"/>
  <c r="G12" i="14"/>
  <c r="F12" i="14"/>
  <c r="E12" i="14"/>
  <c r="D12" i="14"/>
  <c r="C12" i="14"/>
  <c r="M11" i="14"/>
  <c r="L11" i="14"/>
  <c r="K11" i="14"/>
  <c r="J11" i="14"/>
  <c r="I11" i="14"/>
  <c r="H11" i="14"/>
  <c r="G11" i="14"/>
  <c r="F11" i="14"/>
  <c r="E11" i="14"/>
  <c r="C11" i="14"/>
  <c r="D8" i="14"/>
  <c r="N7" i="14"/>
  <c r="M7" i="14"/>
  <c r="L7" i="14"/>
  <c r="K7" i="14"/>
  <c r="J7" i="14"/>
  <c r="I7" i="14"/>
  <c r="H7" i="14"/>
  <c r="G7" i="14"/>
  <c r="F7" i="14"/>
  <c r="E7" i="14"/>
  <c r="D7" i="14"/>
  <c r="C7" i="14"/>
  <c r="N6" i="14"/>
  <c r="M6" i="14"/>
  <c r="L6" i="14"/>
  <c r="K6" i="14"/>
  <c r="J6" i="14"/>
  <c r="I6" i="14"/>
  <c r="H6" i="14"/>
  <c r="G6" i="14"/>
  <c r="F6" i="14"/>
  <c r="E6" i="14"/>
  <c r="D6" i="14"/>
  <c r="M5" i="14"/>
  <c r="L5" i="14"/>
  <c r="K5" i="14"/>
  <c r="J5" i="14"/>
  <c r="I5" i="14"/>
  <c r="H5" i="14"/>
  <c r="G5" i="14"/>
  <c r="F5" i="14"/>
  <c r="E5" i="14"/>
  <c r="O19" i="29"/>
  <c r="C19" i="29"/>
  <c r="M17" i="29"/>
  <c r="L17" i="29"/>
  <c r="K17" i="29"/>
  <c r="J17" i="29"/>
  <c r="I17" i="29"/>
  <c r="H17" i="29"/>
  <c r="G17" i="29"/>
  <c r="F17" i="29"/>
  <c r="E17" i="29"/>
  <c r="C17" i="29"/>
  <c r="O13" i="29"/>
  <c r="C13" i="29"/>
  <c r="D12" i="29"/>
  <c r="C12" i="29"/>
  <c r="C18" i="29" s="1"/>
  <c r="D18" i="29" s="1"/>
  <c r="M11" i="29"/>
  <c r="L11" i="29"/>
  <c r="K11" i="29"/>
  <c r="J11" i="29"/>
  <c r="I11" i="29"/>
  <c r="H11" i="29"/>
  <c r="G11" i="29"/>
  <c r="F11" i="29"/>
  <c r="E11" i="29"/>
  <c r="C11" i="29"/>
  <c r="C7" i="29"/>
  <c r="D6" i="29"/>
  <c r="E6" i="29" s="1"/>
  <c r="M5" i="29"/>
  <c r="L5" i="29"/>
  <c r="K5" i="29"/>
  <c r="J5" i="29"/>
  <c r="I5" i="29"/>
  <c r="H5" i="29"/>
  <c r="G5" i="29"/>
  <c r="F5" i="29"/>
  <c r="E5" i="29"/>
  <c r="O19" i="30"/>
  <c r="C19" i="30"/>
  <c r="M17" i="30"/>
  <c r="L17" i="30"/>
  <c r="K17" i="30"/>
  <c r="J17" i="30"/>
  <c r="I17" i="30"/>
  <c r="H17" i="30"/>
  <c r="G17" i="30"/>
  <c r="F17" i="30"/>
  <c r="E17" i="30"/>
  <c r="C17" i="30"/>
  <c r="O13" i="30"/>
  <c r="C13" i="30"/>
  <c r="C12" i="30"/>
  <c r="D12" i="30" s="1"/>
  <c r="M11" i="30"/>
  <c r="L11" i="30"/>
  <c r="K11" i="30"/>
  <c r="J11" i="30"/>
  <c r="I11" i="30"/>
  <c r="H11" i="30"/>
  <c r="G11" i="30"/>
  <c r="F11" i="30"/>
  <c r="E11" i="30"/>
  <c r="C11" i="30"/>
  <c r="C7" i="30"/>
  <c r="D6" i="30"/>
  <c r="E6" i="30" s="1"/>
  <c r="M5" i="30"/>
  <c r="L5" i="30"/>
  <c r="K5" i="30"/>
  <c r="J5" i="30"/>
  <c r="I5" i="30"/>
  <c r="H5" i="30"/>
  <c r="G5" i="30"/>
  <c r="F5" i="30"/>
  <c r="E5" i="30"/>
  <c r="O19" i="31"/>
  <c r="C19" i="31"/>
  <c r="M17" i="31"/>
  <c r="L17" i="31"/>
  <c r="K17" i="31"/>
  <c r="J17" i="31"/>
  <c r="I17" i="31"/>
  <c r="H17" i="31"/>
  <c r="G17" i="31"/>
  <c r="F17" i="31"/>
  <c r="E17" i="31"/>
  <c r="C17" i="31"/>
  <c r="O13" i="31"/>
  <c r="C13" i="31"/>
  <c r="D12" i="31"/>
  <c r="M11" i="31"/>
  <c r="L11" i="31"/>
  <c r="K11" i="31"/>
  <c r="J11" i="31"/>
  <c r="I11" i="31"/>
  <c r="H11" i="31"/>
  <c r="G11" i="31"/>
  <c r="F11" i="31"/>
  <c r="E11" i="31"/>
  <c r="C11" i="31"/>
  <c r="C7" i="31"/>
  <c r="D6" i="31"/>
  <c r="E6" i="31" s="1"/>
  <c r="M5" i="31"/>
  <c r="L5" i="31"/>
  <c r="K5" i="31"/>
  <c r="J5" i="31"/>
  <c r="I5" i="31"/>
  <c r="H5" i="31"/>
  <c r="G5" i="31"/>
  <c r="F5" i="31"/>
  <c r="E5" i="31"/>
  <c r="O19" i="32"/>
  <c r="C19" i="32"/>
  <c r="M17" i="32"/>
  <c r="L17" i="32"/>
  <c r="K17" i="32"/>
  <c r="J17" i="32"/>
  <c r="I17" i="32"/>
  <c r="H17" i="32"/>
  <c r="G17" i="32"/>
  <c r="F17" i="32"/>
  <c r="E17" i="32"/>
  <c r="C17" i="32"/>
  <c r="O13" i="32"/>
  <c r="C13" i="32"/>
  <c r="C12" i="32"/>
  <c r="D12" i="32" s="1"/>
  <c r="M11" i="32"/>
  <c r="L11" i="32"/>
  <c r="K11" i="32"/>
  <c r="J11" i="32"/>
  <c r="I11" i="32"/>
  <c r="H11" i="32"/>
  <c r="G11" i="32"/>
  <c r="F11" i="32"/>
  <c r="E11" i="32"/>
  <c r="C11" i="32"/>
  <c r="C7" i="32"/>
  <c r="D6" i="32"/>
  <c r="E6" i="32" s="1"/>
  <c r="M5" i="32"/>
  <c r="L5" i="32"/>
  <c r="K5" i="32"/>
  <c r="J5" i="32"/>
  <c r="I5" i="32"/>
  <c r="H5" i="32"/>
  <c r="G5" i="32"/>
  <c r="F5" i="32"/>
  <c r="E5" i="32"/>
  <c r="M18" i="28" l="1"/>
  <c r="N18" i="28"/>
  <c r="D14" i="28"/>
  <c r="E24" i="28" s="1"/>
  <c r="F24" i="28" s="1"/>
  <c r="D8" i="28"/>
  <c r="E23" i="28" s="1"/>
  <c r="F23" i="28" s="1"/>
  <c r="O19" i="28"/>
  <c r="F26" i="26"/>
  <c r="D10" i="35" s="1"/>
  <c r="D13" i="33"/>
  <c r="N18" i="34"/>
  <c r="N19" i="34" s="1"/>
  <c r="D20" i="34" s="1"/>
  <c r="E25" i="34" s="1"/>
  <c r="F25" i="34" s="1"/>
  <c r="M18" i="34"/>
  <c r="N12" i="34"/>
  <c r="N13" i="34" s="1"/>
  <c r="D14" i="34" s="1"/>
  <c r="E24" i="34" s="1"/>
  <c r="F24" i="34" s="1"/>
  <c r="M12" i="34"/>
  <c r="N6" i="34"/>
  <c r="N7" i="34" s="1"/>
  <c r="D8" i="34" s="1"/>
  <c r="E23" i="34" s="1"/>
  <c r="F23" i="34" s="1"/>
  <c r="F26" i="34" s="1"/>
  <c r="M6" i="34"/>
  <c r="F6" i="32"/>
  <c r="D13" i="32"/>
  <c r="E12" i="32"/>
  <c r="C18" i="32"/>
  <c r="D18" i="32" s="1"/>
  <c r="D13" i="31"/>
  <c r="E12" i="31"/>
  <c r="F6" i="31"/>
  <c r="C18" i="31"/>
  <c r="D18" i="31" s="1"/>
  <c r="M6" i="5"/>
  <c r="N6" i="5"/>
  <c r="N7" i="5" s="1"/>
  <c r="D8" i="5" s="1"/>
  <c r="E23" i="5" s="1"/>
  <c r="F23" i="5" s="1"/>
  <c r="F26" i="5" s="1"/>
  <c r="E18" i="33"/>
  <c r="D19" i="33"/>
  <c r="E12" i="33"/>
  <c r="E12" i="30"/>
  <c r="F6" i="30"/>
  <c r="C18" i="30"/>
  <c r="D18" i="30" s="1"/>
  <c r="E18" i="29"/>
  <c r="F6" i="29"/>
  <c r="E12" i="29"/>
  <c r="N19" i="28" l="1"/>
  <c r="J19" i="28"/>
  <c r="F19" i="28"/>
  <c r="K19" i="28"/>
  <c r="M19" i="28"/>
  <c r="I19" i="28"/>
  <c r="E19" i="28"/>
  <c r="L19" i="28"/>
  <c r="H19" i="28"/>
  <c r="D19" i="28"/>
  <c r="G19" i="28"/>
  <c r="F12" i="32"/>
  <c r="E13" i="32"/>
  <c r="D19" i="32"/>
  <c r="E18" i="32"/>
  <c r="G6" i="32"/>
  <c r="G6" i="31"/>
  <c r="D19" i="31"/>
  <c r="E18" i="31"/>
  <c r="F12" i="31"/>
  <c r="E13" i="31"/>
  <c r="F12" i="33"/>
  <c r="E13" i="33"/>
  <c r="F18" i="33"/>
  <c r="E19" i="33"/>
  <c r="G6" i="30"/>
  <c r="D19" i="30"/>
  <c r="E18" i="30"/>
  <c r="F12" i="30"/>
  <c r="F12" i="29"/>
  <c r="G6" i="29"/>
  <c r="F18" i="29"/>
  <c r="D20" i="28" l="1"/>
  <c r="E25" i="28" s="1"/>
  <c r="F25" i="28" s="1"/>
  <c r="F26" i="28" s="1"/>
  <c r="H6" i="32"/>
  <c r="G12" i="32"/>
  <c r="F13" i="32"/>
  <c r="F18" i="32"/>
  <c r="E19" i="32"/>
  <c r="F18" i="31"/>
  <c r="E19" i="31"/>
  <c r="G12" i="31"/>
  <c r="F13" i="31"/>
  <c r="H6" i="31"/>
  <c r="G18" i="33"/>
  <c r="F19" i="33"/>
  <c r="G12" i="33"/>
  <c r="F13" i="33"/>
  <c r="F18" i="30"/>
  <c r="E19" i="30"/>
  <c r="G12" i="30"/>
  <c r="H6" i="30"/>
  <c r="G18" i="29"/>
  <c r="H6" i="29"/>
  <c r="G12" i="29"/>
  <c r="I6" i="32" l="1"/>
  <c r="H12" i="32"/>
  <c r="G13" i="32"/>
  <c r="G18" i="32"/>
  <c r="F19" i="32"/>
  <c r="I6" i="31"/>
  <c r="G18" i="31"/>
  <c r="F19" i="31"/>
  <c r="H12" i="31"/>
  <c r="G13" i="31"/>
  <c r="G19" i="33"/>
  <c r="H18" i="33"/>
  <c r="G13" i="33"/>
  <c r="H12" i="33"/>
  <c r="H12" i="30"/>
  <c r="I6" i="30"/>
  <c r="G18" i="30"/>
  <c r="F19" i="30"/>
  <c r="H12" i="29"/>
  <c r="H18" i="29"/>
  <c r="I6" i="29"/>
  <c r="H18" i="32" l="1"/>
  <c r="G19" i="32"/>
  <c r="H13" i="32"/>
  <c r="I12" i="32"/>
  <c r="J6" i="32"/>
  <c r="H13" i="31"/>
  <c r="I12" i="31"/>
  <c r="J6" i="31"/>
  <c r="H18" i="31"/>
  <c r="G19" i="31"/>
  <c r="H13" i="33"/>
  <c r="I12" i="33"/>
  <c r="I18" i="33"/>
  <c r="H19" i="33"/>
  <c r="I12" i="30"/>
  <c r="J6" i="30"/>
  <c r="H18" i="30"/>
  <c r="G19" i="30"/>
  <c r="J6" i="29"/>
  <c r="I12" i="29"/>
  <c r="I18" i="29"/>
  <c r="K6" i="32" l="1"/>
  <c r="H19" i="32"/>
  <c r="I18" i="32"/>
  <c r="J12" i="32"/>
  <c r="I13" i="32"/>
  <c r="J12" i="31"/>
  <c r="I13" i="31"/>
  <c r="H19" i="31"/>
  <c r="I18" i="31"/>
  <c r="K6" i="31"/>
  <c r="J12" i="33"/>
  <c r="I13" i="33"/>
  <c r="J18" i="33"/>
  <c r="I19" i="33"/>
  <c r="J12" i="30"/>
  <c r="H19" i="30"/>
  <c r="I18" i="30"/>
  <c r="K6" i="30"/>
  <c r="J18" i="29"/>
  <c r="K6" i="29"/>
  <c r="J12" i="29"/>
  <c r="J18" i="32" l="1"/>
  <c r="I19" i="32"/>
  <c r="K12" i="32"/>
  <c r="J13" i="32"/>
  <c r="L6" i="32"/>
  <c r="L6" i="31"/>
  <c r="J18" i="31"/>
  <c r="I19" i="31"/>
  <c r="K12" i="31"/>
  <c r="J13" i="31"/>
  <c r="K18" i="33"/>
  <c r="J19" i="33"/>
  <c r="K12" i="33"/>
  <c r="J13" i="33"/>
  <c r="J18" i="30"/>
  <c r="I19" i="30"/>
  <c r="L6" i="30"/>
  <c r="K12" i="30"/>
  <c r="L6" i="29"/>
  <c r="K12" i="29"/>
  <c r="K18" i="29"/>
  <c r="L12" i="32" l="1"/>
  <c r="K13" i="32"/>
  <c r="N6" i="32"/>
  <c r="N7" i="32" s="1"/>
  <c r="M6" i="32"/>
  <c r="K18" i="32"/>
  <c r="J19" i="32"/>
  <c r="K18" i="31"/>
  <c r="J19" i="31"/>
  <c r="N6" i="31"/>
  <c r="N7" i="31" s="1"/>
  <c r="M6" i="31"/>
  <c r="L12" i="31"/>
  <c r="K13" i="31"/>
  <c r="N6" i="33"/>
  <c r="N7" i="33" s="1"/>
  <c r="K13" i="33"/>
  <c r="L12" i="33"/>
  <c r="K19" i="33"/>
  <c r="L18" i="33"/>
  <c r="N6" i="30"/>
  <c r="N7" i="30" s="1"/>
  <c r="M6" i="30"/>
  <c r="L12" i="30"/>
  <c r="K18" i="30"/>
  <c r="J19" i="30"/>
  <c r="L12" i="29"/>
  <c r="N6" i="29"/>
  <c r="N7" i="29" s="1"/>
  <c r="M6" i="29"/>
  <c r="L18" i="29"/>
  <c r="D8" i="32" l="1"/>
  <c r="E23" i="32" s="1"/>
  <c r="F23" i="32" s="1"/>
  <c r="L18" i="32"/>
  <c r="K19" i="32"/>
  <c r="L13" i="32"/>
  <c r="N12" i="32"/>
  <c r="N13" i="32" s="1"/>
  <c r="M12" i="32"/>
  <c r="M13" i="32" s="1"/>
  <c r="D8" i="31"/>
  <c r="L13" i="31"/>
  <c r="N12" i="31"/>
  <c r="N13" i="31" s="1"/>
  <c r="M12" i="31"/>
  <c r="M13" i="31" s="1"/>
  <c r="L18" i="31"/>
  <c r="K19" i="31"/>
  <c r="L19" i="33"/>
  <c r="N18" i="33"/>
  <c r="N19" i="33" s="1"/>
  <c r="M18" i="33"/>
  <c r="M19" i="33" s="1"/>
  <c r="L13" i="33"/>
  <c r="N12" i="33"/>
  <c r="N13" i="33" s="1"/>
  <c r="M12" i="33"/>
  <c r="M13" i="33" s="1"/>
  <c r="D8" i="33"/>
  <c r="E23" i="33" s="1"/>
  <c r="F23" i="33" s="1"/>
  <c r="N12" i="30"/>
  <c r="N13" i="30" s="1"/>
  <c r="M12" i="30"/>
  <c r="L18" i="30"/>
  <c r="K19" i="30"/>
  <c r="D8" i="30"/>
  <c r="E23" i="30" s="1"/>
  <c r="F23" i="30" s="1"/>
  <c r="D8" i="29"/>
  <c r="E23" i="29" s="1"/>
  <c r="F23" i="29" s="1"/>
  <c r="N12" i="29"/>
  <c r="N13" i="29" s="1"/>
  <c r="M12" i="29"/>
  <c r="N18" i="29"/>
  <c r="N19" i="29" s="1"/>
  <c r="M18" i="29"/>
  <c r="E23" i="31" l="1"/>
  <c r="F23" i="31" s="1"/>
  <c r="D7" i="35"/>
  <c r="E7" i="35" s="1"/>
  <c r="L19" i="32"/>
  <c r="N18" i="32"/>
  <c r="N19" i="32" s="1"/>
  <c r="M18" i="32"/>
  <c r="M19" i="32" s="1"/>
  <c r="D14" i="32"/>
  <c r="E24" i="32" s="1"/>
  <c r="F24" i="32" s="1"/>
  <c r="D14" i="31"/>
  <c r="E24" i="31" s="1"/>
  <c r="F24" i="31" s="1"/>
  <c r="L19" i="31"/>
  <c r="N18" i="31"/>
  <c r="N19" i="31" s="1"/>
  <c r="M18" i="31"/>
  <c r="M19" i="31" s="1"/>
  <c r="D20" i="33"/>
  <c r="E25" i="33" s="1"/>
  <c r="F25" i="33" s="1"/>
  <c r="D14" i="33"/>
  <c r="E24" i="33" s="1"/>
  <c r="F24" i="33" s="1"/>
  <c r="D14" i="30"/>
  <c r="E24" i="30" s="1"/>
  <c r="F24" i="30" s="1"/>
  <c r="L19" i="30"/>
  <c r="N18" i="30"/>
  <c r="N19" i="30" s="1"/>
  <c r="D20" i="30" s="1"/>
  <c r="E25" i="30" s="1"/>
  <c r="F25" i="30" s="1"/>
  <c r="M18" i="30"/>
  <c r="M19" i="30" s="1"/>
  <c r="D14" i="29"/>
  <c r="E24" i="29" s="1"/>
  <c r="F24" i="29" s="1"/>
  <c r="D20" i="29"/>
  <c r="E25" i="29" s="1"/>
  <c r="F25" i="29" s="1"/>
  <c r="F26" i="29" l="1"/>
  <c r="F26" i="30"/>
  <c r="D8" i="35" s="1"/>
  <c r="F26" i="33"/>
  <c r="D20" i="32"/>
  <c r="E25" i="32" s="1"/>
  <c r="F25" i="32" s="1"/>
  <c r="F26" i="32" s="1"/>
  <c r="D20" i="31"/>
  <c r="E25" i="31" s="1"/>
  <c r="F25" i="31" s="1"/>
  <c r="F2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Sven Carlin</author>
  </authors>
  <commentList>
    <comment ref="D1" authorId="0" shapeId="0" xr:uid="{581B9426-29C3-4E12-93C0-155D6A41236D}">
      <text>
        <r>
          <rPr>
            <b/>
            <sz val="9"/>
            <color indexed="81"/>
            <rFont val="Tahoma"/>
            <family val="2"/>
          </rPr>
          <t>Sven Carlin:</t>
        </r>
        <r>
          <rPr>
            <sz val="9"/>
            <color indexed="81"/>
            <rFont val="Tahoma"/>
            <family val="2"/>
          </rPr>
          <t xml:space="preserve">
BASED ON AVERAGE FUNDAMENTALS AND MODEL - ANYTHING CAN HAPPEN.
</t>
        </r>
      </text>
    </comment>
    <comment ref="I1" authorId="0" shapeId="0" xr:uid="{578EC91E-B5FD-4648-95AF-075A23F03EBE}">
      <text>
        <r>
          <rPr>
            <b/>
            <sz val="9"/>
            <color indexed="81"/>
            <rFont val="Tahoma"/>
            <family val="2"/>
          </rPr>
          <t>Sven Carlin:</t>
        </r>
        <r>
          <rPr>
            <sz val="9"/>
            <color indexed="81"/>
            <rFont val="Tahoma"/>
            <family val="2"/>
          </rPr>
          <t xml:space="preserve">
FOR 10% likely return - then compare to other things in portoflio! Insert in LARGE PORTFOLIO AT 10%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9E45744-BD8E-43CC-8245-906CD6856F10}" name="Connection" type="4" refreshedVersion="6" background="1" saveData="1">
    <webPr sourceData="1" parsePre="1" consecutive="1" xl2000="1" url="https://docs.google.com/spreadsheets/d/e/2PACX-1vRF_LdxmFIk5d-HPfE4aFYQo4PYZiC4cCqqzSiOM8c7Mc6FgjOcx6GN6B4t004ut3JP6zlr8thgoyZj/pubhtml"/>
  </connection>
</connections>
</file>

<file path=xl/sharedStrings.xml><?xml version="1.0" encoding="utf-8"?>
<sst xmlns="http://schemas.openxmlformats.org/spreadsheetml/2006/main" count="1776" uniqueCount="220">
  <si>
    <t>Growth rate</t>
  </si>
  <si>
    <t>next 5 years</t>
  </si>
  <si>
    <t>5 to 10 years</t>
  </si>
  <si>
    <t>Discount rate</t>
  </si>
  <si>
    <t>Present value sum</t>
  </si>
  <si>
    <t>Terminal 
Value</t>
  </si>
  <si>
    <t>input cells</t>
  </si>
  <si>
    <t>result cells</t>
  </si>
  <si>
    <t>Scenario 1</t>
  </si>
  <si>
    <t>Scenario 2</t>
  </si>
  <si>
    <t>Scenario 3</t>
  </si>
  <si>
    <t>Sum</t>
  </si>
  <si>
    <t xml:space="preserve">Scenario </t>
  </si>
  <si>
    <t>PV</t>
  </si>
  <si>
    <t>Part</t>
  </si>
  <si>
    <t>Scenario 1 (worst case)</t>
  </si>
  <si>
    <t>Scenario 2 (best case)</t>
  </si>
  <si>
    <t>Scenario 3 (normal case)</t>
  </si>
  <si>
    <t>Probability</t>
  </si>
  <si>
    <t>in EUR</t>
  </si>
  <si>
    <t>worst case</t>
  </si>
  <si>
    <t>best case</t>
  </si>
  <si>
    <t>normal case</t>
  </si>
  <si>
    <t>Terminal multiple</t>
  </si>
  <si>
    <t>PV(</t>
  </si>
  <si>
    <t>%)</t>
  </si>
  <si>
    <t>MADE BY</t>
  </si>
  <si>
    <t>Disclaimer: This is just for educational purposes and not for investing advice!</t>
  </si>
  <si>
    <t>STOCK MARKET RESEARCH PLATFORM</t>
  </si>
  <si>
    <t>INTRINSIC VALUE</t>
  </si>
  <si>
    <t>AT&amp;T</t>
  </si>
  <si>
    <t>Cashflow 2020 billions</t>
  </si>
  <si>
    <t>Scenario 1 (normal case)</t>
  </si>
  <si>
    <t>Scenario 3 (worst case)</t>
  </si>
  <si>
    <t>LINK TO AT&amp;T STOCK ANALYSIS</t>
  </si>
  <si>
    <t>I am taking the dividends as cash flows because the rest is needed to pay down debt - and paying down over the next 20 years!</t>
  </si>
  <si>
    <t>market cap in billions</t>
  </si>
  <si>
    <t>UNILEVER PLC</t>
  </si>
  <si>
    <t>Kroger</t>
  </si>
  <si>
    <t>dividend  in EUR</t>
  </si>
  <si>
    <t>Tesla</t>
  </si>
  <si>
    <t>Nestle</t>
  </si>
  <si>
    <t>Lumen</t>
  </si>
  <si>
    <t>AMZN</t>
  </si>
  <si>
    <t>LINK TO FULL ANALYSIS</t>
  </si>
  <si>
    <t>Cashflow</t>
  </si>
  <si>
    <t>VIDEO LINK</t>
  </si>
  <si>
    <t xml:space="preserve">ARTICLE </t>
  </si>
  <si>
    <t>VIDEO</t>
  </si>
  <si>
    <t>ARTICLE</t>
  </si>
  <si>
    <t>ALIBABA</t>
  </si>
  <si>
    <t>VIDEO ANALYSIS</t>
  </si>
  <si>
    <t>KAIZER ALUMINUM</t>
  </si>
  <si>
    <t>Company name</t>
  </si>
  <si>
    <t>Cashflow NOK</t>
  </si>
  <si>
    <t>NORSK HYDRO</t>
  </si>
  <si>
    <t>VOESTALPINE</t>
  </si>
  <si>
    <t>Dividend</t>
  </si>
  <si>
    <t>https://svencarlin.com/voestalpine-ag-stock-analysis/</t>
  </si>
  <si>
    <t>https://sven-carlin-research-platform.teachable.com/courses/stock-market-research-platform/lectures/28046800</t>
  </si>
  <si>
    <t>Sprouts Farmers Market NASDAQ: SFM</t>
  </si>
  <si>
    <t xml:space="preserve">FCF PAYOUT - </t>
  </si>
  <si>
    <t>KROGER</t>
  </si>
  <si>
    <t>AHOLD</t>
  </si>
  <si>
    <t>terminal multiple makes things tricky - I excpect a 5% required dividend yield ao PE 10</t>
  </si>
  <si>
    <t>growth will be slow at best</t>
  </si>
  <si>
    <t>Hard discounters hit margins hard and will keep doing so</t>
  </si>
  <si>
    <t>https://sven-carlin-research-platform.teachable.com/courses/335443/lectures/29567905</t>
  </si>
  <si>
    <t>LINK TO RESEARCH</t>
  </si>
  <si>
    <t>Wienerberger stock analysis</t>
  </si>
  <si>
    <t>LINK TO ARTICLE</t>
  </si>
  <si>
    <t>A2 Milk</t>
  </si>
  <si>
    <t>EPS</t>
  </si>
  <si>
    <t>TSMC</t>
  </si>
  <si>
    <t>DIVIDEND</t>
  </si>
  <si>
    <t>4% div yield</t>
  </si>
  <si>
    <t>45 - implies dividend yield of 2.22%</t>
  </si>
  <si>
    <t>TENCENT</t>
  </si>
  <si>
    <t>NIO</t>
  </si>
  <si>
    <t>S&amp;P 500</t>
  </si>
  <si>
    <t>EARNINGS 140 - half paid out as dividends</t>
  </si>
  <si>
    <t>DIVIDENDS</t>
  </si>
  <si>
    <t>https://www.youtube.com/watch?v=tCp3KK7kqHs</t>
  </si>
  <si>
    <t>https://svencarlin.com/index-fund-investing-explained/</t>
  </si>
  <si>
    <t>https://sven-carlin-research-platform.teachable.com/courses/stock-market-research-platform/lectures/30151996</t>
  </si>
  <si>
    <t>https://sven-carlin-research-platform.teachable.com/courses/stock-market-research-platform/lectures/30043678</t>
  </si>
  <si>
    <t>APPLE</t>
  </si>
  <si>
    <t>MICROSOFT</t>
  </si>
  <si>
    <t>GOOGLE</t>
  </si>
  <si>
    <t>FACEBOOK</t>
  </si>
  <si>
    <t>BRK</t>
  </si>
  <si>
    <t>MELCO</t>
  </si>
  <si>
    <t>LINK</t>
  </si>
  <si>
    <t>STOCK VALUE LIST'!A1</t>
  </si>
  <si>
    <t>Comment</t>
  </si>
  <si>
    <t>dividend</t>
  </si>
  <si>
    <t>in USD</t>
  </si>
  <si>
    <t>dividend discounted value</t>
  </si>
  <si>
    <t>STOCK</t>
  </si>
  <si>
    <t>TICKER</t>
  </si>
  <si>
    <t>MKT CAP</t>
  </si>
  <si>
    <t>10% RETURN</t>
  </si>
  <si>
    <t>Ratio</t>
  </si>
  <si>
    <t>LINK to RESEARCH</t>
  </si>
  <si>
    <t>INTRINSIC</t>
  </si>
  <si>
    <t>UPDATED</t>
  </si>
  <si>
    <t>STATUS</t>
  </si>
  <si>
    <t>CURRENCY</t>
  </si>
  <si>
    <t>MAIN RISK &amp; MARGIN OF SAFETY (MOS) REQUIREMENT FOR RISKS (MOS IS ALWAYS LOW PRICE - if BUY, ok)</t>
  </si>
  <si>
    <t>Strategy</t>
  </si>
  <si>
    <t>WOULD I BUY THIS AT A CERTAIN PRICE (what to think about deeper in such a case)</t>
  </si>
  <si>
    <t>Melco</t>
  </si>
  <si>
    <t>MLCO</t>
  </si>
  <si>
    <t>https://sven-carlin-research-platform.teachable.com/courses/335443/lectures/30479962</t>
  </si>
  <si>
    <t>MELCO (2)'!A1</t>
  </si>
  <si>
    <t>USD BILLION</t>
  </si>
  <si>
    <t>EXPOSURE TO MACAO AND GLOBAL GAMBLING, BUT MOSTLY MACAO, PHILLIPINES AND CYPRUS</t>
  </si>
  <si>
    <t>INTRINSIC MARKET CAPS : Sheet1</t>
  </si>
  <si>
    <t>MELCO RESORTS</t>
  </si>
  <si>
    <t>Published by Google Sheets–Prijavite zlorabo–Samodejna posodobitev vsakih 5 minut</t>
  </si>
  <si>
    <t>BRK.A</t>
  </si>
  <si>
    <t>BRK!A1</t>
  </si>
  <si>
    <t>CHINA REGULATION, LEISURE INDUSTRY, DEBT</t>
  </si>
  <si>
    <t>Berkshire is Berkshire - 4 great businesses alongside with many other gems - see how it fits you</t>
  </si>
  <si>
    <t>USD and US economy</t>
  </si>
  <si>
    <t>EUR</t>
  </si>
  <si>
    <t>FRESENIUS</t>
  </si>
  <si>
    <t>MARKET CAP IN EUR</t>
  </si>
  <si>
    <t>ETR:FRE</t>
  </si>
  <si>
    <t>FCF IN EUR BILLION</t>
  </si>
  <si>
    <t>Fresenius</t>
  </si>
  <si>
    <t>FRE MED</t>
  </si>
  <si>
    <t>FMS</t>
  </si>
  <si>
    <t>FRESENIUS!A1</t>
  </si>
  <si>
    <t>FRE MED'!A1</t>
  </si>
  <si>
    <t>EUR BILLIONS</t>
  </si>
  <si>
    <t>Interesting exposure to aging and related secular trends</t>
  </si>
  <si>
    <t>The debt is a concern and the business model based on growth is something to watch.</t>
  </si>
  <si>
    <t>Less debt than parend company, less volatility and higher dividend, but less growth focus too.</t>
  </si>
  <si>
    <t>Google</t>
  </si>
  <si>
    <t>GOOG</t>
  </si>
  <si>
    <t>MSFT</t>
  </si>
  <si>
    <t>Tencent</t>
  </si>
  <si>
    <t>TSM</t>
  </si>
  <si>
    <t>SFM</t>
  </si>
  <si>
    <t>Norsk Hydro</t>
  </si>
  <si>
    <t>BABA</t>
  </si>
  <si>
    <t>Amazon</t>
  </si>
  <si>
    <t>Ahold</t>
  </si>
  <si>
    <t>Wiener</t>
  </si>
  <si>
    <t>WBA</t>
  </si>
  <si>
    <t>GOOGLE!A1</t>
  </si>
  <si>
    <t xml:space="preserve">Growth stock based on the internet - big moat and good future - think also YouTube </t>
  </si>
  <si>
    <t>risks are always there in the form of slower growth and competition, but Google should do good. We will see</t>
  </si>
  <si>
    <t>THIS IS JUST AN OVERVIEW, NOT INVESTMENT ADVICE! THIS IS JUST FOR EDUCATIONAL PURPOSES TO SHOW WHAT IS PRICED IN BY THE MARKET AND WHAT GROWTH OR DIVIDENDS SHOULD BE REACHED FOR A IMMAGINARY RETURN - IN THIS CASE 10%</t>
  </si>
  <si>
    <t>https://www.youtube.com/watch?v=W8uszym1Ex4</t>
  </si>
  <si>
    <t>https://www.youtube.com/watch?v=QMk-F_XwoDY</t>
  </si>
  <si>
    <t>MSFT!A1</t>
  </si>
  <si>
    <t>https://www.youtube.com/watch?v=_km6QOMFjnY</t>
  </si>
  <si>
    <t>https://www.youtube.com/watch?v=yWjh8rVFMdU</t>
  </si>
  <si>
    <t>https://www.youtube.com/watch?v=P5J-7AOXcnw</t>
  </si>
  <si>
    <t>https://www.youtube.com/watch?v=4dpm_9rBT20</t>
  </si>
  <si>
    <t>https://svencarlin.com/apple-stock-analysis/</t>
  </si>
  <si>
    <t>https://www.youtube.com/watch?v=bNvT6z8BCHQ</t>
  </si>
  <si>
    <t>Good growth stock with a strong position.</t>
  </si>
  <si>
    <t>As always: competition, slower than expected growth and valuation contraction based on higher interest rates</t>
  </si>
  <si>
    <t>AAPL</t>
  </si>
  <si>
    <t>APPLE!A1</t>
  </si>
  <si>
    <t>As always: competition, slower than expected growth and valuation contraction based on higher interest rates - iphone cycle</t>
  </si>
  <si>
    <t>NIO!A1</t>
  </si>
  <si>
    <t>Risky EV growth stock in China</t>
  </si>
  <si>
    <t>Chinese government stake, reaching profitability - it could all be just a promise.</t>
  </si>
  <si>
    <t>SPY</t>
  </si>
  <si>
    <t>S&amp;P 500'!A1</t>
  </si>
  <si>
    <t>points</t>
  </si>
  <si>
    <t>in points</t>
  </si>
  <si>
    <t>US index fund - good businesses but risky valuations</t>
  </si>
  <si>
    <t>US economy, interest rates, valuation, tech profitability etc. taxes</t>
  </si>
  <si>
    <t>TCEHY</t>
  </si>
  <si>
    <t>STOR CAPITAL</t>
  </si>
  <si>
    <t>Douglas Emmet</t>
  </si>
  <si>
    <t>Smart Centres</t>
  </si>
  <si>
    <t>https://sven-carlin-research-platform.teachable.com/courses/335443/lectures/30151996</t>
  </si>
  <si>
    <t>TCEHY!A1</t>
  </si>
  <si>
    <t>Asian metaverse play - plus also Prosus and Naspers and discount ownership opportunities</t>
  </si>
  <si>
    <t>China and less than expected growth - profitability</t>
  </si>
  <si>
    <t>KR</t>
  </si>
  <si>
    <t>TSMC!A1</t>
  </si>
  <si>
    <t>KROGER!A1</t>
  </si>
  <si>
    <t>SFM!A1</t>
  </si>
  <si>
    <t>NHY!A1</t>
  </si>
  <si>
    <t>BABA!A1</t>
  </si>
  <si>
    <t>TSLA!A1</t>
  </si>
  <si>
    <t>AMZN!A1</t>
  </si>
  <si>
    <t>AT&amp;T'!A1</t>
  </si>
  <si>
    <t>AHOLD!A1</t>
  </si>
  <si>
    <t>Wiener!A1</t>
  </si>
  <si>
    <t>WBA!A1</t>
  </si>
  <si>
    <t>NESN!A1</t>
  </si>
  <si>
    <t>USD</t>
  </si>
  <si>
    <t>FFO</t>
  </si>
  <si>
    <t>STOR</t>
  </si>
  <si>
    <t>DEI</t>
  </si>
  <si>
    <t>Douglas</t>
  </si>
  <si>
    <t>SMARTCENTERS</t>
  </si>
  <si>
    <t>SRU.UN</t>
  </si>
  <si>
    <t>SRU</t>
  </si>
  <si>
    <t>STOR!A1</t>
  </si>
  <si>
    <t>DEI!A1</t>
  </si>
  <si>
    <t>SRU.UN!A1</t>
  </si>
  <si>
    <t>FCF in BILLION USD</t>
  </si>
  <si>
    <t>MARKET CAP IN USD</t>
  </si>
  <si>
    <t>https://svencarlin.com/fresenius-stock-analysis/</t>
  </si>
  <si>
    <t>https://www.youtube.com/watch?v=OzNo1qmB59A</t>
  </si>
  <si>
    <t>Great REIT, ok yield, see how it fits you. Even good return long term</t>
  </si>
  <si>
    <t>Risk are REITs and interest rates alongside USD and US economy</t>
  </si>
  <si>
    <t>Risk are REITs and interest rates alongside CAD and Canada economy</t>
  </si>
  <si>
    <t>Commercial REIT - Las Vegas focus - on the risky side</t>
  </si>
  <si>
    <t>Retail REIT in Canada with interesting growth developments</t>
  </si>
  <si>
    <t>CAD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</si>
</sst>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theme="1"/>
      <name val="Arial"/>
      <family val="2"/>
    </font>
    <font>
      <sz val="11"/>
      <color theme="1"/>
      <name val="Calibri"/>
      <family val="2"/>
      <scheme val="minor"/>
    </font>
    <font>
      <b/>
      <sz val="10"/>
      <color theme="1"/>
      <name val="Arial"/>
      <family val="2"/>
    </font>
    <font>
      <b/>
      <sz val="11"/>
      <color theme="1"/>
      <name val="Arial"/>
      <family val="2"/>
    </font>
    <font>
      <sz val="10"/>
      <color theme="1"/>
      <name val="Arial"/>
      <family val="2"/>
    </font>
    <font>
      <b/>
      <sz val="12"/>
      <color theme="1"/>
      <name val="Arial"/>
      <family val="2"/>
    </font>
    <font>
      <sz val="10"/>
      <color theme="0"/>
      <name val="Arial"/>
      <family val="2"/>
    </font>
    <font>
      <u/>
      <sz val="10"/>
      <color theme="10"/>
      <name val="Arial"/>
      <family val="2"/>
    </font>
    <font>
      <u/>
      <sz val="11"/>
      <color theme="10"/>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s>
  <borders count="16">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8">
    <xf numFmtId="0" fontId="0" fillId="0" borderId="0"/>
    <xf numFmtId="9" fontId="4" fillId="0" borderId="0" applyFont="0" applyFill="0" applyBorder="0" applyAlignment="0" applyProtection="0"/>
    <xf numFmtId="0" fontId="1" fillId="0" borderId="0"/>
    <xf numFmtId="0" fontId="7" fillId="0" borderId="0" applyNumberFormat="0" applyFill="0" applyBorder="0" applyAlignment="0" applyProtection="0"/>
    <xf numFmtId="0" fontId="4" fillId="0" borderId="0"/>
    <xf numFmtId="0" fontId="8" fillId="0" borderId="0" applyNumberFormat="0" applyFill="0" applyBorder="0" applyAlignment="0" applyProtection="0"/>
    <xf numFmtId="9" fontId="4" fillId="0" borderId="0" applyFont="0" applyFill="0" applyBorder="0" applyAlignment="0" applyProtection="0"/>
    <xf numFmtId="0" fontId="7" fillId="0" borderId="0" applyNumberFormat="0" applyFill="0" applyBorder="0" applyAlignment="0" applyProtection="0"/>
  </cellStyleXfs>
  <cellXfs count="95">
    <xf numFmtId="0" fontId="0" fillId="0" borderId="0" xfId="0"/>
    <xf numFmtId="2" fontId="0" fillId="0" borderId="0" xfId="0" applyNumberFormat="1"/>
    <xf numFmtId="0" fontId="0" fillId="2" borderId="0" xfId="0" applyFill="1"/>
    <xf numFmtId="0" fontId="0" fillId="3" borderId="0" xfId="0" applyFill="1"/>
    <xf numFmtId="0" fontId="2" fillId="0" borderId="0" xfId="0" applyFont="1"/>
    <xf numFmtId="0" fontId="2" fillId="0" borderId="0" xfId="0" applyFont="1" applyAlignment="1">
      <alignment horizontal="center" wrapText="1"/>
    </xf>
    <xf numFmtId="0" fontId="2" fillId="0" borderId="5" xfId="0" applyFont="1" applyBorder="1"/>
    <xf numFmtId="2" fontId="0" fillId="2" borderId="6" xfId="0" applyNumberFormat="1" applyFill="1" applyBorder="1"/>
    <xf numFmtId="0" fontId="0" fillId="0" borderId="6" xfId="0" applyBorder="1"/>
    <xf numFmtId="2" fontId="0" fillId="0" borderId="7" xfId="0" applyNumberFormat="1" applyBorder="1"/>
    <xf numFmtId="0" fontId="3" fillId="0" borderId="0" xfId="0" applyFont="1"/>
    <xf numFmtId="0" fontId="0" fillId="0" borderId="8" xfId="0" applyBorder="1"/>
    <xf numFmtId="0" fontId="0" fillId="0" borderId="0" xfId="0" applyBorder="1"/>
    <xf numFmtId="0" fontId="0" fillId="0" borderId="9" xfId="0" applyBorder="1"/>
    <xf numFmtId="0" fontId="0" fillId="0" borderId="0" xfId="0" applyBorder="1" applyAlignment="1">
      <alignment horizontal="right"/>
    </xf>
    <xf numFmtId="0" fontId="0" fillId="0" borderId="10" xfId="0" applyBorder="1"/>
    <xf numFmtId="0" fontId="0" fillId="0" borderId="11" xfId="0" applyBorder="1"/>
    <xf numFmtId="0" fontId="0" fillId="0" borderId="12" xfId="0" applyBorder="1"/>
    <xf numFmtId="0" fontId="5" fillId="0" borderId="0" xfId="0" applyFont="1"/>
    <xf numFmtId="0" fontId="0" fillId="0" borderId="0" xfId="0" applyAlignment="1">
      <alignment horizontal="right"/>
    </xf>
    <xf numFmtId="0" fontId="6" fillId="0" borderId="0" xfId="0" applyFont="1"/>
    <xf numFmtId="2" fontId="2" fillId="3" borderId="10" xfId="0" applyNumberFormat="1" applyFont="1" applyFill="1" applyBorder="1"/>
    <xf numFmtId="2" fontId="2" fillId="3" borderId="12" xfId="0" applyNumberFormat="1" applyFont="1" applyFill="1" applyBorder="1"/>
    <xf numFmtId="9" fontId="0" fillId="2" borderId="13" xfId="1" applyFont="1" applyFill="1" applyBorder="1" applyAlignment="1">
      <alignment horizontal="center"/>
    </xf>
    <xf numFmtId="164" fontId="0" fillId="2" borderId="13" xfId="0" applyNumberFormat="1" applyFill="1" applyBorder="1" applyAlignment="1">
      <alignment horizontal="center"/>
    </xf>
    <xf numFmtId="0" fontId="2" fillId="0" borderId="1" xfId="0" applyFont="1" applyBorder="1" applyAlignment="1">
      <alignment horizontal="center"/>
    </xf>
    <xf numFmtId="2" fontId="0" fillId="0" borderId="0" xfId="0" applyNumberFormat="1" applyBorder="1" applyAlignment="1">
      <alignment horizontal="center"/>
    </xf>
    <xf numFmtId="2" fontId="0" fillId="3" borderId="3" xfId="0" applyNumberFormat="1" applyFill="1" applyBorder="1" applyAlignment="1">
      <alignment horizontal="center"/>
    </xf>
    <xf numFmtId="0" fontId="0" fillId="0" borderId="3" xfId="0" applyBorder="1" applyAlignment="1">
      <alignment horizontal="center"/>
    </xf>
    <xf numFmtId="0" fontId="0" fillId="2" borderId="0" xfId="0" applyFill="1" applyBorder="1" applyAlignment="1">
      <alignment horizontal="center"/>
    </xf>
    <xf numFmtId="0" fontId="0" fillId="2" borderId="3" xfId="0" applyFill="1" applyBorder="1" applyAlignment="1">
      <alignment horizontal="center"/>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0" fontId="7" fillId="0" borderId="0" xfId="3"/>
    <xf numFmtId="0" fontId="7" fillId="0" borderId="0" xfId="3" applyAlignment="1">
      <alignment horizontal="right"/>
    </xf>
    <xf numFmtId="2" fontId="0" fillId="4" borderId="0" xfId="0" applyNumberFormat="1" applyFill="1" applyBorder="1" applyAlignment="1">
      <alignment horizontal="center"/>
    </xf>
    <xf numFmtId="0" fontId="7" fillId="0" borderId="0" xfId="3" applyAlignment="1">
      <alignment horizontal="left"/>
    </xf>
    <xf numFmtId="9" fontId="0" fillId="0" borderId="0" xfId="0" applyNumberFormat="1"/>
    <xf numFmtId="0" fontId="0" fillId="4" borderId="0" xfId="0" applyFill="1"/>
    <xf numFmtId="9" fontId="0" fillId="4" borderId="0" xfId="0" applyNumberFormat="1" applyFill="1"/>
    <xf numFmtId="0" fontId="2" fillId="0" borderId="1" xfId="0" applyFont="1" applyBorder="1"/>
    <xf numFmtId="2" fontId="0" fillId="3" borderId="3" xfId="0" applyNumberFormat="1" applyFill="1" applyBorder="1"/>
    <xf numFmtId="0" fontId="0" fillId="0" borderId="3" xfId="0" applyBorder="1"/>
    <xf numFmtId="0" fontId="0" fillId="2" borderId="0" xfId="0" applyFill="1" applyAlignment="1">
      <alignment horizontal="center"/>
    </xf>
    <xf numFmtId="2" fontId="0" fillId="0" borderId="2" xfId="0" applyNumberFormat="1" applyBorder="1"/>
    <xf numFmtId="2" fontId="0" fillId="0" borderId="3" xfId="0" applyNumberFormat="1" applyBorder="1"/>
    <xf numFmtId="2" fontId="0" fillId="0" borderId="4" xfId="0" applyNumberFormat="1" applyBorder="1"/>
    <xf numFmtId="0" fontId="2" fillId="0" borderId="6" xfId="0" applyFont="1" applyBorder="1"/>
    <xf numFmtId="0" fontId="7" fillId="0" borderId="0" xfId="3"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4"/>
    <xf numFmtId="0" fontId="4" fillId="2" borderId="0" xfId="4" applyFill="1"/>
    <xf numFmtId="0" fontId="5" fillId="0" borderId="0" xfId="4" applyFont="1"/>
    <xf numFmtId="0" fontId="3" fillId="0" borderId="0" xfId="4" applyFont="1" applyAlignment="1">
      <alignment horizontal="left" vertical="center"/>
    </xf>
    <xf numFmtId="0" fontId="4" fillId="3" borderId="0" xfId="4" applyFill="1"/>
    <xf numFmtId="0" fontId="4" fillId="0" borderId="0" xfId="4" applyAlignment="1">
      <alignment horizontal="right"/>
    </xf>
    <xf numFmtId="0" fontId="8" fillId="0" borderId="0" xfId="5" quotePrefix="1" applyAlignment="1">
      <alignment horizontal="left" vertical="center"/>
    </xf>
    <xf numFmtId="0" fontId="2" fillId="0" borderId="0" xfId="4" applyFont="1" applyAlignment="1">
      <alignment horizontal="center" wrapText="1"/>
    </xf>
    <xf numFmtId="0" fontId="2" fillId="0" borderId="0" xfId="4" applyFont="1"/>
    <xf numFmtId="0" fontId="2" fillId="0" borderId="5" xfId="4" applyFont="1" applyBorder="1"/>
    <xf numFmtId="0" fontId="2" fillId="0" borderId="1" xfId="4" applyFont="1" applyBorder="1" applyAlignment="1">
      <alignment horizontal="center"/>
    </xf>
    <xf numFmtId="9" fontId="0" fillId="2" borderId="13" xfId="6" applyFont="1" applyFill="1" applyBorder="1" applyAlignment="1">
      <alignment horizontal="center"/>
    </xf>
    <xf numFmtId="2" fontId="4" fillId="0" borderId="0" xfId="4" applyNumberFormat="1"/>
    <xf numFmtId="2" fontId="4" fillId="2" borderId="6" xfId="4" applyNumberFormat="1" applyFill="1" applyBorder="1"/>
    <xf numFmtId="2" fontId="4" fillId="0" borderId="0" xfId="4" applyNumberFormat="1" applyAlignment="1">
      <alignment horizontal="center"/>
    </xf>
    <xf numFmtId="0" fontId="4" fillId="0" borderId="6" xfId="4" applyBorder="1"/>
    <xf numFmtId="2" fontId="4" fillId="0" borderId="7" xfId="4" applyNumberFormat="1" applyBorder="1"/>
    <xf numFmtId="2" fontId="4" fillId="3" borderId="3" xfId="4" applyNumberFormat="1" applyFill="1" applyBorder="1" applyAlignment="1">
      <alignment horizontal="center"/>
    </xf>
    <xf numFmtId="0" fontId="4" fillId="0" borderId="3" xfId="4" applyBorder="1" applyAlignment="1">
      <alignment horizontal="center"/>
    </xf>
    <xf numFmtId="164" fontId="4" fillId="2" borderId="13" xfId="4" applyNumberFormat="1" applyFill="1" applyBorder="1" applyAlignment="1">
      <alignment horizontal="center"/>
    </xf>
    <xf numFmtId="0" fontId="6" fillId="0" borderId="0" xfId="4" applyFont="1"/>
    <xf numFmtId="0" fontId="4" fillId="0" borderId="10" xfId="4" applyBorder="1"/>
    <xf numFmtId="0" fontId="4" fillId="0" borderId="11" xfId="4" applyBorder="1"/>
    <xf numFmtId="0" fontId="4" fillId="0" borderId="12" xfId="4" applyBorder="1"/>
    <xf numFmtId="0" fontId="4" fillId="0" borderId="8" xfId="4" applyBorder="1"/>
    <xf numFmtId="0" fontId="4" fillId="2" borderId="0" xfId="4" applyFill="1" applyAlignment="1">
      <alignment horizontal="center"/>
    </xf>
    <xf numFmtId="2" fontId="4" fillId="0" borderId="2" xfId="4" applyNumberFormat="1" applyBorder="1" applyAlignment="1">
      <alignment horizontal="center"/>
    </xf>
    <xf numFmtId="0" fontId="4" fillId="0" borderId="9" xfId="4" applyBorder="1"/>
    <xf numFmtId="0" fontId="4" fillId="2" borderId="3" xfId="4" applyFill="1" applyBorder="1" applyAlignment="1">
      <alignment horizontal="center"/>
    </xf>
    <xf numFmtId="2" fontId="4" fillId="0" borderId="3" xfId="4" applyNumberFormat="1" applyBorder="1" applyAlignment="1">
      <alignment horizontal="center"/>
    </xf>
    <xf numFmtId="2" fontId="4" fillId="0" borderId="4" xfId="4" applyNumberFormat="1" applyBorder="1" applyAlignment="1">
      <alignment horizontal="center"/>
    </xf>
    <xf numFmtId="2" fontId="2" fillId="3" borderId="10" xfId="4" applyNumberFormat="1" applyFont="1" applyFill="1" applyBorder="1"/>
    <xf numFmtId="2" fontId="2" fillId="3" borderId="12" xfId="4" applyNumberFormat="1" applyFont="1" applyFill="1" applyBorder="1"/>
    <xf numFmtId="0" fontId="7" fillId="0" borderId="0" xfId="7"/>
    <xf numFmtId="0" fontId="2" fillId="0" borderId="13" xfId="0" applyFont="1" applyBorder="1"/>
    <xf numFmtId="0" fontId="8" fillId="0" borderId="0" xfId="5"/>
    <xf numFmtId="0" fontId="7" fillId="0" borderId="0" xfId="3" quotePrefix="1"/>
    <xf numFmtId="17" fontId="0" fillId="0" borderId="0" xfId="0" applyNumberFormat="1"/>
    <xf numFmtId="0" fontId="0" fillId="0" borderId="14" xfId="0" applyBorder="1" applyAlignment="1">
      <alignment wrapText="1"/>
    </xf>
    <xf numFmtId="0" fontId="0" fillId="0" borderId="15" xfId="0" applyFill="1" applyBorder="1" applyAlignment="1">
      <alignment wrapText="1"/>
    </xf>
    <xf numFmtId="0" fontId="2" fillId="5" borderId="0" xfId="0" applyFont="1" applyFill="1"/>
    <xf numFmtId="0" fontId="2" fillId="5" borderId="0" xfId="0" applyFont="1" applyFill="1" applyBorder="1"/>
    <xf numFmtId="0" fontId="0" fillId="5" borderId="0" xfId="0" applyFill="1"/>
  </cellXfs>
  <cellStyles count="8">
    <cellStyle name="Hyperlink" xfId="3" builtinId="8"/>
    <cellStyle name="Hyperlink 2" xfId="5" xr:uid="{7ED9B1BB-3B0C-4A09-B825-652FF6FD84C4}"/>
    <cellStyle name="Hyperlink 2 2" xfId="7" xr:uid="{DEBBE976-BEEA-4E68-9211-CC74A882F4A2}"/>
    <cellStyle name="Normal" xfId="0" builtinId="0"/>
    <cellStyle name="Normal 2" xfId="4" xr:uid="{820C14E5-DA0D-4555-AB11-03450B785404}"/>
    <cellStyle name="Percent" xfId="1" builtinId="5"/>
    <cellStyle name="Percent 2" xfId="6" xr:uid="{3D059B83-7148-4B98-9D47-A2E348E4204F}"/>
    <cellStyle name="Standard 2" xfId="2" xr:uid="{3C3DDD32-1C41-4487-943F-0CC3AE096F99}"/>
  </cellStyles>
  <dxfs count="68">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FF00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15F22CF-1392-4F36-B6A1-8DE282E52D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1B44B3F-E4A5-49F7-B4B6-EE639A5F7A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E2390B8-683B-4441-A64C-97743AB74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BDF51F5-BAD2-4694-AC27-06D48F7708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23D63A8-1344-4AE2-822D-1D053526B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EA953E5-8336-4B70-9DF8-7C45A0E108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13ED599-ACA6-40D6-BB6C-D5AAAEE84C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BAD62C9-12C4-448A-9DBF-AE97B0A943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5B12D97-EAC7-41C3-B502-0C3795B19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C5A7F0E-45BF-44FB-ABD2-4A5700E55E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272143</xdr:colOff>
      <xdr:row>20</xdr:row>
      <xdr:rowOff>76200</xdr:rowOff>
    </xdr:from>
    <xdr:to>
      <xdr:col>12</xdr:col>
      <xdr:colOff>182336</xdr:colOff>
      <xdr:row>33</xdr:row>
      <xdr:rowOff>18778</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8F8442E-8594-4F83-B441-2AFBA4AD5A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7493" y="3895725"/>
          <a:ext cx="2243818" cy="2085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D72E7D6-3546-4255-AB8D-93574B8453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5F99D8E-434F-4BCC-8E0B-34E5F8F563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38360AA-9BD1-48F6-A98A-DDAC60CB2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B301A76-D505-4CBA-BDC8-CE5163028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730CBF0-45B1-4170-B15F-67A4666133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6D126DB-B5C3-4EFC-83E0-3CD89CDE14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8BC3E50-9D78-4C5C-89B2-43B6EEF4DB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4A7B851-AC41-457D-9346-AAEBFD55E6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4377F0B-76E0-49BD-8AC8-13DBDCC27B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887E0E0-D8BA-4F98-BC77-079AAD42C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C41A418-BC9D-4A68-A988-2C20B897C8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891DABC-AD92-417A-BD6F-F719F2B165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A92146D-370C-403F-9E66-04064C275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6EE0C14-E543-445C-A0D6-3DAAB71FB8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FC6CBFB-A586-460C-A723-45AE4D68EF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A3B0815-E318-4D95-871D-E20B2C2E92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28EABD6-BAFD-48A8-9873-5B5A1711BF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54E32BE-85D8-42A1-A5C4-30DDAC7606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1064391-C035-484A-90FD-D77E26915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2FD9102-FD91-4032-A9D5-3C09F97F17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0E56F0F-DAD5-4ECD-8BD0-6C4CF2AE6A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913E193-44D2-402F-92A3-B9779FD9A7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22CF4BB-6BD3-4989-9B1B-9848047403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ubhtml" connectionId="1" xr16:uid="{003A679F-EE24-48F2-821E-25322E12C1F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P5J-7AOXcnw" TargetMode="External"/><Relationship Id="rId13" Type="http://schemas.openxmlformats.org/officeDocument/2006/relationships/hyperlink" Target="https://www.youtube.com/watch?v=bNvT6z8BCHQ" TargetMode="External"/><Relationship Id="rId18" Type="http://schemas.openxmlformats.org/officeDocument/2006/relationships/hyperlink" Target="https://www.youtube.com/watch?v=OzNo1qmB59A" TargetMode="External"/><Relationship Id="rId3" Type="http://schemas.openxmlformats.org/officeDocument/2006/relationships/hyperlink" Target="https://www.youtube.com/watch?v=QMk-F_XwoDY" TargetMode="External"/><Relationship Id="rId21" Type="http://schemas.openxmlformats.org/officeDocument/2006/relationships/vmlDrawing" Target="../drawings/vmlDrawing1.vml"/><Relationship Id="rId7" Type="http://schemas.openxmlformats.org/officeDocument/2006/relationships/hyperlink" Target="https://www.youtube.com/watch?v=P5J-7AOXcnw" TargetMode="External"/><Relationship Id="rId12" Type="http://schemas.openxmlformats.org/officeDocument/2006/relationships/hyperlink" Target="https://svencarlin.com/apple-stock-analysis/" TargetMode="External"/><Relationship Id="rId17" Type="http://schemas.openxmlformats.org/officeDocument/2006/relationships/hyperlink" Target="https://www.youtube.com/watch?v=OzNo1qmB59A" TargetMode="External"/><Relationship Id="rId2" Type="http://schemas.openxmlformats.org/officeDocument/2006/relationships/hyperlink" Target="https://www.youtube.com/watch?v=QMk-F_XwoDY" TargetMode="External"/><Relationship Id="rId16" Type="http://schemas.openxmlformats.org/officeDocument/2006/relationships/hyperlink" Target="https://svencarlin.com/fresenius-stock-analysis/" TargetMode="External"/><Relationship Id="rId20" Type="http://schemas.openxmlformats.org/officeDocument/2006/relationships/printerSettings" Target="../printerSettings/printerSettings1.bin"/><Relationship Id="rId1" Type="http://schemas.openxmlformats.org/officeDocument/2006/relationships/hyperlink" Target="https://www.youtube.com/watch?v=W8uszym1Ex4" TargetMode="External"/><Relationship Id="rId6" Type="http://schemas.openxmlformats.org/officeDocument/2006/relationships/hyperlink" Target="https://www.youtube.com/watch?v=yWjh8rVFMdU" TargetMode="External"/><Relationship Id="rId11" Type="http://schemas.openxmlformats.org/officeDocument/2006/relationships/hyperlink" Target="https://www.youtube.com/watch?v=4dpm_9rBT20" TargetMode="External"/><Relationship Id="rId5" Type="http://schemas.openxmlformats.org/officeDocument/2006/relationships/hyperlink" Target="https://www.youtube.com/watch?v=_km6QOMFjnY" TargetMode="External"/><Relationship Id="rId15" Type="http://schemas.openxmlformats.org/officeDocument/2006/relationships/hyperlink" Target="https://svencarlin.com/fresenius-stock-analysis/" TargetMode="External"/><Relationship Id="rId10" Type="http://schemas.openxmlformats.org/officeDocument/2006/relationships/hyperlink" Target="https://www.youtube.com/watch?v=4dpm_9rBT20" TargetMode="External"/><Relationship Id="rId19" Type="http://schemas.openxmlformats.org/officeDocument/2006/relationships/hyperlink" Target="https://www.youtube.com/watch?v=OzNo1qmB59A" TargetMode="External"/><Relationship Id="rId4" Type="http://schemas.openxmlformats.org/officeDocument/2006/relationships/hyperlink" Target="https://www.youtube.com/watch?v=tCp3KK7kqHs" TargetMode="External"/><Relationship Id="rId9" Type="http://schemas.openxmlformats.org/officeDocument/2006/relationships/hyperlink" Target="https://www.youtube.com/watch?v=4dpm_9rBT20" TargetMode="External"/><Relationship Id="rId14" Type="http://schemas.openxmlformats.org/officeDocument/2006/relationships/hyperlink" Target="https://sven-carlin-research-platform.teachable.com/courses/335443/lectures/30151996" TargetMode="Externa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sven-carlin-research-platform.teachable.com/p/stock-market-research-platfor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sven-carlin-research-platform.teachable.com/p/stock-market-research-platfor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s://sven-carlin-research-platform.teachable.com/p/stock-market-research-platfor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https://sven-carlin-research-platform.teachable.com/p/stock-market-research-platfor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https://sven-carlin-research-platform.teachable.com/p/stock-market-research-platfor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youtube.com/watch?v=tCp3KK7kqH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youtube.com/watch?v=tCp3KK7kqH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svencarlin.com/index-fund-investing-explained/"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sven-carlin-research-platform.teachable.com/courses/stock-market-research-platform/lectures/30151996"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sven-carlin-research-platform.teachable.com/courses/stock-market-research-platform/lectures/30043678"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https://sven-carlin-research-platform.teachable.com/p/stock-market-research-platfor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svencarlin.com/wienerberger-ag-ag-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2.bin"/><Relationship Id="rId1" Type="http://schemas.openxmlformats.org/officeDocument/2006/relationships/hyperlink" Target="https://sven-carlin-research-platform.teachable.com/p/stock-market-research-platform"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sven-carlin-research-platform.teachable.com/courses/335443/lectures/29567905" TargetMode="External"/><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21.xml"/><Relationship Id="rId4"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s://sven-carlin-research-platform.teachable.com/courses/335443/lectures/29567905" TargetMode="External"/><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22.xml"/><Relationship Id="rId4"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svencarlin.com/voestalpine-ag-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sven-carlin-research-platform.teachable.com/courses/stock-market-research-platform/lectures/28046800"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sven-carlin-research-platform.teachable.com/courses/stock-market-research-platform/lectures/28046800"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youtube.com/watch?v=yWjh8rVFMdU"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sven-carlin-research-platform.teachable.com/p/stock-market-research-platform"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3" Type="http://schemas.openxmlformats.org/officeDocument/2006/relationships/hyperlink" Target="https://svencarlin.com/nestle-stock-analysis/" TargetMode="External"/><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29.xml"/><Relationship Id="rId4"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2.bin"/><Relationship Id="rId1" Type="http://schemas.openxmlformats.org/officeDocument/2006/relationships/hyperlink" Target="https://sven-carlin-research-platform.teachable.com/p/stock-market-research-platform"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svencarlin.com/unilever-stock-intrinsic-value/" TargetMode="External"/><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31.xml"/><Relationship Id="rId4"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sven-carlin-research-platform.teachable.com/courses/335443/lectures/27893674"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youtube.com/watch?v=pmw8LA-9PjE"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svencarlin.com/att-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sven-carlin-research-platform.teachable.com/p/stock-market-research-platfor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sven-carlin-research-platform.teachable.com/p/stock-market-research-platfor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sven-carlin-research-platform.teachable.com/p/stock-market-research-platfor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sven-carlin-research-platform.teachable.com/p/stock-market-research-platfor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sven-carlin-research-platform.teachable.com/p/stock-market-research-platfor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sven-carlin-research-platform.teachable.com/p/stock-market-research-platfor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474C0-CDEF-4670-A88C-05B7811BD592}">
  <dimension ref="A1:N42"/>
  <sheetViews>
    <sheetView tabSelected="1" workbookViewId="0">
      <selection activeCell="I31" sqref="I31"/>
    </sheetView>
  </sheetViews>
  <sheetFormatPr defaultRowHeight="12.75" x14ac:dyDescent="0.2"/>
  <cols>
    <col min="3" max="3" width="16.7109375" bestFit="1" customWidth="1"/>
    <col min="4" max="4" width="12.42578125" bestFit="1" customWidth="1"/>
    <col min="6" max="6" width="18.42578125" bestFit="1" customWidth="1"/>
    <col min="7" max="7" width="10.28515625" bestFit="1" customWidth="1"/>
    <col min="8" max="8" width="9.7109375" bestFit="1" customWidth="1"/>
    <col min="10" max="10" width="11" bestFit="1" customWidth="1"/>
    <col min="11" max="11" width="92.28515625" bestFit="1" customWidth="1"/>
    <col min="12" max="12" width="103.7109375" bestFit="1" customWidth="1"/>
    <col min="13" max="13" width="8.5703125" bestFit="1" customWidth="1"/>
    <col min="14" max="14" width="79.85546875" bestFit="1" customWidth="1"/>
  </cols>
  <sheetData>
    <row r="1" spans="1:14" x14ac:dyDescent="0.2">
      <c r="A1" s="4" t="s">
        <v>98</v>
      </c>
      <c r="B1" s="4" t="s">
        <v>99</v>
      </c>
      <c r="C1" s="4" t="s">
        <v>100</v>
      </c>
      <c r="D1" s="4" t="s">
        <v>101</v>
      </c>
      <c r="E1" s="4" t="s">
        <v>102</v>
      </c>
      <c r="F1" s="4" t="s">
        <v>103</v>
      </c>
      <c r="G1" s="86" t="s">
        <v>104</v>
      </c>
      <c r="H1" s="4" t="s">
        <v>105</v>
      </c>
      <c r="I1" s="4" t="s">
        <v>106</v>
      </c>
      <c r="J1" s="4" t="s">
        <v>107</v>
      </c>
      <c r="K1" s="4" t="s">
        <v>94</v>
      </c>
      <c r="L1" s="4" t="s">
        <v>108</v>
      </c>
      <c r="M1" s="4" t="s">
        <v>109</v>
      </c>
      <c r="N1" s="4" t="s">
        <v>110</v>
      </c>
    </row>
    <row r="2" spans="1:14" s="94" customFormat="1" x14ac:dyDescent="0.2">
      <c r="A2" s="92" t="s">
        <v>154</v>
      </c>
      <c r="B2" s="92"/>
      <c r="C2" s="92"/>
      <c r="D2" s="92"/>
      <c r="E2" s="92"/>
      <c r="F2" s="92"/>
      <c r="G2" s="93"/>
      <c r="H2" s="92"/>
      <c r="I2" s="92"/>
      <c r="J2" s="92"/>
      <c r="K2" s="92"/>
      <c r="L2" s="92"/>
      <c r="M2" s="92"/>
      <c r="N2" s="92"/>
    </row>
    <row r="3" spans="1:14" ht="15" x14ac:dyDescent="0.25">
      <c r="A3" t="s">
        <v>111</v>
      </c>
      <c r="B3" t="s">
        <v>112</v>
      </c>
      <c r="C3" s="1">
        <f>'MARKET CAPS'!C5/1000000000</f>
        <v>10.810941004</v>
      </c>
      <c r="D3" s="1">
        <f>'MELCO (2)'!F26</f>
        <v>7.5010446633432881</v>
      </c>
      <c r="E3" s="1">
        <f>D3/C3</f>
        <v>0.69383827555510058</v>
      </c>
      <c r="F3" s="87" t="s">
        <v>113</v>
      </c>
      <c r="G3" s="88" t="s">
        <v>114</v>
      </c>
      <c r="H3" s="89">
        <v>44228</v>
      </c>
      <c r="J3" t="s">
        <v>115</v>
      </c>
      <c r="K3" t="s">
        <v>116</v>
      </c>
      <c r="L3" t="s">
        <v>122</v>
      </c>
    </row>
    <row r="4" spans="1:14" x14ac:dyDescent="0.2">
      <c r="A4" t="s">
        <v>90</v>
      </c>
      <c r="B4" t="s">
        <v>120</v>
      </c>
      <c r="C4" s="1">
        <f>'MARKET CAPS'!C6/1000000000</f>
        <v>589.24884622499997</v>
      </c>
      <c r="D4" s="1">
        <f>BRK!F26</f>
        <v>382.12532681494838</v>
      </c>
      <c r="E4" s="1">
        <f>D4/C4</f>
        <v>0.64849567252107421</v>
      </c>
      <c r="F4" s="34" t="s">
        <v>155</v>
      </c>
      <c r="G4" s="34" t="s">
        <v>121</v>
      </c>
      <c r="H4" s="89">
        <v>44228</v>
      </c>
      <c r="J4" t="s">
        <v>115</v>
      </c>
      <c r="K4" t="s">
        <v>123</v>
      </c>
      <c r="L4" t="s">
        <v>124</v>
      </c>
    </row>
    <row r="5" spans="1:14" x14ac:dyDescent="0.2">
      <c r="A5" t="s">
        <v>126</v>
      </c>
      <c r="B5" t="s">
        <v>128</v>
      </c>
      <c r="C5" s="1">
        <f>'MARKET CAPS'!C7/1000000000</f>
        <v>19.904214124999999</v>
      </c>
      <c r="D5" s="1">
        <f>FRESENIUS!F26</f>
        <v>13.293526486437397</v>
      </c>
      <c r="E5" s="1">
        <f t="shared" ref="E5:E14" si="0">D5/C5</f>
        <v>0.66787497375947757</v>
      </c>
      <c r="F5" s="34" t="s">
        <v>212</v>
      </c>
      <c r="G5" s="34" t="s">
        <v>133</v>
      </c>
      <c r="H5" s="89">
        <v>44256</v>
      </c>
      <c r="J5" t="s">
        <v>135</v>
      </c>
      <c r="K5" t="s">
        <v>136</v>
      </c>
      <c r="L5" t="s">
        <v>137</v>
      </c>
    </row>
    <row r="6" spans="1:14" x14ac:dyDescent="0.2">
      <c r="A6" t="s">
        <v>131</v>
      </c>
      <c r="B6" t="s">
        <v>132</v>
      </c>
      <c r="C6" s="1">
        <f>'MARKET CAPS'!C8/1000000000</f>
        <v>20.679925633</v>
      </c>
      <c r="D6" s="1">
        <f>'FRE MED'!F26</f>
        <v>18.928028917020296</v>
      </c>
      <c r="E6" s="1">
        <f t="shared" si="0"/>
        <v>0.91528515396669929</v>
      </c>
      <c r="F6" s="34" t="s">
        <v>212</v>
      </c>
      <c r="G6" s="88" t="s">
        <v>134</v>
      </c>
      <c r="H6" s="89">
        <v>44256</v>
      </c>
      <c r="J6" t="s">
        <v>115</v>
      </c>
      <c r="K6" t="s">
        <v>136</v>
      </c>
      <c r="L6" t="s">
        <v>138</v>
      </c>
    </row>
    <row r="7" spans="1:14" ht="13.5" thickBot="1" x14ac:dyDescent="0.25">
      <c r="A7" t="s">
        <v>139</v>
      </c>
      <c r="B7" t="s">
        <v>140</v>
      </c>
      <c r="C7" s="1">
        <f>'MARKET CAPS'!C9/1000000000</f>
        <v>1400.761065334</v>
      </c>
      <c r="D7" s="1">
        <f>GOOGLE!D8</f>
        <v>1135.3586963700366</v>
      </c>
      <c r="E7" s="1">
        <f t="shared" si="0"/>
        <v>0.81052987869799165</v>
      </c>
      <c r="F7" s="34" t="s">
        <v>156</v>
      </c>
      <c r="G7" s="34" t="s">
        <v>151</v>
      </c>
      <c r="H7" s="89">
        <v>44228</v>
      </c>
      <c r="J7" t="s">
        <v>115</v>
      </c>
      <c r="K7" t="s">
        <v>152</v>
      </c>
      <c r="L7" t="s">
        <v>153</v>
      </c>
    </row>
    <row r="8" spans="1:14" ht="13.5" thickBot="1" x14ac:dyDescent="0.25">
      <c r="A8" s="90" t="s">
        <v>141</v>
      </c>
      <c r="B8" t="s">
        <v>141</v>
      </c>
      <c r="C8" s="1">
        <f>'MARKET CAPS'!C10/1000000000</f>
        <v>1773.401284907</v>
      </c>
      <c r="D8" s="1">
        <f>MSFT!F26</f>
        <v>887.86355207247595</v>
      </c>
      <c r="E8" s="1">
        <f t="shared" si="0"/>
        <v>0.50065575097349546</v>
      </c>
      <c r="F8" s="34" t="s">
        <v>156</v>
      </c>
      <c r="G8" s="34" t="s">
        <v>157</v>
      </c>
      <c r="H8" s="89">
        <v>44228</v>
      </c>
      <c r="J8" t="s">
        <v>115</v>
      </c>
      <c r="K8" t="s">
        <v>164</v>
      </c>
      <c r="L8" t="s">
        <v>165</v>
      </c>
    </row>
    <row r="9" spans="1:14" ht="13.5" thickBot="1" x14ac:dyDescent="0.25">
      <c r="A9" s="90" t="s">
        <v>86</v>
      </c>
      <c r="B9" t="s">
        <v>166</v>
      </c>
      <c r="C9" s="1">
        <f>'MARKET CAPS'!C11/1000000000</f>
        <v>2111.2698267830001</v>
      </c>
      <c r="D9" s="1">
        <f>APPLE!F26</f>
        <v>1327.1300218134479</v>
      </c>
      <c r="E9" s="1">
        <f t="shared" si="0"/>
        <v>0.62859327830949607</v>
      </c>
      <c r="F9" s="34" t="s">
        <v>162</v>
      </c>
      <c r="G9" s="34" t="s">
        <v>167</v>
      </c>
      <c r="H9" s="89">
        <v>44228</v>
      </c>
      <c r="J9" t="s">
        <v>115</v>
      </c>
      <c r="K9" t="s">
        <v>164</v>
      </c>
      <c r="L9" t="s">
        <v>168</v>
      </c>
    </row>
    <row r="10" spans="1:14" ht="13.5" thickBot="1" x14ac:dyDescent="0.25">
      <c r="A10" s="90" t="s">
        <v>78</v>
      </c>
      <c r="B10" t="s">
        <v>78</v>
      </c>
      <c r="C10" s="1">
        <f>'MARKET CAPS'!C12/1000000000</f>
        <v>68.072599839999995</v>
      </c>
      <c r="D10" s="1">
        <f>NIO!F26</f>
        <v>46.090579766115575</v>
      </c>
      <c r="E10" s="1">
        <f t="shared" si="0"/>
        <v>0.67707976299492512</v>
      </c>
      <c r="F10" s="34" t="s">
        <v>82</v>
      </c>
      <c r="G10" s="34" t="s">
        <v>169</v>
      </c>
      <c r="H10" s="89">
        <v>44228</v>
      </c>
      <c r="J10" t="s">
        <v>115</v>
      </c>
      <c r="K10" t="s">
        <v>170</v>
      </c>
      <c r="L10" t="s">
        <v>171</v>
      </c>
    </row>
    <row r="11" spans="1:14" ht="13.5" thickBot="1" x14ac:dyDescent="0.25">
      <c r="A11" s="90" t="s">
        <v>79</v>
      </c>
      <c r="B11" t="s">
        <v>172</v>
      </c>
      <c r="C11" s="1">
        <f>'MARKET CAPS'!C13</f>
        <v>388.54</v>
      </c>
      <c r="D11" s="1">
        <f>'S&amp;P 500'!F26/10</f>
        <v>145.25532476237368</v>
      </c>
      <c r="E11" s="1">
        <f t="shared" si="0"/>
        <v>0.37384908828530827</v>
      </c>
      <c r="F11" s="34" t="s">
        <v>163</v>
      </c>
      <c r="G11" s="88" t="s">
        <v>173</v>
      </c>
      <c r="H11" s="89">
        <v>44228</v>
      </c>
      <c r="J11" t="s">
        <v>174</v>
      </c>
      <c r="K11" t="s">
        <v>176</v>
      </c>
      <c r="L11" t="s">
        <v>177</v>
      </c>
    </row>
    <row r="12" spans="1:14" ht="13.5" thickBot="1" x14ac:dyDescent="0.25">
      <c r="A12" s="90" t="s">
        <v>142</v>
      </c>
      <c r="B12" t="s">
        <v>178</v>
      </c>
      <c r="C12" s="1">
        <f>'MARKET CAPS'!C14/10000000000</f>
        <v>669.69779830380003</v>
      </c>
      <c r="D12" s="1">
        <f>TCEHY!F26</f>
        <v>868.60646886396023</v>
      </c>
      <c r="E12" s="1">
        <f t="shared" si="0"/>
        <v>1.2970125795007135</v>
      </c>
      <c r="F12" s="34" t="s">
        <v>182</v>
      </c>
      <c r="G12" s="34" t="s">
        <v>183</v>
      </c>
      <c r="H12" s="89">
        <v>44228</v>
      </c>
      <c r="J12" t="s">
        <v>115</v>
      </c>
      <c r="K12" t="s">
        <v>184</v>
      </c>
      <c r="L12" t="s">
        <v>185</v>
      </c>
    </row>
    <row r="13" spans="1:14" ht="13.5" thickBot="1" x14ac:dyDescent="0.25">
      <c r="A13" s="90" t="s">
        <v>73</v>
      </c>
      <c r="B13" t="s">
        <v>143</v>
      </c>
      <c r="C13" s="1">
        <f>'MARKET CAPS'!C15</f>
        <v>126.81</v>
      </c>
      <c r="D13" s="1">
        <f>TSMC!F26</f>
        <v>104.34332076891448</v>
      </c>
      <c r="E13" s="1">
        <f t="shared" si="0"/>
        <v>0.82283195937950071</v>
      </c>
      <c r="F13" s="34" t="s">
        <v>158</v>
      </c>
      <c r="G13" s="34" t="s">
        <v>187</v>
      </c>
      <c r="H13" s="89">
        <v>44228</v>
      </c>
    </row>
    <row r="14" spans="1:14" ht="13.5" thickBot="1" x14ac:dyDescent="0.25">
      <c r="A14" s="90" t="s">
        <v>38</v>
      </c>
      <c r="B14" t="s">
        <v>186</v>
      </c>
      <c r="C14" s="1">
        <f>'MARKET CAPS'!C16/1000000000</f>
        <v>24.93411425</v>
      </c>
      <c r="D14" s="1">
        <f>KROGER!F26</f>
        <v>20.179147559200182</v>
      </c>
      <c r="E14" s="1">
        <f t="shared" si="0"/>
        <v>0.80929875257951789</v>
      </c>
      <c r="F14" s="34" t="s">
        <v>161</v>
      </c>
      <c r="G14" s="34" t="s">
        <v>188</v>
      </c>
      <c r="H14" s="89">
        <v>44228</v>
      </c>
    </row>
    <row r="15" spans="1:14" ht="13.5" thickBot="1" x14ac:dyDescent="0.25">
      <c r="A15" s="90" t="s">
        <v>144</v>
      </c>
      <c r="C15" s="1"/>
      <c r="E15" s="1"/>
      <c r="F15" s="34" t="s">
        <v>161</v>
      </c>
      <c r="G15" s="34" t="s">
        <v>189</v>
      </c>
      <c r="H15" s="89">
        <v>44228</v>
      </c>
    </row>
    <row r="16" spans="1:14" ht="26.25" thickBot="1" x14ac:dyDescent="0.25">
      <c r="A16" s="90" t="s">
        <v>145</v>
      </c>
      <c r="C16" s="1"/>
      <c r="E16" s="1"/>
      <c r="G16" s="34" t="s">
        <v>190</v>
      </c>
      <c r="H16" s="89">
        <v>44228</v>
      </c>
    </row>
    <row r="17" spans="1:12" ht="13.5" thickBot="1" x14ac:dyDescent="0.25">
      <c r="A17" s="90" t="s">
        <v>146</v>
      </c>
      <c r="C17" s="1"/>
      <c r="E17" s="1"/>
      <c r="F17" s="34" t="s">
        <v>159</v>
      </c>
      <c r="G17" s="34" t="s">
        <v>191</v>
      </c>
      <c r="H17" s="89">
        <v>44228</v>
      </c>
    </row>
    <row r="18" spans="1:12" ht="13.5" thickBot="1" x14ac:dyDescent="0.25">
      <c r="A18" s="90" t="s">
        <v>40</v>
      </c>
      <c r="C18" s="1"/>
      <c r="E18" s="1"/>
      <c r="F18" s="34" t="s">
        <v>160</v>
      </c>
      <c r="G18" s="34" t="s">
        <v>192</v>
      </c>
      <c r="H18" s="89">
        <v>44228</v>
      </c>
    </row>
    <row r="19" spans="1:12" ht="13.5" thickBot="1" x14ac:dyDescent="0.25">
      <c r="A19" s="90" t="s">
        <v>147</v>
      </c>
      <c r="C19" s="1"/>
      <c r="E19" s="1"/>
      <c r="G19" s="34" t="s">
        <v>193</v>
      </c>
      <c r="H19" s="89">
        <v>44228</v>
      </c>
    </row>
    <row r="20" spans="1:12" ht="13.5" thickBot="1" x14ac:dyDescent="0.25">
      <c r="A20" s="90" t="s">
        <v>30</v>
      </c>
      <c r="C20" s="1"/>
      <c r="E20" s="1"/>
      <c r="G20" s="88" t="s">
        <v>194</v>
      </c>
      <c r="H20" s="89">
        <v>44228</v>
      </c>
    </row>
    <row r="21" spans="1:12" x14ac:dyDescent="0.2">
      <c r="A21" s="91" t="s">
        <v>148</v>
      </c>
      <c r="C21" s="1"/>
      <c r="E21" s="1"/>
      <c r="F21" s="34" t="s">
        <v>161</v>
      </c>
      <c r="G21" s="34" t="s">
        <v>195</v>
      </c>
      <c r="H21" s="89">
        <v>44228</v>
      </c>
    </row>
    <row r="22" spans="1:12" x14ac:dyDescent="0.2">
      <c r="A22" s="91" t="s">
        <v>149</v>
      </c>
      <c r="C22" s="1"/>
      <c r="E22" s="1"/>
      <c r="G22" s="34" t="s">
        <v>196</v>
      </c>
      <c r="H22" s="89">
        <v>44228</v>
      </c>
    </row>
    <row r="23" spans="1:12" x14ac:dyDescent="0.2">
      <c r="A23" s="91" t="s">
        <v>150</v>
      </c>
      <c r="C23" s="1"/>
      <c r="E23" s="1"/>
      <c r="G23" s="34" t="s">
        <v>197</v>
      </c>
      <c r="H23" s="89">
        <v>44228</v>
      </c>
    </row>
    <row r="24" spans="1:12" x14ac:dyDescent="0.2">
      <c r="A24" s="91" t="s">
        <v>41</v>
      </c>
      <c r="C24" s="1"/>
      <c r="E24" s="1"/>
      <c r="F24" s="34" t="s">
        <v>160</v>
      </c>
      <c r="G24" s="34" t="s">
        <v>198</v>
      </c>
      <c r="H24" s="89">
        <v>44228</v>
      </c>
    </row>
    <row r="25" spans="1:12" x14ac:dyDescent="0.2">
      <c r="A25" s="91" t="s">
        <v>201</v>
      </c>
      <c r="B25" t="s">
        <v>201</v>
      </c>
      <c r="C25" s="1">
        <f>'MARKET CAPS'!C27/1000000000</f>
        <v>8.8566256269999997</v>
      </c>
      <c r="D25" s="1">
        <f>STOR!F26</f>
        <v>8.6145684509324951</v>
      </c>
      <c r="E25" s="1">
        <f t="shared" ref="E25:E27" si="1">D25/C25</f>
        <v>0.97266936796678216</v>
      </c>
      <c r="F25" s="34" t="s">
        <v>213</v>
      </c>
      <c r="G25" s="34" t="s">
        <v>207</v>
      </c>
      <c r="H25" s="89">
        <v>44256</v>
      </c>
      <c r="J25" t="s">
        <v>115</v>
      </c>
      <c r="K25" t="s">
        <v>214</v>
      </c>
      <c r="L25" t="s">
        <v>215</v>
      </c>
    </row>
    <row r="26" spans="1:12" x14ac:dyDescent="0.2">
      <c r="A26" s="91" t="s">
        <v>203</v>
      </c>
      <c r="B26" t="s">
        <v>202</v>
      </c>
      <c r="C26" s="1">
        <f>'MARKET CAPS'!C28/1000000000</f>
        <v>5.8061037860000004</v>
      </c>
      <c r="D26" s="1">
        <f>DEI!F26</f>
        <v>5.8677092318835813</v>
      </c>
      <c r="E26" s="1">
        <f t="shared" si="1"/>
        <v>1.0106104623951311</v>
      </c>
      <c r="F26" s="34" t="s">
        <v>213</v>
      </c>
      <c r="G26" s="34" t="s">
        <v>208</v>
      </c>
      <c r="H26" s="89">
        <v>44256</v>
      </c>
      <c r="J26" t="s">
        <v>115</v>
      </c>
      <c r="K26" t="s">
        <v>217</v>
      </c>
      <c r="L26" t="s">
        <v>215</v>
      </c>
    </row>
    <row r="27" spans="1:12" x14ac:dyDescent="0.2">
      <c r="A27" s="91" t="s">
        <v>205</v>
      </c>
      <c r="B27" t="s">
        <v>206</v>
      </c>
      <c r="C27" s="1">
        <f>'MARKET CAPS'!C29</f>
        <v>26.49</v>
      </c>
      <c r="D27" s="1">
        <f>SRU.UN!F26</f>
        <v>30.651607570070965</v>
      </c>
      <c r="E27" s="1">
        <f t="shared" si="1"/>
        <v>1.1571010785228752</v>
      </c>
      <c r="F27" s="34" t="s">
        <v>213</v>
      </c>
      <c r="G27" s="34" t="s">
        <v>209</v>
      </c>
      <c r="H27" s="89">
        <v>44256</v>
      </c>
      <c r="J27" t="s">
        <v>219</v>
      </c>
      <c r="K27" t="s">
        <v>218</v>
      </c>
      <c r="L27" t="s">
        <v>216</v>
      </c>
    </row>
    <row r="28" spans="1:12" x14ac:dyDescent="0.2">
      <c r="C28" s="1"/>
      <c r="D28" s="1"/>
      <c r="E28" s="1"/>
    </row>
    <row r="29" spans="1:12" x14ac:dyDescent="0.2">
      <c r="C29" s="1"/>
      <c r="D29" s="1"/>
      <c r="E29" s="1"/>
    </row>
    <row r="30" spans="1:12" x14ac:dyDescent="0.2">
      <c r="C30" s="1"/>
      <c r="D30" s="1"/>
      <c r="E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row r="38" spans="3:4" x14ac:dyDescent="0.2">
      <c r="C38" s="1"/>
      <c r="D38" s="1"/>
    </row>
    <row r="39" spans="3:4" x14ac:dyDescent="0.2">
      <c r="C39" s="1"/>
      <c r="D39" s="1"/>
    </row>
    <row r="40" spans="3:4" x14ac:dyDescent="0.2">
      <c r="C40" s="1"/>
      <c r="D40" s="1"/>
    </row>
    <row r="41" spans="3:4" x14ac:dyDescent="0.2">
      <c r="C41" s="1"/>
      <c r="D41" s="1"/>
    </row>
    <row r="42" spans="3:4" x14ac:dyDescent="0.2">
      <c r="C42" s="1"/>
      <c r="D42" s="1"/>
    </row>
  </sheetData>
  <hyperlinks>
    <hyperlink ref="G3" location="'MELCO (2)'!A1" display="'MELCO (2)'!A1" xr:uid="{8F93FDD5-55ED-49CE-8E29-6F613D45A756}"/>
    <hyperlink ref="G4" location="BRK!A1" display="BRK!A1" xr:uid="{57118288-B24A-4863-89C9-CBBA037A3DB2}"/>
    <hyperlink ref="G5" location="FRESENIUS!A1" display="FRESENIUS!A1" xr:uid="{480FF6F4-F4AE-4712-9AF2-CCCD1CB70C00}"/>
    <hyperlink ref="G6" location="'FRE MED'!A1" display="'FRE MED'!A1" xr:uid="{762D05EB-7605-4149-9A31-4C63E7A420F4}"/>
    <hyperlink ref="G7" location="GOOGLE!A1" display="GOOGLE!A1" xr:uid="{3FB542B4-D581-4CEF-8752-CA3AF8E5F46C}"/>
    <hyperlink ref="F4" r:id="rId1" xr:uid="{0EEDF51B-AE6E-41E5-95CB-16642FC50908}"/>
    <hyperlink ref="F7" r:id="rId2" xr:uid="{72D55F59-3B79-49B7-903E-7D818517D173}"/>
    <hyperlink ref="F8" r:id="rId3" xr:uid="{F19F2192-6953-497D-BAF5-04702D97027B}"/>
    <hyperlink ref="G8" location="MSFT!A1" display="MSFT!A1" xr:uid="{91535DA7-9B8F-4AEC-B0D3-6B54604DF150}"/>
    <hyperlink ref="F10" r:id="rId4" xr:uid="{F0F60408-A709-4DA3-A1E4-EE36011CDF54}"/>
    <hyperlink ref="F13" r:id="rId5" xr:uid="{C9E954B5-B837-47F6-979F-414253476BCE}"/>
    <hyperlink ref="F17" r:id="rId6" xr:uid="{0A76E36B-2ED1-4FBB-887A-9E4F7CEE3996}"/>
    <hyperlink ref="F24" r:id="rId7" xr:uid="{78F1229F-1DD7-47EE-9683-A1CF1C3073C3}"/>
    <hyperlink ref="F18" r:id="rId8" xr:uid="{F04A30FA-69E5-45AA-BC88-5C4E417AB0EE}"/>
    <hyperlink ref="F14" r:id="rId9" xr:uid="{D885D5D7-6B82-4F76-BF62-C182C31648D0}"/>
    <hyperlink ref="F15" r:id="rId10" xr:uid="{3DE07F3B-C492-4569-9E2C-4AA6DF82989F}"/>
    <hyperlink ref="F21" r:id="rId11" xr:uid="{AD964B2D-24AA-4631-B934-0196E504AB58}"/>
    <hyperlink ref="F9" r:id="rId12" xr:uid="{95461859-7A6E-4275-A1E0-B12738AAB7A1}"/>
    <hyperlink ref="F11" r:id="rId13" xr:uid="{3AAD9552-6E07-4EC0-9F5B-48DAA7353069}"/>
    <hyperlink ref="G9" location="APPLE!A1" display="APPLE!A1" xr:uid="{716700B0-5079-4B4A-B7D7-288D08DCEE1C}"/>
    <hyperlink ref="G10" location="NIO!A1" display="NIO!A1" xr:uid="{EF3976F8-AD72-400C-9ECE-AB94ED9516CD}"/>
    <hyperlink ref="G11" location="'S&amp;P 500'!A1" display="'S&amp;P 500'!A1" xr:uid="{7581BEC2-1C14-492E-B456-F354F6CD6980}"/>
    <hyperlink ref="F12" r:id="rId14" xr:uid="{39A0EBA5-7EB4-4E08-9453-0D1CEC51C625}"/>
    <hyperlink ref="G12" location="TCEHY!A1" display="TCEHY!A1" xr:uid="{8F7A33B1-A7B3-45BE-8028-1A7E172A0E5D}"/>
    <hyperlink ref="G13" location="TSMC!A1" display="TSMC!A1" xr:uid="{A01284C8-331F-402F-BFBA-04B70B657030}"/>
    <hyperlink ref="G14" location="KROGER!A1" display="KROGER!A1" xr:uid="{E307E075-896E-470A-B449-EB269C1AD320}"/>
    <hyperlink ref="G15" location="SFM!A1" display="SFM!A1" xr:uid="{BE0D3534-C42A-49E4-AA4B-AEBECFD0B495}"/>
    <hyperlink ref="G16" location="NHY!A1" display="NHY!A1" xr:uid="{F18702E1-4C9C-4003-BDD4-A0076D528C2D}"/>
    <hyperlink ref="G17" location="BABA!A1" display="BABA!A1" xr:uid="{3BDDF33E-3067-40C8-BA2F-AFF0E9D7571B}"/>
    <hyperlink ref="G18" location="TSLA!A1" display="TSLA!A1" xr:uid="{E4ECDC6E-8478-4F9B-A8CD-55CFF1279244}"/>
    <hyperlink ref="G19" location="AMZN!A1" display="AMZN!A1" xr:uid="{868AB39F-1309-4396-9C11-34526C001282}"/>
    <hyperlink ref="G20" location="'AT&amp;T'!A1" display="'AT&amp;T'!A1" xr:uid="{1A1280F2-13C1-4DF6-A0E7-2912559F5A53}"/>
    <hyperlink ref="G21" location="AHOLD!A1" display="AHOLD!A1" xr:uid="{F4016521-EE10-4B21-BB4D-5004B26DA4DE}"/>
    <hyperlink ref="G22" location="Wiener!A1" display="Wiener!A1" xr:uid="{8975AEF2-610D-4AF1-80F6-57D1E48DDA64}"/>
    <hyperlink ref="G23" location="WBA!A1" display="WBA!A1" xr:uid="{BB4E2B1F-5E2E-4D76-A2BC-1374550268C8}"/>
    <hyperlink ref="G24" location="NESN!A1" display="NESN!A1" xr:uid="{774043DB-DA35-4265-B4D0-69CC9F5F5EE9}"/>
    <hyperlink ref="G25" location="STOR!A1" display="STOR!A1" xr:uid="{80BB7D4F-D5BF-42B9-81F4-BB11CAFBAF16}"/>
    <hyperlink ref="G26" location="DEI!A1" display="DEI!A1" xr:uid="{EE278F6E-E4C4-49FA-9084-870883FC095B}"/>
    <hyperlink ref="G27" location="SRU.UN!A1" display="SRU.UN!A1" xr:uid="{846484A1-A21E-4A13-8B00-61CB74965317}"/>
    <hyperlink ref="F5" r:id="rId15" xr:uid="{726DEE8F-92EE-45D5-BB62-FCDB7907C4E1}"/>
    <hyperlink ref="F6" r:id="rId16" xr:uid="{84CF5147-70E5-488A-8B9E-CA680F70BC38}"/>
    <hyperlink ref="F25" r:id="rId17" xr:uid="{4C9C440E-F54D-4CCE-902F-9284FB7C4DFF}"/>
    <hyperlink ref="F26" r:id="rId18" xr:uid="{20EBE463-76E6-4736-91CA-6C40F1CCC53F}"/>
    <hyperlink ref="F27" r:id="rId19" xr:uid="{718ECB1C-9EEF-42BA-A872-45638CF47320}"/>
  </hyperlinks>
  <pageMargins left="0.7" right="0.7" top="0.75" bottom="0.75" header="0.3" footer="0.3"/>
  <pageSetup paperSize="9" orientation="portrait" r:id="rId20"/>
  <legacyDrawing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A085-272D-4934-B2ED-A0EBE47D4D67}">
  <dimension ref="B1:S30"/>
  <sheetViews>
    <sheetView showGridLines="0" topLeftCell="B1" zoomScaleNormal="100" workbookViewId="0">
      <selection activeCell="O13" sqref="O13"/>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90</v>
      </c>
      <c r="C2" s="10" t="s">
        <v>68</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22</v>
      </c>
      <c r="C6" s="7">
        <v>32</v>
      </c>
      <c r="D6" s="26">
        <f>C6*(1+$O$5)</f>
        <v>33.6</v>
      </c>
      <c r="E6" s="26">
        <f>D6*(1+$O$5)</f>
        <v>35.28</v>
      </c>
      <c r="F6" s="26">
        <f>E6*(1+$O$5)</f>
        <v>37.044000000000004</v>
      </c>
      <c r="G6" s="26">
        <f>F6*(1+$O$5)</f>
        <v>38.896200000000007</v>
      </c>
      <c r="H6" s="26">
        <f>G6*(1+$O$5)</f>
        <v>40.841010000000011</v>
      </c>
      <c r="I6" s="26">
        <f>H6*(1+$O$6)</f>
        <v>42.883060500000013</v>
      </c>
      <c r="J6" s="26">
        <f>I6*(1+$O$6)</f>
        <v>45.027213525000015</v>
      </c>
      <c r="K6" s="26">
        <f>J6*(1+$O$6)</f>
        <v>47.278574201250017</v>
      </c>
      <c r="L6" s="26">
        <f>K6*(1+$O$6)</f>
        <v>49.642502911312519</v>
      </c>
      <c r="M6" s="26">
        <f>L6*(1+$O$6)</f>
        <v>52.124628056878144</v>
      </c>
      <c r="N6" s="26">
        <f>L6*O8</f>
        <v>744.63754366968783</v>
      </c>
      <c r="O6" s="23">
        <v>0.05</v>
      </c>
      <c r="P6" s="1" t="s">
        <v>2</v>
      </c>
    </row>
    <row r="7" spans="2:19" x14ac:dyDescent="0.2">
      <c r="C7" s="8" t="str">
        <f>CONCATENATE(R8,O7*100,S8)</f>
        <v>PV(10%)</v>
      </c>
      <c r="D7" s="26"/>
      <c r="E7" s="26"/>
      <c r="F7" s="26"/>
      <c r="G7" s="26"/>
      <c r="H7" s="26"/>
      <c r="I7" s="26"/>
      <c r="J7" s="26"/>
      <c r="K7" s="26"/>
      <c r="L7" s="26"/>
      <c r="M7" s="26"/>
      <c r="N7" s="26">
        <f t="shared" ref="N7" si="1">N6*(1+$O$7)^($D$5-N5-1)</f>
        <v>287.09000801913783</v>
      </c>
      <c r="O7" s="23">
        <v>0.1</v>
      </c>
      <c r="P7" t="s">
        <v>3</v>
      </c>
    </row>
    <row r="8" spans="2:19" ht="13.5" thickBot="1" x14ac:dyDescent="0.25">
      <c r="C8" s="9" t="s">
        <v>29</v>
      </c>
      <c r="D8" s="27">
        <f>SUM(D7:N7)</f>
        <v>287.09000801913783</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7.0000000000000007E-2</v>
      </c>
      <c r="P11" t="s">
        <v>1</v>
      </c>
    </row>
    <row r="12" spans="2:19" x14ac:dyDescent="0.2">
      <c r="B12" t="s">
        <v>21</v>
      </c>
      <c r="C12" s="7">
        <f>C6</f>
        <v>32</v>
      </c>
      <c r="D12" s="26">
        <f>C12*(1+$O$11)</f>
        <v>34.24</v>
      </c>
      <c r="E12" s="26">
        <f>D12*(1+$O$11)</f>
        <v>36.636800000000001</v>
      </c>
      <c r="F12" s="26">
        <f>E12*(1+$O$11)</f>
        <v>39.201376000000003</v>
      </c>
      <c r="G12" s="26">
        <f>F12*(1+$O$11)</f>
        <v>41.945472320000007</v>
      </c>
      <c r="H12" s="26">
        <f>G12*(1+$O$11)</f>
        <v>44.881655382400012</v>
      </c>
      <c r="I12" s="26">
        <f>H12*(1+$O$12)</f>
        <v>48.023371259168016</v>
      </c>
      <c r="J12" s="26">
        <f>I12*(1+$O$12)</f>
        <v>51.38500724730978</v>
      </c>
      <c r="K12" s="26">
        <f>J12*(1+$O$12)</f>
        <v>54.981957754621469</v>
      </c>
      <c r="L12" s="26">
        <f>K12*(1+$O$12)</f>
        <v>58.830694797444977</v>
      </c>
      <c r="M12" s="26">
        <f>L12*(1+$O$12)</f>
        <v>62.948843433266127</v>
      </c>
      <c r="N12" s="26">
        <f>L12*O14</f>
        <v>1176.6138959488994</v>
      </c>
      <c r="O12" s="23">
        <v>7.0000000000000007E-2</v>
      </c>
      <c r="P12" s="1" t="s">
        <v>2</v>
      </c>
    </row>
    <row r="13" spans="2:19" x14ac:dyDescent="0.2">
      <c r="B13" t="s">
        <v>19</v>
      </c>
      <c r="C13" s="8" t="str">
        <f>C7</f>
        <v>PV(10%)</v>
      </c>
      <c r="D13" s="26">
        <f>D12*(1+$O$13)^($D$11-D11-1)</f>
        <v>31.127272727272729</v>
      </c>
      <c r="E13" s="26">
        <f t="shared" ref="E13:M13" si="3">E12*(1+$O$7)^($D$5-E11-1)</f>
        <v>30.278347107438012</v>
      </c>
      <c r="F13" s="26">
        <f t="shared" si="3"/>
        <v>29.452574004507884</v>
      </c>
      <c r="G13" s="26">
        <f t="shared" si="3"/>
        <v>28.649321986203127</v>
      </c>
      <c r="H13" s="26">
        <f t="shared" si="3"/>
        <v>27.867976841124857</v>
      </c>
      <c r="I13" s="26">
        <f t="shared" si="3"/>
        <v>27.107941109094181</v>
      </c>
      <c r="J13" s="26">
        <f t="shared" si="3"/>
        <v>26.368633624300699</v>
      </c>
      <c r="K13" s="26">
        <f t="shared" si="3"/>
        <v>25.649489070910683</v>
      </c>
      <c r="L13" s="26">
        <f t="shared" si="3"/>
        <v>24.949957550794938</v>
      </c>
      <c r="M13" s="26">
        <f t="shared" si="3"/>
        <v>24.269504163045983</v>
      </c>
      <c r="N13" s="26">
        <f>N12*(1+$O$7)^($D$5-N11-1)</f>
        <v>453.63559183263516</v>
      </c>
      <c r="O13" s="23">
        <f>O7</f>
        <v>0.1</v>
      </c>
      <c r="P13" t="s">
        <v>3</v>
      </c>
    </row>
    <row r="14" spans="2:19" ht="13.5" thickBot="1" x14ac:dyDescent="0.25">
      <c r="C14" s="9" t="s">
        <v>4</v>
      </c>
      <c r="D14" s="27">
        <f>SUM(D13:N13)</f>
        <v>729.35661001732831</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32</v>
      </c>
      <c r="D18" s="26">
        <f>C18*(1+$O$17)</f>
        <v>32</v>
      </c>
      <c r="E18" s="26">
        <f>D18*(1+$O$17)</f>
        <v>32</v>
      </c>
      <c r="F18" s="26">
        <f>E18*(1+$O$17)</f>
        <v>32</v>
      </c>
      <c r="G18" s="26">
        <f>F18*(1+$O$17)</f>
        <v>32</v>
      </c>
      <c r="H18" s="26">
        <f>G18*(1+$O$17)</f>
        <v>32</v>
      </c>
      <c r="I18" s="26">
        <f>H18*(1+$O$18)</f>
        <v>32</v>
      </c>
      <c r="J18" s="26">
        <f>I18*(1+$O$18)</f>
        <v>32</v>
      </c>
      <c r="K18" s="26">
        <f>J18*(1+$O$18)</f>
        <v>32</v>
      </c>
      <c r="L18" s="26">
        <f>K18*(1+$O$18)</f>
        <v>32</v>
      </c>
      <c r="M18" s="26">
        <f>L18*(1+$O$18)</f>
        <v>32</v>
      </c>
      <c r="N18" s="26">
        <f>L18*O20</f>
        <v>320</v>
      </c>
      <c r="O18" s="23">
        <v>0</v>
      </c>
      <c r="P18" s="1" t="s">
        <v>2</v>
      </c>
    </row>
    <row r="19" spans="2:16" x14ac:dyDescent="0.2">
      <c r="B19" t="s">
        <v>19</v>
      </c>
      <c r="C19" s="8" t="str">
        <f>C13</f>
        <v>PV(10%)</v>
      </c>
      <c r="D19" s="26">
        <f>D18*(1+$O$19)^($D$17-D17-1)</f>
        <v>29.09090909090909</v>
      </c>
      <c r="E19" s="26">
        <f t="shared" ref="E19:N19" si="5">E18*(1+$O$19)^($D$17-E17-1)</f>
        <v>26.446280991735534</v>
      </c>
      <c r="F19" s="26">
        <f t="shared" si="5"/>
        <v>24.042073628850481</v>
      </c>
      <c r="G19" s="26">
        <f t="shared" si="5"/>
        <v>21.856430571682257</v>
      </c>
      <c r="H19" s="26">
        <f t="shared" si="5"/>
        <v>19.869482337892958</v>
      </c>
      <c r="I19" s="26">
        <f t="shared" si="5"/>
        <v>18.063165761720871</v>
      </c>
      <c r="J19" s="26">
        <f t="shared" si="5"/>
        <v>16.421059783382606</v>
      </c>
      <c r="K19" s="26">
        <f t="shared" si="5"/>
        <v>14.928236166711461</v>
      </c>
      <c r="L19" s="26">
        <f t="shared" si="5"/>
        <v>13.571123787919509</v>
      </c>
      <c r="M19" s="26">
        <f t="shared" si="5"/>
        <v>12.337385261745007</v>
      </c>
      <c r="N19" s="26">
        <f t="shared" si="5"/>
        <v>123.37385261745007</v>
      </c>
      <c r="O19" s="23">
        <f>O13</f>
        <v>0.1</v>
      </c>
      <c r="P19" t="s">
        <v>3</v>
      </c>
    </row>
    <row r="20" spans="2:16" ht="13.5" thickBot="1" x14ac:dyDescent="0.25">
      <c r="C20" s="9" t="s">
        <v>4</v>
      </c>
      <c r="D20" s="27">
        <f>SUM(D19:N19)</f>
        <v>319.99999999999989</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287.09000801913783</v>
      </c>
      <c r="F23" s="31">
        <f>E23*D23</f>
        <v>172.2540048114827</v>
      </c>
    </row>
    <row r="24" spans="2:16" x14ac:dyDescent="0.2">
      <c r="C24" s="11" t="s">
        <v>16</v>
      </c>
      <c r="D24" s="29">
        <v>0.2</v>
      </c>
      <c r="E24" s="26">
        <f>D14</f>
        <v>729.35661001732831</v>
      </c>
      <c r="F24" s="31">
        <f>E24*D24</f>
        <v>145.87132200346568</v>
      </c>
    </row>
    <row r="25" spans="2:16" ht="13.5" thickBot="1" x14ac:dyDescent="0.25">
      <c r="C25" s="13" t="s">
        <v>33</v>
      </c>
      <c r="D25" s="30">
        <v>0.2</v>
      </c>
      <c r="E25" s="32">
        <f>D20</f>
        <v>319.99999999999989</v>
      </c>
      <c r="F25" s="33">
        <f>E25*D25</f>
        <v>63.999999999999979</v>
      </c>
    </row>
    <row r="26" spans="2:16" ht="13.5" thickBot="1" x14ac:dyDescent="0.25">
      <c r="E26" s="21" t="s">
        <v>11</v>
      </c>
      <c r="F26" s="22">
        <f>SUM(F23:F25)</f>
        <v>382.12532681494838</v>
      </c>
    </row>
    <row r="28" spans="2:16" x14ac:dyDescent="0.2">
      <c r="B28" t="s">
        <v>27</v>
      </c>
    </row>
    <row r="30" spans="2:16" x14ac:dyDescent="0.2">
      <c r="B30" t="s">
        <v>26</v>
      </c>
      <c r="C30" s="34" t="s">
        <v>28</v>
      </c>
    </row>
  </sheetData>
  <conditionalFormatting sqref="D3">
    <cfRule type="containsText" dxfId="53" priority="1" operator="containsText" text="overvalued">
      <formula>NOT(ISERROR(SEARCH("overvalued",D3)))</formula>
    </cfRule>
    <cfRule type="containsText" dxfId="52" priority="2" operator="containsText" text="undervalued">
      <formula>NOT(ISERROR(SEARCH("undervalued",D3)))</formula>
    </cfRule>
  </conditionalFormatting>
  <hyperlinks>
    <hyperlink ref="C30" r:id="rId1" xr:uid="{EBD2B782-369E-44A6-9D36-45CDB4C7597C}"/>
  </hyperlinks>
  <pageMargins left="0.7" right="0.7" top="0.78740157499999996" bottom="0.78740157499999996"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92FE-4E46-464E-92A1-AAC8553B76F4}">
  <dimension ref="B1:S30"/>
  <sheetViews>
    <sheetView showGridLines="0" zoomScaleNormal="100" workbookViewId="0">
      <selection activeCell="O9" sqref="O9"/>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89</v>
      </c>
      <c r="C2" s="10" t="s">
        <v>68</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0.15</v>
      </c>
      <c r="P5" t="s">
        <v>1</v>
      </c>
      <c r="R5" s="1"/>
    </row>
    <row r="6" spans="2:19" x14ac:dyDescent="0.2">
      <c r="B6" t="s">
        <v>22</v>
      </c>
      <c r="C6" s="7">
        <v>27</v>
      </c>
      <c r="D6" s="26">
        <f>C6*(1+$O$5)</f>
        <v>31.049999999999997</v>
      </c>
      <c r="E6" s="26">
        <f>D6*(1+$O$5)</f>
        <v>35.707499999999996</v>
      </c>
      <c r="F6" s="26">
        <f>E6*(1+$O$5)</f>
        <v>41.063624999999995</v>
      </c>
      <c r="G6" s="26">
        <f>F6*(1+$O$5)</f>
        <v>47.223168749999992</v>
      </c>
      <c r="H6" s="26">
        <f>G6*(1+$O$5)</f>
        <v>54.306644062499984</v>
      </c>
      <c r="I6" s="26">
        <f>H6*(1+$O$6)</f>
        <v>59.737308468749987</v>
      </c>
      <c r="J6" s="26">
        <f>I6*(1+$O$6)</f>
        <v>65.711039315624987</v>
      </c>
      <c r="K6" s="26">
        <f>J6*(1+$O$6)</f>
        <v>72.282143247187491</v>
      </c>
      <c r="L6" s="26">
        <f>K6*(1+$O$6)</f>
        <v>79.510357571906241</v>
      </c>
      <c r="M6" s="26">
        <f>L6*(1+$O$6)</f>
        <v>87.461393329096865</v>
      </c>
      <c r="N6" s="26">
        <f>L6*O8</f>
        <v>2385.3107271571871</v>
      </c>
      <c r="O6" s="23">
        <v>0.1</v>
      </c>
      <c r="P6" s="1" t="s">
        <v>2</v>
      </c>
    </row>
    <row r="7" spans="2:19" x14ac:dyDescent="0.2">
      <c r="C7" s="8" t="str">
        <f>CONCATENATE(R8,O7*100,S8)</f>
        <v>PV(10%)</v>
      </c>
      <c r="D7" s="26"/>
      <c r="E7" s="26"/>
      <c r="F7" s="26"/>
      <c r="G7" s="26"/>
      <c r="H7" s="26"/>
      <c r="I7" s="26"/>
      <c r="J7" s="26"/>
      <c r="K7" s="26"/>
      <c r="L7" s="26"/>
      <c r="M7" s="26"/>
      <c r="N7" s="26">
        <f t="shared" ref="N7" si="1">N6*(1+$O$7)^($D$5-N5-1)</f>
        <v>919.64054405972956</v>
      </c>
      <c r="O7" s="23">
        <v>0.1</v>
      </c>
      <c r="P7" t="s">
        <v>3</v>
      </c>
    </row>
    <row r="8" spans="2:19" ht="13.5" thickBot="1" x14ac:dyDescent="0.25">
      <c r="C8" s="9" t="s">
        <v>29</v>
      </c>
      <c r="D8" s="27">
        <f>SUM(D7:N7)</f>
        <v>919.64054405972956</v>
      </c>
      <c r="E8" s="28"/>
      <c r="F8" s="28"/>
      <c r="G8" s="28"/>
      <c r="H8" s="28"/>
      <c r="I8" s="28"/>
      <c r="J8" s="28"/>
      <c r="K8" s="28"/>
      <c r="L8" s="28"/>
      <c r="M8" s="28"/>
      <c r="N8" s="28"/>
      <c r="O8" s="24">
        <v>30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f>C6</f>
        <v>27</v>
      </c>
      <c r="D12" s="26">
        <f>C12*(1+$O$11)</f>
        <v>27</v>
      </c>
      <c r="E12" s="26">
        <f>D12*(1+$O$11)</f>
        <v>27</v>
      </c>
      <c r="F12" s="26">
        <f>E12*(1+$O$11)</f>
        <v>27</v>
      </c>
      <c r="G12" s="26">
        <f>F12*(1+$O$11)</f>
        <v>27</v>
      </c>
      <c r="H12" s="26">
        <f>G12*(1+$O$11)</f>
        <v>27</v>
      </c>
      <c r="I12" s="26">
        <f>H12*(1+$O$12)</f>
        <v>27</v>
      </c>
      <c r="J12" s="26">
        <f>I12*(1+$O$12)</f>
        <v>27</v>
      </c>
      <c r="K12" s="26">
        <f>J12*(1+$O$12)</f>
        <v>27</v>
      </c>
      <c r="L12" s="26">
        <f>K12*(1+$O$12)</f>
        <v>27</v>
      </c>
      <c r="M12" s="26">
        <f>L12*(1+$O$12)</f>
        <v>27</v>
      </c>
      <c r="N12" s="26">
        <f>L12*O14</f>
        <v>324</v>
      </c>
      <c r="O12" s="23">
        <v>0</v>
      </c>
      <c r="P12" s="1" t="s">
        <v>2</v>
      </c>
    </row>
    <row r="13" spans="2:19" x14ac:dyDescent="0.2">
      <c r="B13" t="s">
        <v>19</v>
      </c>
      <c r="C13" s="8" t="str">
        <f>C7</f>
        <v>PV(10%)</v>
      </c>
      <c r="D13" s="26">
        <f>D12*(1+$O$13)^($D$11-D11-1)</f>
        <v>24.545454545454543</v>
      </c>
      <c r="E13" s="26">
        <f t="shared" ref="E13:M13" si="3">E12*(1+$O$7)^($D$5-E11-1)</f>
        <v>22.314049586776857</v>
      </c>
      <c r="F13" s="26">
        <f t="shared" si="3"/>
        <v>20.285499624342595</v>
      </c>
      <c r="G13" s="26">
        <f t="shared" si="3"/>
        <v>18.441363294856902</v>
      </c>
      <c r="H13" s="26">
        <f t="shared" si="3"/>
        <v>16.764875722597182</v>
      </c>
      <c r="I13" s="26">
        <f t="shared" si="3"/>
        <v>15.240796111451985</v>
      </c>
      <c r="J13" s="26">
        <f t="shared" si="3"/>
        <v>13.855269192229073</v>
      </c>
      <c r="K13" s="26">
        <f t="shared" si="3"/>
        <v>12.595699265662795</v>
      </c>
      <c r="L13" s="26">
        <f t="shared" si="3"/>
        <v>11.450635696057086</v>
      </c>
      <c r="M13" s="26">
        <f t="shared" si="3"/>
        <v>10.409668814597349</v>
      </c>
      <c r="N13" s="26">
        <f>N12*(1+$O$7)^($D$5-N11-1)</f>
        <v>124.91602577516819</v>
      </c>
      <c r="O13" s="23">
        <f>O7</f>
        <v>0.1</v>
      </c>
      <c r="P13" t="s">
        <v>3</v>
      </c>
    </row>
    <row r="14" spans="2:19" ht="13.5" thickBot="1" x14ac:dyDescent="0.25">
      <c r="C14" s="9" t="s">
        <v>4</v>
      </c>
      <c r="D14" s="27">
        <f>SUM(D13:N13)</f>
        <v>290.81933762919454</v>
      </c>
      <c r="E14" s="28"/>
      <c r="F14" s="28"/>
      <c r="G14" s="28"/>
      <c r="H14" s="28"/>
      <c r="I14" s="28"/>
      <c r="J14" s="28"/>
      <c r="K14" s="28"/>
      <c r="L14" s="28"/>
      <c r="M14" s="28"/>
      <c r="N14" s="28"/>
      <c r="O14" s="24">
        <v>12</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27</v>
      </c>
      <c r="D18" s="26">
        <f>C18*(1+$O$17)</f>
        <v>27</v>
      </c>
      <c r="E18" s="26">
        <f>D18*(1+$O$17)</f>
        <v>27</v>
      </c>
      <c r="F18" s="26">
        <f>E18*(1+$O$17)</f>
        <v>27</v>
      </c>
      <c r="G18" s="26">
        <f>F18*(1+$O$17)</f>
        <v>27</v>
      </c>
      <c r="H18" s="26">
        <f>G18*(1+$O$17)</f>
        <v>27</v>
      </c>
      <c r="I18" s="26">
        <f>H18*(1+$O$18)</f>
        <v>27</v>
      </c>
      <c r="J18" s="26">
        <f>I18*(1+$O$18)</f>
        <v>27</v>
      </c>
      <c r="K18" s="26">
        <f>J18*(1+$O$18)</f>
        <v>27</v>
      </c>
      <c r="L18" s="26">
        <f>K18*(1+$O$18)</f>
        <v>27</v>
      </c>
      <c r="M18" s="26">
        <f>L18*(1+$O$18)</f>
        <v>27</v>
      </c>
      <c r="N18" s="26">
        <f>L18*O20</f>
        <v>243</v>
      </c>
      <c r="O18" s="23">
        <v>0</v>
      </c>
      <c r="P18" s="1" t="s">
        <v>2</v>
      </c>
    </row>
    <row r="19" spans="2:16" x14ac:dyDescent="0.2">
      <c r="B19" t="s">
        <v>19</v>
      </c>
      <c r="C19" s="8" t="str">
        <f>C13</f>
        <v>PV(10%)</v>
      </c>
      <c r="D19" s="26">
        <f>D18*(1+$O$19)^($D$17-D17-1)</f>
        <v>24.545454545454543</v>
      </c>
      <c r="E19" s="26">
        <f t="shared" ref="E19:N19" si="5">E18*(1+$O$19)^($D$17-E17-1)</f>
        <v>22.314049586776857</v>
      </c>
      <c r="F19" s="26">
        <f t="shared" si="5"/>
        <v>20.285499624342595</v>
      </c>
      <c r="G19" s="26">
        <f t="shared" si="5"/>
        <v>18.441363294856902</v>
      </c>
      <c r="H19" s="26">
        <f t="shared" si="5"/>
        <v>16.764875722597182</v>
      </c>
      <c r="I19" s="26">
        <f t="shared" si="5"/>
        <v>15.240796111451985</v>
      </c>
      <c r="J19" s="26">
        <f t="shared" si="5"/>
        <v>13.855269192229073</v>
      </c>
      <c r="K19" s="26">
        <f t="shared" si="5"/>
        <v>12.595699265662795</v>
      </c>
      <c r="L19" s="26">
        <f t="shared" si="5"/>
        <v>11.450635696057086</v>
      </c>
      <c r="M19" s="26">
        <f t="shared" si="5"/>
        <v>10.409668814597349</v>
      </c>
      <c r="N19" s="26">
        <f t="shared" si="5"/>
        <v>93.687019331376149</v>
      </c>
      <c r="O19" s="23">
        <f>O13</f>
        <v>0.1</v>
      </c>
      <c r="P19" t="s">
        <v>3</v>
      </c>
    </row>
    <row r="20" spans="2:16" ht="13.5" thickBot="1" x14ac:dyDescent="0.25">
      <c r="C20" s="9" t="s">
        <v>4</v>
      </c>
      <c r="D20" s="27">
        <f>SUM(D19:N19)</f>
        <v>259.59033118540253</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919.64054405972956</v>
      </c>
      <c r="F23" s="31">
        <f>E23*D23</f>
        <v>551.78432643583767</v>
      </c>
    </row>
    <row r="24" spans="2:16" x14ac:dyDescent="0.2">
      <c r="C24" s="11" t="s">
        <v>16</v>
      </c>
      <c r="D24" s="29">
        <v>0.2</v>
      </c>
      <c r="E24" s="26">
        <f>D14</f>
        <v>290.81933762919454</v>
      </c>
      <c r="F24" s="31">
        <f>E24*D24</f>
        <v>58.16386752583891</v>
      </c>
    </row>
    <row r="25" spans="2:16" ht="13.5" thickBot="1" x14ac:dyDescent="0.25">
      <c r="C25" s="13" t="s">
        <v>33</v>
      </c>
      <c r="D25" s="30">
        <v>0.2</v>
      </c>
      <c r="E25" s="32">
        <f>D20</f>
        <v>259.59033118540253</v>
      </c>
      <c r="F25" s="33">
        <f>E25*D25</f>
        <v>51.918066237080509</v>
      </c>
    </row>
    <row r="26" spans="2:16" ht="13.5" thickBot="1" x14ac:dyDescent="0.25">
      <c r="E26" s="21" t="s">
        <v>11</v>
      </c>
      <c r="F26" s="22">
        <f>SUM(F23:F25)</f>
        <v>661.86626019875712</v>
      </c>
    </row>
    <row r="28" spans="2:16" x14ac:dyDescent="0.2">
      <c r="B28" t="s">
        <v>27</v>
      </c>
    </row>
    <row r="30" spans="2:16" x14ac:dyDescent="0.2">
      <c r="B30" t="s">
        <v>26</v>
      </c>
      <c r="C30" s="34" t="s">
        <v>28</v>
      </c>
    </row>
  </sheetData>
  <conditionalFormatting sqref="D3">
    <cfRule type="containsText" dxfId="51" priority="1" operator="containsText" text="overvalued">
      <formula>NOT(ISERROR(SEARCH("overvalued",D3)))</formula>
    </cfRule>
    <cfRule type="containsText" dxfId="50" priority="2" operator="containsText" text="undervalued">
      <formula>NOT(ISERROR(SEARCH("undervalued",D3)))</formula>
    </cfRule>
  </conditionalFormatting>
  <hyperlinks>
    <hyperlink ref="C30" r:id="rId1" xr:uid="{7024EE8B-8C0F-4271-88CB-9E88685056A7}"/>
  </hyperlinks>
  <pageMargins left="0.7" right="0.7" top="0.78740157499999996" bottom="0.78740157499999996"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C1E8-4F09-46CE-9060-E8215E2A447D}">
  <dimension ref="B1:S30"/>
  <sheetViews>
    <sheetView showGridLines="0" topLeftCell="B1" zoomScaleNormal="100" workbookViewId="0">
      <selection activeCell="C12" sqref="C1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88</v>
      </c>
      <c r="C2" s="10" t="s">
        <v>68</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0.15</v>
      </c>
      <c r="P5" t="s">
        <v>1</v>
      </c>
      <c r="R5" s="1"/>
    </row>
    <row r="6" spans="2:19" x14ac:dyDescent="0.2">
      <c r="B6" t="s">
        <v>22</v>
      </c>
      <c r="C6" s="7">
        <v>40</v>
      </c>
      <c r="D6" s="26">
        <f>C6*(1+$O$5)</f>
        <v>46</v>
      </c>
      <c r="E6" s="26">
        <f>D6*(1+$O$5)</f>
        <v>52.9</v>
      </c>
      <c r="F6" s="26">
        <f>E6*(1+$O$5)</f>
        <v>60.834999999999994</v>
      </c>
      <c r="G6" s="26">
        <f>F6*(1+$O$5)</f>
        <v>69.960249999999988</v>
      </c>
      <c r="H6" s="26">
        <f>G6*(1+$O$5)</f>
        <v>80.454287499999978</v>
      </c>
      <c r="I6" s="26">
        <f>H6*(1+$O$6)</f>
        <v>88.499716249999977</v>
      </c>
      <c r="J6" s="26">
        <f>I6*(1+$O$6)</f>
        <v>97.349687874999987</v>
      </c>
      <c r="K6" s="26">
        <f>J6*(1+$O$6)</f>
        <v>107.0846566625</v>
      </c>
      <c r="L6" s="26">
        <f>K6*(1+$O$6)</f>
        <v>117.79312232875</v>
      </c>
      <c r="M6" s="26">
        <f>L6*(1+$O$6)</f>
        <v>129.57243456162502</v>
      </c>
      <c r="N6" s="26">
        <f>L6*O8</f>
        <v>2944.8280582187499</v>
      </c>
      <c r="O6" s="23">
        <v>0.1</v>
      </c>
      <c r="P6" s="1" t="s">
        <v>2</v>
      </c>
    </row>
    <row r="7" spans="2:19" x14ac:dyDescent="0.2">
      <c r="C7" s="8" t="str">
        <f>CONCATENATE(R8,O7*100,S8)</f>
        <v>PV(10%)</v>
      </c>
      <c r="D7" s="26"/>
      <c r="E7" s="26"/>
      <c r="F7" s="26"/>
      <c r="G7" s="26"/>
      <c r="H7" s="26"/>
      <c r="I7" s="26"/>
      <c r="J7" s="26"/>
      <c r="K7" s="26"/>
      <c r="L7" s="26"/>
      <c r="M7" s="26"/>
      <c r="N7" s="26">
        <f t="shared" ref="N7" si="1">N6*(1+$O$7)^($D$5-N5-1)</f>
        <v>1135.3586963700366</v>
      </c>
      <c r="O7" s="23">
        <v>0.1</v>
      </c>
      <c r="P7" t="s">
        <v>3</v>
      </c>
    </row>
    <row r="8" spans="2:19" ht="13.5" thickBot="1" x14ac:dyDescent="0.25">
      <c r="C8" s="9" t="s">
        <v>29</v>
      </c>
      <c r="D8" s="27">
        <f>SUM(D7:N7)</f>
        <v>1135.3586963700366</v>
      </c>
      <c r="E8" s="28"/>
      <c r="F8" s="28"/>
      <c r="G8" s="28"/>
      <c r="H8" s="28"/>
      <c r="I8" s="28"/>
      <c r="J8" s="28"/>
      <c r="K8" s="28"/>
      <c r="L8" s="28"/>
      <c r="M8" s="28"/>
      <c r="N8" s="28"/>
      <c r="O8" s="24">
        <v>25</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c r="D12" s="26">
        <f>C12*(1+$O$11)</f>
        <v>0</v>
      </c>
      <c r="E12" s="26">
        <f>D12*(1+$O$11)</f>
        <v>0</v>
      </c>
      <c r="F12" s="26">
        <f>E12*(1+$O$11)</f>
        <v>0</v>
      </c>
      <c r="G12" s="26">
        <f>F12*(1+$O$11)</f>
        <v>0</v>
      </c>
      <c r="H12" s="26">
        <f>G12*(1+$O$11)</f>
        <v>0</v>
      </c>
      <c r="I12" s="26">
        <f>H12*(1+$O$12)</f>
        <v>0</v>
      </c>
      <c r="J12" s="26">
        <f>I12*(1+$O$12)</f>
        <v>0</v>
      </c>
      <c r="K12" s="26">
        <f>J12*(1+$O$12)</f>
        <v>0</v>
      </c>
      <c r="L12" s="26">
        <f>K12*(1+$O$12)</f>
        <v>0</v>
      </c>
      <c r="M12" s="26">
        <f>L12*(1+$O$12)</f>
        <v>0</v>
      </c>
      <c r="N12" s="26">
        <f>L12*O14</f>
        <v>0</v>
      </c>
      <c r="O12" s="23">
        <v>0</v>
      </c>
      <c r="P12" s="1" t="s">
        <v>2</v>
      </c>
    </row>
    <row r="13" spans="2:19" x14ac:dyDescent="0.2">
      <c r="B13" t="s">
        <v>19</v>
      </c>
      <c r="C13" s="8" t="str">
        <f>C7</f>
        <v>PV(10%)</v>
      </c>
      <c r="D13" s="26">
        <f>D12*(1+$O$13)^($D$11-D11-1)</f>
        <v>0</v>
      </c>
      <c r="E13" s="26">
        <f t="shared" ref="E13:M13" si="3">E12*(1+$O$7)^($D$5-E11-1)</f>
        <v>0</v>
      </c>
      <c r="F13" s="26">
        <f t="shared" si="3"/>
        <v>0</v>
      </c>
      <c r="G13" s="26">
        <f t="shared" si="3"/>
        <v>0</v>
      </c>
      <c r="H13" s="26">
        <f t="shared" si="3"/>
        <v>0</v>
      </c>
      <c r="I13" s="26">
        <f t="shared" si="3"/>
        <v>0</v>
      </c>
      <c r="J13" s="26">
        <f t="shared" si="3"/>
        <v>0</v>
      </c>
      <c r="K13" s="26">
        <f t="shared" si="3"/>
        <v>0</v>
      </c>
      <c r="L13" s="26">
        <f t="shared" si="3"/>
        <v>0</v>
      </c>
      <c r="M13" s="26">
        <f t="shared" si="3"/>
        <v>0</v>
      </c>
      <c r="N13" s="26">
        <f>N12*(1+$O$7)^($D$5-N11-1)</f>
        <v>0</v>
      </c>
      <c r="O13" s="23">
        <f>O7</f>
        <v>0.1</v>
      </c>
      <c r="P13" t="s">
        <v>3</v>
      </c>
    </row>
    <row r="14" spans="2:19" ht="13.5" thickBot="1" x14ac:dyDescent="0.25">
      <c r="C14" s="9" t="s">
        <v>4</v>
      </c>
      <c r="D14" s="27">
        <f>SUM(D13:N13)</f>
        <v>0</v>
      </c>
      <c r="E14" s="28"/>
      <c r="F14" s="28"/>
      <c r="G14" s="28"/>
      <c r="H14" s="28"/>
      <c r="I14" s="28"/>
      <c r="J14" s="28"/>
      <c r="K14" s="28"/>
      <c r="L14" s="28"/>
      <c r="M14" s="28"/>
      <c r="N14" s="28"/>
      <c r="O14" s="24">
        <v>12</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v>
      </c>
      <c r="D18" s="26">
        <f>C18*(1+$O$17)</f>
        <v>0</v>
      </c>
      <c r="E18" s="26">
        <f>D18*(1+$O$17)</f>
        <v>0</v>
      </c>
      <c r="F18" s="26">
        <f>E18*(1+$O$17)</f>
        <v>0</v>
      </c>
      <c r="G18" s="26">
        <f>F18*(1+$O$17)</f>
        <v>0</v>
      </c>
      <c r="H18" s="26">
        <f>G18*(1+$O$17)</f>
        <v>0</v>
      </c>
      <c r="I18" s="26">
        <f>H18*(1+$O$18)</f>
        <v>0</v>
      </c>
      <c r="J18" s="26">
        <f>I18*(1+$O$18)</f>
        <v>0</v>
      </c>
      <c r="K18" s="26">
        <f>J18*(1+$O$18)</f>
        <v>0</v>
      </c>
      <c r="L18" s="26">
        <f>K18*(1+$O$18)</f>
        <v>0</v>
      </c>
      <c r="M18" s="26">
        <f>L18*(1+$O$18)</f>
        <v>0</v>
      </c>
      <c r="N18" s="26">
        <f>L18*O20</f>
        <v>0</v>
      </c>
      <c r="O18" s="23">
        <v>0</v>
      </c>
      <c r="P18" s="1" t="s">
        <v>2</v>
      </c>
    </row>
    <row r="19" spans="2:16" x14ac:dyDescent="0.2">
      <c r="B19" t="s">
        <v>19</v>
      </c>
      <c r="C19" s="8" t="str">
        <f>C13</f>
        <v>PV(10%)</v>
      </c>
      <c r="D19" s="26">
        <f>D18*(1+$O$19)^($D$17-D17-1)</f>
        <v>0</v>
      </c>
      <c r="E19" s="26">
        <f t="shared" ref="E19:N19" si="5">E18*(1+$O$19)^($D$17-E17-1)</f>
        <v>0</v>
      </c>
      <c r="F19" s="26">
        <f t="shared" si="5"/>
        <v>0</v>
      </c>
      <c r="G19" s="26">
        <f t="shared" si="5"/>
        <v>0</v>
      </c>
      <c r="H19" s="26">
        <f t="shared" si="5"/>
        <v>0</v>
      </c>
      <c r="I19" s="26">
        <f t="shared" si="5"/>
        <v>0</v>
      </c>
      <c r="J19" s="26">
        <f t="shared" si="5"/>
        <v>0</v>
      </c>
      <c r="K19" s="26">
        <f t="shared" si="5"/>
        <v>0</v>
      </c>
      <c r="L19" s="26">
        <f t="shared" si="5"/>
        <v>0</v>
      </c>
      <c r="M19" s="26">
        <f t="shared" si="5"/>
        <v>0</v>
      </c>
      <c r="N19" s="26">
        <f t="shared" si="5"/>
        <v>0</v>
      </c>
      <c r="O19" s="23">
        <f>O13</f>
        <v>0.1</v>
      </c>
      <c r="P19" t="s">
        <v>3</v>
      </c>
    </row>
    <row r="20" spans="2:16" ht="13.5" thickBot="1" x14ac:dyDescent="0.25">
      <c r="C20" s="9" t="s">
        <v>4</v>
      </c>
      <c r="D20" s="27">
        <f>SUM(D19:N19)</f>
        <v>0</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1135.3586963700366</v>
      </c>
      <c r="F23" s="31">
        <f>E23*D23</f>
        <v>681.21521782202194</v>
      </c>
    </row>
    <row r="24" spans="2:16" x14ac:dyDescent="0.2">
      <c r="C24" s="11" t="s">
        <v>16</v>
      </c>
      <c r="D24" s="29">
        <v>0.2</v>
      </c>
      <c r="E24" s="26">
        <f>D14</f>
        <v>0</v>
      </c>
      <c r="F24" s="31">
        <f>E24*D24</f>
        <v>0</v>
      </c>
    </row>
    <row r="25" spans="2:16" ht="13.5" thickBot="1" x14ac:dyDescent="0.25">
      <c r="C25" s="13" t="s">
        <v>33</v>
      </c>
      <c r="D25" s="30">
        <v>0.2</v>
      </c>
      <c r="E25" s="32">
        <f>D20</f>
        <v>0</v>
      </c>
      <c r="F25" s="33">
        <f>E25*D25</f>
        <v>0</v>
      </c>
    </row>
    <row r="26" spans="2:16" ht="13.5" thickBot="1" x14ac:dyDescent="0.25">
      <c r="E26" s="21" t="s">
        <v>11</v>
      </c>
      <c r="F26" s="22">
        <f>SUM(F23:F25)</f>
        <v>681.21521782202194</v>
      </c>
    </row>
    <row r="28" spans="2:16" x14ac:dyDescent="0.2">
      <c r="B28" t="s">
        <v>27</v>
      </c>
    </row>
    <row r="30" spans="2:16" x14ac:dyDescent="0.2">
      <c r="B30" t="s">
        <v>26</v>
      </c>
      <c r="C30" s="34" t="s">
        <v>28</v>
      </c>
    </row>
  </sheetData>
  <conditionalFormatting sqref="D3">
    <cfRule type="containsText" dxfId="49" priority="1" operator="containsText" text="overvalued">
      <formula>NOT(ISERROR(SEARCH("overvalued",D3)))</formula>
    </cfRule>
    <cfRule type="containsText" dxfId="48" priority="2" operator="containsText" text="undervalued">
      <formula>NOT(ISERROR(SEARCH("undervalued",D3)))</formula>
    </cfRule>
  </conditionalFormatting>
  <hyperlinks>
    <hyperlink ref="C30" r:id="rId1" xr:uid="{3EFA7E67-D99D-4966-A80C-86E2BEE1E6D9}"/>
  </hyperlinks>
  <pageMargins left="0.7" right="0.7" top="0.78740157499999996" bottom="0.78740157499999996"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7A75-2292-4270-82C6-FD8A0BC6A334}">
  <dimension ref="B1:S30"/>
  <sheetViews>
    <sheetView showGridLines="0" zoomScaleNormal="100" workbookViewId="0">
      <selection activeCell="O21" sqref="O21"/>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87</v>
      </c>
      <c r="C2" s="10" t="s">
        <v>68</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0.1</v>
      </c>
      <c r="P5" t="s">
        <v>1</v>
      </c>
      <c r="R5" s="1"/>
    </row>
    <row r="6" spans="2:19" x14ac:dyDescent="0.2">
      <c r="B6" t="s">
        <v>22</v>
      </c>
      <c r="C6" s="7">
        <v>50</v>
      </c>
      <c r="D6" s="26">
        <f>C6*(1+$O$5)</f>
        <v>55.000000000000007</v>
      </c>
      <c r="E6" s="26">
        <f>D6*(1+$O$5)</f>
        <v>60.500000000000014</v>
      </c>
      <c r="F6" s="26">
        <f>E6*(1+$O$5)</f>
        <v>66.550000000000026</v>
      </c>
      <c r="G6" s="26">
        <f>F6*(1+$O$5)</f>
        <v>73.205000000000041</v>
      </c>
      <c r="H6" s="26">
        <f>G6*(1+$O$5)</f>
        <v>80.525500000000051</v>
      </c>
      <c r="I6" s="26">
        <f>H6*(1+$O$6)</f>
        <v>84.551775000000063</v>
      </c>
      <c r="J6" s="26">
        <f>I6*(1+$O$6)</f>
        <v>88.779363750000073</v>
      </c>
      <c r="K6" s="26">
        <f>J6*(1+$O$6)</f>
        <v>93.218331937500082</v>
      </c>
      <c r="L6" s="26">
        <f>K6*(1+$O$6)</f>
        <v>97.879248534375094</v>
      </c>
      <c r="M6" s="26">
        <f>L6*(1+$O$6)</f>
        <v>102.77321096109385</v>
      </c>
      <c r="N6" s="26">
        <f>L6*O8</f>
        <v>1957.5849706875019</v>
      </c>
      <c r="O6" s="23">
        <v>0.05</v>
      </c>
      <c r="P6" s="1" t="s">
        <v>2</v>
      </c>
    </row>
    <row r="7" spans="2:19" x14ac:dyDescent="0.2">
      <c r="C7" s="8" t="str">
        <f>CONCATENATE(R8,O7*100,S8)</f>
        <v>PV(10%)</v>
      </c>
      <c r="D7" s="26"/>
      <c r="E7" s="26"/>
      <c r="F7" s="26"/>
      <c r="G7" s="26"/>
      <c r="H7" s="26"/>
      <c r="I7" s="26"/>
      <c r="J7" s="26"/>
      <c r="K7" s="26"/>
      <c r="L7" s="26"/>
      <c r="M7" s="26"/>
      <c r="N7" s="26">
        <f t="shared" ref="N7" si="1">N6*(1+$O$7)^($D$5-N5-1)</f>
        <v>754.73374893667244</v>
      </c>
      <c r="O7" s="23">
        <v>0.1</v>
      </c>
      <c r="P7" t="s">
        <v>3</v>
      </c>
    </row>
    <row r="8" spans="2:19" ht="13.5" thickBot="1" x14ac:dyDescent="0.25">
      <c r="C8" s="9" t="s">
        <v>29</v>
      </c>
      <c r="D8" s="27">
        <f>SUM(D7:N7)</f>
        <v>754.73374893667244</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0.12</v>
      </c>
      <c r="P11" t="s">
        <v>1</v>
      </c>
    </row>
    <row r="12" spans="2:19" x14ac:dyDescent="0.2">
      <c r="B12" t="s">
        <v>21</v>
      </c>
      <c r="C12" s="7">
        <f>C6</f>
        <v>50</v>
      </c>
      <c r="D12" s="26">
        <f>C12*(1+$O$11)</f>
        <v>56.000000000000007</v>
      </c>
      <c r="E12" s="26">
        <f>D12*(1+$O$11)</f>
        <v>62.720000000000013</v>
      </c>
      <c r="F12" s="26">
        <f>E12*(1+$O$11)</f>
        <v>70.246400000000023</v>
      </c>
      <c r="G12" s="26">
        <f>F12*(1+$O$11)</f>
        <v>78.675968000000026</v>
      </c>
      <c r="H12" s="26">
        <f>G12*(1+$O$11)</f>
        <v>88.117084160000033</v>
      </c>
      <c r="I12" s="26">
        <f>H12*(1+$O$12)</f>
        <v>94.285280051200047</v>
      </c>
      <c r="J12" s="26">
        <f>I12*(1+$O$12)</f>
        <v>100.88524965478406</v>
      </c>
      <c r="K12" s="26">
        <f>J12*(1+$O$12)</f>
        <v>107.94721713061895</v>
      </c>
      <c r="L12" s="26">
        <f>K12*(1+$O$12)</f>
        <v>115.50352232976229</v>
      </c>
      <c r="M12" s="26">
        <f>L12*(1+$O$12)</f>
        <v>123.58876889284566</v>
      </c>
      <c r="N12" s="26">
        <f>L12*O14</f>
        <v>3465.1056698928687</v>
      </c>
      <c r="O12" s="23">
        <v>7.0000000000000007E-2</v>
      </c>
      <c r="P12" s="1" t="s">
        <v>2</v>
      </c>
    </row>
    <row r="13" spans="2:19" x14ac:dyDescent="0.2">
      <c r="B13" t="s">
        <v>19</v>
      </c>
      <c r="C13" s="8" t="str">
        <f>C7</f>
        <v>PV(10%)</v>
      </c>
      <c r="D13" s="26"/>
      <c r="E13" s="26"/>
      <c r="F13" s="26"/>
      <c r="G13" s="26"/>
      <c r="H13" s="26"/>
      <c r="I13" s="26"/>
      <c r="J13" s="26"/>
      <c r="K13" s="26"/>
      <c r="L13" s="26"/>
      <c r="M13" s="26"/>
      <c r="N13" s="26">
        <f>N12*(1+$O$7)^($D$5-N11-1)</f>
        <v>1335.9482381914167</v>
      </c>
      <c r="O13" s="23">
        <f>O7</f>
        <v>0.1</v>
      </c>
      <c r="P13" t="s">
        <v>3</v>
      </c>
    </row>
    <row r="14" spans="2:19" ht="13.5" thickBot="1" x14ac:dyDescent="0.25">
      <c r="C14" s="9" t="s">
        <v>4</v>
      </c>
      <c r="D14" s="27">
        <f>SUM(D13:N13)</f>
        <v>1335.9482381914167</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3">D17+1</f>
        <v>2022</v>
      </c>
      <c r="F17" s="25">
        <f t="shared" si="3"/>
        <v>2023</v>
      </c>
      <c r="G17" s="25">
        <f t="shared" si="3"/>
        <v>2024</v>
      </c>
      <c r="H17" s="25">
        <f t="shared" si="3"/>
        <v>2025</v>
      </c>
      <c r="I17" s="25">
        <f t="shared" si="3"/>
        <v>2026</v>
      </c>
      <c r="J17" s="25">
        <f t="shared" si="3"/>
        <v>2027</v>
      </c>
      <c r="K17" s="25">
        <f t="shared" si="3"/>
        <v>2028</v>
      </c>
      <c r="L17" s="25">
        <f t="shared" si="3"/>
        <v>2029</v>
      </c>
      <c r="M17" s="25">
        <f t="shared" si="3"/>
        <v>2030</v>
      </c>
      <c r="N17" s="25">
        <v>2030</v>
      </c>
      <c r="O17" s="23">
        <v>0.05</v>
      </c>
      <c r="P17" t="s">
        <v>1</v>
      </c>
    </row>
    <row r="18" spans="2:16" x14ac:dyDescent="0.2">
      <c r="B18" t="s">
        <v>20</v>
      </c>
      <c r="C18" s="7">
        <f>C12</f>
        <v>50</v>
      </c>
      <c r="D18" s="26">
        <f>C18*(1+$O$17)</f>
        <v>52.5</v>
      </c>
      <c r="E18" s="26">
        <f>D18*(1+$O$17)</f>
        <v>55.125</v>
      </c>
      <c r="F18" s="26">
        <f>E18*(1+$O$17)</f>
        <v>57.881250000000001</v>
      </c>
      <c r="G18" s="26">
        <f>F18*(1+$O$17)</f>
        <v>60.775312500000005</v>
      </c>
      <c r="H18" s="26">
        <f>G18*(1+$O$17)</f>
        <v>63.814078125000009</v>
      </c>
      <c r="I18" s="26">
        <f>H18*(1+$O$18)</f>
        <v>67.004782031250016</v>
      </c>
      <c r="J18" s="26">
        <f>I18*(1+$O$18)</f>
        <v>70.355021132812524</v>
      </c>
      <c r="K18" s="26">
        <f>J18*(1+$O$18)</f>
        <v>73.872772189453158</v>
      </c>
      <c r="L18" s="26">
        <f>K18*(1+$O$18)</f>
        <v>77.566410798925816</v>
      </c>
      <c r="M18" s="26">
        <f>L18*(1+$O$18)</f>
        <v>81.444731338872103</v>
      </c>
      <c r="N18" s="26">
        <f>L18*O20</f>
        <v>1163.4961619838873</v>
      </c>
      <c r="O18" s="23">
        <v>0.05</v>
      </c>
      <c r="P18" s="1" t="s">
        <v>2</v>
      </c>
    </row>
    <row r="19" spans="2:16" x14ac:dyDescent="0.2">
      <c r="B19" t="s">
        <v>19</v>
      </c>
      <c r="C19" s="8" t="str">
        <f>C13</f>
        <v>PV(10%)</v>
      </c>
      <c r="D19" s="26">
        <f>D18*(1+$O$19)^($D$17-D17-1)</f>
        <v>47.727272727272727</v>
      </c>
      <c r="E19" s="26">
        <f t="shared" ref="E19:N19" si="4">E18*(1+$O$19)^($D$17-E17-1)</f>
        <v>45.557851239669418</v>
      </c>
      <c r="F19" s="26">
        <f t="shared" si="4"/>
        <v>43.487039819684433</v>
      </c>
      <c r="G19" s="26">
        <f t="shared" si="4"/>
        <v>41.510356191516969</v>
      </c>
      <c r="H19" s="26">
        <f t="shared" si="4"/>
        <v>39.623521819175281</v>
      </c>
      <c r="I19" s="26">
        <f t="shared" si="4"/>
        <v>37.822452645576412</v>
      </c>
      <c r="J19" s="26">
        <f t="shared" si="4"/>
        <v>36.103250252595657</v>
      </c>
      <c r="K19" s="26">
        <f t="shared" si="4"/>
        <v>34.462193422932224</v>
      </c>
      <c r="L19" s="26">
        <f t="shared" si="4"/>
        <v>32.89573008552621</v>
      </c>
      <c r="M19" s="26">
        <f t="shared" si="4"/>
        <v>31.400469627093202</v>
      </c>
      <c r="N19" s="26">
        <f t="shared" si="4"/>
        <v>448.5781375299029</v>
      </c>
      <c r="O19" s="23">
        <f>O13</f>
        <v>0.1</v>
      </c>
      <c r="P19" t="s">
        <v>3</v>
      </c>
    </row>
    <row r="20" spans="2:16" ht="13.5" thickBot="1" x14ac:dyDescent="0.25">
      <c r="C20" s="9" t="s">
        <v>4</v>
      </c>
      <c r="D20" s="27">
        <f>SUM(D19:N19)</f>
        <v>839.16827536094547</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754.73374893667244</v>
      </c>
      <c r="F23" s="31">
        <f>E23*D23</f>
        <v>452.84024936200348</v>
      </c>
    </row>
    <row r="24" spans="2:16" x14ac:dyDescent="0.2">
      <c r="C24" s="11" t="s">
        <v>16</v>
      </c>
      <c r="D24" s="29">
        <v>0.2</v>
      </c>
      <c r="E24" s="26">
        <f>D14</f>
        <v>1335.9482381914167</v>
      </c>
      <c r="F24" s="31">
        <f>E24*D24</f>
        <v>267.18964763828336</v>
      </c>
    </row>
    <row r="25" spans="2:16" ht="13.5" thickBot="1" x14ac:dyDescent="0.25">
      <c r="C25" s="13" t="s">
        <v>33</v>
      </c>
      <c r="D25" s="30">
        <v>0.2</v>
      </c>
      <c r="E25" s="32">
        <f>D20</f>
        <v>839.16827536094547</v>
      </c>
      <c r="F25" s="33">
        <f>E25*D25</f>
        <v>167.83365507218912</v>
      </c>
    </row>
    <row r="26" spans="2:16" ht="13.5" thickBot="1" x14ac:dyDescent="0.25">
      <c r="E26" s="21" t="s">
        <v>11</v>
      </c>
      <c r="F26" s="22">
        <f>SUM(F23:F25)</f>
        <v>887.86355207247595</v>
      </c>
    </row>
    <row r="28" spans="2:16" x14ac:dyDescent="0.2">
      <c r="B28" t="s">
        <v>27</v>
      </c>
    </row>
    <row r="30" spans="2:16" x14ac:dyDescent="0.2">
      <c r="B30" t="s">
        <v>26</v>
      </c>
      <c r="C30" s="34" t="s">
        <v>28</v>
      </c>
    </row>
  </sheetData>
  <conditionalFormatting sqref="D3">
    <cfRule type="containsText" dxfId="47" priority="1" operator="containsText" text="overvalued">
      <formula>NOT(ISERROR(SEARCH("overvalued",D3)))</formula>
    </cfRule>
    <cfRule type="containsText" dxfId="46" priority="2" operator="containsText" text="undervalued">
      <formula>NOT(ISERROR(SEARCH("undervalued",D3)))</formula>
    </cfRule>
  </conditionalFormatting>
  <hyperlinks>
    <hyperlink ref="C30" r:id="rId1" xr:uid="{636D96CC-4463-4723-885A-6B50773AE1A5}"/>
  </hyperlinks>
  <pageMargins left="0.7" right="0.7" top="0.78740157499999996" bottom="0.78740157499999996"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5DE78-A943-475C-B6C0-A6E228005783}">
  <dimension ref="B1:S30"/>
  <sheetViews>
    <sheetView showGridLines="0" zoomScaleNormal="100" workbookViewId="0">
      <selection activeCell="O21" sqref="O21"/>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86</v>
      </c>
      <c r="C2" s="10" t="s">
        <v>68</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0.08</v>
      </c>
      <c r="P5" t="s">
        <v>1</v>
      </c>
      <c r="R5" s="1"/>
    </row>
    <row r="6" spans="2:19" x14ac:dyDescent="0.2">
      <c r="B6" t="s">
        <v>22</v>
      </c>
      <c r="C6" s="7">
        <v>80</v>
      </c>
      <c r="D6" s="26">
        <f>C6*(1+$O$5)</f>
        <v>86.4</v>
      </c>
      <c r="E6" s="26">
        <f>D6*(1+$O$5)</f>
        <v>93.312000000000012</v>
      </c>
      <c r="F6" s="26">
        <f>E6*(1+$O$5)</f>
        <v>100.77696000000002</v>
      </c>
      <c r="G6" s="26">
        <f>F6*(1+$O$5)</f>
        <v>108.83911680000003</v>
      </c>
      <c r="H6" s="26">
        <f>G6*(1+$O$5)</f>
        <v>117.54624614400004</v>
      </c>
      <c r="I6" s="26">
        <f>H6*(1+$O$6)</f>
        <v>126.94994583552005</v>
      </c>
      <c r="J6" s="26">
        <f>I6*(1+$O$6)</f>
        <v>137.10594150236167</v>
      </c>
      <c r="K6" s="26">
        <f>J6*(1+$O$6)</f>
        <v>148.07441682255063</v>
      </c>
      <c r="L6" s="26">
        <f>K6*(1+$O$6)</f>
        <v>159.92037016835468</v>
      </c>
      <c r="M6" s="26">
        <f>L6*(1+$O$6)</f>
        <v>172.71399978182308</v>
      </c>
      <c r="N6" s="26">
        <f>L6*O8</f>
        <v>3198.4074033670936</v>
      </c>
      <c r="O6" s="23">
        <v>0.08</v>
      </c>
      <c r="P6" s="1" t="s">
        <v>2</v>
      </c>
    </row>
    <row r="7" spans="2:19" x14ac:dyDescent="0.2">
      <c r="C7" s="8" t="str">
        <f>CONCATENATE(R8,O7*100,S8)</f>
        <v>PV(10%)</v>
      </c>
      <c r="D7" s="26"/>
      <c r="E7" s="26"/>
      <c r="F7" s="26"/>
      <c r="G7" s="26"/>
      <c r="H7" s="26"/>
      <c r="I7" s="26"/>
      <c r="J7" s="26"/>
      <c r="K7" s="26"/>
      <c r="L7" s="26"/>
      <c r="M7" s="26"/>
      <c r="N7" s="26">
        <f t="shared" ref="N7" si="1">N6*(1+$O$7)^($D$5-N5-1)</f>
        <v>1233.1245112299157</v>
      </c>
      <c r="O7" s="23">
        <v>0.1</v>
      </c>
      <c r="P7" t="s">
        <v>3</v>
      </c>
    </row>
    <row r="8" spans="2:19" ht="13.5" thickBot="1" x14ac:dyDescent="0.25">
      <c r="C8" s="9" t="s">
        <v>29</v>
      </c>
      <c r="D8" s="27">
        <f>SUM(D7:N7)</f>
        <v>1233.1245112299157</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0.12</v>
      </c>
      <c r="P11" t="s">
        <v>1</v>
      </c>
    </row>
    <row r="12" spans="2:19" x14ac:dyDescent="0.2">
      <c r="B12" t="s">
        <v>21</v>
      </c>
      <c r="C12" s="7">
        <f>C6</f>
        <v>80</v>
      </c>
      <c r="D12" s="26">
        <f>C12*(1+$O$11)</f>
        <v>89.600000000000009</v>
      </c>
      <c r="E12" s="26">
        <f>D12*(1+$O$11)</f>
        <v>100.35200000000002</v>
      </c>
      <c r="F12" s="26">
        <f>E12*(1+$O$11)</f>
        <v>112.39424000000002</v>
      </c>
      <c r="G12" s="26">
        <f>F12*(1+$O$11)</f>
        <v>125.88154880000003</v>
      </c>
      <c r="H12" s="26">
        <f>G12*(1+$O$11)</f>
        <v>140.98733465600006</v>
      </c>
      <c r="I12" s="26">
        <f>H12*(1+$O$12)</f>
        <v>152.26632142848007</v>
      </c>
      <c r="J12" s="26">
        <f>I12*(1+$O$12)</f>
        <v>164.44762714275848</v>
      </c>
      <c r="K12" s="26">
        <f>J12*(1+$O$12)</f>
        <v>177.60343731417916</v>
      </c>
      <c r="L12" s="26">
        <f>K12*(1+$O$12)</f>
        <v>191.81171229931351</v>
      </c>
      <c r="M12" s="26">
        <f>L12*(1+$O$12)</f>
        <v>207.15664928325862</v>
      </c>
      <c r="N12" s="26">
        <f>L12*O14</f>
        <v>5754.3513689794054</v>
      </c>
      <c r="O12" s="23">
        <v>0.08</v>
      </c>
      <c r="P12" s="1" t="s">
        <v>2</v>
      </c>
    </row>
    <row r="13" spans="2:19" x14ac:dyDescent="0.2">
      <c r="B13" t="s">
        <v>19</v>
      </c>
      <c r="C13" s="8" t="str">
        <f>C7</f>
        <v>PV(10%)</v>
      </c>
      <c r="D13" s="26"/>
      <c r="E13" s="26"/>
      <c r="F13" s="26"/>
      <c r="G13" s="26"/>
      <c r="H13" s="26"/>
      <c r="I13" s="26"/>
      <c r="J13" s="26"/>
      <c r="K13" s="26"/>
      <c r="L13" s="26"/>
      <c r="M13" s="26"/>
      <c r="N13" s="26">
        <f>N12*(1+$O$7)^($D$5-N11-1)</f>
        <v>2218.5515553296477</v>
      </c>
      <c r="O13" s="23">
        <f>O7</f>
        <v>0.1</v>
      </c>
      <c r="P13" t="s">
        <v>3</v>
      </c>
    </row>
    <row r="14" spans="2:19" ht="13.5" thickBot="1" x14ac:dyDescent="0.25">
      <c r="C14" s="9" t="s">
        <v>4</v>
      </c>
      <c r="D14" s="27">
        <f>SUM(D13:N13)</f>
        <v>2218.5515553296477</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3">D17+1</f>
        <v>2022</v>
      </c>
      <c r="F17" s="25">
        <f t="shared" si="3"/>
        <v>2023</v>
      </c>
      <c r="G17" s="25">
        <f t="shared" si="3"/>
        <v>2024</v>
      </c>
      <c r="H17" s="25">
        <f t="shared" si="3"/>
        <v>2025</v>
      </c>
      <c r="I17" s="25">
        <f t="shared" si="3"/>
        <v>2026</v>
      </c>
      <c r="J17" s="25">
        <f t="shared" si="3"/>
        <v>2027</v>
      </c>
      <c r="K17" s="25">
        <f t="shared" si="3"/>
        <v>2028</v>
      </c>
      <c r="L17" s="25">
        <f t="shared" si="3"/>
        <v>2029</v>
      </c>
      <c r="M17" s="25">
        <f t="shared" si="3"/>
        <v>2030</v>
      </c>
      <c r="N17" s="25">
        <v>2030</v>
      </c>
      <c r="O17" s="23">
        <v>0.05</v>
      </c>
      <c r="P17" t="s">
        <v>1</v>
      </c>
    </row>
    <row r="18" spans="2:16" x14ac:dyDescent="0.2">
      <c r="B18" t="s">
        <v>20</v>
      </c>
      <c r="C18" s="7">
        <f>C12</f>
        <v>80</v>
      </c>
      <c r="D18" s="26">
        <f>C18*(1+$O$17)</f>
        <v>84</v>
      </c>
      <c r="E18" s="26">
        <f>D18*(1+$O$17)</f>
        <v>88.2</v>
      </c>
      <c r="F18" s="26">
        <f>E18*(1+$O$17)</f>
        <v>92.610000000000014</v>
      </c>
      <c r="G18" s="26">
        <f>F18*(1+$O$17)</f>
        <v>97.240500000000011</v>
      </c>
      <c r="H18" s="26">
        <f>G18*(1+$O$17)</f>
        <v>102.10252500000001</v>
      </c>
      <c r="I18" s="26">
        <f>H18*(1+$O$18)</f>
        <v>107.20765125000003</v>
      </c>
      <c r="J18" s="26">
        <f>I18*(1+$O$18)</f>
        <v>112.56803381250003</v>
      </c>
      <c r="K18" s="26">
        <f>J18*(1+$O$18)</f>
        <v>118.19643550312504</v>
      </c>
      <c r="L18" s="26">
        <f>K18*(1+$O$18)</f>
        <v>124.1062572782813</v>
      </c>
      <c r="M18" s="26">
        <f>L18*(1+$O$18)</f>
        <v>130.31157014219536</v>
      </c>
      <c r="N18" s="26">
        <f>L18*O20</f>
        <v>1861.5938591742197</v>
      </c>
      <c r="O18" s="23">
        <v>0.05</v>
      </c>
      <c r="P18" s="1" t="s">
        <v>2</v>
      </c>
    </row>
    <row r="19" spans="2:16" x14ac:dyDescent="0.2">
      <c r="B19" t="s">
        <v>19</v>
      </c>
      <c r="C19" s="8" t="str">
        <f>C13</f>
        <v>PV(10%)</v>
      </c>
      <c r="D19" s="26"/>
      <c r="E19" s="26"/>
      <c r="F19" s="26"/>
      <c r="G19" s="26"/>
      <c r="H19" s="26"/>
      <c r="I19" s="26"/>
      <c r="J19" s="26"/>
      <c r="K19" s="26"/>
      <c r="L19" s="26"/>
      <c r="M19" s="26"/>
      <c r="N19" s="26">
        <f t="shared" ref="N19" si="4">N18*(1+$O$19)^($D$17-N17-1)</f>
        <v>717.72502004784462</v>
      </c>
      <c r="O19" s="23">
        <f>O13</f>
        <v>0.1</v>
      </c>
      <c r="P19" t="s">
        <v>3</v>
      </c>
    </row>
    <row r="20" spans="2:16" ht="13.5" thickBot="1" x14ac:dyDescent="0.25">
      <c r="C20" s="9" t="s">
        <v>4</v>
      </c>
      <c r="D20" s="27">
        <f>SUM(D19:N19)</f>
        <v>717.72502004784462</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1233.1245112299157</v>
      </c>
      <c r="F23" s="31">
        <f>E23*D23</f>
        <v>739.8747067379494</v>
      </c>
    </row>
    <row r="24" spans="2:16" x14ac:dyDescent="0.2">
      <c r="C24" s="11" t="s">
        <v>16</v>
      </c>
      <c r="D24" s="29">
        <v>0.2</v>
      </c>
      <c r="E24" s="26">
        <f>D14</f>
        <v>2218.5515553296477</v>
      </c>
      <c r="F24" s="31">
        <f>E24*D24</f>
        <v>443.71031106592955</v>
      </c>
    </row>
    <row r="25" spans="2:16" ht="13.5" thickBot="1" x14ac:dyDescent="0.25">
      <c r="C25" s="13" t="s">
        <v>33</v>
      </c>
      <c r="D25" s="30">
        <v>0.2</v>
      </c>
      <c r="E25" s="32">
        <f>D20</f>
        <v>717.72502004784462</v>
      </c>
      <c r="F25" s="33">
        <f>E25*D25</f>
        <v>143.54500400956894</v>
      </c>
    </row>
    <row r="26" spans="2:16" ht="13.5" thickBot="1" x14ac:dyDescent="0.25">
      <c r="E26" s="21" t="s">
        <v>11</v>
      </c>
      <c r="F26" s="22">
        <f>SUM(F23:F25)</f>
        <v>1327.1300218134479</v>
      </c>
    </row>
    <row r="28" spans="2:16" x14ac:dyDescent="0.2">
      <c r="B28" t="s">
        <v>27</v>
      </c>
    </row>
    <row r="30" spans="2:16" x14ac:dyDescent="0.2">
      <c r="B30" t="s">
        <v>26</v>
      </c>
      <c r="C30" s="34" t="s">
        <v>28</v>
      </c>
    </row>
  </sheetData>
  <conditionalFormatting sqref="D3">
    <cfRule type="containsText" dxfId="45" priority="1" operator="containsText" text="overvalued">
      <formula>NOT(ISERROR(SEARCH("overvalued",D3)))</formula>
    </cfRule>
    <cfRule type="containsText" dxfId="44" priority="2" operator="containsText" text="undervalued">
      <formula>NOT(ISERROR(SEARCH("undervalued",D3)))</formula>
    </cfRule>
  </conditionalFormatting>
  <hyperlinks>
    <hyperlink ref="C30" r:id="rId1" xr:uid="{F91AD64B-F9AE-4B55-BAD4-DCC79935F405}"/>
  </hyperlinks>
  <pageMargins left="0.7" right="0.7" top="0.78740157499999996" bottom="0.78740157499999996"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9EA4-0805-47B7-8856-3D13A42E2547}">
  <dimension ref="B1:S30"/>
  <sheetViews>
    <sheetView showGridLines="0" zoomScaleNormal="100" workbookViewId="0">
      <selection activeCell="O9" sqref="O9"/>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78</v>
      </c>
      <c r="C2" s="10" t="s">
        <v>68</v>
      </c>
      <c r="D2" s="49" t="s">
        <v>82</v>
      </c>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v>
      </c>
      <c r="P5" t="s">
        <v>1</v>
      </c>
      <c r="R5" s="1"/>
    </row>
    <row r="6" spans="2:19" x14ac:dyDescent="0.2">
      <c r="B6" t="s">
        <v>22</v>
      </c>
      <c r="C6" s="7"/>
      <c r="D6" s="26">
        <v>0</v>
      </c>
      <c r="E6" s="26">
        <v>0</v>
      </c>
      <c r="F6" s="26">
        <f>E6*(1+$O$5)</f>
        <v>0</v>
      </c>
      <c r="G6" s="36">
        <f>F6*(1+$O$5)</f>
        <v>0</v>
      </c>
      <c r="H6" s="36">
        <v>2.5</v>
      </c>
      <c r="I6" s="26">
        <f>H6*(1+$O$6)</f>
        <v>2.875</v>
      </c>
      <c r="J6" s="26">
        <f>I6*(1+$O$6)</f>
        <v>3.3062499999999999</v>
      </c>
      <c r="K6" s="26">
        <f>J6*(1+$O$6)</f>
        <v>3.8021874999999996</v>
      </c>
      <c r="L6" s="26">
        <f>K6*(1+$O$6)</f>
        <v>4.3725156249999992</v>
      </c>
      <c r="M6" s="26">
        <f>L6*(1+$O$6)</f>
        <v>5.0283929687499986</v>
      </c>
      <c r="N6" s="26">
        <f>L6*O8</f>
        <v>65.587734374999982</v>
      </c>
      <c r="O6" s="23">
        <v>0.15</v>
      </c>
      <c r="P6" s="1" t="s">
        <v>2</v>
      </c>
    </row>
    <row r="7" spans="2:19" x14ac:dyDescent="0.2">
      <c r="B7" t="s">
        <v>96</v>
      </c>
      <c r="C7" s="8" t="str">
        <f>CONCATENATE(R8,O7*100,S8)</f>
        <v>PV(10%)</v>
      </c>
      <c r="D7" s="26"/>
      <c r="E7" s="26"/>
      <c r="F7" s="26"/>
      <c r="G7" s="26"/>
      <c r="H7" s="26"/>
      <c r="I7" s="26"/>
      <c r="J7" s="26"/>
      <c r="K7" s="26"/>
      <c r="L7" s="26"/>
      <c r="M7" s="26"/>
      <c r="N7" s="26">
        <f t="shared" ref="N7" si="1">N6*(1+$O$7)^($D$5-N5-1)</f>
        <v>25.28691085716785</v>
      </c>
      <c r="O7" s="23">
        <v>0.1</v>
      </c>
      <c r="P7" t="s">
        <v>3</v>
      </c>
    </row>
    <row r="8" spans="2:19" ht="13.5" thickBot="1" x14ac:dyDescent="0.25">
      <c r="C8" s="9" t="s">
        <v>29</v>
      </c>
      <c r="D8" s="27">
        <f>SUM(D7:N7)</f>
        <v>25.28691085716785</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f>C6</f>
        <v>0</v>
      </c>
      <c r="D12" s="26">
        <f>C12*(1+$O$11)</f>
        <v>0</v>
      </c>
      <c r="E12" s="26">
        <f>D12*(1+$O$11)</f>
        <v>0</v>
      </c>
      <c r="F12" s="26">
        <f>E12*(1+$O$11)</f>
        <v>0</v>
      </c>
      <c r="G12" s="26">
        <f>F12*(1+$O$11)</f>
        <v>0</v>
      </c>
      <c r="H12" s="26">
        <v>5</v>
      </c>
      <c r="I12" s="26">
        <f>H12*(1+$O$12)</f>
        <v>6</v>
      </c>
      <c r="J12" s="26">
        <f>I12*(1+$O$12)</f>
        <v>7.1999999999999993</v>
      </c>
      <c r="K12" s="26">
        <f>J12*(1+$O$12)</f>
        <v>8.6399999999999988</v>
      </c>
      <c r="L12" s="26">
        <f>K12*(1+$O$12)</f>
        <v>10.367999999999999</v>
      </c>
      <c r="M12" s="26">
        <f>L12*(1+$O$12)</f>
        <v>12.441599999999998</v>
      </c>
      <c r="N12" s="26">
        <f>L12*O14</f>
        <v>311.03999999999996</v>
      </c>
      <c r="O12" s="23">
        <v>0.2</v>
      </c>
      <c r="P12" s="1" t="s">
        <v>2</v>
      </c>
    </row>
    <row r="13" spans="2:19" x14ac:dyDescent="0.2">
      <c r="B13" t="str">
        <f>B7</f>
        <v>in USD</v>
      </c>
      <c r="C13" s="8" t="str">
        <f>C7</f>
        <v>PV(10%)</v>
      </c>
      <c r="D13" s="26"/>
      <c r="E13" s="26"/>
      <c r="F13" s="26"/>
      <c r="G13" s="26"/>
      <c r="H13" s="26"/>
      <c r="I13" s="26"/>
      <c r="J13" s="26"/>
      <c r="K13" s="26"/>
      <c r="L13" s="26"/>
      <c r="M13" s="26"/>
      <c r="N13" s="26">
        <f>N12*(1+$O$7)^($D$5-N11-1)</f>
        <v>119.91938474416146</v>
      </c>
      <c r="O13" s="23">
        <f>O7</f>
        <v>0.1</v>
      </c>
      <c r="P13" t="s">
        <v>3</v>
      </c>
    </row>
    <row r="14" spans="2:19" ht="13.5" thickBot="1" x14ac:dyDescent="0.25">
      <c r="C14" s="9" t="s">
        <v>4</v>
      </c>
      <c r="D14" s="27">
        <f>SUM(D13:N13)</f>
        <v>119.91938474416146</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3">D17+1</f>
        <v>2022</v>
      </c>
      <c r="F17" s="25">
        <f t="shared" si="3"/>
        <v>2023</v>
      </c>
      <c r="G17" s="25">
        <f t="shared" si="3"/>
        <v>2024</v>
      </c>
      <c r="H17" s="25">
        <f t="shared" si="3"/>
        <v>2025</v>
      </c>
      <c r="I17" s="25">
        <f t="shared" si="3"/>
        <v>2026</v>
      </c>
      <c r="J17" s="25">
        <f t="shared" si="3"/>
        <v>2027</v>
      </c>
      <c r="K17" s="25">
        <f t="shared" si="3"/>
        <v>2028</v>
      </c>
      <c r="L17" s="25">
        <f t="shared" si="3"/>
        <v>2029</v>
      </c>
      <c r="M17" s="25">
        <f t="shared" si="3"/>
        <v>2030</v>
      </c>
      <c r="N17" s="25">
        <v>2030</v>
      </c>
      <c r="O17" s="23">
        <v>0</v>
      </c>
      <c r="P17" t="s">
        <v>1</v>
      </c>
    </row>
    <row r="18" spans="2:16" x14ac:dyDescent="0.2">
      <c r="B18" t="s">
        <v>20</v>
      </c>
      <c r="C18" s="7">
        <f>C12</f>
        <v>0</v>
      </c>
      <c r="D18" s="26">
        <f>C18*(1+$O$17)</f>
        <v>0</v>
      </c>
      <c r="E18" s="26">
        <f>D18*(1+$O$17)</f>
        <v>0</v>
      </c>
      <c r="F18" s="26">
        <f>E18*(1+$O$17)</f>
        <v>0</v>
      </c>
      <c r="G18" s="26">
        <f>F18*(1+$O$17)</f>
        <v>0</v>
      </c>
      <c r="H18" s="26">
        <f>G18*(1+$O$17)</f>
        <v>0</v>
      </c>
      <c r="I18" s="26">
        <f>H18*(1+$O$18)</f>
        <v>0</v>
      </c>
      <c r="J18" s="26">
        <f>I18*(1+$O$18)</f>
        <v>0</v>
      </c>
      <c r="K18" s="26">
        <f>J18*(1+$O$18)</f>
        <v>0</v>
      </c>
      <c r="L18" s="26">
        <f>K18*(1+$O$18)</f>
        <v>0</v>
      </c>
      <c r="M18" s="26">
        <f>L18*(1+$O$18)</f>
        <v>0</v>
      </c>
      <c r="N18" s="26">
        <f>L18*O20</f>
        <v>0</v>
      </c>
      <c r="O18" s="23">
        <v>0</v>
      </c>
      <c r="P18" s="1" t="s">
        <v>2</v>
      </c>
    </row>
    <row r="19" spans="2:16" x14ac:dyDescent="0.2">
      <c r="B19" t="str">
        <f>B7</f>
        <v>in USD</v>
      </c>
      <c r="C19" s="8" t="str">
        <f>C13</f>
        <v>PV(10%)</v>
      </c>
      <c r="D19" s="26">
        <f>D18*(1+$O$19)^($D$17-D17-1)</f>
        <v>0</v>
      </c>
      <c r="E19" s="26">
        <f t="shared" ref="E19:N19" si="4">E18*(1+$O$19)^($D$17-E17-1)</f>
        <v>0</v>
      </c>
      <c r="F19" s="26">
        <f t="shared" si="4"/>
        <v>0</v>
      </c>
      <c r="G19" s="26">
        <f t="shared" si="4"/>
        <v>0</v>
      </c>
      <c r="H19" s="26">
        <f t="shared" si="4"/>
        <v>0</v>
      </c>
      <c r="I19" s="26">
        <f t="shared" si="4"/>
        <v>0</v>
      </c>
      <c r="J19" s="26">
        <f t="shared" si="4"/>
        <v>0</v>
      </c>
      <c r="K19" s="26">
        <f t="shared" si="4"/>
        <v>0</v>
      </c>
      <c r="L19" s="26">
        <f t="shared" si="4"/>
        <v>0</v>
      </c>
      <c r="M19" s="26">
        <f t="shared" si="4"/>
        <v>0</v>
      </c>
      <c r="N19" s="26">
        <f t="shared" si="4"/>
        <v>0</v>
      </c>
      <c r="O19" s="23">
        <f>O13</f>
        <v>0.1</v>
      </c>
      <c r="P19" t="s">
        <v>3</v>
      </c>
    </row>
    <row r="20" spans="2:16" ht="13.5" thickBot="1" x14ac:dyDescent="0.25">
      <c r="C20" s="9" t="s">
        <v>4</v>
      </c>
      <c r="D20" s="27">
        <f>SUM(D19:N19)</f>
        <v>0</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0.4</v>
      </c>
      <c r="E23" s="26">
        <f>D8</f>
        <v>25.28691085716785</v>
      </c>
      <c r="F23" s="31">
        <f>E23*D23</f>
        <v>10.11476434286714</v>
      </c>
    </row>
    <row r="24" spans="2:16" x14ac:dyDescent="0.2">
      <c r="C24" s="11" t="s">
        <v>16</v>
      </c>
      <c r="D24" s="29">
        <v>0.3</v>
      </c>
      <c r="E24" s="26">
        <f>D14</f>
        <v>119.91938474416146</v>
      </c>
      <c r="F24" s="31">
        <f>E24*D24</f>
        <v>35.975815423248434</v>
      </c>
    </row>
    <row r="25" spans="2:16" ht="13.5" thickBot="1" x14ac:dyDescent="0.25">
      <c r="C25" s="13" t="s">
        <v>33</v>
      </c>
      <c r="D25" s="30">
        <v>0.3</v>
      </c>
      <c r="E25" s="32">
        <f>D20</f>
        <v>0</v>
      </c>
      <c r="F25" s="33">
        <f>E25*D25</f>
        <v>0</v>
      </c>
    </row>
    <row r="26" spans="2:16" ht="13.5" thickBot="1" x14ac:dyDescent="0.25">
      <c r="E26" s="21" t="s">
        <v>11</v>
      </c>
      <c r="F26" s="22">
        <f>SUM(F23:F25)</f>
        <v>46.090579766115575</v>
      </c>
    </row>
    <row r="28" spans="2:16" x14ac:dyDescent="0.2">
      <c r="B28" t="s">
        <v>27</v>
      </c>
    </row>
    <row r="30" spans="2:16" x14ac:dyDescent="0.2">
      <c r="B30" t="s">
        <v>26</v>
      </c>
      <c r="C30" s="34" t="s">
        <v>28</v>
      </c>
    </row>
  </sheetData>
  <conditionalFormatting sqref="D3">
    <cfRule type="containsText" dxfId="43" priority="1" operator="containsText" text="overvalued">
      <formula>NOT(ISERROR(SEARCH("overvalued",D3)))</formula>
    </cfRule>
    <cfRule type="containsText" dxfId="42" priority="2" operator="containsText" text="undervalued">
      <formula>NOT(ISERROR(SEARCH("undervalued",D3)))</formula>
    </cfRule>
  </conditionalFormatting>
  <hyperlinks>
    <hyperlink ref="C30" r:id="rId1" xr:uid="{966AB011-0F05-40E5-8109-D1EE5C39B3AB}"/>
    <hyperlink ref="D2" r:id="rId2" xr:uid="{4E96B937-7510-44D1-A398-E9361BDC779C}"/>
  </hyperlinks>
  <pageMargins left="0.7" right="0.7" top="0.78740157499999996" bottom="0.78740157499999996" header="0.3" footer="0.3"/>
  <pageSetup paperSize="9"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3A54-51AE-406F-8E6A-6F5ED6616BC8}">
  <dimension ref="B1:S30"/>
  <sheetViews>
    <sheetView showGridLines="0" topLeftCell="B1" zoomScaleNormal="100" workbookViewId="0">
      <selection activeCell="D2" sqref="D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78</v>
      </c>
      <c r="C2" s="10"/>
      <c r="D2" s="49" t="s">
        <v>82</v>
      </c>
      <c r="S2" s="3" t="s">
        <v>7</v>
      </c>
    </row>
    <row r="3" spans="2:19" x14ac:dyDescent="0.2">
      <c r="C3" s="12"/>
      <c r="D3" s="14"/>
    </row>
    <row r="4" spans="2:19" ht="26.25" thickBot="1" x14ac:dyDescent="0.25">
      <c r="N4" s="5" t="s">
        <v>5</v>
      </c>
      <c r="O4" s="4" t="s">
        <v>0</v>
      </c>
    </row>
    <row r="5" spans="2:19" x14ac:dyDescent="0.2">
      <c r="B5" t="s">
        <v>8</v>
      </c>
      <c r="C5" s="6" t="s">
        <v>72</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v>
      </c>
      <c r="P5" t="s">
        <v>1</v>
      </c>
      <c r="R5" s="1"/>
    </row>
    <row r="6" spans="2:19" x14ac:dyDescent="0.2">
      <c r="B6" t="s">
        <v>22</v>
      </c>
      <c r="C6" s="48"/>
      <c r="D6" s="26">
        <v>0</v>
      </c>
      <c r="E6" s="26">
        <v>0</v>
      </c>
      <c r="F6" s="26">
        <f>E6*(1+$O$5)</f>
        <v>0</v>
      </c>
      <c r="G6" s="36">
        <f>F6*(1+$O$5)</f>
        <v>0</v>
      </c>
      <c r="H6" s="36">
        <v>1</v>
      </c>
      <c r="I6" s="26">
        <f>H6*(1+$O$6)</f>
        <v>1.1499999999999999</v>
      </c>
      <c r="J6" s="26">
        <f>I6*(1+$O$6)</f>
        <v>1.3224999999999998</v>
      </c>
      <c r="K6" s="26">
        <f>J6*(1+$O$6)</f>
        <v>1.5208749999999995</v>
      </c>
      <c r="L6" s="26">
        <f>K6*(1+$O$6)</f>
        <v>1.7490062499999994</v>
      </c>
      <c r="M6" s="26">
        <f>L6*(1+$O$6)</f>
        <v>2.0113571874999994</v>
      </c>
      <c r="N6" s="26">
        <f>L6*O8</f>
        <v>87.450312499999967</v>
      </c>
      <c r="O6" s="23">
        <v>0.15</v>
      </c>
      <c r="P6" s="1" t="s">
        <v>2</v>
      </c>
    </row>
    <row r="7" spans="2:19" x14ac:dyDescent="0.2">
      <c r="C7" s="8" t="str">
        <f>CONCATENATE(R8,O7*100,S8)</f>
        <v>PV(5%)</v>
      </c>
      <c r="D7" s="26">
        <f>D6*(1+$O$7)^($D$5-D5-1)</f>
        <v>0</v>
      </c>
      <c r="E7" s="26">
        <f t="shared" ref="E7:N7" si="1">E6*(1+$O$7)^($D$5-E5-1)</f>
        <v>0</v>
      </c>
      <c r="F7" s="26">
        <f t="shared" si="1"/>
        <v>0</v>
      </c>
      <c r="G7" s="26">
        <f t="shared" si="1"/>
        <v>0</v>
      </c>
      <c r="H7" s="26">
        <f t="shared" si="1"/>
        <v>0.78352616646845896</v>
      </c>
      <c r="I7" s="26">
        <f t="shared" si="1"/>
        <v>0.85814770613212166</v>
      </c>
      <c r="J7" s="26">
        <f t="shared" si="1"/>
        <v>0.93987605909708549</v>
      </c>
      <c r="K7" s="26">
        <f t="shared" si="1"/>
        <v>1.0293880647253792</v>
      </c>
      <c r="L7" s="26">
        <f t="shared" si="1"/>
        <v>1.1274250232706533</v>
      </c>
      <c r="M7" s="26">
        <f t="shared" si="1"/>
        <v>1.2347988350107157</v>
      </c>
      <c r="N7" s="26">
        <f t="shared" si="1"/>
        <v>53.686905870031111</v>
      </c>
      <c r="O7" s="23">
        <v>0.05</v>
      </c>
      <c r="P7" t="s">
        <v>3</v>
      </c>
    </row>
    <row r="8" spans="2:19" ht="13.5" thickBot="1" x14ac:dyDescent="0.25">
      <c r="C8" s="9" t="s">
        <v>29</v>
      </c>
      <c r="D8" s="27">
        <f>SUM(D7:N7)</f>
        <v>59.660067724735526</v>
      </c>
      <c r="E8" s="28"/>
      <c r="F8" s="28"/>
      <c r="G8" s="28"/>
      <c r="H8" s="28"/>
      <c r="I8" s="28"/>
      <c r="J8" s="28"/>
      <c r="K8" s="28"/>
      <c r="L8" s="28"/>
      <c r="M8" s="28"/>
      <c r="N8" s="28"/>
      <c r="O8" s="24">
        <v>50</v>
      </c>
      <c r="P8" t="s">
        <v>23</v>
      </c>
      <c r="R8" s="20" t="s">
        <v>24</v>
      </c>
      <c r="S8" s="20" t="s">
        <v>25</v>
      </c>
    </row>
    <row r="10" spans="2:19" ht="26.25" thickBot="1" x14ac:dyDescent="0.25">
      <c r="N10" s="5" t="s">
        <v>5</v>
      </c>
      <c r="O10" s="4" t="s">
        <v>0</v>
      </c>
    </row>
    <row r="11" spans="2:19" x14ac:dyDescent="0.2">
      <c r="B11" t="s">
        <v>9</v>
      </c>
      <c r="C11" s="6" t="str">
        <f>C5</f>
        <v>EPS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f>C6</f>
        <v>0</v>
      </c>
      <c r="D12" s="26">
        <f>C12*(1+$O$11)</f>
        <v>0</v>
      </c>
      <c r="E12" s="26">
        <f>D12*(1+$O$11)</f>
        <v>0</v>
      </c>
      <c r="F12" s="26">
        <f>E12*(1+$O$11)</f>
        <v>0</v>
      </c>
      <c r="G12" s="26">
        <f>F12*(1+$O$11)</f>
        <v>0</v>
      </c>
      <c r="H12" s="26">
        <v>2</v>
      </c>
      <c r="I12" s="26">
        <f>H12*(1+$O$12)</f>
        <v>2.4</v>
      </c>
      <c r="J12" s="26">
        <f>I12*(1+$O$12)</f>
        <v>2.88</v>
      </c>
      <c r="K12" s="26">
        <f>J12*(1+$O$12)</f>
        <v>3.456</v>
      </c>
      <c r="L12" s="26">
        <f>K12*(1+$O$12)</f>
        <v>4.1471999999999998</v>
      </c>
      <c r="M12" s="26">
        <f>L12*(1+$O$12)</f>
        <v>4.9766399999999997</v>
      </c>
      <c r="N12" s="26">
        <f>L12*O14</f>
        <v>165.88799999999998</v>
      </c>
      <c r="O12" s="23">
        <v>0.2</v>
      </c>
      <c r="P12" s="1" t="s">
        <v>2</v>
      </c>
    </row>
    <row r="13" spans="2:19" x14ac:dyDescent="0.2">
      <c r="B13" t="s">
        <v>19</v>
      </c>
      <c r="C13" s="8" t="str">
        <f>C7</f>
        <v>PV(5%)</v>
      </c>
      <c r="D13" s="26">
        <f>D12*(1+$O$13)^($D$11-D11-1)</f>
        <v>0</v>
      </c>
      <c r="E13" s="26">
        <f t="shared" ref="E13:M13" si="3">E12*(1+$O$7)^($D$5-E11-1)</f>
        <v>0</v>
      </c>
      <c r="F13" s="26">
        <f t="shared" si="3"/>
        <v>0</v>
      </c>
      <c r="G13" s="26">
        <f t="shared" si="3"/>
        <v>0</v>
      </c>
      <c r="H13" s="26">
        <f t="shared" si="3"/>
        <v>1.5670523329369179</v>
      </c>
      <c r="I13" s="26">
        <f t="shared" si="3"/>
        <v>1.7909169519279062</v>
      </c>
      <c r="J13" s="26">
        <f t="shared" si="3"/>
        <v>2.0467622307747497</v>
      </c>
      <c r="K13" s="26">
        <f t="shared" si="3"/>
        <v>2.3391568351711429</v>
      </c>
      <c r="L13" s="26">
        <f t="shared" si="3"/>
        <v>2.6733220973384486</v>
      </c>
      <c r="M13" s="26">
        <f t="shared" si="3"/>
        <v>3.0552252541010843</v>
      </c>
      <c r="N13" s="26">
        <f>N12*(1+$O$7)^($D$5-N11-1)</f>
        <v>101.84084180336947</v>
      </c>
      <c r="O13" s="23">
        <f>O7</f>
        <v>0.05</v>
      </c>
      <c r="P13" t="s">
        <v>3</v>
      </c>
    </row>
    <row r="14" spans="2:19" ht="13.5" thickBot="1" x14ac:dyDescent="0.25">
      <c r="C14" s="9" t="s">
        <v>4</v>
      </c>
      <c r="D14" s="27">
        <f>SUM(D13:N13)</f>
        <v>115.31327750561972</v>
      </c>
      <c r="E14" s="28"/>
      <c r="F14" s="28"/>
      <c r="G14" s="28"/>
      <c r="H14" s="28"/>
      <c r="I14" s="28"/>
      <c r="J14" s="28"/>
      <c r="K14" s="28"/>
      <c r="L14" s="28"/>
      <c r="M14" s="28"/>
      <c r="N14" s="28"/>
      <c r="O14" s="24">
        <v>40</v>
      </c>
      <c r="P14" t="s">
        <v>23</v>
      </c>
    </row>
    <row r="16" spans="2:19" ht="26.25" thickBot="1" x14ac:dyDescent="0.25">
      <c r="N16" s="5" t="s">
        <v>5</v>
      </c>
      <c r="O16" s="4" t="s">
        <v>0</v>
      </c>
    </row>
    <row r="17" spans="2:16" x14ac:dyDescent="0.2">
      <c r="B17" t="s">
        <v>10</v>
      </c>
      <c r="C17" s="6" t="str">
        <f>C11</f>
        <v>EPS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v>
      </c>
      <c r="D18" s="26">
        <f>C18*(1+$O$17)</f>
        <v>0</v>
      </c>
      <c r="E18" s="26">
        <f>D18*(1+$O$17)</f>
        <v>0</v>
      </c>
      <c r="F18" s="26">
        <f>E18*(1+$O$17)</f>
        <v>0</v>
      </c>
      <c r="G18" s="26">
        <f>F18*(1+$O$17)</f>
        <v>0</v>
      </c>
      <c r="H18" s="26">
        <f>G18*(1+$O$17)</f>
        <v>0</v>
      </c>
      <c r="I18" s="26">
        <f>H18*(1+$O$18)</f>
        <v>0</v>
      </c>
      <c r="J18" s="26">
        <f>I18*(1+$O$18)</f>
        <v>0</v>
      </c>
      <c r="K18" s="26">
        <f>J18*(1+$O$18)</f>
        <v>0</v>
      </c>
      <c r="L18" s="26">
        <f>K18*(1+$O$18)</f>
        <v>0</v>
      </c>
      <c r="M18" s="26">
        <f>L18*(1+$O$18)</f>
        <v>0</v>
      </c>
      <c r="N18" s="26">
        <f>L18*O20</f>
        <v>0</v>
      </c>
      <c r="O18" s="23">
        <v>0</v>
      </c>
      <c r="P18" s="1" t="s">
        <v>2</v>
      </c>
    </row>
    <row r="19" spans="2:16" x14ac:dyDescent="0.2">
      <c r="B19" t="s">
        <v>19</v>
      </c>
      <c r="C19" s="8" t="str">
        <f>C13</f>
        <v>PV(5%)</v>
      </c>
      <c r="D19" s="26">
        <f>D18*(1+$O$19)^($D$17-D17-1)</f>
        <v>0</v>
      </c>
      <c r="E19" s="26">
        <f t="shared" ref="E19:N19" si="5">E18*(1+$O$19)^($D$17-E17-1)</f>
        <v>0</v>
      </c>
      <c r="F19" s="26">
        <f t="shared" si="5"/>
        <v>0</v>
      </c>
      <c r="G19" s="26">
        <f t="shared" si="5"/>
        <v>0</v>
      </c>
      <c r="H19" s="26">
        <f t="shared" si="5"/>
        <v>0</v>
      </c>
      <c r="I19" s="26">
        <f t="shared" si="5"/>
        <v>0</v>
      </c>
      <c r="J19" s="26">
        <f t="shared" si="5"/>
        <v>0</v>
      </c>
      <c r="K19" s="26">
        <f t="shared" si="5"/>
        <v>0</v>
      </c>
      <c r="L19" s="26">
        <f t="shared" si="5"/>
        <v>0</v>
      </c>
      <c r="M19" s="26">
        <f t="shared" si="5"/>
        <v>0</v>
      </c>
      <c r="N19" s="26">
        <f t="shared" si="5"/>
        <v>0</v>
      </c>
      <c r="O19" s="23">
        <f>O13</f>
        <v>0.05</v>
      </c>
      <c r="P19" t="s">
        <v>3</v>
      </c>
    </row>
    <row r="20" spans="2:16" ht="13.5" thickBot="1" x14ac:dyDescent="0.25">
      <c r="C20" s="9" t="s">
        <v>4</v>
      </c>
      <c r="D20" s="27">
        <f>SUM(D19:N19)</f>
        <v>0</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59.660067724735526</v>
      </c>
      <c r="F23" s="31">
        <f>E23*D23</f>
        <v>35.796040634841312</v>
      </c>
    </row>
    <row r="24" spans="2:16" x14ac:dyDescent="0.2">
      <c r="C24" s="11" t="s">
        <v>16</v>
      </c>
      <c r="D24" s="29">
        <v>0.2</v>
      </c>
      <c r="E24" s="26">
        <f>D14</f>
        <v>115.31327750561972</v>
      </c>
      <c r="F24" s="31">
        <f>E24*D24</f>
        <v>23.062655501123945</v>
      </c>
    </row>
    <row r="25" spans="2:16" ht="13.5" thickBot="1" x14ac:dyDescent="0.25">
      <c r="C25" s="13" t="s">
        <v>33</v>
      </c>
      <c r="D25" s="30">
        <v>0.2</v>
      </c>
      <c r="E25" s="32">
        <f>D20</f>
        <v>0</v>
      </c>
      <c r="F25" s="33">
        <f>E25*D25</f>
        <v>0</v>
      </c>
    </row>
    <row r="26" spans="2:16" ht="13.5" thickBot="1" x14ac:dyDescent="0.25">
      <c r="E26" s="21" t="s">
        <v>11</v>
      </c>
      <c r="F26" s="22">
        <f>SUM(F23:F25)</f>
        <v>58.858696135965261</v>
      </c>
    </row>
    <row r="28" spans="2:16" x14ac:dyDescent="0.2">
      <c r="B28" t="s">
        <v>27</v>
      </c>
    </row>
    <row r="30" spans="2:16" x14ac:dyDescent="0.2">
      <c r="B30" t="s">
        <v>26</v>
      </c>
      <c r="C30" s="34" t="s">
        <v>28</v>
      </c>
    </row>
  </sheetData>
  <conditionalFormatting sqref="D3">
    <cfRule type="containsText" dxfId="41" priority="1" operator="containsText" text="overvalued">
      <formula>NOT(ISERROR(SEARCH("overvalued",D3)))</formula>
    </cfRule>
    <cfRule type="containsText" dxfId="40" priority="2" operator="containsText" text="undervalued">
      <formula>NOT(ISERROR(SEARCH("undervalued",D3)))</formula>
    </cfRule>
  </conditionalFormatting>
  <hyperlinks>
    <hyperlink ref="C30" r:id="rId1" xr:uid="{880A38CA-791C-417F-9286-914917B29232}"/>
    <hyperlink ref="D2" r:id="rId2" xr:uid="{27A717D4-F186-49B1-93BE-4933AA3F514B}"/>
  </hyperlinks>
  <pageMargins left="0.7" right="0.7" top="0.78740157499999996" bottom="0.78740157499999996" header="0.3" footer="0.3"/>
  <pageSetup paperSize="9"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957-A92A-4D23-B0A0-688CED361770}">
  <dimension ref="B1:S30"/>
  <sheetViews>
    <sheetView showGridLines="0" topLeftCell="B1" zoomScaleNormal="100" workbookViewId="0">
      <selection activeCell="O21" sqref="O21"/>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79</v>
      </c>
      <c r="C2" s="10"/>
      <c r="D2" s="37" t="s">
        <v>83</v>
      </c>
      <c r="S2" s="3" t="s">
        <v>7</v>
      </c>
    </row>
    <row r="3" spans="2:19" x14ac:dyDescent="0.2">
      <c r="B3" t="s">
        <v>80</v>
      </c>
      <c r="C3" s="12"/>
      <c r="D3" s="14"/>
    </row>
    <row r="4" spans="2:19" ht="26.25" thickBot="1" x14ac:dyDescent="0.25">
      <c r="N4" s="5" t="s">
        <v>5</v>
      </c>
      <c r="O4" s="4" t="s">
        <v>0</v>
      </c>
    </row>
    <row r="5" spans="2:19" x14ac:dyDescent="0.2">
      <c r="B5" t="s">
        <v>8</v>
      </c>
      <c r="C5" s="6" t="s">
        <v>81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22</v>
      </c>
      <c r="C6" s="7">
        <v>57</v>
      </c>
      <c r="D6" s="26">
        <f>C6*(1+$O$5)</f>
        <v>59.85</v>
      </c>
      <c r="E6" s="26">
        <f>D6*(1+$O$5)</f>
        <v>62.842500000000001</v>
      </c>
      <c r="F6" s="26">
        <f>E6*(1+$O$5)</f>
        <v>65.984625000000008</v>
      </c>
      <c r="G6" s="26">
        <f>F6*(1+$O$5)</f>
        <v>69.283856250000014</v>
      </c>
      <c r="H6" s="26">
        <f>G6*(1+$O$5)</f>
        <v>72.748049062500016</v>
      </c>
      <c r="I6" s="26">
        <f>H6*(1+$O$6)</f>
        <v>76.385451515625022</v>
      </c>
      <c r="J6" s="26">
        <f>I6*(1+$O$6)</f>
        <v>80.204724091406277</v>
      </c>
      <c r="K6" s="26">
        <f>J6*(1+$O$6)</f>
        <v>84.214960295976596</v>
      </c>
      <c r="L6" s="26">
        <f>K6*(1+$O$6)</f>
        <v>88.425708310775434</v>
      </c>
      <c r="M6" s="26">
        <f>L6*(1+$O$6)</f>
        <v>92.84699372631421</v>
      </c>
      <c r="N6" s="26">
        <f>L6*O8</f>
        <v>2652.771249323263</v>
      </c>
      <c r="O6" s="23">
        <v>0.05</v>
      </c>
      <c r="P6" s="1" t="s">
        <v>2</v>
      </c>
    </row>
    <row r="7" spans="2:19" x14ac:dyDescent="0.2">
      <c r="B7" t="s">
        <v>175</v>
      </c>
      <c r="C7" s="8" t="str">
        <f>CONCATENATE(R8,O7*100,S8)</f>
        <v>PV(10%)</v>
      </c>
      <c r="D7" s="26">
        <f>D6*(1+$O$7)^($D$5-D5-1)</f>
        <v>54.409090909090907</v>
      </c>
      <c r="E7" s="26">
        <f t="shared" ref="E7:N7" si="1">E6*(1+$O$7)^($D$5-E5-1)</f>
        <v>51.935950413223139</v>
      </c>
      <c r="F7" s="26">
        <f t="shared" si="1"/>
        <v>49.57522539444026</v>
      </c>
      <c r="G7" s="26">
        <f t="shared" si="1"/>
        <v>47.321806058329344</v>
      </c>
      <c r="H7" s="26">
        <f t="shared" si="1"/>
        <v>45.170814873859825</v>
      </c>
      <c r="I7" s="26">
        <f t="shared" si="1"/>
        <v>43.117596015957112</v>
      </c>
      <c r="J7" s="26">
        <f t="shared" si="1"/>
        <v>41.157705287959054</v>
      </c>
      <c r="K7" s="26">
        <f t="shared" si="1"/>
        <v>39.286900502142736</v>
      </c>
      <c r="L7" s="26">
        <f t="shared" si="1"/>
        <v>37.501132297499886</v>
      </c>
      <c r="M7" s="26">
        <f t="shared" si="1"/>
        <v>35.796535374886254</v>
      </c>
      <c r="N7" s="26">
        <f t="shared" si="1"/>
        <v>1022.7581535681786</v>
      </c>
      <c r="O7" s="23">
        <v>0.1</v>
      </c>
      <c r="P7" t="s">
        <v>3</v>
      </c>
    </row>
    <row r="8" spans="2:19" ht="13.5" thickBot="1" x14ac:dyDescent="0.25">
      <c r="C8" s="9" t="s">
        <v>29</v>
      </c>
      <c r="D8" s="27">
        <f>SUM(D7:N7)</f>
        <v>1468.0309106955672</v>
      </c>
      <c r="E8" s="28"/>
      <c r="F8" s="28"/>
      <c r="G8" s="28"/>
      <c r="H8" s="28"/>
      <c r="I8" s="28"/>
      <c r="J8" s="28"/>
      <c r="K8" s="28"/>
      <c r="L8" s="28"/>
      <c r="M8" s="28"/>
      <c r="N8" s="28"/>
      <c r="O8" s="24">
        <v>30</v>
      </c>
      <c r="P8" t="s">
        <v>23</v>
      </c>
      <c r="R8" s="20" t="s">
        <v>24</v>
      </c>
      <c r="S8" s="20" t="s">
        <v>25</v>
      </c>
    </row>
    <row r="10" spans="2:19" ht="26.25" thickBot="1" x14ac:dyDescent="0.25">
      <c r="N10" s="5" t="s">
        <v>5</v>
      </c>
      <c r="O10" s="4" t="s">
        <v>0</v>
      </c>
    </row>
    <row r="11" spans="2:19" x14ac:dyDescent="0.2">
      <c r="B11" t="s">
        <v>9</v>
      </c>
      <c r="C11" s="6" t="str">
        <f>C5</f>
        <v>DIVIDENDS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0.05</v>
      </c>
      <c r="P11" t="s">
        <v>1</v>
      </c>
    </row>
    <row r="12" spans="2:19" x14ac:dyDescent="0.2">
      <c r="B12" t="s">
        <v>21</v>
      </c>
      <c r="C12" s="7">
        <f>C6</f>
        <v>57</v>
      </c>
      <c r="D12" s="26">
        <f>C12*(1+$O$11)</f>
        <v>59.85</v>
      </c>
      <c r="E12" s="26">
        <f>D12*(1+$O$11)</f>
        <v>62.842500000000001</v>
      </c>
      <c r="F12" s="26">
        <f>E12*(1+$O$11)</f>
        <v>65.984625000000008</v>
      </c>
      <c r="G12" s="26">
        <f>F12*(1+$O$11)</f>
        <v>69.283856250000014</v>
      </c>
      <c r="H12" s="26">
        <f>G12*(1+$O$11)</f>
        <v>72.748049062500016</v>
      </c>
      <c r="I12" s="26">
        <f>H12*(1+$O$12)</f>
        <v>76.385451515625022</v>
      </c>
      <c r="J12" s="26">
        <f>I12*(1+$O$12)</f>
        <v>80.204724091406277</v>
      </c>
      <c r="K12" s="26">
        <f>J12*(1+$O$12)</f>
        <v>84.214960295976596</v>
      </c>
      <c r="L12" s="26">
        <f>K12*(1+$O$12)</f>
        <v>88.425708310775434</v>
      </c>
      <c r="M12" s="26">
        <f>L12*(1+$O$12)</f>
        <v>92.84699372631421</v>
      </c>
      <c r="N12" s="26">
        <f>L12*O14</f>
        <v>3537.0283324310176</v>
      </c>
      <c r="O12" s="23">
        <v>0.05</v>
      </c>
      <c r="P12" s="1" t="s">
        <v>2</v>
      </c>
    </row>
    <row r="13" spans="2:19" x14ac:dyDescent="0.2">
      <c r="B13" t="str">
        <f>B7</f>
        <v>in points</v>
      </c>
      <c r="C13" s="8" t="str">
        <f>C7</f>
        <v>PV(10%)</v>
      </c>
      <c r="D13" s="26">
        <f>D12*(1+$O$13)^($D$11-D11-1)</f>
        <v>54.409090909090907</v>
      </c>
      <c r="E13" s="26">
        <f t="shared" ref="E13:M13" si="3">E12*(1+$O$7)^($D$5-E11-1)</f>
        <v>51.935950413223139</v>
      </c>
      <c r="F13" s="26">
        <f t="shared" si="3"/>
        <v>49.57522539444026</v>
      </c>
      <c r="G13" s="26">
        <f t="shared" si="3"/>
        <v>47.321806058329344</v>
      </c>
      <c r="H13" s="26">
        <f t="shared" si="3"/>
        <v>45.170814873859825</v>
      </c>
      <c r="I13" s="26">
        <f t="shared" si="3"/>
        <v>43.117596015957112</v>
      </c>
      <c r="J13" s="26">
        <f t="shared" si="3"/>
        <v>41.157705287959054</v>
      </c>
      <c r="K13" s="26">
        <f t="shared" si="3"/>
        <v>39.286900502142736</v>
      </c>
      <c r="L13" s="26">
        <f t="shared" si="3"/>
        <v>37.501132297499886</v>
      </c>
      <c r="M13" s="26">
        <f t="shared" si="3"/>
        <v>35.796535374886254</v>
      </c>
      <c r="N13" s="26">
        <f>N12*(1+$O$7)^($D$5-N11-1)</f>
        <v>1363.6775380909048</v>
      </c>
      <c r="O13" s="23">
        <f>O7</f>
        <v>0.1</v>
      </c>
      <c r="P13" t="s">
        <v>3</v>
      </c>
    </row>
    <row r="14" spans="2:19" ht="13.5" thickBot="1" x14ac:dyDescent="0.25">
      <c r="C14" s="9" t="s">
        <v>4</v>
      </c>
      <c r="D14" s="27">
        <f>SUM(D13:N13)</f>
        <v>1808.9502952182934</v>
      </c>
      <c r="E14" s="28"/>
      <c r="F14" s="28"/>
      <c r="G14" s="28"/>
      <c r="H14" s="28"/>
      <c r="I14" s="28"/>
      <c r="J14" s="28"/>
      <c r="K14" s="28"/>
      <c r="L14" s="28"/>
      <c r="M14" s="28"/>
      <c r="N14" s="28"/>
      <c r="O14" s="24">
        <v>40</v>
      </c>
      <c r="P14" t="s">
        <v>23</v>
      </c>
    </row>
    <row r="16" spans="2:19" ht="26.25" thickBot="1" x14ac:dyDescent="0.25">
      <c r="N16" s="5" t="s">
        <v>5</v>
      </c>
      <c r="O16" s="4" t="s">
        <v>0</v>
      </c>
    </row>
    <row r="17" spans="2:16" x14ac:dyDescent="0.2">
      <c r="B17" t="s">
        <v>10</v>
      </c>
      <c r="C17" s="6" t="str">
        <f>C11</f>
        <v>DIVIDENDS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0.04</v>
      </c>
      <c r="P17" t="s">
        <v>1</v>
      </c>
    </row>
    <row r="18" spans="2:16" x14ac:dyDescent="0.2">
      <c r="B18" t="s">
        <v>20</v>
      </c>
      <c r="C18" s="7">
        <f>C12</f>
        <v>57</v>
      </c>
      <c r="D18" s="26">
        <f>C18*(1+$O$17)</f>
        <v>59.28</v>
      </c>
      <c r="E18" s="26">
        <f>D18*(1+$O$17)</f>
        <v>61.651200000000003</v>
      </c>
      <c r="F18" s="26">
        <f>E18*(1+$O$17)</f>
        <v>64.117248000000004</v>
      </c>
      <c r="G18" s="26">
        <f>F18*(1+$O$17)</f>
        <v>66.68193792000001</v>
      </c>
      <c r="H18" s="26">
        <f>G18*(1+$O$17)</f>
        <v>69.349215436800009</v>
      </c>
      <c r="I18" s="26">
        <f>H18*(1+$O$18)</f>
        <v>72.123184054272016</v>
      </c>
      <c r="J18" s="26">
        <f>I18*(1+$O$18)</f>
        <v>75.008111416442901</v>
      </c>
      <c r="K18" s="26">
        <f>J18*(1+$O$18)</f>
        <v>78.008435873100623</v>
      </c>
      <c r="L18" s="26">
        <f>K18*(1+$O$18)</f>
        <v>81.128773308024648</v>
      </c>
      <c r="M18" s="26">
        <f>L18*(1+$O$18)</f>
        <v>84.37392424034563</v>
      </c>
      <c r="N18" s="26">
        <f>L18*O20</f>
        <v>1622.5754661604929</v>
      </c>
      <c r="O18" s="23">
        <v>0.04</v>
      </c>
      <c r="P18" s="1" t="s">
        <v>2</v>
      </c>
    </row>
    <row r="19" spans="2:16" x14ac:dyDescent="0.2">
      <c r="B19" t="str">
        <f>B7</f>
        <v>in points</v>
      </c>
      <c r="C19" s="8" t="str">
        <f>C13</f>
        <v>PV(10%)</v>
      </c>
      <c r="D19" s="26">
        <f>D18*(1+$O$19)^($D$17-D17-1)</f>
        <v>53.890909090909091</v>
      </c>
      <c r="E19" s="26">
        <f t="shared" ref="E19:N19" si="5">E18*(1+$O$19)^($D$17-E17-1)</f>
        <v>50.951404958677685</v>
      </c>
      <c r="F19" s="26">
        <f t="shared" si="5"/>
        <v>48.17223741547707</v>
      </c>
      <c r="G19" s="26">
        <f t="shared" si="5"/>
        <v>45.544660829178333</v>
      </c>
      <c r="H19" s="26">
        <f t="shared" si="5"/>
        <v>43.060406602132232</v>
      </c>
      <c r="I19" s="26">
        <f t="shared" si="5"/>
        <v>40.711657151106841</v>
      </c>
      <c r="J19" s="26">
        <f t="shared" si="5"/>
        <v>38.491021306501011</v>
      </c>
      <c r="K19" s="26">
        <f t="shared" si="5"/>
        <v>36.391511053419137</v>
      </c>
      <c r="L19" s="26">
        <f t="shared" si="5"/>
        <v>34.406519541414454</v>
      </c>
      <c r="M19" s="26">
        <f t="shared" si="5"/>
        <v>32.529800293700937</v>
      </c>
      <c r="N19" s="26">
        <f t="shared" si="5"/>
        <v>625.57308257117188</v>
      </c>
      <c r="O19" s="23">
        <f>O13</f>
        <v>0.1</v>
      </c>
      <c r="P19" t="s">
        <v>3</v>
      </c>
    </row>
    <row r="20" spans="2:16" ht="13.5" thickBot="1" x14ac:dyDescent="0.25">
      <c r="C20" s="9" t="s">
        <v>4</v>
      </c>
      <c r="D20" s="27">
        <f>SUM(D19:N19)</f>
        <v>1049.7232108136886</v>
      </c>
      <c r="E20" s="28"/>
      <c r="F20" s="28"/>
      <c r="G20" s="28"/>
      <c r="H20" s="28"/>
      <c r="I20" s="28"/>
      <c r="J20" s="28"/>
      <c r="K20" s="28"/>
      <c r="L20" s="28"/>
      <c r="M20" s="28"/>
      <c r="N20" s="28"/>
      <c r="O20" s="24">
        <v>20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1468.0309106955672</v>
      </c>
      <c r="F23" s="31">
        <f>E23*D23</f>
        <v>880.81854641734026</v>
      </c>
    </row>
    <row r="24" spans="2:16" x14ac:dyDescent="0.2">
      <c r="C24" s="11" t="s">
        <v>16</v>
      </c>
      <c r="D24" s="29">
        <v>0.2</v>
      </c>
      <c r="E24" s="26">
        <f>D14</f>
        <v>1808.9502952182934</v>
      </c>
      <c r="F24" s="31">
        <f>E24*D24</f>
        <v>361.79005904365869</v>
      </c>
    </row>
    <row r="25" spans="2:16" ht="13.5" thickBot="1" x14ac:dyDescent="0.25">
      <c r="C25" s="13" t="s">
        <v>33</v>
      </c>
      <c r="D25" s="30">
        <v>0.2</v>
      </c>
      <c r="E25" s="32">
        <f>D20</f>
        <v>1049.7232108136886</v>
      </c>
      <c r="F25" s="33">
        <f>E25*D25</f>
        <v>209.94464216273775</v>
      </c>
    </row>
    <row r="26" spans="2:16" ht="13.5" thickBot="1" x14ac:dyDescent="0.25">
      <c r="E26" s="21" t="s">
        <v>11</v>
      </c>
      <c r="F26" s="22">
        <f>SUM(F23:F25)</f>
        <v>1452.5532476237368</v>
      </c>
    </row>
    <row r="28" spans="2:16" x14ac:dyDescent="0.2">
      <c r="B28" t="s">
        <v>27</v>
      </c>
    </row>
    <row r="30" spans="2:16" x14ac:dyDescent="0.2">
      <c r="B30" t="s">
        <v>26</v>
      </c>
      <c r="C30" s="34" t="s">
        <v>28</v>
      </c>
    </row>
  </sheetData>
  <conditionalFormatting sqref="D3">
    <cfRule type="containsText" dxfId="39" priority="1" operator="containsText" text="overvalued">
      <formula>NOT(ISERROR(SEARCH("overvalued",D3)))</formula>
    </cfRule>
    <cfRule type="containsText" dxfId="38" priority="2" operator="containsText" text="undervalued">
      <formula>NOT(ISERROR(SEARCH("undervalued",D3)))</formula>
    </cfRule>
  </conditionalFormatting>
  <hyperlinks>
    <hyperlink ref="C30" r:id="rId1" xr:uid="{7D1EB65C-4CAA-4B39-8D45-F17DC9759497}"/>
    <hyperlink ref="D2" r:id="rId2" xr:uid="{BD54A645-C613-4121-848A-CA9D7E6B81FB}"/>
  </hyperlinks>
  <pageMargins left="0.7" right="0.7" top="0.78740157499999996" bottom="0.78740157499999996" header="0.3" footer="0.3"/>
  <pageSetup paperSize="9"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EB2C-D789-48DB-A4E7-B4B96ACA4364}">
  <dimension ref="B1:S30"/>
  <sheetViews>
    <sheetView showGridLines="0" topLeftCell="B1" zoomScaleNormal="100" workbookViewId="0">
      <selection activeCell="C2" sqref="C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77</v>
      </c>
      <c r="C2" s="34" t="s">
        <v>84</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0.25</v>
      </c>
      <c r="P5" t="s">
        <v>1</v>
      </c>
      <c r="R5" s="1"/>
    </row>
    <row r="6" spans="2:19" x14ac:dyDescent="0.2">
      <c r="B6" t="s">
        <v>22</v>
      </c>
      <c r="C6" s="7">
        <f>100/6.8</f>
        <v>14.705882352941178</v>
      </c>
      <c r="D6" s="36">
        <f>C6*(1+$O$5)</f>
        <v>18.382352941176471</v>
      </c>
      <c r="E6" s="36">
        <f>D6*(1+$O$5)</f>
        <v>22.977941176470587</v>
      </c>
      <c r="F6" s="36">
        <f>E6*(1+$O$5)</f>
        <v>28.722426470588232</v>
      </c>
      <c r="G6" s="36">
        <f>F6*(1+$O$5)</f>
        <v>35.90303308823529</v>
      </c>
      <c r="H6" s="36">
        <f>G6*(1+$O$5)</f>
        <v>44.878791360294116</v>
      </c>
      <c r="I6" s="36">
        <f>H6*(1+$O$6)</f>
        <v>51.610610064338232</v>
      </c>
      <c r="J6" s="36">
        <f>I6*(1+$O$6)</f>
        <v>59.352201573988964</v>
      </c>
      <c r="K6" s="36">
        <f>J6*(1+$O$6)</f>
        <v>68.255031810087303</v>
      </c>
      <c r="L6" s="36">
        <f>K6*(1+$O$6)</f>
        <v>78.493286581600387</v>
      </c>
      <c r="M6" s="36">
        <f>L6*(1+$O$6)</f>
        <v>90.267279568840436</v>
      </c>
      <c r="N6" s="26">
        <f>L6*O8</f>
        <v>2354.7985974480116</v>
      </c>
      <c r="O6" s="23">
        <v>0.15</v>
      </c>
      <c r="P6" s="1" t="s">
        <v>2</v>
      </c>
    </row>
    <row r="7" spans="2:19" x14ac:dyDescent="0.2">
      <c r="C7" s="8" t="str">
        <f>CONCATENATE(R8,O7*100,S8)</f>
        <v>PV(10%)</v>
      </c>
      <c r="D7" s="26"/>
      <c r="E7" s="26"/>
      <c r="F7" s="26"/>
      <c r="G7" s="26"/>
      <c r="H7" s="26"/>
      <c r="I7" s="26"/>
      <c r="J7" s="26"/>
      <c r="K7" s="26"/>
      <c r="L7" s="26"/>
      <c r="M7" s="26"/>
      <c r="N7" s="26">
        <f>N6*(1+$O$7)^($D$5-N5-1)</f>
        <v>907.87679720415349</v>
      </c>
      <c r="O7" s="23">
        <v>0.1</v>
      </c>
      <c r="P7" t="s">
        <v>3</v>
      </c>
    </row>
    <row r="8" spans="2:19" ht="13.5" thickBot="1" x14ac:dyDescent="0.25">
      <c r="C8" s="9" t="s">
        <v>29</v>
      </c>
      <c r="D8" s="27">
        <f>SUM(D7:N7)</f>
        <v>907.87679720415349</v>
      </c>
      <c r="E8" s="28"/>
      <c r="F8" s="28"/>
      <c r="G8" s="28"/>
      <c r="H8" s="28"/>
      <c r="I8" s="28"/>
      <c r="J8" s="28"/>
      <c r="K8" s="28"/>
      <c r="L8" s="28"/>
      <c r="M8" s="28"/>
      <c r="N8" s="28"/>
      <c r="O8" s="24">
        <v>30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1">D11+1</f>
        <v>2022</v>
      </c>
      <c r="F11" s="25">
        <f t="shared" si="1"/>
        <v>2023</v>
      </c>
      <c r="G11" s="25">
        <f t="shared" si="1"/>
        <v>2024</v>
      </c>
      <c r="H11" s="25">
        <f t="shared" si="1"/>
        <v>2025</v>
      </c>
      <c r="I11" s="25">
        <f t="shared" si="1"/>
        <v>2026</v>
      </c>
      <c r="J11" s="25">
        <f t="shared" si="1"/>
        <v>2027</v>
      </c>
      <c r="K11" s="25">
        <f t="shared" si="1"/>
        <v>2028</v>
      </c>
      <c r="L11" s="25">
        <f t="shared" si="1"/>
        <v>2029</v>
      </c>
      <c r="M11" s="25">
        <f t="shared" si="1"/>
        <v>2030</v>
      </c>
      <c r="N11" s="25">
        <v>2030</v>
      </c>
      <c r="O11" s="23">
        <v>0.3</v>
      </c>
      <c r="P11" t="s">
        <v>1</v>
      </c>
    </row>
    <row r="12" spans="2:19" x14ac:dyDescent="0.2">
      <c r="B12" t="s">
        <v>21</v>
      </c>
      <c r="C12" s="7">
        <f>C6</f>
        <v>14.705882352941178</v>
      </c>
      <c r="D12" s="26">
        <f>C12*(1+$O$11)</f>
        <v>19.117647058823533</v>
      </c>
      <c r="E12" s="26">
        <f>D12*(1+$O$11)</f>
        <v>24.852941176470594</v>
      </c>
      <c r="F12" s="26">
        <f>E12*(1+$O$11)</f>
        <v>32.308823529411775</v>
      </c>
      <c r="G12" s="26">
        <f>F12*(1+$O$11)</f>
        <v>42.001470588235307</v>
      </c>
      <c r="H12" s="26">
        <f>G12*(1+$O$11)</f>
        <v>54.601911764705903</v>
      </c>
      <c r="I12" s="26">
        <f>H12*(1+$O$12)</f>
        <v>65.522294117647078</v>
      </c>
      <c r="J12" s="26">
        <f>I12*(1+$O$12)</f>
        <v>78.626752941176491</v>
      </c>
      <c r="K12" s="26">
        <f>J12*(1+$O$12)</f>
        <v>94.352103529411792</v>
      </c>
      <c r="L12" s="26">
        <f>K12*(1+$O$12)</f>
        <v>113.22252423529415</v>
      </c>
      <c r="M12" s="26">
        <f>L12*(1+$O$12)</f>
        <v>135.86702908235296</v>
      </c>
      <c r="N12" s="26">
        <f>L12*O14</f>
        <v>3396.6757270588241</v>
      </c>
      <c r="O12" s="23">
        <v>0.2</v>
      </c>
      <c r="P12" s="1" t="s">
        <v>2</v>
      </c>
    </row>
    <row r="13" spans="2:19" x14ac:dyDescent="0.2">
      <c r="B13" t="s">
        <v>19</v>
      </c>
      <c r="C13" s="8" t="str">
        <f>C7</f>
        <v>PV(10%)</v>
      </c>
      <c r="D13" s="26"/>
      <c r="E13" s="26"/>
      <c r="F13" s="26"/>
      <c r="G13" s="26"/>
      <c r="H13" s="26"/>
      <c r="I13" s="26"/>
      <c r="J13" s="26"/>
      <c r="K13" s="26"/>
      <c r="L13" s="26"/>
      <c r="M13" s="26"/>
      <c r="N13" s="26">
        <f>N12*(1+$O$7)^($D$5-N11-1)</f>
        <v>1309.5655329357046</v>
      </c>
      <c r="O13" s="23">
        <f>O7</f>
        <v>0.1</v>
      </c>
      <c r="P13" t="s">
        <v>3</v>
      </c>
    </row>
    <row r="14" spans="2:19" ht="13.5" thickBot="1" x14ac:dyDescent="0.25">
      <c r="C14" s="9" t="s">
        <v>4</v>
      </c>
      <c r="D14" s="27">
        <f>SUM(D13:N13)</f>
        <v>1309.5655329357046</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2">D17+1</f>
        <v>2022</v>
      </c>
      <c r="F17" s="25">
        <f t="shared" si="2"/>
        <v>2023</v>
      </c>
      <c r="G17" s="25">
        <f t="shared" si="2"/>
        <v>2024</v>
      </c>
      <c r="H17" s="25">
        <f t="shared" si="2"/>
        <v>2025</v>
      </c>
      <c r="I17" s="25">
        <f t="shared" si="2"/>
        <v>2026</v>
      </c>
      <c r="J17" s="25">
        <f t="shared" si="2"/>
        <v>2027</v>
      </c>
      <c r="K17" s="25">
        <f t="shared" si="2"/>
        <v>2028</v>
      </c>
      <c r="L17" s="25">
        <f t="shared" si="2"/>
        <v>2029</v>
      </c>
      <c r="M17" s="25">
        <f t="shared" si="2"/>
        <v>2030</v>
      </c>
      <c r="N17" s="25">
        <v>2030</v>
      </c>
      <c r="O17" s="23">
        <v>0.2</v>
      </c>
      <c r="P17" t="s">
        <v>1</v>
      </c>
    </row>
    <row r="18" spans="2:16" x14ac:dyDescent="0.2">
      <c r="B18" t="s">
        <v>20</v>
      </c>
      <c r="C18" s="7">
        <f>C12</f>
        <v>14.705882352941178</v>
      </c>
      <c r="D18" s="26">
        <f>C18*(1+$O$17)</f>
        <v>17.647058823529413</v>
      </c>
      <c r="E18" s="26">
        <f>D18*(1+$O$17)</f>
        <v>21.176470588235293</v>
      </c>
      <c r="F18" s="26">
        <f>E18*(1+$O$17)</f>
        <v>25.411764705882351</v>
      </c>
      <c r="G18" s="26">
        <f>F18*(1+$O$17)</f>
        <v>30.494117647058822</v>
      </c>
      <c r="H18" s="26">
        <f>G18*(1+$O$17)</f>
        <v>36.592941176470582</v>
      </c>
      <c r="I18" s="26">
        <f>H18*(1+$O$18)</f>
        <v>40.252235294117646</v>
      </c>
      <c r="J18" s="26">
        <f>I18*(1+$O$18)</f>
        <v>44.277458823529415</v>
      </c>
      <c r="K18" s="26">
        <f>J18*(1+$O$18)</f>
        <v>48.705204705882359</v>
      </c>
      <c r="L18" s="26">
        <f>K18*(1+$O$18)</f>
        <v>53.575725176470598</v>
      </c>
      <c r="M18" s="26">
        <f>L18*(1+$O$18)</f>
        <v>58.933297694117663</v>
      </c>
      <c r="N18" s="26">
        <f>L18*O20</f>
        <v>803.63587764705903</v>
      </c>
      <c r="O18" s="23">
        <v>0.1</v>
      </c>
      <c r="P18" s="1" t="s">
        <v>2</v>
      </c>
    </row>
    <row r="19" spans="2:16" x14ac:dyDescent="0.2">
      <c r="B19" t="s">
        <v>19</v>
      </c>
      <c r="C19" s="8" t="str">
        <f>C13</f>
        <v>PV(10%)</v>
      </c>
      <c r="D19" s="26"/>
      <c r="E19" s="26"/>
      <c r="F19" s="26"/>
      <c r="G19" s="26"/>
      <c r="H19" s="26"/>
      <c r="I19" s="26"/>
      <c r="J19" s="26"/>
      <c r="K19" s="26"/>
      <c r="L19" s="26"/>
      <c r="M19" s="26"/>
      <c r="N19" s="26">
        <f>N18*(1+$O$19)^($D$17-N17-1)</f>
        <v>309.83641977163563</v>
      </c>
      <c r="O19" s="23">
        <f>O13</f>
        <v>0.1</v>
      </c>
      <c r="P19" t="s">
        <v>3</v>
      </c>
    </row>
    <row r="20" spans="2:16" ht="13.5" thickBot="1" x14ac:dyDescent="0.25">
      <c r="C20" s="9" t="s">
        <v>4</v>
      </c>
      <c r="D20" s="27">
        <f>SUM(D19:N19)</f>
        <v>309.83641977163563</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907.87679720415349</v>
      </c>
      <c r="F23" s="31">
        <f>E23*D23</f>
        <v>544.72607832249207</v>
      </c>
    </row>
    <row r="24" spans="2:16" x14ac:dyDescent="0.2">
      <c r="C24" s="11" t="s">
        <v>16</v>
      </c>
      <c r="D24" s="29">
        <v>0.2</v>
      </c>
      <c r="E24" s="26">
        <f>D14</f>
        <v>1309.5655329357046</v>
      </c>
      <c r="F24" s="31">
        <f>E24*D24</f>
        <v>261.91310658714093</v>
      </c>
    </row>
    <row r="25" spans="2:16" ht="13.5" thickBot="1" x14ac:dyDescent="0.25">
      <c r="C25" s="13" t="s">
        <v>33</v>
      </c>
      <c r="D25" s="30">
        <v>0.2</v>
      </c>
      <c r="E25" s="32">
        <f>D20</f>
        <v>309.83641977163563</v>
      </c>
      <c r="F25" s="33">
        <f>E25*D25</f>
        <v>61.967283954327129</v>
      </c>
    </row>
    <row r="26" spans="2:16" ht="13.5" thickBot="1" x14ac:dyDescent="0.25">
      <c r="E26" s="21" t="s">
        <v>11</v>
      </c>
      <c r="F26" s="22">
        <f>SUM(F23:F25)</f>
        <v>868.60646886396023</v>
      </c>
    </row>
    <row r="28" spans="2:16" x14ac:dyDescent="0.2">
      <c r="B28" t="s">
        <v>27</v>
      </c>
    </row>
    <row r="30" spans="2:16" x14ac:dyDescent="0.2">
      <c r="B30" t="s">
        <v>26</v>
      </c>
      <c r="C30" s="34" t="s">
        <v>28</v>
      </c>
    </row>
  </sheetData>
  <conditionalFormatting sqref="D3">
    <cfRule type="containsText" dxfId="37" priority="1" operator="containsText" text="overvalued">
      <formula>NOT(ISERROR(SEARCH("overvalued",D3)))</formula>
    </cfRule>
    <cfRule type="containsText" dxfId="36" priority="2" operator="containsText" text="undervalued">
      <formula>NOT(ISERROR(SEARCH("undervalued",D3)))</formula>
    </cfRule>
  </conditionalFormatting>
  <hyperlinks>
    <hyperlink ref="C30" r:id="rId1" xr:uid="{662BABF0-6E0B-4442-ABA1-BADB8F4E1E48}"/>
    <hyperlink ref="C2" r:id="rId2" xr:uid="{39F58890-8BB2-41B5-AA6E-FEBB81775E33}"/>
  </hyperlinks>
  <pageMargins left="0.7" right="0.7" top="0.78740157499999996" bottom="0.78740157499999996" header="0.3" footer="0.3"/>
  <pageSetup paperSize="9" orientation="portrait"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4855-8F13-447D-B01F-9A0C3E4E61AC}">
  <dimension ref="B1:S30"/>
  <sheetViews>
    <sheetView showGridLines="0" topLeftCell="B1" zoomScaleNormal="100" workbookViewId="0">
      <selection activeCell="C2" sqref="C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73</v>
      </c>
      <c r="C2" s="34" t="s">
        <v>85</v>
      </c>
      <c r="D2" s="19"/>
      <c r="S2" s="3" t="s">
        <v>7</v>
      </c>
    </row>
    <row r="3" spans="2:19" x14ac:dyDescent="0.2">
      <c r="C3" s="12"/>
      <c r="D3" s="14"/>
    </row>
    <row r="4" spans="2:19" ht="26.25" thickBot="1" x14ac:dyDescent="0.25">
      <c r="N4" s="5" t="s">
        <v>5</v>
      </c>
      <c r="O4" s="4" t="s">
        <v>0</v>
      </c>
    </row>
    <row r="5" spans="2:19" x14ac:dyDescent="0.2">
      <c r="B5" t="s">
        <v>8</v>
      </c>
      <c r="C5" s="6" t="s">
        <v>74</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0.1</v>
      </c>
      <c r="P5" t="s">
        <v>1</v>
      </c>
      <c r="R5" s="1"/>
    </row>
    <row r="6" spans="2:19" x14ac:dyDescent="0.2">
      <c r="B6" t="s">
        <v>22</v>
      </c>
      <c r="C6" s="7">
        <v>1.7857000000000001</v>
      </c>
      <c r="D6" s="26">
        <f>C6*(1+$O$5)</f>
        <v>1.9642700000000002</v>
      </c>
      <c r="E6" s="26">
        <f>D6*(1+$O$5)</f>
        <v>2.1606970000000003</v>
      </c>
      <c r="F6" s="26">
        <f>E6*(1+$O$5)</f>
        <v>2.3767667000000006</v>
      </c>
      <c r="G6" s="26">
        <f>F6*(1+$O$5)</f>
        <v>2.6144433700000009</v>
      </c>
      <c r="H6" s="26">
        <f>G6*(1+$O$5)</f>
        <v>2.8758877070000013</v>
      </c>
      <c r="I6" s="26">
        <f>H6*(1+$O$6)</f>
        <v>3.4510652484000013</v>
      </c>
      <c r="J6" s="26">
        <f>I6*(1+$O$6)</f>
        <v>4.1412782980800014</v>
      </c>
      <c r="K6" s="26">
        <f>J6*(1+$O$6)</f>
        <v>4.9695339576960018</v>
      </c>
      <c r="L6" s="26">
        <f>K6*(1+$O$6)</f>
        <v>5.9634407492352022</v>
      </c>
      <c r="M6" s="26">
        <f>L6*(1+$O$6)</f>
        <v>7.1561288990822423</v>
      </c>
      <c r="N6" s="26">
        <f>L6*O8</f>
        <v>178.90322247705606</v>
      </c>
      <c r="O6" s="23">
        <v>0.2</v>
      </c>
      <c r="P6" s="1" t="s">
        <v>2</v>
      </c>
    </row>
    <row r="7" spans="2:19" x14ac:dyDescent="0.2">
      <c r="C7" s="8" t="str">
        <f>CONCATENATE(R8,O7*100,S8)</f>
        <v>PV(5%)</v>
      </c>
      <c r="D7" s="26">
        <f>D6*(1+$O$7)^($D$5-D5-1)</f>
        <v>1.8707333333333334</v>
      </c>
      <c r="E7" s="26">
        <f t="shared" ref="E7:N7" si="1">E6*(1+$O$7)^($D$5-E5-1)</f>
        <v>1.9598158730158732</v>
      </c>
      <c r="F7" s="26">
        <f t="shared" si="1"/>
        <v>2.0531404383975818</v>
      </c>
      <c r="G7" s="26">
        <f t="shared" si="1"/>
        <v>2.1509090307022287</v>
      </c>
      <c r="H7" s="26">
        <f t="shared" si="1"/>
        <v>2.2533332702594779</v>
      </c>
      <c r="I7" s="26">
        <f t="shared" si="1"/>
        <v>2.5752380231536889</v>
      </c>
      <c r="J7" s="26">
        <f t="shared" si="1"/>
        <v>2.9431291693185009</v>
      </c>
      <c r="K7" s="26">
        <f t="shared" si="1"/>
        <v>3.3635761935068591</v>
      </c>
      <c r="L7" s="26">
        <f t="shared" si="1"/>
        <v>3.8440870782935526</v>
      </c>
      <c r="M7" s="26">
        <f t="shared" si="1"/>
        <v>4.3932423751926315</v>
      </c>
      <c r="N7" s="26">
        <f t="shared" si="1"/>
        <v>109.83105937981578</v>
      </c>
      <c r="O7" s="23">
        <v>0.05</v>
      </c>
      <c r="P7" t="s">
        <v>3</v>
      </c>
    </row>
    <row r="8" spans="2:19" ht="13.5" thickBot="1" x14ac:dyDescent="0.25">
      <c r="C8" s="9" t="s">
        <v>29</v>
      </c>
      <c r="D8" s="27">
        <f>SUM(D7:N7)</f>
        <v>137.23826416498952</v>
      </c>
      <c r="E8" s="28"/>
      <c r="F8" s="28"/>
      <c r="G8" s="28"/>
      <c r="H8" s="28"/>
      <c r="I8" s="28"/>
      <c r="J8" s="28"/>
      <c r="K8" s="28"/>
      <c r="L8" s="28"/>
      <c r="M8" s="28"/>
      <c r="N8" s="28"/>
      <c r="O8" s="24">
        <v>30</v>
      </c>
      <c r="P8" t="s">
        <v>23</v>
      </c>
      <c r="R8" s="20" t="s">
        <v>24</v>
      </c>
      <c r="S8" s="20" t="s">
        <v>25</v>
      </c>
    </row>
    <row r="9" spans="2:19" x14ac:dyDescent="0.2">
      <c r="O9" t="s">
        <v>76</v>
      </c>
    </row>
    <row r="10" spans="2:19" ht="26.25" thickBot="1" x14ac:dyDescent="0.25">
      <c r="N10" s="5" t="s">
        <v>5</v>
      </c>
      <c r="O10" s="4" t="s">
        <v>0</v>
      </c>
    </row>
    <row r="11" spans="2:19" x14ac:dyDescent="0.2">
      <c r="B11" t="s">
        <v>9</v>
      </c>
      <c r="C11" s="6" t="str">
        <f>C5</f>
        <v>DIVIDEND</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0.1</v>
      </c>
      <c r="P11" t="s">
        <v>1</v>
      </c>
    </row>
    <row r="12" spans="2:19" x14ac:dyDescent="0.2">
      <c r="B12" t="s">
        <v>21</v>
      </c>
      <c r="C12" s="7">
        <f>C6</f>
        <v>1.7857000000000001</v>
      </c>
      <c r="D12" s="26">
        <f>C12*(1+$O$11)</f>
        <v>1.9642700000000002</v>
      </c>
      <c r="E12" s="26">
        <f>D12*(1+$O$11)</f>
        <v>2.1606970000000003</v>
      </c>
      <c r="F12" s="26">
        <f>E12*(1+$O$11)</f>
        <v>2.3767667000000006</v>
      </c>
      <c r="G12" s="26">
        <f>F12*(1+$O$11)</f>
        <v>2.6144433700000009</v>
      </c>
      <c r="H12" s="26">
        <f>G12*(1+$O$11)</f>
        <v>2.8758877070000013</v>
      </c>
      <c r="I12" s="26">
        <f>H12*(1+$O$12)</f>
        <v>3.4510652484000013</v>
      </c>
      <c r="J12" s="26">
        <f>I12*(1+$O$12)</f>
        <v>4.1412782980800014</v>
      </c>
      <c r="K12" s="26">
        <f>J12*(1+$O$12)</f>
        <v>4.9695339576960018</v>
      </c>
      <c r="L12" s="26">
        <f>K12*(1+$O$12)</f>
        <v>5.9634407492352022</v>
      </c>
      <c r="M12" s="26">
        <f>L12*(1+$O$12)</f>
        <v>7.1561288990822423</v>
      </c>
      <c r="N12" s="26">
        <f>L12*O14</f>
        <v>387.62364870028813</v>
      </c>
      <c r="O12" s="23">
        <v>0.2</v>
      </c>
      <c r="P12" s="1" t="s">
        <v>2</v>
      </c>
    </row>
    <row r="13" spans="2:19" x14ac:dyDescent="0.2">
      <c r="B13" t="s">
        <v>19</v>
      </c>
      <c r="C13" s="8" t="str">
        <f>C7</f>
        <v>PV(5%)</v>
      </c>
      <c r="D13" s="26">
        <f>D12*(1+$O$13)^($D$11-D11-1)</f>
        <v>1.8707333333333334</v>
      </c>
      <c r="E13" s="26">
        <f t="shared" ref="E13:M13" si="3">E12*(1+$O$7)^($D$5-E11-1)</f>
        <v>1.9598158730158732</v>
      </c>
      <c r="F13" s="26">
        <f t="shared" si="3"/>
        <v>2.0531404383975818</v>
      </c>
      <c r="G13" s="26">
        <f t="shared" si="3"/>
        <v>2.1509090307022287</v>
      </c>
      <c r="H13" s="26">
        <f t="shared" si="3"/>
        <v>2.2533332702594779</v>
      </c>
      <c r="I13" s="26">
        <f t="shared" si="3"/>
        <v>2.5752380231536889</v>
      </c>
      <c r="J13" s="26">
        <f t="shared" si="3"/>
        <v>2.9431291693185009</v>
      </c>
      <c r="K13" s="26">
        <f t="shared" si="3"/>
        <v>3.3635761935068591</v>
      </c>
      <c r="L13" s="26">
        <f t="shared" si="3"/>
        <v>3.8440870782935526</v>
      </c>
      <c r="M13" s="26">
        <f t="shared" si="3"/>
        <v>4.3932423751926315</v>
      </c>
      <c r="N13" s="26">
        <f>N12*(1+$O$7)^($D$5-N11-1)</f>
        <v>237.96729532293421</v>
      </c>
      <c r="O13" s="23">
        <f>O7</f>
        <v>0.05</v>
      </c>
      <c r="P13" t="s">
        <v>3</v>
      </c>
    </row>
    <row r="14" spans="2:19" ht="13.5" thickBot="1" x14ac:dyDescent="0.25">
      <c r="C14" s="9" t="s">
        <v>4</v>
      </c>
      <c r="D14" s="27">
        <f>SUM(D13:N13)</f>
        <v>265.37450010810795</v>
      </c>
      <c r="E14" s="28"/>
      <c r="F14" s="28"/>
      <c r="G14" s="28"/>
      <c r="H14" s="28"/>
      <c r="I14" s="28"/>
      <c r="J14" s="28"/>
      <c r="K14" s="28"/>
      <c r="L14" s="28"/>
      <c r="M14" s="28"/>
      <c r="N14" s="28"/>
      <c r="O14" s="24">
        <v>65</v>
      </c>
      <c r="P14" t="s">
        <v>23</v>
      </c>
    </row>
    <row r="16" spans="2:19" ht="26.25" thickBot="1" x14ac:dyDescent="0.25">
      <c r="N16" s="5" t="s">
        <v>5</v>
      </c>
      <c r="O16" s="4" t="s">
        <v>0</v>
      </c>
    </row>
    <row r="17" spans="2:16" x14ac:dyDescent="0.2">
      <c r="B17" t="s">
        <v>10</v>
      </c>
      <c r="C17" s="6" t="str">
        <f>C11</f>
        <v>DIVIDEND</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0.05</v>
      </c>
      <c r="P17" t="s">
        <v>1</v>
      </c>
    </row>
    <row r="18" spans="2:16" x14ac:dyDescent="0.2">
      <c r="B18" t="s">
        <v>20</v>
      </c>
      <c r="C18" s="7">
        <f>C12</f>
        <v>1.7857000000000001</v>
      </c>
      <c r="D18" s="26">
        <f>C18*(1+$O$17)</f>
        <v>1.8749850000000001</v>
      </c>
      <c r="E18" s="26">
        <f>D18*(1+$O$17)</f>
        <v>1.9687342500000002</v>
      </c>
      <c r="F18" s="26">
        <f>E18*(1+$O$17)</f>
        <v>2.0671709625000005</v>
      </c>
      <c r="G18" s="26">
        <f>F18*(1+$O$17)</f>
        <v>2.1705295106250007</v>
      </c>
      <c r="H18" s="26">
        <f>G18*(1+$O$17)</f>
        <v>2.2790559861562509</v>
      </c>
      <c r="I18" s="26">
        <f>H18*(1+$O$18)</f>
        <v>2.5069615847718763</v>
      </c>
      <c r="J18" s="26">
        <f>I18*(1+$O$18)</f>
        <v>2.7576577432490641</v>
      </c>
      <c r="K18" s="26">
        <f>J18*(1+$O$18)</f>
        <v>3.0334235175739708</v>
      </c>
      <c r="L18" s="26">
        <f>K18*(1+$O$18)</f>
        <v>3.336765869331368</v>
      </c>
      <c r="M18" s="26">
        <f>L18*(1+$O$18)</f>
        <v>3.6704424562645053</v>
      </c>
      <c r="N18" s="26">
        <f>L18*O20</f>
        <v>33.367658693313679</v>
      </c>
      <c r="O18" s="23">
        <v>0.1</v>
      </c>
      <c r="P18" s="1" t="s">
        <v>2</v>
      </c>
    </row>
    <row r="19" spans="2:16" x14ac:dyDescent="0.2">
      <c r="B19" t="s">
        <v>19</v>
      </c>
      <c r="C19" s="8" t="str">
        <f>C13</f>
        <v>PV(5%)</v>
      </c>
      <c r="D19" s="26">
        <f>D18*(1+$O$19)^($D$17-D17-1)</f>
        <v>1.7857000000000001</v>
      </c>
      <c r="E19" s="26">
        <f t="shared" ref="E19:N19" si="5">E18*(1+$O$19)^($D$17-E17-1)</f>
        <v>1.7857000000000001</v>
      </c>
      <c r="F19" s="26">
        <f t="shared" si="5"/>
        <v>1.7857000000000003</v>
      </c>
      <c r="G19" s="26">
        <f t="shared" si="5"/>
        <v>1.7857000000000005</v>
      </c>
      <c r="H19" s="26">
        <f t="shared" si="5"/>
        <v>1.7857000000000005</v>
      </c>
      <c r="I19" s="26">
        <f t="shared" si="5"/>
        <v>1.8707333333333342</v>
      </c>
      <c r="J19" s="26">
        <f t="shared" si="5"/>
        <v>1.9598158730158739</v>
      </c>
      <c r="K19" s="26">
        <f t="shared" si="5"/>
        <v>2.0531404383975826</v>
      </c>
      <c r="L19" s="26">
        <f t="shared" si="5"/>
        <v>2.1509090307022292</v>
      </c>
      <c r="M19" s="26">
        <f t="shared" si="5"/>
        <v>2.2533332702594788</v>
      </c>
      <c r="N19" s="26">
        <f t="shared" si="5"/>
        <v>20.484847911449801</v>
      </c>
      <c r="O19" s="23">
        <f>O13</f>
        <v>0.05</v>
      </c>
      <c r="P19" t="s">
        <v>3</v>
      </c>
    </row>
    <row r="20" spans="2:16" ht="13.5" thickBot="1" x14ac:dyDescent="0.25">
      <c r="C20" s="9" t="s">
        <v>4</v>
      </c>
      <c r="D20" s="27">
        <f>SUM(D19:N19)</f>
        <v>39.701279857158298</v>
      </c>
      <c r="E20" s="28"/>
      <c r="F20" s="28"/>
      <c r="G20" s="28"/>
      <c r="H20" s="28"/>
      <c r="I20" s="28"/>
      <c r="J20" s="28"/>
      <c r="K20" s="28"/>
      <c r="L20" s="28"/>
      <c r="M20" s="28"/>
      <c r="N20" s="28"/>
      <c r="O20" s="24">
        <v>10</v>
      </c>
      <c r="P20" t="s">
        <v>23</v>
      </c>
    </row>
    <row r="21" spans="2:16" ht="13.5" thickBot="1" x14ac:dyDescent="0.25">
      <c r="O21" t="s">
        <v>75</v>
      </c>
    </row>
    <row r="22" spans="2:16" ht="13.5" thickBot="1" x14ac:dyDescent="0.25">
      <c r="C22" s="15" t="s">
        <v>12</v>
      </c>
      <c r="D22" s="16" t="s">
        <v>18</v>
      </c>
      <c r="E22" s="16" t="s">
        <v>13</v>
      </c>
      <c r="F22" s="17" t="s">
        <v>14</v>
      </c>
    </row>
    <row r="23" spans="2:16" x14ac:dyDescent="0.2">
      <c r="C23" s="11" t="s">
        <v>32</v>
      </c>
      <c r="D23" s="29">
        <v>0.2</v>
      </c>
      <c r="E23" s="26">
        <f>D8</f>
        <v>137.23826416498952</v>
      </c>
      <c r="F23" s="31">
        <f>E23*D23</f>
        <v>27.447652832997903</v>
      </c>
    </row>
    <row r="24" spans="2:16" x14ac:dyDescent="0.2">
      <c r="C24" s="11" t="s">
        <v>16</v>
      </c>
      <c r="D24" s="29">
        <v>0.2</v>
      </c>
      <c r="E24" s="26">
        <f>D14</f>
        <v>265.37450010810795</v>
      </c>
      <c r="F24" s="31">
        <f>E24*D24</f>
        <v>53.074900021621595</v>
      </c>
    </row>
    <row r="25" spans="2:16" ht="13.5" thickBot="1" x14ac:dyDescent="0.25">
      <c r="C25" s="13" t="s">
        <v>33</v>
      </c>
      <c r="D25" s="30">
        <v>0.6</v>
      </c>
      <c r="E25" s="32">
        <f>D20</f>
        <v>39.701279857158298</v>
      </c>
      <c r="F25" s="33">
        <f>E25*D25</f>
        <v>23.820767914294979</v>
      </c>
    </row>
    <row r="26" spans="2:16" ht="13.5" thickBot="1" x14ac:dyDescent="0.25">
      <c r="E26" s="21" t="s">
        <v>11</v>
      </c>
      <c r="F26" s="22">
        <f>SUM(F23:F25)</f>
        <v>104.34332076891448</v>
      </c>
    </row>
    <row r="28" spans="2:16" x14ac:dyDescent="0.2">
      <c r="B28" t="s">
        <v>27</v>
      </c>
    </row>
    <row r="30" spans="2:16" x14ac:dyDescent="0.2">
      <c r="B30" t="s">
        <v>26</v>
      </c>
      <c r="C30" s="34" t="s">
        <v>28</v>
      </c>
    </row>
  </sheetData>
  <conditionalFormatting sqref="D3">
    <cfRule type="containsText" dxfId="35" priority="1" operator="containsText" text="overvalued">
      <formula>NOT(ISERROR(SEARCH("overvalued",D3)))</formula>
    </cfRule>
    <cfRule type="containsText" dxfId="34" priority="2" operator="containsText" text="undervalued">
      <formula>NOT(ISERROR(SEARCH("undervalued",D3)))</formula>
    </cfRule>
  </conditionalFormatting>
  <hyperlinks>
    <hyperlink ref="C30" r:id="rId1" xr:uid="{1F978BF4-C8E6-4714-8E5D-7A4F7041F514}"/>
    <hyperlink ref="C2" r:id="rId2" xr:uid="{3407F1CB-E94A-41D0-A0B5-65F147AA0112}"/>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B8B8C-1219-4778-A726-F41A5718CA77}">
  <dimension ref="A1:C30"/>
  <sheetViews>
    <sheetView topLeftCell="B1" workbookViewId="0">
      <selection activeCell="B9" sqref="B9"/>
    </sheetView>
  </sheetViews>
  <sheetFormatPr defaultRowHeight="12.75" x14ac:dyDescent="0.2"/>
  <cols>
    <col min="1" max="1" width="0" hidden="1" customWidth="1"/>
    <col min="2" max="3" width="14.28515625" customWidth="1"/>
  </cols>
  <sheetData>
    <row r="1" spans="1:3" x14ac:dyDescent="0.2">
      <c r="A1" t="s">
        <v>117</v>
      </c>
    </row>
    <row r="3" spans="1:3" x14ac:dyDescent="0.2">
      <c r="A3">
        <v>1</v>
      </c>
      <c r="B3" t="s">
        <v>62</v>
      </c>
      <c r="C3">
        <v>24934114250</v>
      </c>
    </row>
    <row r="4" spans="1:3" x14ac:dyDescent="0.2">
      <c r="A4">
        <v>2</v>
      </c>
      <c r="B4" t="s">
        <v>63</v>
      </c>
      <c r="C4">
        <v>29054353113</v>
      </c>
    </row>
    <row r="5" spans="1:3" x14ac:dyDescent="0.2">
      <c r="A5">
        <v>3</v>
      </c>
      <c r="B5" t="s">
        <v>118</v>
      </c>
      <c r="C5">
        <v>10810941004</v>
      </c>
    </row>
    <row r="6" spans="1:3" x14ac:dyDescent="0.2">
      <c r="A6">
        <v>4</v>
      </c>
      <c r="B6" t="s">
        <v>90</v>
      </c>
      <c r="C6">
        <v>589248846225</v>
      </c>
    </row>
    <row r="7" spans="1:3" x14ac:dyDescent="0.2">
      <c r="A7">
        <v>5</v>
      </c>
      <c r="B7" t="s">
        <v>130</v>
      </c>
      <c r="C7">
        <v>19904214125</v>
      </c>
    </row>
    <row r="8" spans="1:3" x14ac:dyDescent="0.2">
      <c r="A8">
        <v>6</v>
      </c>
      <c r="B8" t="s">
        <v>131</v>
      </c>
      <c r="C8">
        <v>20679925633</v>
      </c>
    </row>
    <row r="9" spans="1:3" x14ac:dyDescent="0.2">
      <c r="A9">
        <v>7</v>
      </c>
      <c r="B9" t="s">
        <v>139</v>
      </c>
      <c r="C9">
        <v>1400761065334</v>
      </c>
    </row>
    <row r="10" spans="1:3" x14ac:dyDescent="0.2">
      <c r="A10">
        <v>8</v>
      </c>
      <c r="B10" t="s">
        <v>141</v>
      </c>
      <c r="C10">
        <v>1773401284907</v>
      </c>
    </row>
    <row r="11" spans="1:3" x14ac:dyDescent="0.2">
      <c r="A11">
        <v>9</v>
      </c>
      <c r="B11" t="s">
        <v>86</v>
      </c>
      <c r="C11">
        <v>2111269826783</v>
      </c>
    </row>
    <row r="12" spans="1:3" x14ac:dyDescent="0.2">
      <c r="A12">
        <v>10</v>
      </c>
      <c r="B12" t="s">
        <v>78</v>
      </c>
      <c r="C12">
        <v>68072599840</v>
      </c>
    </row>
    <row r="13" spans="1:3" x14ac:dyDescent="0.2">
      <c r="A13">
        <v>11</v>
      </c>
      <c r="B13" t="s">
        <v>79</v>
      </c>
      <c r="C13">
        <v>388.54</v>
      </c>
    </row>
    <row r="14" spans="1:3" x14ac:dyDescent="0.2">
      <c r="A14">
        <v>12</v>
      </c>
      <c r="B14" t="s">
        <v>142</v>
      </c>
      <c r="C14">
        <v>6696977983038</v>
      </c>
    </row>
    <row r="15" spans="1:3" x14ac:dyDescent="0.2">
      <c r="A15">
        <v>13</v>
      </c>
      <c r="B15" t="s">
        <v>143</v>
      </c>
      <c r="C15">
        <v>126.81</v>
      </c>
    </row>
    <row r="16" spans="1:3" x14ac:dyDescent="0.2">
      <c r="A16">
        <v>14</v>
      </c>
      <c r="B16" t="s">
        <v>38</v>
      </c>
      <c r="C16">
        <v>24934114250</v>
      </c>
    </row>
    <row r="17" spans="1:3" x14ac:dyDescent="0.2">
      <c r="A17">
        <v>15</v>
      </c>
      <c r="B17" t="s">
        <v>144</v>
      </c>
      <c r="C17">
        <v>2592606886</v>
      </c>
    </row>
    <row r="18" spans="1:3" x14ac:dyDescent="0.2">
      <c r="A18">
        <v>16</v>
      </c>
      <c r="B18" t="s">
        <v>145</v>
      </c>
      <c r="C18">
        <v>12020878261</v>
      </c>
    </row>
    <row r="19" spans="1:3" x14ac:dyDescent="0.2">
      <c r="A19">
        <v>17</v>
      </c>
      <c r="B19" t="s">
        <v>146</v>
      </c>
      <c r="C19">
        <v>643806137430</v>
      </c>
    </row>
    <row r="20" spans="1:3" x14ac:dyDescent="0.2">
      <c r="A20">
        <v>18</v>
      </c>
      <c r="B20" t="s">
        <v>40</v>
      </c>
      <c r="C20">
        <v>665571989657</v>
      </c>
    </row>
    <row r="21" spans="1:3" x14ac:dyDescent="0.2">
      <c r="A21">
        <v>19</v>
      </c>
      <c r="B21" t="s">
        <v>147</v>
      </c>
      <c r="C21">
        <v>1571888228635</v>
      </c>
    </row>
    <row r="22" spans="1:3" x14ac:dyDescent="0.2">
      <c r="A22">
        <v>20</v>
      </c>
      <c r="B22" t="s">
        <v>30</v>
      </c>
      <c r="C22">
        <v>202328093925</v>
      </c>
    </row>
    <row r="23" spans="1:3" x14ac:dyDescent="0.2">
      <c r="A23">
        <v>21</v>
      </c>
      <c r="B23" t="s">
        <v>148</v>
      </c>
      <c r="C23">
        <v>29054353113</v>
      </c>
    </row>
    <row r="24" spans="1:3" x14ac:dyDescent="0.2">
      <c r="A24">
        <v>22</v>
      </c>
      <c r="B24" t="s">
        <v>149</v>
      </c>
      <c r="C24">
        <v>3858797890</v>
      </c>
    </row>
    <row r="25" spans="1:3" x14ac:dyDescent="0.2">
      <c r="A25">
        <v>23</v>
      </c>
      <c r="B25" t="s">
        <v>150</v>
      </c>
      <c r="C25">
        <v>41208942572</v>
      </c>
    </row>
    <row r="26" spans="1:3" x14ac:dyDescent="0.2">
      <c r="A26">
        <v>24</v>
      </c>
      <c r="B26" t="s">
        <v>41</v>
      </c>
      <c r="C26">
        <v>281704176483</v>
      </c>
    </row>
    <row r="27" spans="1:3" x14ac:dyDescent="0.2">
      <c r="A27">
        <v>25</v>
      </c>
      <c r="B27" t="s">
        <v>179</v>
      </c>
      <c r="C27">
        <v>8856625627</v>
      </c>
    </row>
    <row r="28" spans="1:3" x14ac:dyDescent="0.2">
      <c r="A28">
        <v>26</v>
      </c>
      <c r="B28" t="s">
        <v>180</v>
      </c>
      <c r="C28">
        <v>5806103786</v>
      </c>
    </row>
    <row r="29" spans="1:3" x14ac:dyDescent="0.2">
      <c r="A29">
        <v>27</v>
      </c>
      <c r="B29" t="s">
        <v>181</v>
      </c>
      <c r="C29">
        <v>26.49</v>
      </c>
    </row>
    <row r="30" spans="1:3" x14ac:dyDescent="0.2">
      <c r="A30" t="s">
        <v>119</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8CE1-A7CB-4128-8F6F-E1BE5302DCAD}">
  <dimension ref="B1:S30"/>
  <sheetViews>
    <sheetView showGridLines="0" topLeftCell="B1" zoomScaleNormal="100" workbookViewId="0">
      <selection activeCell="O21" sqref="O21"/>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71</v>
      </c>
      <c r="C2" s="10"/>
      <c r="D2" s="19"/>
      <c r="S2" s="3" t="s">
        <v>7</v>
      </c>
    </row>
    <row r="3" spans="2:19" x14ac:dyDescent="0.2">
      <c r="C3" s="12"/>
      <c r="D3" s="14"/>
    </row>
    <row r="4" spans="2:19" ht="26.25" thickBot="1" x14ac:dyDescent="0.25">
      <c r="N4" s="5" t="s">
        <v>5</v>
      </c>
      <c r="O4" s="4" t="s">
        <v>0</v>
      </c>
    </row>
    <row r="5" spans="2:19" x14ac:dyDescent="0.2">
      <c r="B5" t="s">
        <v>8</v>
      </c>
      <c r="C5" s="6" t="s">
        <v>72</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0.03</v>
      </c>
      <c r="P5" t="s">
        <v>1</v>
      </c>
      <c r="R5" s="1"/>
    </row>
    <row r="6" spans="2:19" x14ac:dyDescent="0.2">
      <c r="B6" t="s">
        <v>22</v>
      </c>
      <c r="C6" s="7">
        <v>0.5</v>
      </c>
      <c r="D6" s="26">
        <f>C6*(1+$O$5)</f>
        <v>0.51500000000000001</v>
      </c>
      <c r="E6" s="26">
        <f>D6*(1+$O$5)</f>
        <v>0.53044999999999998</v>
      </c>
      <c r="F6" s="26">
        <f>E6*(1+$O$5)</f>
        <v>0.5463635</v>
      </c>
      <c r="G6" s="26">
        <f>F6*(1+$O$5)</f>
        <v>0.56275440500000007</v>
      </c>
      <c r="H6" s="26">
        <f>G6*(1+$O$5)</f>
        <v>0.57963703715000003</v>
      </c>
      <c r="I6" s="26">
        <f>H6*(1+$O$6)</f>
        <v>0.57963703715000003</v>
      </c>
      <c r="J6" s="26">
        <f>I6*(1+$O$6)</f>
        <v>0.57963703715000003</v>
      </c>
      <c r="K6" s="26">
        <f>J6*(1+$O$6)</f>
        <v>0.57963703715000003</v>
      </c>
      <c r="L6" s="26">
        <f>K6*(1+$O$6)</f>
        <v>0.57963703715000003</v>
      </c>
      <c r="M6" s="26">
        <f>L6*(1+$O$6)</f>
        <v>0.57963703715000003</v>
      </c>
      <c r="N6" s="26">
        <f>L6*O8</f>
        <v>6.9556444458000009</v>
      </c>
      <c r="O6" s="23">
        <v>0</v>
      </c>
      <c r="P6" s="1" t="s">
        <v>2</v>
      </c>
    </row>
    <row r="7" spans="2:19" x14ac:dyDescent="0.2">
      <c r="C7" s="8" t="str">
        <f>CONCATENATE(R8,O7*100,S8)</f>
        <v>PV(10%)</v>
      </c>
      <c r="D7" s="26">
        <f>D6*(1+$O$7)^($D$5-D5-1)</f>
        <v>0.4681818181818182</v>
      </c>
      <c r="E7" s="26">
        <f t="shared" ref="E7:N7" si="1">E6*(1+$O$7)^($D$5-E5-1)</f>
        <v>0.43838842975206604</v>
      </c>
      <c r="F7" s="26">
        <f t="shared" si="1"/>
        <v>0.41049098422238905</v>
      </c>
      <c r="G7" s="26">
        <f t="shared" si="1"/>
        <v>0.38436883068096439</v>
      </c>
      <c r="H7" s="26">
        <f t="shared" si="1"/>
        <v>0.35990899600126658</v>
      </c>
      <c r="I7" s="26">
        <f t="shared" si="1"/>
        <v>0.32718999636478779</v>
      </c>
      <c r="J7" s="26">
        <f t="shared" si="1"/>
        <v>0.29744545124071609</v>
      </c>
      <c r="K7" s="26">
        <f t="shared" si="1"/>
        <v>0.2704049556733783</v>
      </c>
      <c r="L7" s="26">
        <f t="shared" si="1"/>
        <v>0.24582268697579843</v>
      </c>
      <c r="M7" s="26">
        <f t="shared" si="1"/>
        <v>0.22347516997799854</v>
      </c>
      <c r="N7" s="26">
        <f t="shared" si="1"/>
        <v>2.681702039735983</v>
      </c>
      <c r="O7" s="23">
        <v>0.1</v>
      </c>
      <c r="P7" t="s">
        <v>3</v>
      </c>
    </row>
    <row r="8" spans="2:19" ht="13.5" thickBot="1" x14ac:dyDescent="0.25">
      <c r="C8" s="9" t="s">
        <v>29</v>
      </c>
      <c r="D8" s="27">
        <f>SUM(D7:N7)</f>
        <v>6.1073793588071661</v>
      </c>
      <c r="E8" s="28"/>
      <c r="F8" s="28"/>
      <c r="G8" s="28"/>
      <c r="H8" s="28"/>
      <c r="I8" s="28"/>
      <c r="J8" s="28"/>
      <c r="K8" s="28"/>
      <c r="L8" s="28"/>
      <c r="M8" s="28"/>
      <c r="N8" s="28"/>
      <c r="O8" s="24">
        <v>12</v>
      </c>
      <c r="P8" t="s">
        <v>23</v>
      </c>
      <c r="R8" s="20" t="s">
        <v>24</v>
      </c>
      <c r="S8" s="20" t="s">
        <v>25</v>
      </c>
    </row>
    <row r="10" spans="2:19" ht="26.25" thickBot="1" x14ac:dyDescent="0.25">
      <c r="N10" s="5" t="s">
        <v>5</v>
      </c>
      <c r="O10" s="4" t="s">
        <v>0</v>
      </c>
    </row>
    <row r="11" spans="2:19" x14ac:dyDescent="0.2">
      <c r="B11" t="s">
        <v>9</v>
      </c>
      <c r="C11" s="6" t="str">
        <f>C5</f>
        <v>EPS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0.1</v>
      </c>
      <c r="P11" t="s">
        <v>1</v>
      </c>
    </row>
    <row r="12" spans="2:19" x14ac:dyDescent="0.2">
      <c r="B12" t="s">
        <v>21</v>
      </c>
      <c r="C12" s="7">
        <f>C6</f>
        <v>0.5</v>
      </c>
      <c r="D12" s="26">
        <f>C12*(1+$O$11)</f>
        <v>0.55000000000000004</v>
      </c>
      <c r="E12" s="26">
        <f>D12*(1+$O$11)</f>
        <v>0.60500000000000009</v>
      </c>
      <c r="F12" s="26">
        <f>E12*(1+$O$11)</f>
        <v>0.6655000000000002</v>
      </c>
      <c r="G12" s="26">
        <f>F12*(1+$O$11)</f>
        <v>0.73205000000000031</v>
      </c>
      <c r="H12" s="26">
        <f>G12*(1+$O$11)</f>
        <v>0.80525500000000039</v>
      </c>
      <c r="I12" s="26">
        <f>H12*(1+$O$12)</f>
        <v>0.88578050000000053</v>
      </c>
      <c r="J12" s="26">
        <f>I12*(1+$O$12)</f>
        <v>0.97435855000000071</v>
      </c>
      <c r="K12" s="26">
        <f>J12*(1+$O$12)</f>
        <v>1.0717944050000008</v>
      </c>
      <c r="L12" s="26">
        <f>K12*(1+$O$12)</f>
        <v>1.1789738455000009</v>
      </c>
      <c r="M12" s="26">
        <f>L12*(1+$O$12)</f>
        <v>1.2968712300500012</v>
      </c>
      <c r="N12" s="26">
        <f>L12*O14</f>
        <v>23.579476910000018</v>
      </c>
      <c r="O12" s="23">
        <v>0.1</v>
      </c>
      <c r="P12" s="1" t="s">
        <v>2</v>
      </c>
    </row>
    <row r="13" spans="2:19" x14ac:dyDescent="0.2">
      <c r="B13" t="s">
        <v>19</v>
      </c>
      <c r="C13" s="8" t="str">
        <f>C7</f>
        <v>PV(10%)</v>
      </c>
      <c r="D13" s="26">
        <f>D12*(1+$O$13)^($D$11-D11-1)</f>
        <v>0.5</v>
      </c>
      <c r="E13" s="26">
        <f t="shared" ref="E13:M13" si="3">E12*(1+$O$7)^($D$5-E11-1)</f>
        <v>0.5</v>
      </c>
      <c r="F13" s="26">
        <f t="shared" si="3"/>
        <v>0.5</v>
      </c>
      <c r="G13" s="26">
        <f t="shared" si="3"/>
        <v>0.50000000000000011</v>
      </c>
      <c r="H13" s="26">
        <f t="shared" si="3"/>
        <v>0.5</v>
      </c>
      <c r="I13" s="26">
        <f t="shared" si="3"/>
        <v>0.50000000000000011</v>
      </c>
      <c r="J13" s="26">
        <f t="shared" si="3"/>
        <v>0.50000000000000011</v>
      </c>
      <c r="K13" s="26">
        <f t="shared" si="3"/>
        <v>0.50000000000000011</v>
      </c>
      <c r="L13" s="26">
        <f t="shared" si="3"/>
        <v>0.50000000000000011</v>
      </c>
      <c r="M13" s="26">
        <f t="shared" si="3"/>
        <v>0.50000000000000011</v>
      </c>
      <c r="N13" s="26">
        <f>N12*(1+$O$7)^($D$5-N11-1)</f>
        <v>9.0909090909090917</v>
      </c>
      <c r="O13" s="23">
        <f>O7</f>
        <v>0.1</v>
      </c>
      <c r="P13" t="s">
        <v>3</v>
      </c>
    </row>
    <row r="14" spans="2:19" ht="13.5" thickBot="1" x14ac:dyDescent="0.25">
      <c r="C14" s="9" t="s">
        <v>4</v>
      </c>
      <c r="D14" s="27">
        <f>SUM(D13:N13)</f>
        <v>14.090909090909092</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EPS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0.5</v>
      </c>
      <c r="D18" s="26">
        <f>C18*(1+$O$17)</f>
        <v>0.5</v>
      </c>
      <c r="E18" s="26">
        <f>D18*(1+$O$17)</f>
        <v>0.5</v>
      </c>
      <c r="F18" s="26">
        <f>E18*(1+$O$17)</f>
        <v>0.5</v>
      </c>
      <c r="G18" s="26">
        <f>F18*(1+$O$17)</f>
        <v>0.5</v>
      </c>
      <c r="H18" s="26">
        <f>G18*(1+$O$17)</f>
        <v>0.5</v>
      </c>
      <c r="I18" s="26">
        <f>H18*(1+$O$18)</f>
        <v>0.47499999999999998</v>
      </c>
      <c r="J18" s="26">
        <f>I18*(1+$O$18)</f>
        <v>0.45124999999999998</v>
      </c>
      <c r="K18" s="26">
        <f>J18*(1+$O$18)</f>
        <v>0.42868749999999994</v>
      </c>
      <c r="L18" s="26">
        <f>K18*(1+$O$18)</f>
        <v>0.40725312499999994</v>
      </c>
      <c r="M18" s="26">
        <f>L18*(1+$O$18)</f>
        <v>0.38689046874999994</v>
      </c>
      <c r="N18" s="26">
        <f>L18*O20</f>
        <v>3.2580249999999995</v>
      </c>
      <c r="O18" s="23">
        <v>-0.05</v>
      </c>
      <c r="P18" s="1" t="s">
        <v>2</v>
      </c>
    </row>
    <row r="19" spans="2:16" x14ac:dyDescent="0.2">
      <c r="B19" t="s">
        <v>19</v>
      </c>
      <c r="C19" s="8" t="str">
        <f>C13</f>
        <v>PV(10%)</v>
      </c>
      <c r="D19" s="26">
        <f>D18*(1+$O$19)^($D$17-D17-1)</f>
        <v>0.45454545454545453</v>
      </c>
      <c r="E19" s="26">
        <f t="shared" ref="E19:N19" si="5">E18*(1+$O$19)^($D$17-E17-1)</f>
        <v>0.41322314049586772</v>
      </c>
      <c r="F19" s="26">
        <f t="shared" si="5"/>
        <v>0.37565740045078877</v>
      </c>
      <c r="G19" s="26">
        <f t="shared" si="5"/>
        <v>0.34150672768253526</v>
      </c>
      <c r="H19" s="26">
        <f t="shared" si="5"/>
        <v>0.31046066152957746</v>
      </c>
      <c r="I19" s="26">
        <f t="shared" si="5"/>
        <v>0.26812511677554418</v>
      </c>
      <c r="J19" s="26">
        <f t="shared" si="5"/>
        <v>0.23156260085160627</v>
      </c>
      <c r="K19" s="26">
        <f t="shared" si="5"/>
        <v>0.19998588255365995</v>
      </c>
      <c r="L19" s="26">
        <f t="shared" si="5"/>
        <v>0.17271508038725178</v>
      </c>
      <c r="M19" s="26">
        <f t="shared" si="5"/>
        <v>0.14916302397080833</v>
      </c>
      <c r="N19" s="26">
        <f t="shared" si="5"/>
        <v>1.2561096755436492</v>
      </c>
      <c r="O19" s="23">
        <f>O13</f>
        <v>0.1</v>
      </c>
      <c r="P19" t="s">
        <v>3</v>
      </c>
    </row>
    <row r="20" spans="2:16" ht="13.5" thickBot="1" x14ac:dyDescent="0.25">
      <c r="C20" s="9" t="s">
        <v>4</v>
      </c>
      <c r="D20" s="27">
        <f>SUM(D19:N19)</f>
        <v>4.1730547647867429</v>
      </c>
      <c r="E20" s="28"/>
      <c r="F20" s="28"/>
      <c r="G20" s="28"/>
      <c r="H20" s="28"/>
      <c r="I20" s="28"/>
      <c r="J20" s="28"/>
      <c r="K20" s="28"/>
      <c r="L20" s="28"/>
      <c r="M20" s="28"/>
      <c r="N20" s="28"/>
      <c r="O20" s="24">
        <v>8</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6.1073793588071661</v>
      </c>
      <c r="F23" s="31">
        <f>E23*D23</f>
        <v>3.6644276152842994</v>
      </c>
    </row>
    <row r="24" spans="2:16" x14ac:dyDescent="0.2">
      <c r="C24" s="11" t="s">
        <v>16</v>
      </c>
      <c r="D24" s="29">
        <v>0.2</v>
      </c>
      <c r="E24" s="26">
        <f>D14</f>
        <v>14.090909090909092</v>
      </c>
      <c r="F24" s="31">
        <f>E24*D24</f>
        <v>2.8181818181818183</v>
      </c>
    </row>
    <row r="25" spans="2:16" ht="13.5" thickBot="1" x14ac:dyDescent="0.25">
      <c r="C25" s="13" t="s">
        <v>33</v>
      </c>
      <c r="D25" s="30">
        <v>0.2</v>
      </c>
      <c r="E25" s="32">
        <f>D20</f>
        <v>4.1730547647867429</v>
      </c>
      <c r="F25" s="33">
        <f>E25*D25</f>
        <v>0.83461095295734866</v>
      </c>
    </row>
    <row r="26" spans="2:16" ht="13.5" thickBot="1" x14ac:dyDescent="0.25">
      <c r="E26" s="21" t="s">
        <v>11</v>
      </c>
      <c r="F26" s="22">
        <f>SUM(F23:F25)</f>
        <v>7.3172203864234664</v>
      </c>
    </row>
    <row r="28" spans="2:16" x14ac:dyDescent="0.2">
      <c r="B28" t="s">
        <v>27</v>
      </c>
    </row>
    <row r="30" spans="2:16" x14ac:dyDescent="0.2">
      <c r="B30" t="s">
        <v>26</v>
      </c>
      <c r="C30" s="34" t="s">
        <v>28</v>
      </c>
    </row>
  </sheetData>
  <conditionalFormatting sqref="D3">
    <cfRule type="containsText" dxfId="33" priority="1" operator="containsText" text="overvalued">
      <formula>NOT(ISERROR(SEARCH("overvalued",D3)))</formula>
    </cfRule>
    <cfRule type="containsText" dxfId="32" priority="2" operator="containsText" text="undervalued">
      <formula>NOT(ISERROR(SEARCH("undervalued",D3)))</formula>
    </cfRule>
  </conditionalFormatting>
  <hyperlinks>
    <hyperlink ref="C30" r:id="rId1" xr:uid="{7B2EAE68-49B5-49BF-8F23-54DB81F438D2}"/>
  </hyperlinks>
  <pageMargins left="0.7" right="0.7" top="0.78740157499999996" bottom="0.78740157499999996"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2D90-8269-4608-AEEF-00080DD73331}">
  <dimension ref="B1:S30"/>
  <sheetViews>
    <sheetView showGridLines="0" zoomScale="70" zoomScaleNormal="70" workbookViewId="0">
      <selection activeCell="D2" sqref="D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13" width="7" customWidth="1"/>
    <col min="14" max="14" width="9.140625" customWidth="1"/>
    <col min="16" max="16" width="20" customWidth="1"/>
  </cols>
  <sheetData>
    <row r="1" spans="2:19" x14ac:dyDescent="0.2">
      <c r="S1" s="2" t="s">
        <v>6</v>
      </c>
    </row>
    <row r="2" spans="2:19" ht="15.75" x14ac:dyDescent="0.25">
      <c r="B2" s="18" t="s">
        <v>69</v>
      </c>
      <c r="C2" s="10"/>
      <c r="D2" s="37" t="s">
        <v>70</v>
      </c>
      <c r="S2" s="3" t="s">
        <v>7</v>
      </c>
    </row>
    <row r="3" spans="2:19" x14ac:dyDescent="0.2">
      <c r="D3" s="19"/>
    </row>
    <row r="4" spans="2:19" ht="26.25" thickBot="1" x14ac:dyDescent="0.25">
      <c r="N4" s="5" t="s">
        <v>5</v>
      </c>
      <c r="O4" s="4" t="s">
        <v>0</v>
      </c>
    </row>
    <row r="5" spans="2:19" x14ac:dyDescent="0.2">
      <c r="B5" t="s">
        <v>8</v>
      </c>
      <c r="C5" s="6" t="s">
        <v>57</v>
      </c>
      <c r="D5" s="41">
        <v>2021</v>
      </c>
      <c r="E5" s="41">
        <f t="shared" ref="E5:M5" si="0">D5+1</f>
        <v>2022</v>
      </c>
      <c r="F5" s="41">
        <f t="shared" si="0"/>
        <v>2023</v>
      </c>
      <c r="G5" s="41">
        <f t="shared" si="0"/>
        <v>2024</v>
      </c>
      <c r="H5" s="41">
        <f t="shared" si="0"/>
        <v>2025</v>
      </c>
      <c r="I5" s="41">
        <f t="shared" si="0"/>
        <v>2026</v>
      </c>
      <c r="J5" s="41">
        <f t="shared" si="0"/>
        <v>2027</v>
      </c>
      <c r="K5" s="41">
        <f t="shared" si="0"/>
        <v>2028</v>
      </c>
      <c r="L5" s="41">
        <f t="shared" si="0"/>
        <v>2029</v>
      </c>
      <c r="M5" s="41">
        <f t="shared" si="0"/>
        <v>2030</v>
      </c>
      <c r="N5" s="41">
        <v>2030</v>
      </c>
      <c r="O5" s="23">
        <v>0.06</v>
      </c>
      <c r="P5" t="s">
        <v>1</v>
      </c>
      <c r="R5" s="1"/>
    </row>
    <row r="6" spans="2:19" x14ac:dyDescent="0.2">
      <c r="B6" t="s">
        <v>22</v>
      </c>
      <c r="C6" s="7">
        <v>0.6</v>
      </c>
      <c r="D6" s="1">
        <f>C6*(1+$O$5)</f>
        <v>0.63600000000000001</v>
      </c>
      <c r="E6" s="1">
        <f>D6*(1+$O$5)</f>
        <v>0.67416000000000009</v>
      </c>
      <c r="F6" s="1">
        <f>E6*(1+$O$5)</f>
        <v>0.71460960000000018</v>
      </c>
      <c r="G6" s="1">
        <f>F6*(1+$O$5)</f>
        <v>0.75748617600000023</v>
      </c>
      <c r="H6" s="1">
        <f>G6*(1+$O$5)</f>
        <v>0.80293534656000032</v>
      </c>
      <c r="I6" s="1">
        <f>H6*(1+$O$6)</f>
        <v>0.85111146735360033</v>
      </c>
      <c r="J6" s="1">
        <f>I6*(1+$O$6)</f>
        <v>0.90217815539481638</v>
      </c>
      <c r="K6" s="1">
        <f>J6*(1+$O$6)</f>
        <v>0.95630884471850541</v>
      </c>
      <c r="L6" s="1">
        <f>K6*(1+$O$6)</f>
        <v>1.0136873754016158</v>
      </c>
      <c r="M6" s="1">
        <f>L6*(1+$O$6)</f>
        <v>1.0745086179257128</v>
      </c>
      <c r="N6" s="1">
        <f>L6*O8</f>
        <v>25.342184385040394</v>
      </c>
      <c r="O6" s="23">
        <v>0.06</v>
      </c>
      <c r="P6" s="1" t="s">
        <v>2</v>
      </c>
    </row>
    <row r="7" spans="2:19" x14ac:dyDescent="0.2">
      <c r="B7" t="s">
        <v>19</v>
      </c>
      <c r="C7" s="8" t="str">
        <f>CONCATENATE(R8,O7*100,S8)</f>
        <v>PV(7%)</v>
      </c>
      <c r="D7" s="1">
        <f>D6*(1+$O$7)^($D$5-D5-1)</f>
        <v>0.594392523364486</v>
      </c>
      <c r="E7" s="1">
        <f t="shared" ref="E7:N7" si="1">E6*(1+$O$7)^($D$5-E5-1)</f>
        <v>0.58883745305266844</v>
      </c>
      <c r="F7" s="1">
        <f t="shared" si="1"/>
        <v>0.58333429928582103</v>
      </c>
      <c r="G7" s="1">
        <f t="shared" si="1"/>
        <v>0.57788257686258915</v>
      </c>
      <c r="H7" s="1">
        <f t="shared" si="1"/>
        <v>0.57248180511620983</v>
      </c>
      <c r="I7" s="1">
        <f t="shared" si="1"/>
        <v>0.56713150787213318</v>
      </c>
      <c r="J7" s="1">
        <f t="shared" si="1"/>
        <v>0.56183121340603837</v>
      </c>
      <c r="K7" s="1">
        <f t="shared" si="1"/>
        <v>0.55658045440224369</v>
      </c>
      <c r="L7" s="1">
        <f t="shared" si="1"/>
        <v>0.55137876791250318</v>
      </c>
      <c r="M7" s="1">
        <f t="shared" si="1"/>
        <v>0.54622569531519005</v>
      </c>
      <c r="N7" s="1">
        <f t="shared" si="1"/>
        <v>12.882681493282783</v>
      </c>
      <c r="O7" s="23">
        <v>7.0000000000000007E-2</v>
      </c>
      <c r="P7" t="s">
        <v>3</v>
      </c>
    </row>
    <row r="8" spans="2:19" ht="13.5" thickBot="1" x14ac:dyDescent="0.25">
      <c r="C8" s="9" t="s">
        <v>4</v>
      </c>
      <c r="D8" s="42">
        <f>SUM(D7:N7)</f>
        <v>18.582757789872666</v>
      </c>
      <c r="E8" s="43"/>
      <c r="F8" s="43"/>
      <c r="G8" s="43"/>
      <c r="H8" s="43"/>
      <c r="I8" s="43"/>
      <c r="J8" s="43"/>
      <c r="K8" s="43"/>
      <c r="L8" s="43"/>
      <c r="M8" s="43"/>
      <c r="N8" s="43"/>
      <c r="O8" s="24">
        <v>25</v>
      </c>
      <c r="P8" t="s">
        <v>23</v>
      </c>
      <c r="R8" s="20" t="s">
        <v>24</v>
      </c>
      <c r="S8" s="20" t="s">
        <v>25</v>
      </c>
    </row>
    <row r="10" spans="2:19" ht="26.25" thickBot="1" x14ac:dyDescent="0.25">
      <c r="N10" s="5" t="s">
        <v>5</v>
      </c>
      <c r="O10" s="4" t="s">
        <v>0</v>
      </c>
    </row>
    <row r="11" spans="2:19" x14ac:dyDescent="0.2">
      <c r="B11" t="s">
        <v>9</v>
      </c>
      <c r="C11" s="6" t="str">
        <f>C5</f>
        <v>Dividend</v>
      </c>
      <c r="D11" s="41">
        <f>2021</f>
        <v>2021</v>
      </c>
      <c r="E11" s="41">
        <f t="shared" ref="E11:M11" si="2">D11+1</f>
        <v>2022</v>
      </c>
      <c r="F11" s="41">
        <f t="shared" si="2"/>
        <v>2023</v>
      </c>
      <c r="G11" s="41">
        <f t="shared" si="2"/>
        <v>2024</v>
      </c>
      <c r="H11" s="41">
        <f t="shared" si="2"/>
        <v>2025</v>
      </c>
      <c r="I11" s="41">
        <f t="shared" si="2"/>
        <v>2026</v>
      </c>
      <c r="J11" s="41">
        <f t="shared" si="2"/>
        <v>2027</v>
      </c>
      <c r="K11" s="41">
        <f t="shared" si="2"/>
        <v>2028</v>
      </c>
      <c r="L11" s="41">
        <f t="shared" si="2"/>
        <v>2029</v>
      </c>
      <c r="M11" s="41">
        <f t="shared" si="2"/>
        <v>2030</v>
      </c>
      <c r="N11" s="41">
        <v>2030</v>
      </c>
      <c r="O11" s="23">
        <v>0.12</v>
      </c>
      <c r="P11" t="s">
        <v>1</v>
      </c>
    </row>
    <row r="12" spans="2:19" x14ac:dyDescent="0.2">
      <c r="B12" t="s">
        <v>21</v>
      </c>
      <c r="C12" s="7">
        <f>C6</f>
        <v>0.6</v>
      </c>
      <c r="D12" s="1">
        <f>C12*(1+$O$11)</f>
        <v>0.67200000000000004</v>
      </c>
      <c r="E12" s="1">
        <f>D12*(1+$O$11)</f>
        <v>0.75264000000000009</v>
      </c>
      <c r="F12" s="1">
        <f>E12*(1+$O$11)</f>
        <v>0.84295680000000017</v>
      </c>
      <c r="G12" s="1">
        <f>F12*(1+$O$11)</f>
        <v>0.94411161600000026</v>
      </c>
      <c r="H12" s="1">
        <f>G12*(1+$O$11)</f>
        <v>1.0574050099200003</v>
      </c>
      <c r="I12" s="1">
        <f>H12*(1+$O$12)</f>
        <v>1.1842936111104005</v>
      </c>
      <c r="J12" s="1">
        <f>I12*(1+$O$12)</f>
        <v>1.3264088444436488</v>
      </c>
      <c r="K12" s="1">
        <f>J12*(1+$O$12)</f>
        <v>1.4855779057768868</v>
      </c>
      <c r="L12" s="1">
        <f>K12*(1+$O$12)</f>
        <v>1.6638472544701133</v>
      </c>
      <c r="M12" s="1">
        <f>L12*(1+$O$12)</f>
        <v>1.8635089250065271</v>
      </c>
      <c r="N12" s="1">
        <f>L12*O14</f>
        <v>49.915417634103399</v>
      </c>
      <c r="O12" s="23">
        <v>0.12</v>
      </c>
      <c r="P12" s="1" t="s">
        <v>2</v>
      </c>
    </row>
    <row r="13" spans="2:19" x14ac:dyDescent="0.2">
      <c r="B13" t="s">
        <v>19</v>
      </c>
      <c r="C13" s="8" t="str">
        <f>C7</f>
        <v>PV(7%)</v>
      </c>
      <c r="D13" s="1">
        <f>D12*(1+$O$13)^($D$11-D11-1)</f>
        <v>0.62803738317757007</v>
      </c>
      <c r="E13" s="1">
        <f t="shared" ref="E13:N13" si="3">E12*(1+$O$7)^($D$5-E11-1)</f>
        <v>0.65738492444755003</v>
      </c>
      <c r="F13" s="1">
        <f t="shared" si="3"/>
        <v>0.68810384615070663</v>
      </c>
      <c r="G13" s="1">
        <f t="shared" si="3"/>
        <v>0.72025823148485191</v>
      </c>
      <c r="H13" s="1">
        <f t="shared" si="3"/>
        <v>0.75391515818975152</v>
      </c>
      <c r="I13" s="1">
        <f t="shared" si="3"/>
        <v>0.78914483847899242</v>
      </c>
      <c r="J13" s="1">
        <f t="shared" si="3"/>
        <v>0.82602076551072101</v>
      </c>
      <c r="K13" s="1">
        <f t="shared" si="3"/>
        <v>0.86461986670281088</v>
      </c>
      <c r="L13" s="1">
        <f t="shared" si="3"/>
        <v>0.90502266421228805</v>
      </c>
      <c r="M13" s="1">
        <f t="shared" si="3"/>
        <v>0.94731344291379693</v>
      </c>
      <c r="N13" s="1">
        <f t="shared" si="3"/>
        <v>25.374467220905274</v>
      </c>
      <c r="O13" s="23">
        <f>O7</f>
        <v>7.0000000000000007E-2</v>
      </c>
      <c r="P13" t="s">
        <v>3</v>
      </c>
    </row>
    <row r="14" spans="2:19" ht="13.5" thickBot="1" x14ac:dyDescent="0.25">
      <c r="C14" s="9" t="s">
        <v>4</v>
      </c>
      <c r="D14" s="42">
        <f>SUM(D13:N13)</f>
        <v>33.154288342174311</v>
      </c>
      <c r="E14" s="43"/>
      <c r="F14" s="43"/>
      <c r="G14" s="43"/>
      <c r="H14" s="43"/>
      <c r="I14" s="43"/>
      <c r="J14" s="43"/>
      <c r="K14" s="43"/>
      <c r="L14" s="43"/>
      <c r="M14" s="43"/>
      <c r="N14" s="43"/>
      <c r="O14" s="24">
        <v>30</v>
      </c>
      <c r="P14" t="s">
        <v>23</v>
      </c>
    </row>
    <row r="16" spans="2:19" ht="26.25" thickBot="1" x14ac:dyDescent="0.25">
      <c r="N16" s="5" t="s">
        <v>5</v>
      </c>
      <c r="O16" s="4" t="s">
        <v>0</v>
      </c>
    </row>
    <row r="17" spans="2:16" x14ac:dyDescent="0.2">
      <c r="B17" t="s">
        <v>10</v>
      </c>
      <c r="C17" s="6" t="str">
        <f>C11</f>
        <v>Dividend</v>
      </c>
      <c r="D17" s="41">
        <f>2021</f>
        <v>2021</v>
      </c>
      <c r="E17" s="41">
        <f t="shared" ref="E17:M17" si="4">D17+1</f>
        <v>2022</v>
      </c>
      <c r="F17" s="41">
        <f t="shared" si="4"/>
        <v>2023</v>
      </c>
      <c r="G17" s="41">
        <f t="shared" si="4"/>
        <v>2024</v>
      </c>
      <c r="H17" s="41">
        <f t="shared" si="4"/>
        <v>2025</v>
      </c>
      <c r="I17" s="41">
        <f t="shared" si="4"/>
        <v>2026</v>
      </c>
      <c r="J17" s="41">
        <f t="shared" si="4"/>
        <v>2027</v>
      </c>
      <c r="K17" s="41">
        <f t="shared" si="4"/>
        <v>2028</v>
      </c>
      <c r="L17" s="41">
        <f t="shared" si="4"/>
        <v>2029</v>
      </c>
      <c r="M17" s="41">
        <f t="shared" si="4"/>
        <v>2030</v>
      </c>
      <c r="N17" s="41">
        <v>2030</v>
      </c>
      <c r="O17" s="23">
        <v>0.02</v>
      </c>
      <c r="P17" t="s">
        <v>1</v>
      </c>
    </row>
    <row r="18" spans="2:16" x14ac:dyDescent="0.2">
      <c r="B18" t="s">
        <v>20</v>
      </c>
      <c r="C18" s="7">
        <f>C12</f>
        <v>0.6</v>
      </c>
      <c r="D18" s="1">
        <f>C18*(1+$O$17)</f>
        <v>0.61199999999999999</v>
      </c>
      <c r="E18" s="1">
        <f>D18*(1+$O$17)</f>
        <v>0.62424000000000002</v>
      </c>
      <c r="F18" s="1">
        <f>E18*(1+$O$17)</f>
        <v>0.63672479999999998</v>
      </c>
      <c r="G18" s="1">
        <f>F18*(1+$O$17)</f>
        <v>0.64945929599999996</v>
      </c>
      <c r="H18" s="1">
        <f>G18*(1+$O$17)</f>
        <v>0.66244848191999994</v>
      </c>
      <c r="I18" s="1">
        <f>H18*(1+$O$18)</f>
        <v>0.6756974515584</v>
      </c>
      <c r="J18" s="1">
        <f>I18*(1+$O$12)</f>
        <v>0.75678114574540811</v>
      </c>
      <c r="K18" s="1">
        <f>J18*(1+$O$12)</f>
        <v>0.84759488323485721</v>
      </c>
      <c r="L18" s="1">
        <f>K18*(1+$O$12)</f>
        <v>0.94930626922304018</v>
      </c>
      <c r="M18" s="1">
        <f>L18*(1+$O$12)</f>
        <v>1.0632230215298051</v>
      </c>
      <c r="N18" s="1">
        <f>L18*O20</f>
        <v>18.986125384460802</v>
      </c>
      <c r="O18" s="23">
        <v>0.02</v>
      </c>
      <c r="P18" s="1" t="s">
        <v>2</v>
      </c>
    </row>
    <row r="19" spans="2:16" x14ac:dyDescent="0.2">
      <c r="B19" t="s">
        <v>19</v>
      </c>
      <c r="C19" s="8" t="str">
        <f>C13</f>
        <v>PV(7%)</v>
      </c>
      <c r="D19" s="1">
        <f>D18*(1+$O$19)^($D$17-D17-1)</f>
        <v>0.57196261682242988</v>
      </c>
      <c r="E19" s="1">
        <f t="shared" ref="E19:N19" si="5">E18*(1+$O$19)^($D$17-E17-1)</f>
        <v>0.54523539173726965</v>
      </c>
      <c r="F19" s="1">
        <f t="shared" si="5"/>
        <v>0.51975710240375228</v>
      </c>
      <c r="G19" s="1">
        <f t="shared" si="5"/>
        <v>0.49546938733815643</v>
      </c>
      <c r="H19" s="1">
        <f t="shared" si="5"/>
        <v>0.4723166122288967</v>
      </c>
      <c r="I19" s="1">
        <f t="shared" si="5"/>
        <v>0.45024574249857452</v>
      </c>
      <c r="J19" s="1">
        <f t="shared" si="5"/>
        <v>0.471285263176078</v>
      </c>
      <c r="K19" s="1">
        <f t="shared" si="5"/>
        <v>0.49330793902542752</v>
      </c>
      <c r="L19" s="1">
        <f t="shared" si="5"/>
        <v>0.51635971187708307</v>
      </c>
      <c r="M19" s="1">
        <f t="shared" si="5"/>
        <v>0.54048867037601223</v>
      </c>
      <c r="N19" s="1">
        <f t="shared" si="5"/>
        <v>9.6515833995716456</v>
      </c>
      <c r="O19" s="23">
        <f>O13</f>
        <v>7.0000000000000007E-2</v>
      </c>
      <c r="P19" t="s">
        <v>3</v>
      </c>
    </row>
    <row r="20" spans="2:16" ht="13.5" thickBot="1" x14ac:dyDescent="0.25">
      <c r="C20" s="9" t="s">
        <v>4</v>
      </c>
      <c r="D20" s="42">
        <f>SUM(D19:N19)</f>
        <v>14.728011837055327</v>
      </c>
      <c r="E20" s="43"/>
      <c r="F20" s="43"/>
      <c r="G20" s="43"/>
      <c r="H20" s="43"/>
      <c r="I20" s="43"/>
      <c r="J20" s="43"/>
      <c r="K20" s="43"/>
      <c r="L20" s="43"/>
      <c r="M20" s="43"/>
      <c r="N20" s="43"/>
      <c r="O20" s="24">
        <v>20</v>
      </c>
      <c r="P20" t="s">
        <v>23</v>
      </c>
    </row>
    <row r="21" spans="2:16" ht="13.5" thickBot="1" x14ac:dyDescent="0.25"/>
    <row r="22" spans="2:16" ht="13.5" thickBot="1" x14ac:dyDescent="0.25">
      <c r="C22" s="15" t="s">
        <v>12</v>
      </c>
      <c r="D22" s="16" t="s">
        <v>18</v>
      </c>
      <c r="E22" s="16" t="s">
        <v>13</v>
      </c>
      <c r="F22" s="17" t="s">
        <v>14</v>
      </c>
    </row>
    <row r="23" spans="2:16" x14ac:dyDescent="0.2">
      <c r="C23" s="11" t="s">
        <v>32</v>
      </c>
      <c r="D23" s="44">
        <v>0.6</v>
      </c>
      <c r="E23" s="1">
        <f>D8</f>
        <v>18.582757789872666</v>
      </c>
      <c r="F23" s="45">
        <f>E23*D23</f>
        <v>11.1496546739236</v>
      </c>
    </row>
    <row r="24" spans="2:16" x14ac:dyDescent="0.2">
      <c r="C24" s="11" t="s">
        <v>16</v>
      </c>
      <c r="D24" s="44">
        <v>0.2</v>
      </c>
      <c r="E24" s="1">
        <f>D14</f>
        <v>33.154288342174311</v>
      </c>
      <c r="F24" s="45">
        <f>E24*D24</f>
        <v>6.6308576684348628</v>
      </c>
    </row>
    <row r="25" spans="2:16" ht="13.5" thickBot="1" x14ac:dyDescent="0.25">
      <c r="C25" s="13" t="s">
        <v>33</v>
      </c>
      <c r="D25" s="30">
        <v>0.2</v>
      </c>
      <c r="E25" s="46">
        <f>D20</f>
        <v>14.728011837055327</v>
      </c>
      <c r="F25" s="47">
        <f>E25*D25</f>
        <v>2.9456023674110656</v>
      </c>
    </row>
    <row r="26" spans="2:16" ht="13.5" thickBot="1" x14ac:dyDescent="0.25">
      <c r="E26" s="21" t="s">
        <v>11</v>
      </c>
      <c r="F26" s="22">
        <f>SUM(F23:F25)</f>
        <v>20.726114709769529</v>
      </c>
    </row>
    <row r="28" spans="2:16" x14ac:dyDescent="0.2">
      <c r="B28" t="s">
        <v>27</v>
      </c>
    </row>
    <row r="30" spans="2:16" x14ac:dyDescent="0.2">
      <c r="B30" t="s">
        <v>26</v>
      </c>
      <c r="C30" s="34" t="s">
        <v>28</v>
      </c>
    </row>
  </sheetData>
  <conditionalFormatting sqref="D3">
    <cfRule type="containsText" dxfId="31" priority="1" operator="containsText" text="overvalued">
      <formula>NOT(ISERROR(SEARCH("overvalued",D3)))</formula>
    </cfRule>
    <cfRule type="containsText" dxfId="30" priority="2" operator="containsText" text="undervalued">
      <formula>NOT(ISERROR(SEARCH("undervalued",D3)))</formula>
    </cfRule>
  </conditionalFormatting>
  <hyperlinks>
    <hyperlink ref="C30" r:id="rId1" xr:uid="{26B4F2EF-E40F-4D21-AA1B-472B943648D3}"/>
    <hyperlink ref="D2" r:id="rId2" xr:uid="{B632A9FB-57DA-48F4-958F-920075BA5B30}"/>
  </hyperlinks>
  <pageMargins left="0.7" right="0.7" top="0.78740157499999996" bottom="0.78740157499999996" header="0.3" footer="0.3"/>
  <pageSetup paperSize="9" orientation="portrait"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47A2-C64C-4CC4-B102-866AC1455CCC}">
  <dimension ref="B1:S30"/>
  <sheetViews>
    <sheetView showGridLines="0" topLeftCell="B1" zoomScaleNormal="100" workbookViewId="0">
      <selection activeCell="C6" sqref="C6"/>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53</v>
      </c>
      <c r="C2" s="10"/>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22</v>
      </c>
      <c r="C6" s="7">
        <v>3</v>
      </c>
      <c r="D6" s="26">
        <f>C6*(1+$O$5)</f>
        <v>2.8499999999999996</v>
      </c>
      <c r="E6" s="26">
        <f>D6*(1+$O$5)</f>
        <v>2.7074999999999996</v>
      </c>
      <c r="F6" s="26">
        <f>E6*(1+$O$5)</f>
        <v>2.5721249999999993</v>
      </c>
      <c r="G6" s="26">
        <f>F6*(1+$O$5)</f>
        <v>2.4435187499999991</v>
      </c>
      <c r="H6" s="26">
        <f>G6*(1+$O$5)</f>
        <v>2.3213428124999989</v>
      </c>
      <c r="I6" s="26">
        <f>H6*(1+$O$6)</f>
        <v>2.2052756718749986</v>
      </c>
      <c r="J6" s="26">
        <f>I6*(1+$O$6)</f>
        <v>2.0950118882812485</v>
      </c>
      <c r="K6" s="26">
        <f>J6*(1+$O$6)</f>
        <v>1.990261293867186</v>
      </c>
      <c r="L6" s="26">
        <f>K6*(1+$O$6)</f>
        <v>1.8907482291738267</v>
      </c>
      <c r="M6" s="26">
        <f>L6*(1+$O$6)</f>
        <v>1.7962108177151352</v>
      </c>
      <c r="N6" s="26">
        <f>L6*O8</f>
        <v>18.907482291738265</v>
      </c>
      <c r="O6" s="23">
        <v>-0.05</v>
      </c>
      <c r="P6" s="1" t="s">
        <v>2</v>
      </c>
    </row>
    <row r="7" spans="2:19" x14ac:dyDescent="0.2">
      <c r="C7" s="8" t="str">
        <f>CONCATENATE(R8,O7*100,S8)</f>
        <v>PV(10%)</v>
      </c>
      <c r="D7" s="26">
        <f>D6*(1+$O$7)^($D$5-D5-1)</f>
        <v>2.5909090909090904</v>
      </c>
      <c r="E7" s="26">
        <f t="shared" ref="E7:N7" si="1">E6*(1+$O$7)^($D$5-E5-1)</f>
        <v>2.2376033057851235</v>
      </c>
      <c r="F7" s="26">
        <f t="shared" si="1"/>
        <v>1.9324755822689696</v>
      </c>
      <c r="G7" s="26">
        <f t="shared" si="1"/>
        <v>1.6689561846868373</v>
      </c>
      <c r="H7" s="26">
        <f t="shared" si="1"/>
        <v>1.4413712504113592</v>
      </c>
      <c r="I7" s="26">
        <f t="shared" si="1"/>
        <v>1.2448206253552645</v>
      </c>
      <c r="J7" s="26">
        <f t="shared" si="1"/>
        <v>1.0750723582613646</v>
      </c>
      <c r="K7" s="26">
        <f t="shared" si="1"/>
        <v>0.92847158213481473</v>
      </c>
      <c r="L7" s="26">
        <f t="shared" si="1"/>
        <v>0.80186182093461267</v>
      </c>
      <c r="M7" s="26">
        <f t="shared" si="1"/>
        <v>0.69251702717080177</v>
      </c>
      <c r="N7" s="26">
        <f t="shared" si="1"/>
        <v>7.2896529175873868</v>
      </c>
      <c r="O7" s="23">
        <v>0.1</v>
      </c>
      <c r="P7" t="s">
        <v>3</v>
      </c>
    </row>
    <row r="8" spans="2:19" ht="13.5" thickBot="1" x14ac:dyDescent="0.25">
      <c r="C8" s="9" t="s">
        <v>29</v>
      </c>
      <c r="D8" s="27">
        <f>SUM(D7:N7)</f>
        <v>21.903711745505625</v>
      </c>
      <c r="E8" s="28"/>
      <c r="F8" s="28"/>
      <c r="G8" s="28"/>
      <c r="H8" s="28"/>
      <c r="I8" s="28"/>
      <c r="J8" s="28"/>
      <c r="K8" s="28"/>
      <c r="L8" s="28"/>
      <c r="M8" s="28"/>
      <c r="N8" s="28"/>
      <c r="O8" s="24">
        <v>10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c r="D12" s="26">
        <f>C12*(1+$O$11)</f>
        <v>0</v>
      </c>
      <c r="E12" s="26">
        <f>D12*(1+$O$11)</f>
        <v>0</v>
      </c>
      <c r="F12" s="26">
        <f>E12*(1+$O$11)</f>
        <v>0</v>
      </c>
      <c r="G12" s="26">
        <f>F12*(1+$O$11)</f>
        <v>0</v>
      </c>
      <c r="H12" s="26">
        <f>G12*(1+$O$11)</f>
        <v>0</v>
      </c>
      <c r="I12" s="26">
        <f>H12*(1+$O$12)</f>
        <v>0</v>
      </c>
      <c r="J12" s="26">
        <f>I12*(1+$O$12)</f>
        <v>0</v>
      </c>
      <c r="K12" s="26">
        <f>J12*(1+$O$12)</f>
        <v>0</v>
      </c>
      <c r="L12" s="26">
        <f>K12*(1+$O$12)</f>
        <v>0</v>
      </c>
      <c r="M12" s="26">
        <f>L12*(1+$O$12)</f>
        <v>0</v>
      </c>
      <c r="N12" s="26">
        <f>L12*O14</f>
        <v>0</v>
      </c>
      <c r="O12" s="23">
        <v>0</v>
      </c>
      <c r="P12" s="1" t="s">
        <v>2</v>
      </c>
    </row>
    <row r="13" spans="2:19" x14ac:dyDescent="0.2">
      <c r="B13" t="s">
        <v>19</v>
      </c>
      <c r="C13" s="8" t="str">
        <f>C7</f>
        <v>PV(10%)</v>
      </c>
      <c r="D13" s="26">
        <f>D12*(1+$O$13)^($D$11-D11-1)</f>
        <v>0</v>
      </c>
      <c r="E13" s="26">
        <f t="shared" ref="E13:M13" si="3">E12*(1+$O$7)^($D$5-E11-1)</f>
        <v>0</v>
      </c>
      <c r="F13" s="26">
        <f t="shared" si="3"/>
        <v>0</v>
      </c>
      <c r="G13" s="26">
        <f t="shared" si="3"/>
        <v>0</v>
      </c>
      <c r="H13" s="26">
        <f t="shared" si="3"/>
        <v>0</v>
      </c>
      <c r="I13" s="26">
        <f t="shared" si="3"/>
        <v>0</v>
      </c>
      <c r="J13" s="26">
        <f t="shared" si="3"/>
        <v>0</v>
      </c>
      <c r="K13" s="26">
        <f t="shared" si="3"/>
        <v>0</v>
      </c>
      <c r="L13" s="26">
        <f t="shared" si="3"/>
        <v>0</v>
      </c>
      <c r="M13" s="26">
        <f t="shared" si="3"/>
        <v>0</v>
      </c>
      <c r="N13" s="26">
        <f>N12*(1+$O$7)^($D$5-N11-1)</f>
        <v>0</v>
      </c>
      <c r="O13" s="23">
        <f>O7</f>
        <v>0.1</v>
      </c>
      <c r="P13" t="s">
        <v>3</v>
      </c>
    </row>
    <row r="14" spans="2:19" ht="13.5" thickBot="1" x14ac:dyDescent="0.25">
      <c r="C14" s="9" t="s">
        <v>4</v>
      </c>
      <c r="D14" s="27">
        <f>SUM(D13:N13)</f>
        <v>0</v>
      </c>
      <c r="E14" s="28"/>
      <c r="F14" s="28"/>
      <c r="G14" s="28"/>
      <c r="H14" s="28"/>
      <c r="I14" s="28"/>
      <c r="J14" s="28"/>
      <c r="K14" s="28"/>
      <c r="L14" s="28"/>
      <c r="M14" s="28"/>
      <c r="N14" s="28"/>
      <c r="O14" s="24">
        <v>12</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v>
      </c>
      <c r="D18" s="26">
        <f>C18*(1+$O$17)</f>
        <v>0</v>
      </c>
      <c r="E18" s="26">
        <f>D18*(1+$O$17)</f>
        <v>0</v>
      </c>
      <c r="F18" s="26">
        <f>E18*(1+$O$17)</f>
        <v>0</v>
      </c>
      <c r="G18" s="26">
        <f>F18*(1+$O$17)</f>
        <v>0</v>
      </c>
      <c r="H18" s="26">
        <f>G18*(1+$O$17)</f>
        <v>0</v>
      </c>
      <c r="I18" s="26">
        <f>H18*(1+$O$18)</f>
        <v>0</v>
      </c>
      <c r="J18" s="26">
        <f>I18*(1+$O$18)</f>
        <v>0</v>
      </c>
      <c r="K18" s="26">
        <f>J18*(1+$O$18)</f>
        <v>0</v>
      </c>
      <c r="L18" s="26">
        <f>K18*(1+$O$18)</f>
        <v>0</v>
      </c>
      <c r="M18" s="26">
        <f>L18*(1+$O$18)</f>
        <v>0</v>
      </c>
      <c r="N18" s="26">
        <f>L18*O20</f>
        <v>0</v>
      </c>
      <c r="O18" s="23">
        <v>0</v>
      </c>
      <c r="P18" s="1" t="s">
        <v>2</v>
      </c>
    </row>
    <row r="19" spans="2:16" x14ac:dyDescent="0.2">
      <c r="B19" t="s">
        <v>19</v>
      </c>
      <c r="C19" s="8" t="str">
        <f>C13</f>
        <v>PV(10%)</v>
      </c>
      <c r="D19" s="26">
        <f>D18*(1+$O$19)^($D$17-D17-1)</f>
        <v>0</v>
      </c>
      <c r="E19" s="26">
        <f t="shared" ref="E19:N19" si="5">E18*(1+$O$19)^($D$17-E17-1)</f>
        <v>0</v>
      </c>
      <c r="F19" s="26">
        <f t="shared" si="5"/>
        <v>0</v>
      </c>
      <c r="G19" s="26">
        <f t="shared" si="5"/>
        <v>0</v>
      </c>
      <c r="H19" s="26">
        <f t="shared" si="5"/>
        <v>0</v>
      </c>
      <c r="I19" s="26">
        <f t="shared" si="5"/>
        <v>0</v>
      </c>
      <c r="J19" s="26">
        <f t="shared" si="5"/>
        <v>0</v>
      </c>
      <c r="K19" s="26">
        <f t="shared" si="5"/>
        <v>0</v>
      </c>
      <c r="L19" s="26">
        <f t="shared" si="5"/>
        <v>0</v>
      </c>
      <c r="M19" s="26">
        <f t="shared" si="5"/>
        <v>0</v>
      </c>
      <c r="N19" s="26">
        <f t="shared" si="5"/>
        <v>0</v>
      </c>
      <c r="O19" s="23">
        <f>O13</f>
        <v>0.1</v>
      </c>
      <c r="P19" t="s">
        <v>3</v>
      </c>
    </row>
    <row r="20" spans="2:16" ht="13.5" thickBot="1" x14ac:dyDescent="0.25">
      <c r="C20" s="9" t="s">
        <v>4</v>
      </c>
      <c r="D20" s="27">
        <f>SUM(D19:N19)</f>
        <v>0</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21.903711745505625</v>
      </c>
      <c r="F23" s="31">
        <f>E23*D23</f>
        <v>13.142227047303374</v>
      </c>
    </row>
    <row r="24" spans="2:16" x14ac:dyDescent="0.2">
      <c r="C24" s="11" t="s">
        <v>16</v>
      </c>
      <c r="D24" s="29">
        <v>0.2</v>
      </c>
      <c r="E24" s="26">
        <f>D14</f>
        <v>0</v>
      </c>
      <c r="F24" s="31">
        <f>E24*D24</f>
        <v>0</v>
      </c>
    </row>
    <row r="25" spans="2:16" ht="13.5" thickBot="1" x14ac:dyDescent="0.25">
      <c r="C25" s="13" t="s">
        <v>33</v>
      </c>
      <c r="D25" s="30">
        <v>0.2</v>
      </c>
      <c r="E25" s="32">
        <f>D20</f>
        <v>0</v>
      </c>
      <c r="F25" s="33">
        <f>E25*D25</f>
        <v>0</v>
      </c>
    </row>
    <row r="26" spans="2:16" ht="13.5" thickBot="1" x14ac:dyDescent="0.25">
      <c r="E26" s="21" t="s">
        <v>11</v>
      </c>
      <c r="F26" s="22">
        <f>SUM(F23:F25)</f>
        <v>13.142227047303374</v>
      </c>
    </row>
    <row r="28" spans="2:16" x14ac:dyDescent="0.2">
      <c r="B28" t="s">
        <v>27</v>
      </c>
    </row>
    <row r="30" spans="2:16" x14ac:dyDescent="0.2">
      <c r="B30" t="s">
        <v>26</v>
      </c>
      <c r="C30" s="34" t="s">
        <v>28</v>
      </c>
    </row>
  </sheetData>
  <conditionalFormatting sqref="D3">
    <cfRule type="containsText" dxfId="29" priority="1" operator="containsText" text="overvalued">
      <formula>NOT(ISERROR(SEARCH("overvalued",D3)))</formula>
    </cfRule>
    <cfRule type="containsText" dxfId="28" priority="2" operator="containsText" text="undervalued">
      <formula>NOT(ISERROR(SEARCH("undervalued",D3)))</formula>
    </cfRule>
  </conditionalFormatting>
  <hyperlinks>
    <hyperlink ref="C30" r:id="rId1" xr:uid="{B9D70CE2-EDBF-4DB3-953C-674FA0F39A55}"/>
  </hyperlinks>
  <pageMargins left="0.7" right="0.7" top="0.78740157499999996" bottom="0.78740157499999996"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2BB1-1013-4CA0-B77F-70B49FEFD382}">
  <dimension ref="B1:S30"/>
  <sheetViews>
    <sheetView showGridLines="0" zoomScaleNormal="100" workbookViewId="0">
      <selection activeCell="C2" sqref="C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63</v>
      </c>
      <c r="C2" s="34" t="s">
        <v>68</v>
      </c>
      <c r="D2" s="19"/>
      <c r="E2" s="34" t="s">
        <v>67</v>
      </c>
      <c r="S2" s="3" t="s">
        <v>7</v>
      </c>
    </row>
    <row r="3" spans="2:19" x14ac:dyDescent="0.2">
      <c r="C3" s="12"/>
      <c r="D3" s="14"/>
    </row>
    <row r="4" spans="2:19" ht="26.25" thickBot="1" x14ac:dyDescent="0.25">
      <c r="N4" s="5" t="s">
        <v>5</v>
      </c>
      <c r="O4" s="4" t="s">
        <v>0</v>
      </c>
      <c r="Q4" t="s">
        <v>64</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Q5" t="s">
        <v>65</v>
      </c>
      <c r="R5" s="1"/>
    </row>
    <row r="6" spans="2:19" x14ac:dyDescent="0.2">
      <c r="B6" t="s">
        <v>22</v>
      </c>
      <c r="C6" s="7">
        <v>1.7</v>
      </c>
      <c r="D6" s="26">
        <f>C6*(1+$O$5)</f>
        <v>1.734</v>
      </c>
      <c r="E6" s="26">
        <f>D6*(1+$O$5)</f>
        <v>1.76868</v>
      </c>
      <c r="F6" s="26">
        <f>E6*(1+$O$5)</f>
        <v>1.8040536</v>
      </c>
      <c r="G6" s="26">
        <f>F6*(1+$O$5)</f>
        <v>1.840134672</v>
      </c>
      <c r="H6" s="26">
        <f>G6*(1+$O$5)</f>
        <v>1.8769373654400001</v>
      </c>
      <c r="I6" s="26">
        <f>H6*(1+$O$6)</f>
        <v>1.8957067390944002</v>
      </c>
      <c r="J6" s="26">
        <f>I6*(1+$O$6)</f>
        <v>1.9146638064853443</v>
      </c>
      <c r="K6" s="26">
        <f>J6*(1+$O$6)</f>
        <v>1.9338104445501978</v>
      </c>
      <c r="L6" s="26">
        <f>K6*(1+$O$6)</f>
        <v>1.9531485489956999</v>
      </c>
      <c r="M6" s="26">
        <f>L6*(1+$O$6)</f>
        <v>1.972680034485657</v>
      </c>
      <c r="N6" s="26">
        <f>L6*O8</f>
        <v>23.437782587948398</v>
      </c>
      <c r="O6" s="23">
        <v>0.01</v>
      </c>
      <c r="P6" s="1" t="s">
        <v>2</v>
      </c>
      <c r="Q6" t="s">
        <v>66</v>
      </c>
    </row>
    <row r="7" spans="2:19" x14ac:dyDescent="0.2">
      <c r="C7" s="8" t="str">
        <f>CONCATENATE(R8,O7*100,S8)</f>
        <v>PV(6%)</v>
      </c>
      <c r="D7" s="26">
        <f>D6*(1+$O$7)^($D$5-D5-1)</f>
        <v>1.6358490566037733</v>
      </c>
      <c r="E7" s="26">
        <f t="shared" ref="E7:N7" si="1">E6*(1+$O$7)^($D$5-E5-1)</f>
        <v>1.5741189035243857</v>
      </c>
      <c r="F7" s="26">
        <f t="shared" si="1"/>
        <v>1.5147181901838427</v>
      </c>
      <c r="G7" s="26">
        <f t="shared" si="1"/>
        <v>1.4575590131957732</v>
      </c>
      <c r="H7" s="26">
        <f t="shared" si="1"/>
        <v>1.4025567862827251</v>
      </c>
      <c r="I7" s="26">
        <f t="shared" si="1"/>
        <v>1.3363984473071249</v>
      </c>
      <c r="J7" s="26">
        <f t="shared" si="1"/>
        <v>1.2733607846982979</v>
      </c>
      <c r="K7" s="26">
        <f t="shared" si="1"/>
        <v>1.2132965967408313</v>
      </c>
      <c r="L7" s="26">
        <f t="shared" si="1"/>
        <v>1.1560656251964525</v>
      </c>
      <c r="M7" s="26">
        <f t="shared" si="1"/>
        <v>1.1015342277815254</v>
      </c>
      <c r="N7" s="26">
        <f t="shared" si="1"/>
        <v>13.08753537958248</v>
      </c>
      <c r="O7" s="23">
        <v>0.06</v>
      </c>
      <c r="P7" t="s">
        <v>3</v>
      </c>
    </row>
    <row r="8" spans="2:19" ht="13.5" thickBot="1" x14ac:dyDescent="0.25">
      <c r="C8" s="9" t="s">
        <v>29</v>
      </c>
      <c r="D8" s="27">
        <f>SUM(D7:N7)</f>
        <v>26.75299301109721</v>
      </c>
      <c r="E8" s="28"/>
      <c r="F8" s="28"/>
      <c r="G8" s="28"/>
      <c r="H8" s="28"/>
      <c r="I8" s="28"/>
      <c r="J8" s="28"/>
      <c r="K8" s="28"/>
      <c r="L8" s="28"/>
      <c r="M8" s="28"/>
      <c r="N8" s="28"/>
      <c r="O8" s="24">
        <v>12</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v>1.7</v>
      </c>
      <c r="D12" s="26">
        <f>C12*(1+$O$11)</f>
        <v>1.7509999999999999</v>
      </c>
      <c r="E12" s="26">
        <f>D12*(1+$O$11)</f>
        <v>1.8035299999999999</v>
      </c>
      <c r="F12" s="26">
        <f>E12*(1+$O$11)</f>
        <v>1.8576359</v>
      </c>
      <c r="G12" s="26">
        <f>F12*(1+$O$11)</f>
        <v>1.9133649770000001</v>
      </c>
      <c r="H12" s="26">
        <f>G12*(1+$O$11)</f>
        <v>1.9707659263100001</v>
      </c>
      <c r="I12" s="26">
        <f>H12*(1+$O$12)</f>
        <v>2.0298889040993</v>
      </c>
      <c r="J12" s="26">
        <f>I12*(1+$O$12)</f>
        <v>2.0907855712222791</v>
      </c>
      <c r="K12" s="26">
        <f>J12*(1+$O$12)</f>
        <v>2.1535091383589475</v>
      </c>
      <c r="L12" s="26">
        <f>K12*(1+$O$12)</f>
        <v>2.2181144125097161</v>
      </c>
      <c r="M12" s="26">
        <f>L12*(1+$O$12)</f>
        <v>2.2846578448850074</v>
      </c>
      <c r="N12" s="26">
        <f>L12*O14</f>
        <v>33.271716187645744</v>
      </c>
      <c r="O12" s="23">
        <v>0.03</v>
      </c>
      <c r="P12" s="1" t="s">
        <v>2</v>
      </c>
    </row>
    <row r="13" spans="2:19" x14ac:dyDescent="0.2">
      <c r="B13" t="s">
        <v>19</v>
      </c>
      <c r="C13" s="8" t="str">
        <f>C7</f>
        <v>PV(6%)</v>
      </c>
      <c r="D13" s="26">
        <f>D12*(1+$O$13)^($D$11-D11-1)</f>
        <v>1.65188679245283</v>
      </c>
      <c r="E13" s="26">
        <f t="shared" ref="E13:M13" si="3">E12*(1+$O$7)^($D$5-E11-1)</f>
        <v>1.6051352794588818</v>
      </c>
      <c r="F13" s="26">
        <f t="shared" si="3"/>
        <v>1.5597069224930644</v>
      </c>
      <c r="G13" s="26">
        <f t="shared" si="3"/>
        <v>1.5155642737432609</v>
      </c>
      <c r="H13" s="26">
        <f t="shared" si="3"/>
        <v>1.4726709452410929</v>
      </c>
      <c r="I13" s="26">
        <f t="shared" si="3"/>
        <v>1.4309915788663448</v>
      </c>
      <c r="J13" s="26">
        <f t="shared" si="3"/>
        <v>1.390491817200316</v>
      </c>
      <c r="K13" s="26">
        <f t="shared" si="3"/>
        <v>1.3511382752040808</v>
      </c>
      <c r="L13" s="26">
        <f t="shared" si="3"/>
        <v>1.3128985126983048</v>
      </c>
      <c r="M13" s="26">
        <f t="shared" si="3"/>
        <v>1.2757410076219378</v>
      </c>
      <c r="N13" s="26">
        <f>N12*(1+$O$7)^($D$5-N11-1)</f>
        <v>18.578752538183561</v>
      </c>
      <c r="O13" s="23">
        <f>O7</f>
        <v>0.06</v>
      </c>
      <c r="P13" t="s">
        <v>3</v>
      </c>
    </row>
    <row r="14" spans="2:19" ht="13.5" thickBot="1" x14ac:dyDescent="0.25">
      <c r="C14" s="9" t="s">
        <v>4</v>
      </c>
      <c r="D14" s="27">
        <f>SUM(D13:N13)</f>
        <v>33.144977943163674</v>
      </c>
      <c r="E14" s="28"/>
      <c r="F14" s="28"/>
      <c r="G14" s="28"/>
      <c r="H14" s="28"/>
      <c r="I14" s="28"/>
      <c r="J14" s="28"/>
      <c r="K14" s="28"/>
      <c r="L14" s="28"/>
      <c r="M14" s="28"/>
      <c r="N14" s="28"/>
      <c r="O14" s="24">
        <v>15</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1.7</v>
      </c>
      <c r="D18" s="26">
        <f>C18*(1+$O$17)</f>
        <v>1.7</v>
      </c>
      <c r="E18" s="26">
        <f>D18*(1+$O$17)</f>
        <v>1.7</v>
      </c>
      <c r="F18" s="26">
        <f>E18*(1+$O$17)</f>
        <v>1.7</v>
      </c>
      <c r="G18" s="26">
        <f>F18*(1+$O$17)</f>
        <v>1.7</v>
      </c>
      <c r="H18" s="26">
        <f>G18*(1+$O$17)</f>
        <v>1.7</v>
      </c>
      <c r="I18" s="26">
        <f>H18*(1+$O$18)</f>
        <v>1.6659999999999999</v>
      </c>
      <c r="J18" s="26">
        <f>I18*(1+$O$18)</f>
        <v>1.6326799999999999</v>
      </c>
      <c r="K18" s="26">
        <f>J18*(1+$O$18)</f>
        <v>1.6000264</v>
      </c>
      <c r="L18" s="26">
        <f>K18*(1+$O$18)</f>
        <v>1.568025872</v>
      </c>
      <c r="M18" s="26">
        <f>L18*(1+$O$18)</f>
        <v>1.53666535456</v>
      </c>
      <c r="N18" s="26">
        <f>L18*O20</f>
        <v>12.544206976</v>
      </c>
      <c r="O18" s="23">
        <v>-0.02</v>
      </c>
      <c r="P18" s="1" t="s">
        <v>2</v>
      </c>
    </row>
    <row r="19" spans="2:16" x14ac:dyDescent="0.2">
      <c r="B19" t="s">
        <v>19</v>
      </c>
      <c r="C19" s="8" t="str">
        <f>C13</f>
        <v>PV(6%)</v>
      </c>
      <c r="D19" s="26">
        <f>D18*(1+$O$19)^($D$17-D17-1)</f>
        <v>1.6037735849056602</v>
      </c>
      <c r="E19" s="26">
        <f t="shared" ref="E19:N19" si="5">E18*(1+$O$19)^($D$17-E17-1)</f>
        <v>1.5129939480242076</v>
      </c>
      <c r="F19" s="26">
        <f t="shared" si="5"/>
        <v>1.4273527811549127</v>
      </c>
      <c r="G19" s="26">
        <f t="shared" si="5"/>
        <v>1.3465592275046347</v>
      </c>
      <c r="H19" s="26">
        <f t="shared" si="5"/>
        <v>1.2703388938722966</v>
      </c>
      <c r="I19" s="26">
        <f t="shared" si="5"/>
        <v>1.1744642603725006</v>
      </c>
      <c r="J19" s="26">
        <f t="shared" si="5"/>
        <v>1.0858254482689154</v>
      </c>
      <c r="K19" s="26">
        <f t="shared" si="5"/>
        <v>1.0038763578335257</v>
      </c>
      <c r="L19" s="26">
        <f t="shared" si="5"/>
        <v>0.92811210441212755</v>
      </c>
      <c r="M19" s="26">
        <f t="shared" si="5"/>
        <v>0.85806590785272163</v>
      </c>
      <c r="N19" s="26">
        <f t="shared" si="5"/>
        <v>7.0046196559405853</v>
      </c>
      <c r="O19" s="23">
        <f>O13</f>
        <v>0.06</v>
      </c>
      <c r="P19" t="s">
        <v>3</v>
      </c>
    </row>
    <row r="20" spans="2:16" ht="13.5" thickBot="1" x14ac:dyDescent="0.25">
      <c r="C20" s="9" t="s">
        <v>4</v>
      </c>
      <c r="D20" s="27">
        <f>SUM(D19:N19)</f>
        <v>19.215982170142087</v>
      </c>
      <c r="E20" s="28"/>
      <c r="F20" s="28"/>
      <c r="G20" s="28"/>
      <c r="H20" s="28"/>
      <c r="I20" s="28"/>
      <c r="J20" s="28"/>
      <c r="K20" s="28"/>
      <c r="L20" s="28"/>
      <c r="M20" s="28"/>
      <c r="N20" s="28"/>
      <c r="O20" s="24">
        <v>8</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26.75299301109721</v>
      </c>
      <c r="F23" s="31">
        <f>E23*D23</f>
        <v>16.051795806658326</v>
      </c>
    </row>
    <row r="24" spans="2:16" x14ac:dyDescent="0.2">
      <c r="C24" s="11" t="s">
        <v>16</v>
      </c>
      <c r="D24" s="29">
        <v>0.2</v>
      </c>
      <c r="E24" s="26">
        <f>D14</f>
        <v>33.144977943163674</v>
      </c>
      <c r="F24" s="31">
        <f>E24*D24</f>
        <v>6.6289955886327352</v>
      </c>
    </row>
    <row r="25" spans="2:16" ht="13.5" thickBot="1" x14ac:dyDescent="0.25">
      <c r="C25" s="13" t="s">
        <v>33</v>
      </c>
      <c r="D25" s="30">
        <v>0.2</v>
      </c>
      <c r="E25" s="32">
        <f>D20</f>
        <v>19.215982170142087</v>
      </c>
      <c r="F25" s="33">
        <f>E25*D25</f>
        <v>3.8431964340284175</v>
      </c>
    </row>
    <row r="26" spans="2:16" ht="13.5" thickBot="1" x14ac:dyDescent="0.25">
      <c r="E26" s="21" t="s">
        <v>11</v>
      </c>
      <c r="F26" s="22">
        <f>SUM(F23:F25)</f>
        <v>26.523987829319477</v>
      </c>
    </row>
    <row r="28" spans="2:16" x14ac:dyDescent="0.2">
      <c r="B28" t="s">
        <v>27</v>
      </c>
    </row>
    <row r="30" spans="2:16" x14ac:dyDescent="0.2">
      <c r="B30" t="s">
        <v>26</v>
      </c>
      <c r="C30" s="34" t="s">
        <v>28</v>
      </c>
    </row>
  </sheetData>
  <conditionalFormatting sqref="D3">
    <cfRule type="containsText" dxfId="27" priority="1" operator="containsText" text="overvalued">
      <formula>NOT(ISERROR(SEARCH("overvalued",D3)))</formula>
    </cfRule>
    <cfRule type="containsText" dxfId="26" priority="2" operator="containsText" text="undervalued">
      <formula>NOT(ISERROR(SEARCH("undervalued",D3)))</formula>
    </cfRule>
  </conditionalFormatting>
  <hyperlinks>
    <hyperlink ref="C30" r:id="rId1" xr:uid="{F00057EB-7283-48AF-ACDB-9A646003BB09}"/>
    <hyperlink ref="E2" r:id="rId2" xr:uid="{3AE00ADA-E986-44B6-A43B-914BE5506D76}"/>
    <hyperlink ref="C2" r:id="rId3" xr:uid="{97DFB807-790F-4555-8A3B-E599B2258EA3}"/>
  </hyperlinks>
  <pageMargins left="0.7" right="0.7" top="0.78740157499999996" bottom="0.78740157499999996" header="0.3" footer="0.3"/>
  <pageSetup paperSize="9" orientation="portrait"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E569-2931-43AD-8788-42084EE5A16F}">
  <dimension ref="B1:S30"/>
  <sheetViews>
    <sheetView showGridLines="0" topLeftCell="B1" zoomScaleNormal="100" workbookViewId="0">
      <selection activeCell="D20" sqref="D20"/>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62</v>
      </c>
      <c r="C2" s="34" t="s">
        <v>68</v>
      </c>
      <c r="D2" s="35" t="s">
        <v>67</v>
      </c>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1.5</v>
      </c>
      <c r="D6" s="26">
        <f>C6*(1+$O$5)</f>
        <v>1.53</v>
      </c>
      <c r="E6" s="26">
        <f>D6*(1+$O$5)</f>
        <v>1.5606</v>
      </c>
      <c r="F6" s="26">
        <f>E6*(1+$O$5)</f>
        <v>1.591812</v>
      </c>
      <c r="G6" s="26">
        <f>F6*(1+$O$5)</f>
        <v>1.6236482400000001</v>
      </c>
      <c r="H6" s="26">
        <f>G6*(1+$O$5)</f>
        <v>1.6561212048</v>
      </c>
      <c r="I6" s="26">
        <f>H6*(1+$O$6)</f>
        <v>1.689243628896</v>
      </c>
      <c r="J6" s="26">
        <f>I6*(1+$O$6)</f>
        <v>1.7230285014739199</v>
      </c>
      <c r="K6" s="26">
        <f>J6*(1+$O$6)</f>
        <v>1.7574890715033984</v>
      </c>
      <c r="L6" s="26">
        <f>K6*(1+$O$6)</f>
        <v>1.7926388529334665</v>
      </c>
      <c r="M6" s="26">
        <f>L6*(1+$O$6)</f>
        <v>1.8284916299921359</v>
      </c>
      <c r="N6" s="26">
        <f>L6*O8</f>
        <v>26.889582794001996</v>
      </c>
      <c r="O6" s="23">
        <v>0.02</v>
      </c>
      <c r="P6" s="1" t="s">
        <v>2</v>
      </c>
    </row>
    <row r="7" spans="2:19" x14ac:dyDescent="0.2">
      <c r="C7" s="8" t="str">
        <f>CONCATENATE(R8,O7*100,S8)</f>
        <v>PV(10%)</v>
      </c>
      <c r="D7" s="26">
        <f>D6*(1+$O$7)^($D$5-D5-1)</f>
        <v>1.3909090909090909</v>
      </c>
      <c r="E7" s="26">
        <f t="shared" ref="E7:N7" si="1">E6*(1+$O$7)^($D$5-E5-1)</f>
        <v>1.2897520661157023</v>
      </c>
      <c r="F7" s="26">
        <f t="shared" si="1"/>
        <v>1.1959519158527419</v>
      </c>
      <c r="G7" s="26">
        <f t="shared" si="1"/>
        <v>1.1089735946998154</v>
      </c>
      <c r="H7" s="26">
        <f t="shared" si="1"/>
        <v>1.0283209696307376</v>
      </c>
      <c r="I7" s="26">
        <f t="shared" si="1"/>
        <v>0.95353399002122952</v>
      </c>
      <c r="J7" s="26">
        <f t="shared" si="1"/>
        <v>0.88418606347423079</v>
      </c>
      <c r="K7" s="26">
        <f t="shared" si="1"/>
        <v>0.81988162249428675</v>
      </c>
      <c r="L7" s="26">
        <f t="shared" si="1"/>
        <v>0.76025386813106588</v>
      </c>
      <c r="M7" s="26">
        <f t="shared" si="1"/>
        <v>0.70496267772153387</v>
      </c>
      <c r="N7" s="26">
        <f t="shared" si="1"/>
        <v>10.367098201787261</v>
      </c>
      <c r="O7" s="23">
        <v>0.1</v>
      </c>
      <c r="P7" t="s">
        <v>3</v>
      </c>
    </row>
    <row r="8" spans="2:19" ht="13.5" thickBot="1" x14ac:dyDescent="0.25">
      <c r="C8" s="9" t="s">
        <v>29</v>
      </c>
      <c r="D8" s="27">
        <f>SUM(D7:N7)</f>
        <v>20.503824060837694</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v>1.5</v>
      </c>
      <c r="D12" s="26">
        <f>C12*(1+$O$11)</f>
        <v>1.5449999999999999</v>
      </c>
      <c r="E12" s="26">
        <f>D12*(1+$O$11)</f>
        <v>1.59135</v>
      </c>
      <c r="F12" s="26">
        <f>E12*(1+$O$11)</f>
        <v>1.6390905</v>
      </c>
      <c r="G12" s="26">
        <f>F12*(1+$O$11)</f>
        <v>1.6882632150000001</v>
      </c>
      <c r="H12" s="26">
        <f>G12*(1+$O$11)</f>
        <v>1.7389111114500002</v>
      </c>
      <c r="I12" s="26">
        <f>H12*(1+$O$12)</f>
        <v>1.7736893336790003</v>
      </c>
      <c r="J12" s="26">
        <f>I12*(1+$O$12)</f>
        <v>1.8091631203525804</v>
      </c>
      <c r="K12" s="26">
        <f>J12*(1+$O$12)</f>
        <v>1.8453463827596321</v>
      </c>
      <c r="L12" s="26">
        <f>K12*(1+$O$12)</f>
        <v>1.8822533104148249</v>
      </c>
      <c r="M12" s="26">
        <f>L12*(1+$O$12)</f>
        <v>1.9198983766231215</v>
      </c>
      <c r="N12" s="26">
        <f>L12*O14</f>
        <v>37.645066208296498</v>
      </c>
      <c r="O12" s="23">
        <v>0.02</v>
      </c>
      <c r="P12" s="1" t="s">
        <v>2</v>
      </c>
    </row>
    <row r="13" spans="2:19" x14ac:dyDescent="0.2">
      <c r="B13" t="s">
        <v>19</v>
      </c>
      <c r="C13" s="8" t="str">
        <f>C7</f>
        <v>PV(10%)</v>
      </c>
      <c r="D13" s="26">
        <f>D12*(1+$O$13)^($D$11-D11-1)</f>
        <v>1.4045454545454545</v>
      </c>
      <c r="E13" s="26">
        <f t="shared" ref="E13:M13" si="3">E12*(1+$O$7)^($D$5-E11-1)</f>
        <v>1.3151652892561982</v>
      </c>
      <c r="F13" s="26">
        <f t="shared" si="3"/>
        <v>1.2314729526671673</v>
      </c>
      <c r="G13" s="26">
        <f t="shared" si="3"/>
        <v>1.1531064920428931</v>
      </c>
      <c r="H13" s="26">
        <f t="shared" si="3"/>
        <v>1.0797269880037998</v>
      </c>
      <c r="I13" s="26">
        <f t="shared" si="3"/>
        <v>1.0012013888762508</v>
      </c>
      <c r="J13" s="26">
        <f t="shared" si="3"/>
        <v>0.92838674241252328</v>
      </c>
      <c r="K13" s="26">
        <f t="shared" si="3"/>
        <v>0.86086770660070344</v>
      </c>
      <c r="L13" s="26">
        <f t="shared" si="3"/>
        <v>0.7982591461206523</v>
      </c>
      <c r="M13" s="26">
        <f t="shared" si="3"/>
        <v>0.74020393549369579</v>
      </c>
      <c r="N13" s="26">
        <f>N12*(1+$O$7)^($D$5-N11-1)</f>
        <v>14.513802656739133</v>
      </c>
      <c r="O13" s="23">
        <f>O7</f>
        <v>0.1</v>
      </c>
      <c r="P13" t="s">
        <v>3</v>
      </c>
    </row>
    <row r="14" spans="2:19" ht="13.5" thickBot="1" x14ac:dyDescent="0.25">
      <c r="C14" s="9" t="s">
        <v>4</v>
      </c>
      <c r="D14" s="27">
        <f>SUM(D13:N13)</f>
        <v>25.026738752758469</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1.5</v>
      </c>
      <c r="D18" s="26">
        <f>C18*(1+$O$17)</f>
        <v>1.5</v>
      </c>
      <c r="E18" s="26">
        <f>D18*(1+$O$17)</f>
        <v>1.5</v>
      </c>
      <c r="F18" s="26">
        <f>E18*(1+$O$17)</f>
        <v>1.5</v>
      </c>
      <c r="G18" s="26">
        <f>F18*(1+$O$17)</f>
        <v>1.5</v>
      </c>
      <c r="H18" s="26">
        <f>G18*(1+$O$17)</f>
        <v>1.5</v>
      </c>
      <c r="I18" s="26">
        <f>H18*(1+$O$18)</f>
        <v>1.47</v>
      </c>
      <c r="J18" s="26">
        <f>I18*(1+$O$18)</f>
        <v>1.4405999999999999</v>
      </c>
      <c r="K18" s="26">
        <f>J18*(1+$O$18)</f>
        <v>1.4117879999999998</v>
      </c>
      <c r="L18" s="26">
        <f>K18*(1+$O$18)</f>
        <v>1.3835522399999998</v>
      </c>
      <c r="M18" s="26">
        <f>L18*(1+$O$18)</f>
        <v>1.3558811951999998</v>
      </c>
      <c r="N18" s="26">
        <f>L18*O20</f>
        <v>13.835522399999999</v>
      </c>
      <c r="O18" s="23">
        <v>-0.02</v>
      </c>
      <c r="P18" s="1" t="s">
        <v>2</v>
      </c>
    </row>
    <row r="19" spans="2:16" x14ac:dyDescent="0.2">
      <c r="B19" t="s">
        <v>19</v>
      </c>
      <c r="C19" s="8" t="str">
        <f>C13</f>
        <v>PV(10%)</v>
      </c>
      <c r="D19" s="26">
        <f>D18*(1+$O$19)^($D$17-D17-1)</f>
        <v>1.3636363636363635</v>
      </c>
      <c r="E19" s="26">
        <f t="shared" ref="E19:N19" si="5">E18*(1+$O$19)^($D$17-E17-1)</f>
        <v>1.2396694214876032</v>
      </c>
      <c r="F19" s="26">
        <f t="shared" si="5"/>
        <v>1.1269722013523662</v>
      </c>
      <c r="G19" s="26">
        <f t="shared" si="5"/>
        <v>1.0245201830476058</v>
      </c>
      <c r="H19" s="26">
        <f t="shared" si="5"/>
        <v>0.93138198458873234</v>
      </c>
      <c r="I19" s="26">
        <f t="shared" si="5"/>
        <v>0.82977667717905246</v>
      </c>
      <c r="J19" s="26">
        <f t="shared" si="5"/>
        <v>0.7392555851231557</v>
      </c>
      <c r="K19" s="26">
        <f t="shared" si="5"/>
        <v>0.6586095212915386</v>
      </c>
      <c r="L19" s="26">
        <f t="shared" si="5"/>
        <v>0.58676120987791625</v>
      </c>
      <c r="M19" s="26">
        <f t="shared" si="5"/>
        <v>0.52275089607305258</v>
      </c>
      <c r="N19" s="26">
        <f t="shared" si="5"/>
        <v>5.3341928170719655</v>
      </c>
      <c r="O19" s="23">
        <f>O13</f>
        <v>0.1</v>
      </c>
      <c r="P19" t="s">
        <v>3</v>
      </c>
    </row>
    <row r="20" spans="2:16" ht="13.5" thickBot="1" x14ac:dyDescent="0.25">
      <c r="C20" s="9" t="s">
        <v>4</v>
      </c>
      <c r="D20" s="27">
        <f>SUM(D19:N19)</f>
        <v>14.357526860729353</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20.503824060837694</v>
      </c>
      <c r="F23" s="31">
        <f>E23*D23</f>
        <v>12.302294436502615</v>
      </c>
    </row>
    <row r="24" spans="2:16" x14ac:dyDescent="0.2">
      <c r="C24" s="11" t="s">
        <v>16</v>
      </c>
      <c r="D24" s="29">
        <v>0.2</v>
      </c>
      <c r="E24" s="26">
        <f>D14</f>
        <v>25.026738752758469</v>
      </c>
      <c r="F24" s="31">
        <f>E24*D24</f>
        <v>5.0053477505516941</v>
      </c>
    </row>
    <row r="25" spans="2:16" ht="13.5" thickBot="1" x14ac:dyDescent="0.25">
      <c r="C25" s="13" t="s">
        <v>33</v>
      </c>
      <c r="D25" s="30">
        <v>0.2</v>
      </c>
      <c r="E25" s="32">
        <f>D20</f>
        <v>14.357526860729353</v>
      </c>
      <c r="F25" s="33">
        <f>E25*D25</f>
        <v>2.8715053721458705</v>
      </c>
    </row>
    <row r="26" spans="2:16" ht="13.5" thickBot="1" x14ac:dyDescent="0.25">
      <c r="E26" s="21" t="s">
        <v>11</v>
      </c>
      <c r="F26" s="22">
        <f>SUM(F23:F25)</f>
        <v>20.179147559200182</v>
      </c>
    </row>
    <row r="28" spans="2:16" x14ac:dyDescent="0.2">
      <c r="B28" t="s">
        <v>27</v>
      </c>
    </row>
    <row r="30" spans="2:16" x14ac:dyDescent="0.2">
      <c r="B30" t="s">
        <v>26</v>
      </c>
      <c r="C30" s="34" t="s">
        <v>28</v>
      </c>
    </row>
  </sheetData>
  <conditionalFormatting sqref="D3">
    <cfRule type="containsText" dxfId="25" priority="1" operator="containsText" text="overvalued">
      <formula>NOT(ISERROR(SEARCH("overvalued",D3)))</formula>
    </cfRule>
    <cfRule type="containsText" dxfId="24" priority="2" operator="containsText" text="undervalued">
      <formula>NOT(ISERROR(SEARCH("undervalued",D3)))</formula>
    </cfRule>
  </conditionalFormatting>
  <hyperlinks>
    <hyperlink ref="C30" r:id="rId1" xr:uid="{A7AB1C12-F5C6-42C6-81BE-7A9E495ACEF0}"/>
    <hyperlink ref="D2" r:id="rId2" xr:uid="{2BD1F152-1445-4126-863F-523BF05E9BEC}"/>
    <hyperlink ref="C2" r:id="rId3" xr:uid="{177E533A-DB18-4522-91DA-20025D872232}"/>
  </hyperlinks>
  <pageMargins left="0.7" right="0.7" top="0.78740157499999996" bottom="0.78740157499999996" header="0.3" footer="0.3"/>
  <pageSetup paperSize="9" orientation="portrait"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9AF0-007D-4EDE-891C-45820C3AF4D6}">
  <dimension ref="B1:S30"/>
  <sheetViews>
    <sheetView showGridLines="0" topLeftCell="B1" zoomScaleNormal="100" workbookViewId="0">
      <selection activeCell="E2" sqref="E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60</v>
      </c>
      <c r="C2" s="10"/>
      <c r="D2" s="19"/>
      <c r="E2" s="34" t="s">
        <v>67</v>
      </c>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7.0000000000000007E-2</v>
      </c>
      <c r="P5" t="s">
        <v>1</v>
      </c>
      <c r="R5" s="1"/>
    </row>
    <row r="6" spans="2:19" x14ac:dyDescent="0.2">
      <c r="B6" t="s">
        <v>22</v>
      </c>
      <c r="C6" s="7">
        <v>100</v>
      </c>
      <c r="D6" s="26">
        <f>C6*(1+$O$5)</f>
        <v>107</v>
      </c>
      <c r="E6" s="26">
        <f>D6*(1+$O$5)</f>
        <v>114.49000000000001</v>
      </c>
      <c r="F6" s="26">
        <f>E6*(1+$O$5)</f>
        <v>122.50430000000001</v>
      </c>
      <c r="G6" s="26">
        <f>F6*(1+$O$5)</f>
        <v>131.07960100000003</v>
      </c>
      <c r="H6" s="36">
        <f>G6*(1+$O$5)</f>
        <v>140.25517307000004</v>
      </c>
      <c r="I6" s="36">
        <v>182</v>
      </c>
      <c r="J6" s="26">
        <f>I6*(1+$O$6)</f>
        <v>187.46</v>
      </c>
      <c r="K6" s="26">
        <f>J6*(1+$O$6)</f>
        <v>193.08380000000002</v>
      </c>
      <c r="L6" s="26">
        <f>K6*(1+$O$6)</f>
        <v>198.87631400000004</v>
      </c>
      <c r="M6" s="26">
        <f>L6*(1+$O$6)</f>
        <v>204.84260342000005</v>
      </c>
      <c r="N6" s="26">
        <f>L6*O8</f>
        <v>3977.526280000001</v>
      </c>
      <c r="O6" s="23">
        <v>0.03</v>
      </c>
      <c r="P6" s="1" t="s">
        <v>2</v>
      </c>
    </row>
    <row r="7" spans="2:19" x14ac:dyDescent="0.2">
      <c r="C7" s="8" t="str">
        <f>CONCATENATE(R8,O7*100,S8)</f>
        <v>PV(10%)</v>
      </c>
      <c r="D7" s="26">
        <f>D6*(1+$O$7)^($D$5-D5-1)</f>
        <v>97.272727272727266</v>
      </c>
      <c r="E7" s="26">
        <f t="shared" ref="E7:N7" si="1">E6*(1+$O$7)^($D$5-E5-1)</f>
        <v>94.619834710743802</v>
      </c>
      <c r="F7" s="26">
        <f t="shared" si="1"/>
        <v>92.039293764087134</v>
      </c>
      <c r="G7" s="26">
        <f t="shared" si="1"/>
        <v>89.52913120688477</v>
      </c>
      <c r="H7" s="26">
        <f t="shared" si="1"/>
        <v>87.087427628515186</v>
      </c>
      <c r="I7" s="26">
        <f t="shared" si="1"/>
        <v>102.73425526978745</v>
      </c>
      <c r="J7" s="26">
        <f t="shared" si="1"/>
        <v>96.196620843528237</v>
      </c>
      <c r="K7" s="26">
        <f t="shared" si="1"/>
        <v>90.075017698940087</v>
      </c>
      <c r="L7" s="26">
        <f t="shared" si="1"/>
        <v>84.342971118098447</v>
      </c>
      <c r="M7" s="26">
        <f t="shared" si="1"/>
        <v>78.975691137855819</v>
      </c>
      <c r="N7" s="26">
        <f t="shared" si="1"/>
        <v>1533.508565783608</v>
      </c>
      <c r="O7" s="23">
        <v>0.1</v>
      </c>
      <c r="P7" t="s">
        <v>3</v>
      </c>
    </row>
    <row r="8" spans="2:19" ht="13.5" thickBot="1" x14ac:dyDescent="0.25">
      <c r="C8" s="9" t="s">
        <v>29</v>
      </c>
      <c r="D8" s="27">
        <f>SUM(D7:N7)</f>
        <v>2446.3815364347761</v>
      </c>
      <c r="E8" s="28"/>
      <c r="F8" s="28"/>
      <c r="G8" s="28"/>
      <c r="H8" s="28"/>
      <c r="I8" s="28"/>
      <c r="J8" s="28"/>
      <c r="K8" s="28"/>
      <c r="L8" s="28"/>
      <c r="M8" s="28"/>
      <c r="N8" s="28"/>
      <c r="O8" s="24">
        <v>20</v>
      </c>
      <c r="P8" t="s">
        <v>23</v>
      </c>
      <c r="R8" s="20" t="s">
        <v>24</v>
      </c>
      <c r="S8" s="20" t="s">
        <v>25</v>
      </c>
    </row>
    <row r="9" spans="2:19" x14ac:dyDescent="0.2">
      <c r="C9" s="39" t="s">
        <v>61</v>
      </c>
      <c r="D9" s="40">
        <v>0.5</v>
      </c>
      <c r="E9" s="40">
        <v>0.5</v>
      </c>
      <c r="F9" s="40">
        <v>0.5</v>
      </c>
      <c r="G9" s="40">
        <v>0.5</v>
      </c>
      <c r="H9" s="40">
        <v>0.5</v>
      </c>
      <c r="I9" s="40">
        <v>0.75</v>
      </c>
      <c r="J9" s="38">
        <v>0.75</v>
      </c>
      <c r="K9" s="38">
        <v>0.75</v>
      </c>
      <c r="L9" s="38">
        <v>0.75</v>
      </c>
      <c r="M9" s="38">
        <v>0.75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0.1</v>
      </c>
      <c r="P11" t="s">
        <v>1</v>
      </c>
    </row>
    <row r="12" spans="2:19" x14ac:dyDescent="0.2">
      <c r="B12" t="s">
        <v>21</v>
      </c>
      <c r="C12" s="7">
        <v>100</v>
      </c>
      <c r="D12" s="26">
        <f>C12*(1+$O$11)</f>
        <v>110.00000000000001</v>
      </c>
      <c r="E12" s="26">
        <f>D12*(1+$O$11)</f>
        <v>121.00000000000003</v>
      </c>
      <c r="F12" s="26">
        <f>E12*(1+$O$11)</f>
        <v>133.10000000000005</v>
      </c>
      <c r="G12" s="26">
        <f>F12*(1+$O$11)</f>
        <v>146.41000000000008</v>
      </c>
      <c r="H12" s="26">
        <f>G12*(1+$O$11)</f>
        <v>161.0510000000001</v>
      </c>
      <c r="I12" s="26">
        <f>H12*(1+$O$12)</f>
        <v>177.15610000000012</v>
      </c>
      <c r="J12" s="26">
        <f>I12*(1+$O$12)</f>
        <v>194.87171000000015</v>
      </c>
      <c r="K12" s="26">
        <f>J12*(1+$O$12)</f>
        <v>214.3588810000002</v>
      </c>
      <c r="L12" s="26">
        <f>K12*(1+$O$12)</f>
        <v>235.79476910000022</v>
      </c>
      <c r="M12" s="26">
        <f>L12*(1+$O$12)</f>
        <v>259.37424601000026</v>
      </c>
      <c r="N12" s="26">
        <f>L12*O14</f>
        <v>5894.8692275000058</v>
      </c>
      <c r="O12" s="23">
        <v>0.1</v>
      </c>
      <c r="P12" s="1" t="s">
        <v>2</v>
      </c>
    </row>
    <row r="13" spans="2:19" x14ac:dyDescent="0.2">
      <c r="B13" t="s">
        <v>19</v>
      </c>
      <c r="C13" s="8" t="str">
        <f>C7</f>
        <v>PV(10%)</v>
      </c>
      <c r="D13" s="26">
        <f>D12*(1+$O$13)^($D$11-D11-1)</f>
        <v>100.00000000000001</v>
      </c>
      <c r="E13" s="26">
        <f t="shared" ref="E13:M13" si="3">E12*(1+$O$7)^($D$5-E11-1)</f>
        <v>100.00000000000001</v>
      </c>
      <c r="F13" s="26">
        <f t="shared" si="3"/>
        <v>100.00000000000001</v>
      </c>
      <c r="G13" s="26">
        <f t="shared" si="3"/>
        <v>100.00000000000003</v>
      </c>
      <c r="H13" s="26">
        <f t="shared" si="3"/>
        <v>100.00000000000003</v>
      </c>
      <c r="I13" s="26">
        <f t="shared" si="3"/>
        <v>100.00000000000003</v>
      </c>
      <c r="J13" s="26">
        <f t="shared" si="3"/>
        <v>100.00000000000001</v>
      </c>
      <c r="K13" s="26">
        <f t="shared" si="3"/>
        <v>100.00000000000003</v>
      </c>
      <c r="L13" s="26">
        <f t="shared" si="3"/>
        <v>100.00000000000003</v>
      </c>
      <c r="M13" s="26">
        <f t="shared" si="3"/>
        <v>100.00000000000003</v>
      </c>
      <c r="N13" s="26">
        <f>N12*(1+$O$7)^($D$5-N11-1)</f>
        <v>2272.7272727272734</v>
      </c>
      <c r="O13" s="23">
        <f>O7</f>
        <v>0.1</v>
      </c>
      <c r="P13" t="s">
        <v>3</v>
      </c>
    </row>
    <row r="14" spans="2:19" ht="13.5" thickBot="1" x14ac:dyDescent="0.25">
      <c r="C14" s="9" t="s">
        <v>4</v>
      </c>
      <c r="D14" s="27">
        <f>SUM(D13:N13)</f>
        <v>3272.7272727272734</v>
      </c>
      <c r="E14" s="28"/>
      <c r="F14" s="28"/>
      <c r="G14" s="28"/>
      <c r="H14" s="28"/>
      <c r="I14" s="28"/>
      <c r="J14" s="28"/>
      <c r="K14" s="28"/>
      <c r="L14" s="28"/>
      <c r="M14" s="28"/>
      <c r="N14" s="28"/>
      <c r="O14" s="24">
        <v>25</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0.04</v>
      </c>
      <c r="P17" t="s">
        <v>1</v>
      </c>
    </row>
    <row r="18" spans="2:16" x14ac:dyDescent="0.2">
      <c r="B18" t="s">
        <v>20</v>
      </c>
      <c r="C18" s="7">
        <f>C12</f>
        <v>100</v>
      </c>
      <c r="D18" s="26">
        <f>C18*(1+$O$17)</f>
        <v>104</v>
      </c>
      <c r="E18" s="26">
        <f>D18*(1+$O$17)</f>
        <v>108.16</v>
      </c>
      <c r="F18" s="26">
        <f>E18*(1+$O$17)</f>
        <v>112.4864</v>
      </c>
      <c r="G18" s="26">
        <f>F18*(1+$O$17)</f>
        <v>116.98585600000001</v>
      </c>
      <c r="H18" s="26">
        <f>G18*(1+$O$17)</f>
        <v>121.66529024000002</v>
      </c>
      <c r="I18" s="26">
        <f>H18*(1+$O$18)</f>
        <v>122.88194314240002</v>
      </c>
      <c r="J18" s="26">
        <f>I18*(1+$O$18)</f>
        <v>124.11076257382402</v>
      </c>
      <c r="K18" s="26">
        <f>J18*(1+$O$18)</f>
        <v>125.35187019956226</v>
      </c>
      <c r="L18" s="26">
        <f>K18*(1+$O$18)</f>
        <v>126.60538890155787</v>
      </c>
      <c r="M18" s="26">
        <f>L18*(1+$O$18)</f>
        <v>127.87144279057345</v>
      </c>
      <c r="N18" s="26">
        <f>L18*O20</f>
        <v>1519.2646668186944</v>
      </c>
      <c r="O18" s="23">
        <v>0.01</v>
      </c>
      <c r="P18" s="1" t="s">
        <v>2</v>
      </c>
    </row>
    <row r="19" spans="2:16" x14ac:dyDescent="0.2">
      <c r="B19" t="s">
        <v>19</v>
      </c>
      <c r="C19" s="8" t="str">
        <f>C13</f>
        <v>PV(10%)</v>
      </c>
      <c r="D19" s="26">
        <f>D18*(1+$O$19)^($D$17-D17-1)</f>
        <v>94.545454545454547</v>
      </c>
      <c r="E19" s="26">
        <f t="shared" ref="E19:N19" si="5">E18*(1+$O$19)^($D$17-E17-1)</f>
        <v>89.388429752066102</v>
      </c>
      <c r="F19" s="26">
        <f t="shared" si="5"/>
        <v>84.512697220135209</v>
      </c>
      <c r="G19" s="26">
        <f t="shared" si="5"/>
        <v>79.902913735400574</v>
      </c>
      <c r="H19" s="26">
        <f t="shared" si="5"/>
        <v>75.544572986196897</v>
      </c>
      <c r="I19" s="26">
        <f t="shared" si="5"/>
        <v>69.363653378235341</v>
      </c>
      <c r="J19" s="26">
        <f t="shared" si="5"/>
        <v>63.688445374561525</v>
      </c>
      <c r="K19" s="26">
        <f t="shared" si="5"/>
        <v>58.477572571188304</v>
      </c>
      <c r="L19" s="26">
        <f t="shared" si="5"/>
        <v>53.693043906272898</v>
      </c>
      <c r="M19" s="26">
        <f t="shared" si="5"/>
        <v>49.299976677577838</v>
      </c>
      <c r="N19" s="26">
        <f t="shared" si="5"/>
        <v>585.74229715934064</v>
      </c>
      <c r="O19" s="23">
        <f>O13</f>
        <v>0.1</v>
      </c>
      <c r="P19" t="s">
        <v>3</v>
      </c>
    </row>
    <row r="20" spans="2:16" ht="13.5" thickBot="1" x14ac:dyDescent="0.25">
      <c r="C20" s="9" t="s">
        <v>4</v>
      </c>
      <c r="D20" s="27">
        <f>SUM(D19:N19)</f>
        <v>1304.15905730643</v>
      </c>
      <c r="E20" s="28"/>
      <c r="F20" s="28"/>
      <c r="G20" s="28"/>
      <c r="H20" s="28"/>
      <c r="I20" s="28"/>
      <c r="J20" s="28"/>
      <c r="K20" s="28"/>
      <c r="L20" s="28"/>
      <c r="M20" s="28"/>
      <c r="N20" s="28"/>
      <c r="O20" s="24">
        <v>12</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2446.3815364347761</v>
      </c>
      <c r="F23" s="31">
        <f>E23*D23</f>
        <v>1467.8289218608656</v>
      </c>
    </row>
    <row r="24" spans="2:16" x14ac:dyDescent="0.2">
      <c r="C24" s="11" t="s">
        <v>16</v>
      </c>
      <c r="D24" s="29">
        <v>0.1</v>
      </c>
      <c r="E24" s="26">
        <f>D14</f>
        <v>3272.7272727272734</v>
      </c>
      <c r="F24" s="31">
        <f>E24*D24</f>
        <v>327.27272727272737</v>
      </c>
    </row>
    <row r="25" spans="2:16" ht="13.5" thickBot="1" x14ac:dyDescent="0.25">
      <c r="C25" s="13" t="s">
        <v>33</v>
      </c>
      <c r="D25" s="30">
        <v>0.3</v>
      </c>
      <c r="E25" s="32">
        <f>D20</f>
        <v>1304.15905730643</v>
      </c>
      <c r="F25" s="33">
        <f>E25*D25</f>
        <v>391.24771719192898</v>
      </c>
    </row>
    <row r="26" spans="2:16" ht="13.5" thickBot="1" x14ac:dyDescent="0.25">
      <c r="E26" s="21" t="s">
        <v>11</v>
      </c>
      <c r="F26" s="22">
        <f>SUM(F23:F25)</f>
        <v>2186.3493663255222</v>
      </c>
    </row>
    <row r="28" spans="2:16" x14ac:dyDescent="0.2">
      <c r="B28" t="s">
        <v>27</v>
      </c>
    </row>
    <row r="30" spans="2:16" x14ac:dyDescent="0.2">
      <c r="B30" t="s">
        <v>26</v>
      </c>
      <c r="C30" s="34" t="s">
        <v>28</v>
      </c>
    </row>
  </sheetData>
  <conditionalFormatting sqref="D3">
    <cfRule type="containsText" dxfId="23" priority="1" operator="containsText" text="overvalued">
      <formula>NOT(ISERROR(SEARCH("overvalued",D3)))</formula>
    </cfRule>
    <cfRule type="containsText" dxfId="22" priority="2" operator="containsText" text="undervalued">
      <formula>NOT(ISERROR(SEARCH("undervalued",D3)))</formula>
    </cfRule>
  </conditionalFormatting>
  <hyperlinks>
    <hyperlink ref="C30" r:id="rId1" xr:uid="{86900434-2873-45F6-BC13-02E2471724B6}"/>
    <hyperlink ref="E2" r:id="rId2" xr:uid="{B19AFBA4-D492-4096-933F-EFF7C1ECD695}"/>
  </hyperlinks>
  <pageMargins left="0.7" right="0.7" top="0.78740157499999996" bottom="0.78740157499999996" header="0.3" footer="0.3"/>
  <pageSetup paperSize="9" orientation="portrait" r:id="rId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27C1-A278-4D23-AC73-4A503B4FD7A0}">
  <dimension ref="B1:S30"/>
  <sheetViews>
    <sheetView showGridLines="0" topLeftCell="B1" zoomScaleNormal="100" workbookViewId="0">
      <selection activeCell="D2" sqref="D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56</v>
      </c>
      <c r="C2" s="10"/>
      <c r="D2" s="37" t="s">
        <v>58</v>
      </c>
      <c r="S2" s="3" t="s">
        <v>7</v>
      </c>
    </row>
    <row r="3" spans="2:19" x14ac:dyDescent="0.2">
      <c r="C3" s="12"/>
      <c r="D3" s="14"/>
    </row>
    <row r="4" spans="2:19" ht="26.25" thickBot="1" x14ac:dyDescent="0.25">
      <c r="N4" s="5" t="s">
        <v>5</v>
      </c>
      <c r="O4" s="4" t="s">
        <v>0</v>
      </c>
    </row>
    <row r="5" spans="2:19" x14ac:dyDescent="0.2">
      <c r="B5" t="s">
        <v>8</v>
      </c>
      <c r="C5" s="6" t="s">
        <v>57</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1.2</v>
      </c>
      <c r="D6" s="26">
        <f>C6*(1+$O$5)</f>
        <v>1.224</v>
      </c>
      <c r="E6" s="26">
        <f>D6*(1+$O$5)</f>
        <v>1.24848</v>
      </c>
      <c r="F6" s="26">
        <f>E6*(1+$O$5)</f>
        <v>1.2734496</v>
      </c>
      <c r="G6" s="26">
        <f>F6*(1+$O$5)</f>
        <v>1.2989185919999999</v>
      </c>
      <c r="H6" s="26">
        <f>G6*(1+$O$5)</f>
        <v>1.3248969638399999</v>
      </c>
      <c r="I6" s="26">
        <f>H6*(1+$O$6)</f>
        <v>1.3513949031168</v>
      </c>
      <c r="J6" s="26">
        <f>I6*(1+$O$6)</f>
        <v>1.378422801179136</v>
      </c>
      <c r="K6" s="26">
        <f>J6*(1+$O$6)</f>
        <v>1.4059912572027187</v>
      </c>
      <c r="L6" s="26">
        <f>K6*(1+$O$6)</f>
        <v>1.4341110823467731</v>
      </c>
      <c r="M6" s="26">
        <f>L6*(1+$O$6)</f>
        <v>1.4627933039937087</v>
      </c>
      <c r="N6" s="26">
        <f>L6*O8</f>
        <v>35.852777058669325</v>
      </c>
      <c r="O6" s="23">
        <v>0.02</v>
      </c>
      <c r="P6" s="1" t="s">
        <v>2</v>
      </c>
    </row>
    <row r="7" spans="2:19" x14ac:dyDescent="0.2">
      <c r="C7" s="8" t="str">
        <f>CONCATENATE(R8,O7*100,S8)</f>
        <v>PV(5%)</v>
      </c>
      <c r="D7" s="26">
        <f>D6*(1+$O$7)^($D$5-D5-1)</f>
        <v>1.1657142857142857</v>
      </c>
      <c r="E7" s="26">
        <f t="shared" ref="E7:N7" si="1">E6*(1+$O$7)^($D$5-E5-1)</f>
        <v>1.132408163265306</v>
      </c>
      <c r="F7" s="26">
        <f t="shared" si="1"/>
        <v>1.1000536443148687</v>
      </c>
      <c r="G7" s="26">
        <f t="shared" si="1"/>
        <v>1.0686235401915867</v>
      </c>
      <c r="H7" s="26">
        <f t="shared" si="1"/>
        <v>1.0380914390432556</v>
      </c>
      <c r="I7" s="26">
        <f t="shared" si="1"/>
        <v>1.00843168364202</v>
      </c>
      <c r="J7" s="26">
        <f t="shared" si="1"/>
        <v>0.97961934982367627</v>
      </c>
      <c r="K7" s="26">
        <f t="shared" si="1"/>
        <v>0.95163022554300003</v>
      </c>
      <c r="L7" s="26">
        <f t="shared" si="1"/>
        <v>0.92444079052748562</v>
      </c>
      <c r="M7" s="26">
        <f t="shared" si="1"/>
        <v>0.89802819651241472</v>
      </c>
      <c r="N7" s="26">
        <f t="shared" si="1"/>
        <v>22.010495012559179</v>
      </c>
      <c r="O7" s="23">
        <v>0.05</v>
      </c>
      <c r="P7" t="s">
        <v>3</v>
      </c>
    </row>
    <row r="8" spans="2:19" ht="13.5" thickBot="1" x14ac:dyDescent="0.25">
      <c r="C8" s="9" t="s">
        <v>29</v>
      </c>
      <c r="D8" s="27">
        <f>SUM(D7:N7)</f>
        <v>32.277536331137078</v>
      </c>
      <c r="E8" s="28"/>
      <c r="F8" s="28"/>
      <c r="G8" s="28"/>
      <c r="H8" s="28"/>
      <c r="I8" s="28"/>
      <c r="J8" s="28"/>
      <c r="K8" s="28"/>
      <c r="L8" s="28"/>
      <c r="M8" s="28"/>
      <c r="N8" s="28"/>
      <c r="O8" s="24">
        <v>25</v>
      </c>
      <c r="P8" t="s">
        <v>23</v>
      </c>
      <c r="R8" s="20" t="s">
        <v>24</v>
      </c>
      <c r="S8" s="20" t="s">
        <v>25</v>
      </c>
    </row>
    <row r="10" spans="2:19" ht="26.25" thickBot="1" x14ac:dyDescent="0.25">
      <c r="N10" s="5" t="s">
        <v>5</v>
      </c>
      <c r="O10" s="4" t="s">
        <v>0</v>
      </c>
    </row>
    <row r="11" spans="2:19" x14ac:dyDescent="0.2">
      <c r="B11" t="s">
        <v>9</v>
      </c>
      <c r="C11" s="6" t="str">
        <f>C5</f>
        <v>Dividend</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0.04</v>
      </c>
      <c r="P11" t="s">
        <v>1</v>
      </c>
    </row>
    <row r="12" spans="2:19" x14ac:dyDescent="0.2">
      <c r="B12" t="s">
        <v>21</v>
      </c>
      <c r="C12" s="7">
        <f>C6</f>
        <v>1.2</v>
      </c>
      <c r="D12" s="26">
        <f>C12*(1+$O$11)</f>
        <v>1.248</v>
      </c>
      <c r="E12" s="26">
        <f>D12*(1+$O$11)</f>
        <v>1.29792</v>
      </c>
      <c r="F12" s="26">
        <f>E12*(1+$O$11)</f>
        <v>1.3498368000000001</v>
      </c>
      <c r="G12" s="26">
        <f>F12*(1+$O$11)</f>
        <v>1.4038302720000002</v>
      </c>
      <c r="H12" s="26">
        <f>G12*(1+$O$11)</f>
        <v>1.4599834828800002</v>
      </c>
      <c r="I12" s="26">
        <f>H12*(1+$O$12)</f>
        <v>1.5183828221952003</v>
      </c>
      <c r="J12" s="26">
        <f>I12*(1+$O$12)</f>
        <v>1.5791181350830084</v>
      </c>
      <c r="K12" s="26">
        <f>J12*(1+$O$12)</f>
        <v>1.6422828604863287</v>
      </c>
      <c r="L12" s="26">
        <f>K12*(1+$O$12)</f>
        <v>1.707974174905782</v>
      </c>
      <c r="M12" s="26">
        <f>L12*(1+$O$12)</f>
        <v>1.7762931419020134</v>
      </c>
      <c r="N12" s="26">
        <f>L12*O14</f>
        <v>51.239225247173458</v>
      </c>
      <c r="O12" s="23">
        <v>0.04</v>
      </c>
      <c r="P12" s="1" t="s">
        <v>2</v>
      </c>
    </row>
    <row r="13" spans="2:19" x14ac:dyDescent="0.2">
      <c r="B13" t="s">
        <v>19</v>
      </c>
      <c r="C13" s="8" t="str">
        <f>C7</f>
        <v>PV(5%)</v>
      </c>
      <c r="D13" s="26">
        <f>D12*(1+$O$13)^($D$11-D11-1)</f>
        <v>1.1885714285714286</v>
      </c>
      <c r="E13" s="26">
        <f t="shared" ref="E13:M13" si="3">E12*(1+$O$7)^($D$5-E11-1)</f>
        <v>1.1772517006802721</v>
      </c>
      <c r="F13" s="26">
        <f t="shared" si="3"/>
        <v>1.1660397797214124</v>
      </c>
      <c r="G13" s="26">
        <f t="shared" si="3"/>
        <v>1.1549346389621611</v>
      </c>
      <c r="H13" s="26">
        <f t="shared" si="3"/>
        <v>1.1439352614482357</v>
      </c>
      <c r="I13" s="26">
        <f t="shared" si="3"/>
        <v>1.1330406399106334</v>
      </c>
      <c r="J13" s="26">
        <f t="shared" si="3"/>
        <v>1.1222497766733892</v>
      </c>
      <c r="K13" s="26">
        <f t="shared" si="3"/>
        <v>1.1115616835622142</v>
      </c>
      <c r="L13" s="26">
        <f t="shared" si="3"/>
        <v>1.1009753818140027</v>
      </c>
      <c r="M13" s="26">
        <f t="shared" si="3"/>
        <v>1.0904899019872027</v>
      </c>
      <c r="N13" s="26">
        <f>N12*(1+$O$7)^($D$5-N11-1)</f>
        <v>31.456439480400075</v>
      </c>
      <c r="O13" s="23">
        <f>O7</f>
        <v>0.05</v>
      </c>
      <c r="P13" t="s">
        <v>3</v>
      </c>
    </row>
    <row r="14" spans="2:19" ht="13.5" thickBot="1" x14ac:dyDescent="0.25">
      <c r="C14" s="9" t="s">
        <v>4</v>
      </c>
      <c r="D14" s="27">
        <f>SUM(D13:N13)</f>
        <v>42.845489673731024</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Dividend</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0.01</v>
      </c>
      <c r="P17" t="s">
        <v>1</v>
      </c>
    </row>
    <row r="18" spans="2:16" x14ac:dyDescent="0.2">
      <c r="B18" t="s">
        <v>20</v>
      </c>
      <c r="C18" s="7">
        <f>C12</f>
        <v>1.2</v>
      </c>
      <c r="D18" s="26">
        <f>C18*(1+$O$17)</f>
        <v>1.212</v>
      </c>
      <c r="E18" s="26">
        <f>D18*(1+$O$17)</f>
        <v>1.2241199999999999</v>
      </c>
      <c r="F18" s="26">
        <f>E18*(1+$O$17)</f>
        <v>1.2363611999999999</v>
      </c>
      <c r="G18" s="26">
        <f>F18*(1+$O$17)</f>
        <v>1.2487248119999999</v>
      </c>
      <c r="H18" s="26">
        <f>G18*(1+$O$17)</f>
        <v>1.2612120601199999</v>
      </c>
      <c r="I18" s="26">
        <f>H18*(1+$O$18)</f>
        <v>1.2738241807211999</v>
      </c>
      <c r="J18" s="26">
        <f>I18*(1+$O$18)</f>
        <v>1.2865624225284118</v>
      </c>
      <c r="K18" s="26">
        <f>J18*(1+$O$18)</f>
        <v>1.2994280467536958</v>
      </c>
      <c r="L18" s="26">
        <f>K18*(1+$O$18)</f>
        <v>1.3124223272212328</v>
      </c>
      <c r="M18" s="26">
        <f>L18*(1+$O$18)</f>
        <v>1.3255465504934452</v>
      </c>
      <c r="N18" s="26">
        <f>L18*O20</f>
        <v>19.686334908318493</v>
      </c>
      <c r="O18" s="23">
        <v>0.01</v>
      </c>
      <c r="P18" s="1" t="s">
        <v>2</v>
      </c>
    </row>
    <row r="19" spans="2:16" x14ac:dyDescent="0.2">
      <c r="B19" t="s">
        <v>19</v>
      </c>
      <c r="C19" s="8" t="str">
        <f>C13</f>
        <v>PV(5%)</v>
      </c>
      <c r="D19" s="26">
        <f>D18*(1+$O$19)^($D$17-D17-1)</f>
        <v>1.1542857142857141</v>
      </c>
      <c r="E19" s="26">
        <f t="shared" ref="E19:N19" si="5">E18*(1+$O$19)^($D$17-E17-1)</f>
        <v>1.1103129251700679</v>
      </c>
      <c r="F19" s="26">
        <f t="shared" si="5"/>
        <v>1.0680152899254938</v>
      </c>
      <c r="G19" s="26">
        <f t="shared" si="5"/>
        <v>1.0273289931664273</v>
      </c>
      <c r="H19" s="26">
        <f t="shared" si="5"/>
        <v>0.98819265056961114</v>
      </c>
      <c r="I19" s="26">
        <f t="shared" si="5"/>
        <v>0.9505472162621974</v>
      </c>
      <c r="J19" s="26">
        <f t="shared" si="5"/>
        <v>0.91433589373792301</v>
      </c>
      <c r="K19" s="26">
        <f t="shared" si="5"/>
        <v>0.87950405016695465</v>
      </c>
      <c r="L19" s="26">
        <f t="shared" si="5"/>
        <v>0.84599913397011817</v>
      </c>
      <c r="M19" s="26">
        <f t="shared" si="5"/>
        <v>0.81377059553316133</v>
      </c>
      <c r="N19" s="26">
        <f t="shared" si="5"/>
        <v>12.085701913858832</v>
      </c>
      <c r="O19" s="23">
        <f>O13</f>
        <v>0.05</v>
      </c>
      <c r="P19" t="s">
        <v>3</v>
      </c>
    </row>
    <row r="20" spans="2:16" ht="13.5" thickBot="1" x14ac:dyDescent="0.25">
      <c r="C20" s="9" t="s">
        <v>4</v>
      </c>
      <c r="D20" s="27">
        <f>SUM(D19:N19)</f>
        <v>21.837994376646499</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32.277536331137078</v>
      </c>
      <c r="F23" s="31">
        <f>E23*D23</f>
        <v>19.366521798682246</v>
      </c>
    </row>
    <row r="24" spans="2:16" x14ac:dyDescent="0.2">
      <c r="C24" s="11" t="s">
        <v>16</v>
      </c>
      <c r="D24" s="29">
        <v>0.2</v>
      </c>
      <c r="E24" s="26">
        <f>D14</f>
        <v>42.845489673731024</v>
      </c>
      <c r="F24" s="31">
        <f>E24*D24</f>
        <v>8.5690979347462051</v>
      </c>
    </row>
    <row r="25" spans="2:16" ht="13.5" thickBot="1" x14ac:dyDescent="0.25">
      <c r="C25" s="13" t="s">
        <v>33</v>
      </c>
      <c r="D25" s="30">
        <v>0.2</v>
      </c>
      <c r="E25" s="32">
        <f>D20</f>
        <v>21.837994376646499</v>
      </c>
      <c r="F25" s="33">
        <f>E25*D25</f>
        <v>4.3675988753292998</v>
      </c>
    </row>
    <row r="26" spans="2:16" ht="13.5" thickBot="1" x14ac:dyDescent="0.25">
      <c r="E26" s="21" t="s">
        <v>11</v>
      </c>
      <c r="F26" s="22">
        <f>SUM(F23:F25)</f>
        <v>32.303218608757753</v>
      </c>
    </row>
    <row r="28" spans="2:16" x14ac:dyDescent="0.2">
      <c r="B28" t="s">
        <v>27</v>
      </c>
    </row>
    <row r="30" spans="2:16" x14ac:dyDescent="0.2">
      <c r="B30" t="s">
        <v>26</v>
      </c>
      <c r="C30" s="34" t="s">
        <v>28</v>
      </c>
    </row>
  </sheetData>
  <conditionalFormatting sqref="D3">
    <cfRule type="containsText" dxfId="21" priority="1" operator="containsText" text="overvalued">
      <formula>NOT(ISERROR(SEARCH("overvalued",D3)))</formula>
    </cfRule>
    <cfRule type="containsText" dxfId="20" priority="2" operator="containsText" text="undervalued">
      <formula>NOT(ISERROR(SEARCH("undervalued",D3)))</formula>
    </cfRule>
  </conditionalFormatting>
  <hyperlinks>
    <hyperlink ref="C30" r:id="rId1" xr:uid="{7A68C64B-D705-4817-9265-3B601836615F}"/>
    <hyperlink ref="D2" r:id="rId2" xr:uid="{F531B333-5D29-47A8-BEF9-148E4BEE2843}"/>
  </hyperlinks>
  <pageMargins left="0.7" right="0.7" top="0.78740157499999996" bottom="0.78740157499999996" header="0.3" footer="0.3"/>
  <pageSetup paperSize="9" orientation="portrait"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A8E4-D704-4350-998E-D7E1329679B2}">
  <dimension ref="B1:S30"/>
  <sheetViews>
    <sheetView showGridLines="0" topLeftCell="B1" zoomScaleNormal="100" workbookViewId="0">
      <selection activeCell="S24" sqref="S24"/>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55</v>
      </c>
      <c r="C2" s="10"/>
      <c r="D2" s="19"/>
      <c r="E2" s="34" t="s">
        <v>59</v>
      </c>
      <c r="S2" s="3" t="s">
        <v>7</v>
      </c>
    </row>
    <row r="3" spans="2:19" x14ac:dyDescent="0.2">
      <c r="C3" s="12"/>
      <c r="D3" s="14"/>
    </row>
    <row r="4" spans="2:19" ht="26.25" thickBot="1" x14ac:dyDescent="0.25">
      <c r="N4" s="5" t="s">
        <v>5</v>
      </c>
      <c r="O4" s="4" t="s">
        <v>0</v>
      </c>
    </row>
    <row r="5" spans="2:19" x14ac:dyDescent="0.2">
      <c r="B5" t="s">
        <v>8</v>
      </c>
      <c r="C5" s="6" t="s">
        <v>54</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3</v>
      </c>
      <c r="D6" s="26">
        <f>C6*(1+$O$5)</f>
        <v>3.06</v>
      </c>
      <c r="E6" s="26">
        <f>D6*(1+$O$5)</f>
        <v>3.1212</v>
      </c>
      <c r="F6" s="26">
        <f>E6*(1+$O$5)</f>
        <v>3.183624</v>
      </c>
      <c r="G6" s="26">
        <f>F6*(1+$O$5)</f>
        <v>3.2472964800000002</v>
      </c>
      <c r="H6" s="26">
        <f>G6*(1+$O$5)</f>
        <v>3.3122424096</v>
      </c>
      <c r="I6" s="36">
        <v>6</v>
      </c>
      <c r="J6" s="26">
        <f>I6*(1+$O$6)</f>
        <v>6.12</v>
      </c>
      <c r="K6" s="26">
        <f>J6*(1+$O$6)</f>
        <v>6.2423999999999999</v>
      </c>
      <c r="L6" s="26">
        <f>K6*(1+$O$6)</f>
        <v>6.367248</v>
      </c>
      <c r="M6" s="26">
        <f>L6*(1+$O$6)</f>
        <v>6.4945929600000003</v>
      </c>
      <c r="N6" s="26">
        <f>L6*O8</f>
        <v>191.01743999999999</v>
      </c>
      <c r="O6" s="23">
        <v>0.02</v>
      </c>
      <c r="P6" s="1" t="s">
        <v>2</v>
      </c>
    </row>
    <row r="7" spans="2:19" x14ac:dyDescent="0.2">
      <c r="C7" s="8" t="str">
        <f>CONCATENATE(R8,O7*100,S8)</f>
        <v>PV(10%)</v>
      </c>
      <c r="D7" s="26">
        <f>D6*(1+$O$7)^($D$5-D5-1)</f>
        <v>2.7818181818181817</v>
      </c>
      <c r="E7" s="26">
        <f t="shared" ref="E7:N7" si="1">E6*(1+$O$7)^($D$5-E5-1)</f>
        <v>2.5795041322314045</v>
      </c>
      <c r="F7" s="26">
        <f t="shared" si="1"/>
        <v>2.3919038317054837</v>
      </c>
      <c r="G7" s="26">
        <f t="shared" si="1"/>
        <v>2.2179471893996308</v>
      </c>
      <c r="H7" s="26">
        <f t="shared" si="1"/>
        <v>2.0566419392614752</v>
      </c>
      <c r="I7" s="26">
        <f t="shared" si="1"/>
        <v>3.3868435803226635</v>
      </c>
      <c r="J7" s="26">
        <f t="shared" si="1"/>
        <v>3.1405276835719236</v>
      </c>
      <c r="K7" s="26">
        <f t="shared" si="1"/>
        <v>2.9121256702212381</v>
      </c>
      <c r="L7" s="26">
        <f t="shared" si="1"/>
        <v>2.7003347123869661</v>
      </c>
      <c r="M7" s="26">
        <f t="shared" si="1"/>
        <v>2.5039467333042777</v>
      </c>
      <c r="N7" s="26">
        <f t="shared" si="1"/>
        <v>73.64549215600816</v>
      </c>
      <c r="O7" s="23">
        <v>0.1</v>
      </c>
      <c r="P7" t="s">
        <v>3</v>
      </c>
    </row>
    <row r="8" spans="2:19" ht="13.5" thickBot="1" x14ac:dyDescent="0.25">
      <c r="C8" s="9" t="s">
        <v>29</v>
      </c>
      <c r="D8" s="27">
        <f>SUM(D7:N7)</f>
        <v>100.3170858102314</v>
      </c>
      <c r="E8" s="28"/>
      <c r="F8" s="28"/>
      <c r="G8" s="28"/>
      <c r="H8" s="28"/>
      <c r="I8" s="28"/>
      <c r="J8" s="28"/>
      <c r="K8" s="28"/>
      <c r="L8" s="28"/>
      <c r="M8" s="28"/>
      <c r="N8" s="28"/>
      <c r="O8" s="24">
        <v>30</v>
      </c>
      <c r="P8" t="s">
        <v>23</v>
      </c>
      <c r="R8" s="20" t="s">
        <v>24</v>
      </c>
      <c r="S8" s="20" t="s">
        <v>25</v>
      </c>
    </row>
    <row r="10" spans="2:19" ht="26.25" thickBot="1" x14ac:dyDescent="0.25">
      <c r="N10" s="5" t="s">
        <v>5</v>
      </c>
      <c r="O10" s="4" t="s">
        <v>0</v>
      </c>
    </row>
    <row r="11" spans="2:19" x14ac:dyDescent="0.2">
      <c r="B11" t="s">
        <v>9</v>
      </c>
      <c r="C11" s="6" t="str">
        <f>C5</f>
        <v>Cashflow NOK</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f>C6</f>
        <v>3</v>
      </c>
      <c r="D12" s="26">
        <f>C12*(1+$O$11)</f>
        <v>3.09</v>
      </c>
      <c r="E12" s="26">
        <f>D12*(1+$O$11)</f>
        <v>3.1827000000000001</v>
      </c>
      <c r="F12" s="26">
        <f>E12*(1+$O$11)</f>
        <v>3.278181</v>
      </c>
      <c r="G12" s="26">
        <f>F12*(1+$O$11)</f>
        <v>3.3765264300000002</v>
      </c>
      <c r="H12" s="26">
        <f>G12*(1+$O$11)</f>
        <v>3.4778222229000004</v>
      </c>
      <c r="I12" s="36">
        <v>9</v>
      </c>
      <c r="J12" s="26">
        <f>I12*(1+$O$12)</f>
        <v>9.18</v>
      </c>
      <c r="K12" s="26">
        <f>J12*(1+$O$12)</f>
        <v>9.3635999999999999</v>
      </c>
      <c r="L12" s="26">
        <f>K12*(1+$O$12)</f>
        <v>9.550872</v>
      </c>
      <c r="M12" s="26">
        <f>L12*(1+$O$12)</f>
        <v>9.7418894399999996</v>
      </c>
      <c r="N12" s="26">
        <f>L12*O14</f>
        <v>191.01743999999999</v>
      </c>
      <c r="O12" s="23">
        <v>0.02</v>
      </c>
      <c r="P12" s="1" t="s">
        <v>2</v>
      </c>
    </row>
    <row r="13" spans="2:19" x14ac:dyDescent="0.2">
      <c r="B13" t="s">
        <v>19</v>
      </c>
      <c r="C13" s="8" t="str">
        <f>C7</f>
        <v>PV(10%)</v>
      </c>
      <c r="D13" s="26">
        <f>D12*(1+$O$13)^($D$11-D11-1)</f>
        <v>2.8090909090909091</v>
      </c>
      <c r="E13" s="26">
        <f t="shared" ref="E13:M13" si="3">E12*(1+$O$7)^($D$5-E11-1)</f>
        <v>2.6303305785123965</v>
      </c>
      <c r="F13" s="26">
        <f t="shared" si="3"/>
        <v>2.4629459053343346</v>
      </c>
      <c r="G13" s="26">
        <f t="shared" si="3"/>
        <v>2.3062129840857861</v>
      </c>
      <c r="H13" s="26">
        <f t="shared" si="3"/>
        <v>2.1594539760075997</v>
      </c>
      <c r="I13" s="26">
        <f t="shared" si="3"/>
        <v>5.0802653704839953</v>
      </c>
      <c r="J13" s="26">
        <f t="shared" si="3"/>
        <v>4.7107915253578847</v>
      </c>
      <c r="K13" s="26">
        <f t="shared" si="3"/>
        <v>4.3681885053318572</v>
      </c>
      <c r="L13" s="26">
        <f t="shared" si="3"/>
        <v>4.0505020685804496</v>
      </c>
      <c r="M13" s="26">
        <f t="shared" si="3"/>
        <v>3.7559200999564162</v>
      </c>
      <c r="N13" s="26">
        <f>N12*(1+$O$7)^($D$5-N11-1)</f>
        <v>73.64549215600816</v>
      </c>
      <c r="O13" s="23">
        <f>O7</f>
        <v>0.1</v>
      </c>
      <c r="P13" t="s">
        <v>3</v>
      </c>
    </row>
    <row r="14" spans="2:19" ht="13.5" thickBot="1" x14ac:dyDescent="0.25">
      <c r="C14" s="9" t="s">
        <v>4</v>
      </c>
      <c r="D14" s="27">
        <f>SUM(D13:N13)</f>
        <v>107.97919407874979</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Cashflow NOK</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0.01</v>
      </c>
      <c r="P17" t="s">
        <v>1</v>
      </c>
    </row>
    <row r="18" spans="2:16" x14ac:dyDescent="0.2">
      <c r="B18" t="s">
        <v>20</v>
      </c>
      <c r="C18" s="7">
        <f>C12</f>
        <v>3</v>
      </c>
      <c r="D18" s="26">
        <f>C18*(1+$O$17)</f>
        <v>3.0300000000000002</v>
      </c>
      <c r="E18" s="26">
        <f>D18*(1+$O$17)</f>
        <v>3.0603000000000002</v>
      </c>
      <c r="F18" s="26">
        <f>E18*(1+$O$17)</f>
        <v>3.0909030000000004</v>
      </c>
      <c r="G18" s="26">
        <f>F18*(1+$O$17)</f>
        <v>3.1218120300000005</v>
      </c>
      <c r="H18" s="26">
        <f>G18*(1+$O$17)</f>
        <v>3.1530301503000007</v>
      </c>
      <c r="I18" s="36">
        <v>4</v>
      </c>
      <c r="J18" s="26">
        <f>I18*(1+$O$18)</f>
        <v>4.04</v>
      </c>
      <c r="K18" s="26">
        <f>J18*(1+$O$18)</f>
        <v>4.0804</v>
      </c>
      <c r="L18" s="26">
        <f>K18*(1+$O$18)</f>
        <v>4.1212039999999996</v>
      </c>
      <c r="M18" s="26">
        <f>L18*(1+$O$18)</f>
        <v>4.1624160400000001</v>
      </c>
      <c r="N18" s="26">
        <f>L18*O20</f>
        <v>82.424079999999989</v>
      </c>
      <c r="O18" s="23">
        <v>0.01</v>
      </c>
      <c r="P18" s="1" t="s">
        <v>2</v>
      </c>
    </row>
    <row r="19" spans="2:16" x14ac:dyDescent="0.2">
      <c r="B19" t="s">
        <v>19</v>
      </c>
      <c r="C19" s="8" t="str">
        <f>C13</f>
        <v>PV(10%)</v>
      </c>
      <c r="D19" s="26">
        <f>D18*(1+$O$19)^($D$17-D17-1)</f>
        <v>2.7545454545454549</v>
      </c>
      <c r="E19" s="26">
        <f t="shared" ref="E19:N19" si="5">E18*(1+$O$19)^($D$17-E17-1)</f>
        <v>2.5291735537190081</v>
      </c>
      <c r="F19" s="26">
        <f t="shared" si="5"/>
        <v>2.3222411720510889</v>
      </c>
      <c r="G19" s="26">
        <f t="shared" si="5"/>
        <v>2.1322396216105455</v>
      </c>
      <c r="H19" s="26">
        <f t="shared" si="5"/>
        <v>1.9577836525696826</v>
      </c>
      <c r="I19" s="26">
        <f t="shared" si="5"/>
        <v>2.2578957202151089</v>
      </c>
      <c r="J19" s="26">
        <f t="shared" si="5"/>
        <v>2.073158797652054</v>
      </c>
      <c r="K19" s="26">
        <f t="shared" si="5"/>
        <v>1.9035367142077952</v>
      </c>
      <c r="L19" s="26">
        <f t="shared" si="5"/>
        <v>1.7477928012271571</v>
      </c>
      <c r="M19" s="26">
        <f t="shared" si="5"/>
        <v>1.6047915720358443</v>
      </c>
      <c r="N19" s="26">
        <f t="shared" si="5"/>
        <v>31.778050931402852</v>
      </c>
      <c r="O19" s="23">
        <f>O13</f>
        <v>0.1</v>
      </c>
      <c r="P19" t="s">
        <v>3</v>
      </c>
    </row>
    <row r="20" spans="2:16" ht="13.5" thickBot="1" x14ac:dyDescent="0.25">
      <c r="C20" s="9" t="s">
        <v>4</v>
      </c>
      <c r="D20" s="27">
        <f>SUM(D19:N19)</f>
        <v>53.061209991236588</v>
      </c>
      <c r="E20" s="28"/>
      <c r="F20" s="28"/>
      <c r="G20" s="28"/>
      <c r="H20" s="28"/>
      <c r="I20" s="28"/>
      <c r="J20" s="28"/>
      <c r="K20" s="28"/>
      <c r="L20" s="28"/>
      <c r="M20" s="28"/>
      <c r="N20" s="28"/>
      <c r="O20" s="24">
        <v>20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0.7</v>
      </c>
      <c r="E23" s="26">
        <f>D8</f>
        <v>100.3170858102314</v>
      </c>
      <c r="F23" s="31">
        <f>E23*D23</f>
        <v>70.221960067161973</v>
      </c>
    </row>
    <row r="24" spans="2:16" x14ac:dyDescent="0.2">
      <c r="C24" s="11" t="s">
        <v>16</v>
      </c>
      <c r="D24" s="29">
        <v>0.2</v>
      </c>
      <c r="E24" s="26">
        <f>D14</f>
        <v>107.97919407874979</v>
      </c>
      <c r="F24" s="31">
        <f>E24*D24</f>
        <v>21.595838815749957</v>
      </c>
    </row>
    <row r="25" spans="2:16" ht="13.5" thickBot="1" x14ac:dyDescent="0.25">
      <c r="C25" s="13" t="s">
        <v>33</v>
      </c>
      <c r="D25" s="30">
        <v>0.1</v>
      </c>
      <c r="E25" s="32">
        <f>D20</f>
        <v>53.061209991236588</v>
      </c>
      <c r="F25" s="33">
        <f>E25*D25</f>
        <v>5.3061209991236593</v>
      </c>
    </row>
    <row r="26" spans="2:16" ht="13.5" thickBot="1" x14ac:dyDescent="0.25">
      <c r="E26" s="21" t="s">
        <v>11</v>
      </c>
      <c r="F26" s="22">
        <f>SUM(F23:F25)</f>
        <v>97.123919882035594</v>
      </c>
    </row>
    <row r="28" spans="2:16" x14ac:dyDescent="0.2">
      <c r="B28" t="s">
        <v>27</v>
      </c>
    </row>
    <row r="30" spans="2:16" x14ac:dyDescent="0.2">
      <c r="B30" t="s">
        <v>26</v>
      </c>
      <c r="C30" s="34" t="s">
        <v>28</v>
      </c>
    </row>
  </sheetData>
  <conditionalFormatting sqref="D3">
    <cfRule type="containsText" dxfId="19" priority="1" operator="containsText" text="overvalued">
      <formula>NOT(ISERROR(SEARCH("overvalued",D3)))</formula>
    </cfRule>
    <cfRule type="containsText" dxfId="18" priority="2" operator="containsText" text="undervalued">
      <formula>NOT(ISERROR(SEARCH("undervalued",D3)))</formula>
    </cfRule>
  </conditionalFormatting>
  <hyperlinks>
    <hyperlink ref="C30" r:id="rId1" xr:uid="{9170B075-C895-4122-8773-9E3E7573B906}"/>
    <hyperlink ref="E2" r:id="rId2" xr:uid="{EEFDA31F-A75C-4845-A916-C8B00A3EF62E}"/>
  </hyperlinks>
  <pageMargins left="0.7" right="0.7" top="0.78740157499999996" bottom="0.78740157499999996" header="0.3" footer="0.3"/>
  <pageSetup paperSize="9" orientation="portrait" r:id="rId3"/>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9E27-29B1-429D-91EC-41F477CB79E3}">
  <dimension ref="B1:S30"/>
  <sheetViews>
    <sheetView showGridLines="0" topLeftCell="B1" zoomScaleNormal="100" workbookViewId="0">
      <selection activeCell="D2" sqref="D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52</v>
      </c>
      <c r="C2" s="10"/>
      <c r="D2" s="34" t="s">
        <v>59</v>
      </c>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0.04</v>
      </c>
      <c r="P5" t="s">
        <v>1</v>
      </c>
      <c r="R5" s="1"/>
    </row>
    <row r="6" spans="2:19" x14ac:dyDescent="0.2">
      <c r="B6" t="s">
        <v>22</v>
      </c>
      <c r="C6" s="7">
        <v>80</v>
      </c>
      <c r="D6" s="26">
        <f>C6*(1+$O$5)</f>
        <v>83.2</v>
      </c>
      <c r="E6" s="26">
        <f>D6*(1+$O$5)</f>
        <v>86.528000000000006</v>
      </c>
      <c r="F6" s="26">
        <f>E6*(1+$O$5)</f>
        <v>89.989120000000014</v>
      </c>
      <c r="G6" s="26">
        <f>F6*(1+$O$5)</f>
        <v>93.588684800000024</v>
      </c>
      <c r="H6" s="26">
        <f>G6*(1+$O$5)</f>
        <v>97.332232192000035</v>
      </c>
      <c r="I6" s="26">
        <f>H6*(1+$O$6)</f>
        <v>101.22552147968004</v>
      </c>
      <c r="J6" s="26">
        <f>I6*(1+$O$6)</f>
        <v>105.27454233886725</v>
      </c>
      <c r="K6" s="26">
        <f>J6*(1+$O$6)</f>
        <v>109.48552403242195</v>
      </c>
      <c r="L6" s="26">
        <f>K6*(1+$O$6)</f>
        <v>113.86494499371884</v>
      </c>
      <c r="M6" s="26">
        <f>L6*(1+$O$6)</f>
        <v>118.4195427934676</v>
      </c>
      <c r="N6" s="26">
        <f>L6*O8</f>
        <v>2846.6236248429709</v>
      </c>
      <c r="O6" s="23">
        <v>0.04</v>
      </c>
      <c r="P6" s="1" t="s">
        <v>2</v>
      </c>
    </row>
    <row r="7" spans="2:19" x14ac:dyDescent="0.2">
      <c r="C7" s="8" t="str">
        <f>CONCATENATE(R8,O7*100,S8)</f>
        <v>PV(10%)</v>
      </c>
      <c r="D7" s="26">
        <f>D6*(1+$O$7)^($D$5-D5-1)</f>
        <v>75.63636363636364</v>
      </c>
      <c r="E7" s="26">
        <f t="shared" ref="E7:N7" si="1">E6*(1+$O$7)^($D$5-E5-1)</f>
        <v>71.510743801652893</v>
      </c>
      <c r="F7" s="26">
        <f t="shared" si="1"/>
        <v>67.610157776108181</v>
      </c>
      <c r="G7" s="26">
        <f t="shared" si="1"/>
        <v>63.922330988320468</v>
      </c>
      <c r="H7" s="26">
        <f t="shared" si="1"/>
        <v>60.435658388957535</v>
      </c>
      <c r="I7" s="26">
        <f t="shared" si="1"/>
        <v>57.139167931378033</v>
      </c>
      <c r="J7" s="26">
        <f t="shared" si="1"/>
        <v>54.022486044211952</v>
      </c>
      <c r="K7" s="26">
        <f t="shared" si="1"/>
        <v>51.075804987254941</v>
      </c>
      <c r="L7" s="26">
        <f t="shared" si="1"/>
        <v>48.289851987950129</v>
      </c>
      <c r="M7" s="26">
        <f t="shared" si="1"/>
        <v>45.655860061334664</v>
      </c>
      <c r="N7" s="26">
        <f t="shared" si="1"/>
        <v>1097.4966360897756</v>
      </c>
      <c r="O7" s="23">
        <v>0.1</v>
      </c>
      <c r="P7" t="s">
        <v>3</v>
      </c>
    </row>
    <row r="8" spans="2:19" ht="13.5" thickBot="1" x14ac:dyDescent="0.25">
      <c r="C8" s="9" t="s">
        <v>29</v>
      </c>
      <c r="D8" s="27">
        <f>SUM(D7:N7)</f>
        <v>1692.7950616933081</v>
      </c>
      <c r="E8" s="28"/>
      <c r="F8" s="28"/>
      <c r="G8" s="28"/>
      <c r="H8" s="28"/>
      <c r="I8" s="28"/>
      <c r="J8" s="28"/>
      <c r="K8" s="28"/>
      <c r="L8" s="28"/>
      <c r="M8" s="28"/>
      <c r="N8" s="28"/>
      <c r="O8" s="24">
        <v>25</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0.06</v>
      </c>
      <c r="P11" t="s">
        <v>1</v>
      </c>
    </row>
    <row r="12" spans="2:19" x14ac:dyDescent="0.2">
      <c r="B12" t="s">
        <v>21</v>
      </c>
      <c r="C12" s="7">
        <v>80</v>
      </c>
      <c r="D12" s="26">
        <f>C12*(1+$O$11)</f>
        <v>84.800000000000011</v>
      </c>
      <c r="E12" s="26">
        <f>D12*(1+$O$11)</f>
        <v>89.888000000000019</v>
      </c>
      <c r="F12" s="26">
        <f>E12*(1+$O$11)</f>
        <v>95.281280000000024</v>
      </c>
      <c r="G12" s="26">
        <f>F12*(1+$O$11)</f>
        <v>100.99815680000003</v>
      </c>
      <c r="H12" s="26">
        <f>G12*(1+$O$11)</f>
        <v>107.05804620800004</v>
      </c>
      <c r="I12" s="26">
        <f>H12*(1+$O$12)</f>
        <v>111.34036805632005</v>
      </c>
      <c r="J12" s="26">
        <f>I12*(1+$O$12)</f>
        <v>115.79398277857285</v>
      </c>
      <c r="K12" s="26">
        <f>J12*(1+$O$12)</f>
        <v>120.42574208971577</v>
      </c>
      <c r="L12" s="26">
        <f>K12*(1+$O$12)</f>
        <v>125.2427717733044</v>
      </c>
      <c r="M12" s="26">
        <f>L12*(1+$O$12)</f>
        <v>130.25248264423658</v>
      </c>
      <c r="N12" s="26">
        <f>L12*O14</f>
        <v>3757.2831531991319</v>
      </c>
      <c r="O12" s="23">
        <v>0.04</v>
      </c>
      <c r="P12" s="1" t="s">
        <v>2</v>
      </c>
    </row>
    <row r="13" spans="2:19" x14ac:dyDescent="0.2">
      <c r="C13" s="8" t="str">
        <f>C7</f>
        <v>PV(10%)</v>
      </c>
      <c r="D13" s="26">
        <f>D12*(1+$O$13)^($D$11-D11-1)</f>
        <v>77.090909090909093</v>
      </c>
      <c r="E13" s="26">
        <f t="shared" ref="E13:M13" si="3">E12*(1+$O$7)^($D$5-E11-1)</f>
        <v>74.287603305785126</v>
      </c>
      <c r="F13" s="26">
        <f t="shared" si="3"/>
        <v>71.586235912847485</v>
      </c>
      <c r="G13" s="26">
        <f t="shared" si="3"/>
        <v>68.98310006147122</v>
      </c>
      <c r="H13" s="26">
        <f t="shared" si="3"/>
        <v>66.474623695599533</v>
      </c>
      <c r="I13" s="26">
        <f t="shared" si="3"/>
        <v>62.848735130385009</v>
      </c>
      <c r="J13" s="26">
        <f t="shared" si="3"/>
        <v>59.420622305091278</v>
      </c>
      <c r="K13" s="26">
        <f t="shared" si="3"/>
        <v>56.179497452086295</v>
      </c>
      <c r="L13" s="26">
        <f t="shared" si="3"/>
        <v>53.115161227427045</v>
      </c>
      <c r="M13" s="26">
        <f t="shared" si="3"/>
        <v>50.217970615021926</v>
      </c>
      <c r="N13" s="26">
        <f>N12*(1+$O$7)^($D$5-N11-1)</f>
        <v>1448.5953062025555</v>
      </c>
      <c r="O13" s="23">
        <f>O7</f>
        <v>0.1</v>
      </c>
      <c r="P13" t="s">
        <v>3</v>
      </c>
    </row>
    <row r="14" spans="2:19" ht="13.5" thickBot="1" x14ac:dyDescent="0.25">
      <c r="C14" s="9" t="s">
        <v>4</v>
      </c>
      <c r="D14" s="27">
        <f>SUM(D13:N13)</f>
        <v>2088.7997649991794</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0.01</v>
      </c>
      <c r="P17" t="s">
        <v>1</v>
      </c>
    </row>
    <row r="18" spans="2:16" x14ac:dyDescent="0.2">
      <c r="B18" t="s">
        <v>20</v>
      </c>
      <c r="C18" s="7">
        <f>C12</f>
        <v>80</v>
      </c>
      <c r="D18" s="26">
        <f>C18*(1+$O$17)</f>
        <v>80.8</v>
      </c>
      <c r="E18" s="26">
        <f>D18*(1+$O$17)</f>
        <v>81.608000000000004</v>
      </c>
      <c r="F18" s="26">
        <f>E18*(1+$O$17)</f>
        <v>82.424080000000004</v>
      </c>
      <c r="G18" s="26">
        <f>F18*(1+$O$17)</f>
        <v>83.248320800000002</v>
      </c>
      <c r="H18" s="26">
        <f>G18*(1+$O$17)</f>
        <v>84.080804008000001</v>
      </c>
      <c r="I18" s="26">
        <f>H18*(1+$O$18)</f>
        <v>84.921612048080007</v>
      </c>
      <c r="J18" s="26">
        <f>I18*(1+$O$18)</f>
        <v>85.770828168560811</v>
      </c>
      <c r="K18" s="26">
        <f>J18*(1+$O$18)</f>
        <v>86.628536450246415</v>
      </c>
      <c r="L18" s="26">
        <f>K18*(1+$O$18)</f>
        <v>87.494821814748875</v>
      </c>
      <c r="M18" s="26">
        <f>L18*(1+$O$18)</f>
        <v>88.369770032896369</v>
      </c>
      <c r="N18" s="26">
        <f>L18*O20</f>
        <v>1312.4223272212332</v>
      </c>
      <c r="O18" s="23">
        <v>0.01</v>
      </c>
      <c r="P18" s="1" t="s">
        <v>2</v>
      </c>
    </row>
    <row r="19" spans="2:16" x14ac:dyDescent="0.2">
      <c r="C19" s="8" t="str">
        <f>C13</f>
        <v>PV(10%)</v>
      </c>
      <c r="D19" s="26">
        <f>D18*(1+$O$19)^($D$17-D17-1)</f>
        <v>73.454545454545453</v>
      </c>
      <c r="E19" s="26">
        <f t="shared" ref="E19:N19" si="5">E18*(1+$O$19)^($D$17-E17-1)</f>
        <v>67.444628099173556</v>
      </c>
      <c r="F19" s="26">
        <f t="shared" si="5"/>
        <v>61.9264312546957</v>
      </c>
      <c r="G19" s="26">
        <f t="shared" si="5"/>
        <v>56.859723242947872</v>
      </c>
      <c r="H19" s="26">
        <f t="shared" si="5"/>
        <v>52.20756406852486</v>
      </c>
      <c r="I19" s="26">
        <f t="shared" si="5"/>
        <v>47.936036099281921</v>
      </c>
      <c r="J19" s="26">
        <f t="shared" si="5"/>
        <v>44.013996782067935</v>
      </c>
      <c r="K19" s="26">
        <f t="shared" si="5"/>
        <v>40.412851590807833</v>
      </c>
      <c r="L19" s="26">
        <f t="shared" si="5"/>
        <v>37.106345551559912</v>
      </c>
      <c r="M19" s="26">
        <f t="shared" si="5"/>
        <v>34.070371824614099</v>
      </c>
      <c r="N19" s="26">
        <f t="shared" si="5"/>
        <v>505.99562115763518</v>
      </c>
      <c r="O19" s="23">
        <f>O13</f>
        <v>0.1</v>
      </c>
      <c r="P19" t="s">
        <v>3</v>
      </c>
    </row>
    <row r="20" spans="2:16" ht="13.5" thickBot="1" x14ac:dyDescent="0.25">
      <c r="C20" s="9" t="s">
        <v>4</v>
      </c>
      <c r="D20" s="27">
        <f>SUM(D19:N19)</f>
        <v>1021.4281151258542</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1692.7950616933081</v>
      </c>
      <c r="F23" s="31">
        <f>E23*D23</f>
        <v>1015.6770370159848</v>
      </c>
    </row>
    <row r="24" spans="2:16" x14ac:dyDescent="0.2">
      <c r="C24" s="11" t="s">
        <v>16</v>
      </c>
      <c r="D24" s="29">
        <v>0.3</v>
      </c>
      <c r="E24" s="26">
        <f>D14</f>
        <v>2088.7997649991794</v>
      </c>
      <c r="F24" s="31">
        <f>E24*D24</f>
        <v>626.63992949975375</v>
      </c>
    </row>
    <row r="25" spans="2:16" ht="13.5" thickBot="1" x14ac:dyDescent="0.25">
      <c r="C25" s="13" t="s">
        <v>33</v>
      </c>
      <c r="D25" s="30">
        <v>0.1</v>
      </c>
      <c r="E25" s="32">
        <f>D20</f>
        <v>1021.4281151258542</v>
      </c>
      <c r="F25" s="33">
        <f>E25*D25</f>
        <v>102.14281151258542</v>
      </c>
    </row>
    <row r="26" spans="2:16" ht="13.5" thickBot="1" x14ac:dyDescent="0.25">
      <c r="E26" s="21" t="s">
        <v>11</v>
      </c>
      <c r="F26" s="22">
        <f>SUM(F23:F25)</f>
        <v>1744.4597780283239</v>
      </c>
    </row>
    <row r="28" spans="2:16" x14ac:dyDescent="0.2">
      <c r="B28" t="s">
        <v>27</v>
      </c>
    </row>
    <row r="30" spans="2:16" x14ac:dyDescent="0.2">
      <c r="B30" t="s">
        <v>26</v>
      </c>
      <c r="C30" s="34" t="s">
        <v>28</v>
      </c>
    </row>
  </sheetData>
  <conditionalFormatting sqref="D3">
    <cfRule type="containsText" dxfId="17" priority="1" operator="containsText" text="overvalued">
      <formula>NOT(ISERROR(SEARCH("overvalued",D3)))</formula>
    </cfRule>
    <cfRule type="containsText" dxfId="16" priority="2" operator="containsText" text="undervalued">
      <formula>NOT(ISERROR(SEARCH("undervalued",D3)))</formula>
    </cfRule>
  </conditionalFormatting>
  <hyperlinks>
    <hyperlink ref="C30" r:id="rId1" xr:uid="{6A7F3381-2CAF-47DF-9800-F1F6B955D83E}"/>
    <hyperlink ref="D2" r:id="rId2" xr:uid="{F8E06053-66B0-4493-9959-75D1306B4F6B}"/>
  </hyperlinks>
  <pageMargins left="0.7" right="0.7" top="0.78740157499999996" bottom="0.78740157499999996" header="0.3" footer="0.3"/>
  <pageSetup paperSize="9" orientation="portrait"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5E94-44AC-4B3B-8C6E-6A8F3E58F4DD}">
  <dimension ref="B1:S30"/>
  <sheetViews>
    <sheetView showGridLines="0" zoomScaleNormal="100" workbookViewId="0">
      <selection activeCell="D6" sqref="D6"/>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x14ac:dyDescent="0.2">
      <c r="B2" s="34" t="s">
        <v>50</v>
      </c>
      <c r="C2" s="34" t="s">
        <v>51</v>
      </c>
      <c r="D2" s="19"/>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0.2</v>
      </c>
      <c r="P5" t="s">
        <v>1</v>
      </c>
      <c r="R5" s="1"/>
    </row>
    <row r="6" spans="2:19" x14ac:dyDescent="0.2">
      <c r="B6" t="s">
        <v>22</v>
      </c>
      <c r="C6" s="7">
        <v>25</v>
      </c>
      <c r="D6" s="26">
        <f>C6*(1+$O$5)</f>
        <v>30</v>
      </c>
      <c r="E6" s="26">
        <f>D6*(1+$O$5)</f>
        <v>36</v>
      </c>
      <c r="F6" s="26">
        <f>E6*(1+$O$5)</f>
        <v>43.199999999999996</v>
      </c>
      <c r="G6" s="26">
        <f>F6*(1+$O$5)</f>
        <v>51.839999999999996</v>
      </c>
      <c r="H6" s="26">
        <f>G6*(1+$O$5)</f>
        <v>62.207999999999991</v>
      </c>
      <c r="I6" s="26">
        <f>H6*(1+$O$6)</f>
        <v>71.53919999999998</v>
      </c>
      <c r="J6" s="26">
        <f>I6*(1+$O$6)</f>
        <v>82.270079999999965</v>
      </c>
      <c r="K6" s="26">
        <f>J6*(1+$O$6)</f>
        <v>94.610591999999954</v>
      </c>
      <c r="L6" s="26">
        <f>K6*(1+$O$6)</f>
        <v>108.80218079999995</v>
      </c>
      <c r="M6" s="26">
        <f>L6*(1+$O$6)</f>
        <v>125.12250791999993</v>
      </c>
      <c r="N6" s="26">
        <f>L6*O8</f>
        <v>2176.043615999999</v>
      </c>
      <c r="O6" s="23">
        <v>0.15</v>
      </c>
      <c r="P6" s="1" t="s">
        <v>2</v>
      </c>
    </row>
    <row r="7" spans="2:19" x14ac:dyDescent="0.2">
      <c r="B7" t="s">
        <v>19</v>
      </c>
      <c r="C7" s="8" t="str">
        <f>CONCATENATE(R8,O7*100,S8)</f>
        <v>PV(10%)</v>
      </c>
      <c r="D7" s="26"/>
      <c r="E7" s="26"/>
      <c r="F7" s="26"/>
      <c r="G7" s="26"/>
      <c r="H7" s="26"/>
      <c r="I7" s="26"/>
      <c r="J7" s="26"/>
      <c r="K7" s="26"/>
      <c r="L7" s="26"/>
      <c r="M7" s="26"/>
      <c r="N7" s="26">
        <f>N6*(1+$O$7)^($D$5-N5-1)</f>
        <v>838.95901365477187</v>
      </c>
      <c r="O7" s="23">
        <v>0.1</v>
      </c>
      <c r="P7" t="s">
        <v>3</v>
      </c>
    </row>
    <row r="8" spans="2:19" ht="13.5" thickBot="1" x14ac:dyDescent="0.25">
      <c r="C8" s="9" t="s">
        <v>29</v>
      </c>
      <c r="D8" s="27">
        <f>SUM(D7:N7)</f>
        <v>838.95901365477187</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1">D11+1</f>
        <v>2022</v>
      </c>
      <c r="F11" s="25">
        <f t="shared" si="1"/>
        <v>2023</v>
      </c>
      <c r="G11" s="25">
        <f t="shared" si="1"/>
        <v>2024</v>
      </c>
      <c r="H11" s="25">
        <f t="shared" si="1"/>
        <v>2025</v>
      </c>
      <c r="I11" s="25">
        <f t="shared" si="1"/>
        <v>2026</v>
      </c>
      <c r="J11" s="25">
        <f t="shared" si="1"/>
        <v>2027</v>
      </c>
      <c r="K11" s="25">
        <f t="shared" si="1"/>
        <v>2028</v>
      </c>
      <c r="L11" s="25">
        <f t="shared" si="1"/>
        <v>2029</v>
      </c>
      <c r="M11" s="25">
        <f t="shared" si="1"/>
        <v>2030</v>
      </c>
      <c r="N11" s="25">
        <v>2030</v>
      </c>
      <c r="O11" s="23">
        <v>0.25</v>
      </c>
      <c r="P11" t="s">
        <v>1</v>
      </c>
    </row>
    <row r="12" spans="2:19" x14ac:dyDescent="0.2">
      <c r="B12" t="s">
        <v>21</v>
      </c>
      <c r="C12" s="7">
        <v>25</v>
      </c>
      <c r="D12" s="26">
        <f>C12*(1+$O$11)</f>
        <v>31.25</v>
      </c>
      <c r="E12" s="26">
        <f>D12*(1+$O$11)</f>
        <v>39.0625</v>
      </c>
      <c r="F12" s="26">
        <f>E12*(1+$O$11)</f>
        <v>48.828125</v>
      </c>
      <c r="G12" s="26">
        <f>F12*(1+$O$11)</f>
        <v>61.03515625</v>
      </c>
      <c r="H12" s="26">
        <f>G12*(1+$O$11)</f>
        <v>76.2939453125</v>
      </c>
      <c r="I12" s="26">
        <f>H12*(1+$O$12)</f>
        <v>87.738037109375</v>
      </c>
      <c r="J12" s="26">
        <f>I12*(1+$O$12)</f>
        <v>100.89874267578124</v>
      </c>
      <c r="K12" s="26">
        <f>J12*(1+$O$12)</f>
        <v>116.03355407714841</v>
      </c>
      <c r="L12" s="26">
        <f>K12*(1+$O$12)</f>
        <v>133.43858718872065</v>
      </c>
      <c r="M12" s="26">
        <f>L12*(1+$O$12)</f>
        <v>153.45437526702872</v>
      </c>
      <c r="N12" s="26">
        <f>L12*O14</f>
        <v>4003.1576156616193</v>
      </c>
      <c r="O12" s="23">
        <v>0.15</v>
      </c>
      <c r="P12" s="1" t="s">
        <v>2</v>
      </c>
    </row>
    <row r="13" spans="2:19" x14ac:dyDescent="0.2">
      <c r="B13" t="s">
        <v>19</v>
      </c>
      <c r="C13" s="8" t="str">
        <f>C7</f>
        <v>PV(10%)</v>
      </c>
      <c r="D13" s="26">
        <f>D12*(1+$O$13)^($D$11-D11-1)</f>
        <v>28.409090909090907</v>
      </c>
      <c r="E13" s="26">
        <f t="shared" ref="E13:M13" si="2">E12*(1+$O$7)^($D$5-E11-1)</f>
        <v>32.283057851239668</v>
      </c>
      <c r="F13" s="26">
        <f t="shared" si="2"/>
        <v>36.685293012772341</v>
      </c>
      <c r="G13" s="26">
        <f t="shared" si="2"/>
        <v>41.687832969059478</v>
      </c>
      <c r="H13" s="26">
        <f t="shared" si="2"/>
        <v>47.372537464840313</v>
      </c>
      <c r="I13" s="26">
        <f t="shared" si="2"/>
        <v>49.525834622333051</v>
      </c>
      <c r="J13" s="26">
        <f t="shared" si="2"/>
        <v>51.777008923348177</v>
      </c>
      <c r="K13" s="26">
        <f t="shared" si="2"/>
        <v>54.130509328954908</v>
      </c>
      <c r="L13" s="26">
        <f t="shared" si="2"/>
        <v>56.590987025725568</v>
      </c>
      <c r="M13" s="26">
        <f t="shared" si="2"/>
        <v>59.163304617803995</v>
      </c>
      <c r="N13" s="26">
        <f>N12*(1+$O$7)^($D$5-N11-1)</f>
        <v>1543.3905552470608</v>
      </c>
      <c r="O13" s="23">
        <f>O7</f>
        <v>0.1</v>
      </c>
      <c r="P13" t="s">
        <v>3</v>
      </c>
    </row>
    <row r="14" spans="2:19" ht="13.5" thickBot="1" x14ac:dyDescent="0.25">
      <c r="C14" s="9" t="s">
        <v>4</v>
      </c>
      <c r="D14" s="27">
        <f>SUM(D13:N13)</f>
        <v>2001.0160119722291</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v>
      </c>
      <c r="D17" s="25">
        <v>2021</v>
      </c>
      <c r="E17" s="25">
        <f t="shared" ref="E17:M17" si="3">D17+1</f>
        <v>2022</v>
      </c>
      <c r="F17" s="25">
        <f t="shared" si="3"/>
        <v>2023</v>
      </c>
      <c r="G17" s="25">
        <f t="shared" si="3"/>
        <v>2024</v>
      </c>
      <c r="H17" s="25">
        <f t="shared" si="3"/>
        <v>2025</v>
      </c>
      <c r="I17" s="25">
        <f t="shared" si="3"/>
        <v>2026</v>
      </c>
      <c r="J17" s="25">
        <f t="shared" si="3"/>
        <v>2027</v>
      </c>
      <c r="K17" s="25">
        <f t="shared" si="3"/>
        <v>2028</v>
      </c>
      <c r="L17" s="25">
        <f t="shared" si="3"/>
        <v>2029</v>
      </c>
      <c r="M17" s="25">
        <f t="shared" si="3"/>
        <v>2030</v>
      </c>
      <c r="N17" s="25">
        <v>2030</v>
      </c>
      <c r="O17" s="23">
        <v>0.15</v>
      </c>
      <c r="P17" t="s">
        <v>1</v>
      </c>
    </row>
    <row r="18" spans="2:16" x14ac:dyDescent="0.2">
      <c r="B18" t="s">
        <v>20</v>
      </c>
      <c r="C18" s="7">
        <f>C12</f>
        <v>25</v>
      </c>
      <c r="D18" s="26">
        <f>C18*(1+$O$17)</f>
        <v>28.749999999999996</v>
      </c>
      <c r="E18" s="26">
        <f>D18*(1+$O$17)</f>
        <v>33.062499999999993</v>
      </c>
      <c r="F18" s="26">
        <f>E18*(1+$O$17)</f>
        <v>38.021874999999987</v>
      </c>
      <c r="G18" s="26">
        <f>F18*(1+$O$17)</f>
        <v>43.725156249999984</v>
      </c>
      <c r="H18" s="26">
        <f>G18*(1+$O$17)</f>
        <v>50.283929687499977</v>
      </c>
      <c r="I18" s="26">
        <f>H18*(1+$O$18)</f>
        <v>54.306644062499977</v>
      </c>
      <c r="J18" s="26">
        <f>I18*(1+$O$18)</f>
        <v>58.651175587499978</v>
      </c>
      <c r="K18" s="26">
        <f>J18*(1+$O$18)</f>
        <v>63.343269634499983</v>
      </c>
      <c r="L18" s="26">
        <f>K18*(1+$O$18)</f>
        <v>68.410731205259992</v>
      </c>
      <c r="M18" s="26">
        <f>L18*(1+$O$18)</f>
        <v>73.883589701680791</v>
      </c>
      <c r="N18" s="26">
        <f>L18*O20</f>
        <v>1026.1609680788999</v>
      </c>
      <c r="O18" s="23">
        <v>0.08</v>
      </c>
      <c r="P18" s="1" t="s">
        <v>2</v>
      </c>
    </row>
    <row r="19" spans="2:16" x14ac:dyDescent="0.2">
      <c r="B19" t="s">
        <v>19</v>
      </c>
      <c r="C19" s="8" t="str">
        <f>C13</f>
        <v>PV(10%)</v>
      </c>
      <c r="D19" s="26">
        <f>D18*(1+$O$19)^($D$17-D17-1)</f>
        <v>26.136363636363633</v>
      </c>
      <c r="E19" s="26">
        <f t="shared" ref="E19:N19" si="4">E18*(1+$O$19)^($D$17-E17-1)</f>
        <v>27.324380165289249</v>
      </c>
      <c r="F19" s="26">
        <f t="shared" si="4"/>
        <v>28.56639744552966</v>
      </c>
      <c r="G19" s="26">
        <f t="shared" si="4"/>
        <v>29.864870056690098</v>
      </c>
      <c r="H19" s="26">
        <f t="shared" si="4"/>
        <v>31.222364150176006</v>
      </c>
      <c r="I19" s="26">
        <f t="shared" si="4"/>
        <v>30.654684801990989</v>
      </c>
      <c r="J19" s="26">
        <f t="shared" si="4"/>
        <v>30.097326896500238</v>
      </c>
      <c r="K19" s="26">
        <f t="shared" si="4"/>
        <v>29.550102771109326</v>
      </c>
      <c r="L19" s="26">
        <f t="shared" si="4"/>
        <v>29.012828175270979</v>
      </c>
      <c r="M19" s="26">
        <f t="shared" si="4"/>
        <v>28.485322208447869</v>
      </c>
      <c r="N19" s="26">
        <f t="shared" si="4"/>
        <v>395.62947511733154</v>
      </c>
      <c r="O19" s="23">
        <f>O13</f>
        <v>0.1</v>
      </c>
      <c r="P19" t="s">
        <v>3</v>
      </c>
    </row>
    <row r="20" spans="2:16" ht="13.5" thickBot="1" x14ac:dyDescent="0.25">
      <c r="C20" s="9" t="s">
        <v>4</v>
      </c>
      <c r="D20" s="27">
        <f>SUM(D19:N19)</f>
        <v>686.54411542469961</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838.95901365477187</v>
      </c>
      <c r="F23" s="31">
        <f>E23*D23</f>
        <v>503.37540819286312</v>
      </c>
    </row>
    <row r="24" spans="2:16" x14ac:dyDescent="0.2">
      <c r="C24" s="11" t="s">
        <v>16</v>
      </c>
      <c r="D24" s="29">
        <v>0.2</v>
      </c>
      <c r="E24" s="26">
        <f>D14</f>
        <v>2001.0160119722291</v>
      </c>
      <c r="F24" s="31">
        <f>E24*D24</f>
        <v>400.20320239444584</v>
      </c>
    </row>
    <row r="25" spans="2:16" ht="13.5" thickBot="1" x14ac:dyDescent="0.25">
      <c r="C25" s="13" t="s">
        <v>33</v>
      </c>
      <c r="D25" s="30">
        <v>0.2</v>
      </c>
      <c r="E25" s="32">
        <f>D20</f>
        <v>686.54411542469961</v>
      </c>
      <c r="F25" s="33">
        <f>E25*D25</f>
        <v>137.30882308493992</v>
      </c>
    </row>
    <row r="26" spans="2:16" ht="13.5" thickBot="1" x14ac:dyDescent="0.25">
      <c r="E26" s="21" t="s">
        <v>11</v>
      </c>
      <c r="F26" s="22">
        <f>SUM(F23:F25)</f>
        <v>1040.8874336722488</v>
      </c>
    </row>
    <row r="28" spans="2:16" x14ac:dyDescent="0.2">
      <c r="B28" t="s">
        <v>27</v>
      </c>
    </row>
    <row r="30" spans="2:16" x14ac:dyDescent="0.2">
      <c r="B30" t="s">
        <v>26</v>
      </c>
      <c r="C30" s="34" t="s">
        <v>28</v>
      </c>
    </row>
  </sheetData>
  <conditionalFormatting sqref="D3">
    <cfRule type="containsText" dxfId="15" priority="1" operator="containsText" text="overvalued">
      <formula>NOT(ISERROR(SEARCH("overvalued",D3)))</formula>
    </cfRule>
    <cfRule type="containsText" dxfId="14" priority="2" operator="containsText" text="undervalued">
      <formula>NOT(ISERROR(SEARCH("undervalued",D3)))</formula>
    </cfRule>
  </conditionalFormatting>
  <hyperlinks>
    <hyperlink ref="C30" r:id="rId1" xr:uid="{0BFDF467-07E0-4CF4-8FC3-55991E02667A}"/>
    <hyperlink ref="B2:C2" r:id="rId2" display="ALIBABA" xr:uid="{433B796B-B01C-4C3D-B26F-BD2B9972DBCB}"/>
  </hyperlinks>
  <pageMargins left="0.7" right="0.7" top="0.78740157499999996" bottom="0.78740157499999996"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74AF-3679-4919-AF21-049D32FDC32D}">
  <dimension ref="B1:S30"/>
  <sheetViews>
    <sheetView showGridLines="0" topLeftCell="B1" zoomScaleNormal="100" workbookViewId="0">
      <selection activeCell="B20" sqref="B20"/>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53</v>
      </c>
      <c r="C2" s="50" t="s">
        <v>68</v>
      </c>
      <c r="D2" s="51"/>
      <c r="S2" s="3" t="s">
        <v>7</v>
      </c>
    </row>
    <row r="3" spans="2:19" x14ac:dyDescent="0.2">
      <c r="C3" s="12"/>
      <c r="D3" s="14"/>
    </row>
    <row r="4" spans="2:19" ht="26.25" thickBot="1" x14ac:dyDescent="0.25">
      <c r="N4" s="5" t="s">
        <v>5</v>
      </c>
      <c r="O4" s="4" t="s">
        <v>0</v>
      </c>
    </row>
    <row r="5" spans="2:19" x14ac:dyDescent="0.2">
      <c r="B5" t="s">
        <v>8</v>
      </c>
      <c r="C5" s="6" t="s">
        <v>45</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v>
      </c>
      <c r="P5" t="s">
        <v>1</v>
      </c>
      <c r="R5" s="1"/>
    </row>
    <row r="6" spans="2:19" x14ac:dyDescent="0.2">
      <c r="B6" t="s">
        <v>22</v>
      </c>
      <c r="C6" s="7"/>
      <c r="D6" s="26">
        <f>C6*(1+$O$5)</f>
        <v>0</v>
      </c>
      <c r="E6" s="26">
        <f>D6*(1+$O$5)</f>
        <v>0</v>
      </c>
      <c r="F6" s="26">
        <f>E6*(1+$O$5)</f>
        <v>0</v>
      </c>
      <c r="G6" s="26">
        <f>F6*(1+$O$5)</f>
        <v>0</v>
      </c>
      <c r="H6" s="26">
        <f>G6*(1+$O$5)</f>
        <v>0</v>
      </c>
      <c r="I6" s="26">
        <f>H6*(1+$O$6)</f>
        <v>0</v>
      </c>
      <c r="J6" s="26">
        <f>I6*(1+$O$6)</f>
        <v>0</v>
      </c>
      <c r="K6" s="26">
        <f>J6*(1+$O$6)</f>
        <v>0</v>
      </c>
      <c r="L6" s="26">
        <f>K6*(1+$O$6)</f>
        <v>0</v>
      </c>
      <c r="M6" s="26">
        <f>L6*(1+$O$6)</f>
        <v>0</v>
      </c>
      <c r="N6" s="26">
        <f>L6*O8</f>
        <v>0</v>
      </c>
      <c r="O6" s="23">
        <v>0</v>
      </c>
      <c r="P6" s="1" t="s">
        <v>2</v>
      </c>
    </row>
    <row r="7" spans="2:19" x14ac:dyDescent="0.2">
      <c r="C7" s="8" t="str">
        <f>CONCATENATE(R8,O7*100,S8)</f>
        <v>PV(10%)</v>
      </c>
      <c r="D7" s="26">
        <f>D6*(1+$O$7)^($D$5-D5-1)</f>
        <v>0</v>
      </c>
      <c r="E7" s="26">
        <f t="shared" ref="E7:N7" si="1">E6*(1+$O$7)^($D$5-E5-1)</f>
        <v>0</v>
      </c>
      <c r="F7" s="26">
        <f t="shared" si="1"/>
        <v>0</v>
      </c>
      <c r="G7" s="26">
        <f t="shared" si="1"/>
        <v>0</v>
      </c>
      <c r="H7" s="26">
        <f t="shared" si="1"/>
        <v>0</v>
      </c>
      <c r="I7" s="26">
        <f t="shared" si="1"/>
        <v>0</v>
      </c>
      <c r="J7" s="26">
        <f t="shared" si="1"/>
        <v>0</v>
      </c>
      <c r="K7" s="26">
        <f t="shared" si="1"/>
        <v>0</v>
      </c>
      <c r="L7" s="26">
        <f t="shared" si="1"/>
        <v>0</v>
      </c>
      <c r="M7" s="26">
        <f t="shared" si="1"/>
        <v>0</v>
      </c>
      <c r="N7" s="26">
        <f t="shared" si="1"/>
        <v>0</v>
      </c>
      <c r="O7" s="23">
        <v>0.1</v>
      </c>
      <c r="P7" t="s">
        <v>3</v>
      </c>
    </row>
    <row r="8" spans="2:19" ht="13.5" thickBot="1" x14ac:dyDescent="0.25">
      <c r="C8" s="9" t="s">
        <v>29</v>
      </c>
      <c r="D8" s="27">
        <f>SUM(D7:N7)</f>
        <v>0</v>
      </c>
      <c r="E8" s="28"/>
      <c r="F8" s="28"/>
      <c r="G8" s="28"/>
      <c r="H8" s="28"/>
      <c r="I8" s="28"/>
      <c r="J8" s="28"/>
      <c r="K8" s="28"/>
      <c r="L8" s="28"/>
      <c r="M8" s="28"/>
      <c r="N8" s="28"/>
      <c r="O8" s="24">
        <v>7</v>
      </c>
      <c r="P8" t="s">
        <v>23</v>
      </c>
      <c r="R8" s="20" t="s">
        <v>24</v>
      </c>
      <c r="S8" s="20" t="s">
        <v>25</v>
      </c>
    </row>
    <row r="10" spans="2:19" ht="26.25" thickBot="1" x14ac:dyDescent="0.25">
      <c r="N10" s="5" t="s">
        <v>5</v>
      </c>
      <c r="O10" s="4" t="s">
        <v>0</v>
      </c>
    </row>
    <row r="11" spans="2:19" x14ac:dyDescent="0.2">
      <c r="B11" t="s">
        <v>9</v>
      </c>
      <c r="C11" s="6" t="str">
        <f>C5</f>
        <v>Cashflow</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v>
      </c>
      <c r="P11" t="s">
        <v>1</v>
      </c>
    </row>
    <row r="12" spans="2:19" x14ac:dyDescent="0.2">
      <c r="B12" t="s">
        <v>21</v>
      </c>
      <c r="C12" s="7">
        <f>C6</f>
        <v>0</v>
      </c>
      <c r="D12" s="26">
        <f>C12*(1+$O$11)</f>
        <v>0</v>
      </c>
      <c r="E12" s="26">
        <f>D12*(1+$O$11)</f>
        <v>0</v>
      </c>
      <c r="F12" s="26">
        <f>E12*(1+$O$11)</f>
        <v>0</v>
      </c>
      <c r="G12" s="26">
        <f>F12*(1+$O$11)</f>
        <v>0</v>
      </c>
      <c r="H12" s="26">
        <f>G12*(1+$O$11)</f>
        <v>0</v>
      </c>
      <c r="I12" s="26">
        <f>H12*(1+$O$12)</f>
        <v>0</v>
      </c>
      <c r="J12" s="26">
        <f>I12*(1+$O$12)</f>
        <v>0</v>
      </c>
      <c r="K12" s="26">
        <f>J12*(1+$O$12)</f>
        <v>0</v>
      </c>
      <c r="L12" s="26">
        <f>K12*(1+$O$12)</f>
        <v>0</v>
      </c>
      <c r="M12" s="26">
        <f>L12*(1+$O$12)</f>
        <v>0</v>
      </c>
      <c r="N12" s="26">
        <f>L12*O14</f>
        <v>0</v>
      </c>
      <c r="O12" s="23">
        <v>0</v>
      </c>
      <c r="P12" s="1" t="s">
        <v>2</v>
      </c>
    </row>
    <row r="13" spans="2:19" x14ac:dyDescent="0.2">
      <c r="B13">
        <f>B7</f>
        <v>0</v>
      </c>
      <c r="C13" s="8" t="str">
        <f>C7</f>
        <v>PV(10%)</v>
      </c>
      <c r="D13" s="26">
        <f>D12*(1+$O$13)^($D$11-D11-1)</f>
        <v>0</v>
      </c>
      <c r="E13" s="26">
        <f t="shared" ref="E13:M13" si="3">E12*(1+$O$7)^($D$5-E11-1)</f>
        <v>0</v>
      </c>
      <c r="F13" s="26">
        <f t="shared" si="3"/>
        <v>0</v>
      </c>
      <c r="G13" s="26">
        <f t="shared" si="3"/>
        <v>0</v>
      </c>
      <c r="H13" s="26">
        <f t="shared" si="3"/>
        <v>0</v>
      </c>
      <c r="I13" s="26">
        <f t="shared" si="3"/>
        <v>0</v>
      </c>
      <c r="J13" s="26">
        <f t="shared" si="3"/>
        <v>0</v>
      </c>
      <c r="K13" s="26">
        <f t="shared" si="3"/>
        <v>0</v>
      </c>
      <c r="L13" s="26">
        <f t="shared" si="3"/>
        <v>0</v>
      </c>
      <c r="M13" s="26">
        <f t="shared" si="3"/>
        <v>0</v>
      </c>
      <c r="N13" s="26">
        <f>N12*(1+$O$7)^($D$5-N11-1)</f>
        <v>0</v>
      </c>
      <c r="O13" s="23">
        <f>O7</f>
        <v>0.1</v>
      </c>
      <c r="P13" t="s">
        <v>3</v>
      </c>
    </row>
    <row r="14" spans="2:19" ht="13.5" thickBot="1" x14ac:dyDescent="0.25">
      <c r="C14" s="9" t="s">
        <v>4</v>
      </c>
      <c r="D14" s="27">
        <f>SUM(D13:N13)</f>
        <v>0</v>
      </c>
      <c r="E14" s="28"/>
      <c r="F14" s="28"/>
      <c r="G14" s="28"/>
      <c r="H14" s="28"/>
      <c r="I14" s="28"/>
      <c r="J14" s="28"/>
      <c r="K14" s="28"/>
      <c r="L14" s="28"/>
      <c r="M14" s="28"/>
      <c r="N14" s="28"/>
      <c r="O14" s="24">
        <v>12</v>
      </c>
      <c r="P14" t="s">
        <v>23</v>
      </c>
    </row>
    <row r="16" spans="2:19" ht="26.25" thickBot="1" x14ac:dyDescent="0.25">
      <c r="N16" s="5" t="s">
        <v>5</v>
      </c>
      <c r="O16" s="4" t="s">
        <v>0</v>
      </c>
    </row>
    <row r="17" spans="2:16" x14ac:dyDescent="0.2">
      <c r="B17" t="s">
        <v>10</v>
      </c>
      <c r="C17" s="6" t="str">
        <f>C11</f>
        <v>Cashflow</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v>
      </c>
      <c r="D18" s="26">
        <f>C18*(1+$O$17)</f>
        <v>0</v>
      </c>
      <c r="E18" s="26">
        <f>D18*(1+$O$17)</f>
        <v>0</v>
      </c>
      <c r="F18" s="26">
        <f>E18*(1+$O$17)</f>
        <v>0</v>
      </c>
      <c r="G18" s="26">
        <f>F18*(1+$O$17)</f>
        <v>0</v>
      </c>
      <c r="H18" s="26">
        <f>G18*(1+$O$17)</f>
        <v>0</v>
      </c>
      <c r="I18" s="26">
        <f>H18*(1+$O$18)</f>
        <v>0</v>
      </c>
      <c r="J18" s="26">
        <f>I18*(1+$O$18)</f>
        <v>0</v>
      </c>
      <c r="K18" s="26">
        <f>J18*(1+$O$18)</f>
        <v>0</v>
      </c>
      <c r="L18" s="26">
        <f>K18*(1+$O$18)</f>
        <v>0</v>
      </c>
      <c r="M18" s="26">
        <f>L18*(1+$O$18)</f>
        <v>0</v>
      </c>
      <c r="N18" s="26">
        <f>L18*O20</f>
        <v>0</v>
      </c>
      <c r="O18" s="23">
        <v>0</v>
      </c>
      <c r="P18" s="1" t="s">
        <v>2</v>
      </c>
    </row>
    <row r="19" spans="2:16" x14ac:dyDescent="0.2">
      <c r="B19">
        <f>B7</f>
        <v>0</v>
      </c>
      <c r="C19" s="8" t="str">
        <f>C13</f>
        <v>PV(10%)</v>
      </c>
      <c r="D19" s="26">
        <f>D18*(1+$O$19)^($D$17-D17-1)</f>
        <v>0</v>
      </c>
      <c r="E19" s="26">
        <f t="shared" ref="E19:N19" si="5">E18*(1+$O$19)^($D$17-E17-1)</f>
        <v>0</v>
      </c>
      <c r="F19" s="26">
        <f t="shared" si="5"/>
        <v>0</v>
      </c>
      <c r="G19" s="26">
        <f t="shared" si="5"/>
        <v>0</v>
      </c>
      <c r="H19" s="26">
        <f t="shared" si="5"/>
        <v>0</v>
      </c>
      <c r="I19" s="26">
        <f t="shared" si="5"/>
        <v>0</v>
      </c>
      <c r="J19" s="26">
        <f t="shared" si="5"/>
        <v>0</v>
      </c>
      <c r="K19" s="26">
        <f t="shared" si="5"/>
        <v>0</v>
      </c>
      <c r="L19" s="26">
        <f t="shared" si="5"/>
        <v>0</v>
      </c>
      <c r="M19" s="26">
        <f t="shared" si="5"/>
        <v>0</v>
      </c>
      <c r="N19" s="26">
        <f t="shared" si="5"/>
        <v>0</v>
      </c>
      <c r="O19" s="23">
        <f>O13</f>
        <v>0.1</v>
      </c>
      <c r="P19" t="s">
        <v>3</v>
      </c>
    </row>
    <row r="20" spans="2:16" ht="13.5" thickBot="1" x14ac:dyDescent="0.25">
      <c r="C20" s="9" t="s">
        <v>4</v>
      </c>
      <c r="D20" s="27">
        <f>SUM(D19:N19)</f>
        <v>0</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0</v>
      </c>
      <c r="F23" s="31">
        <f>E23*D23</f>
        <v>0</v>
      </c>
    </row>
    <row r="24" spans="2:16" x14ac:dyDescent="0.2">
      <c r="C24" s="11" t="s">
        <v>16</v>
      </c>
      <c r="D24" s="29">
        <v>0.2</v>
      </c>
      <c r="E24" s="26">
        <f>D14</f>
        <v>0</v>
      </c>
      <c r="F24" s="31">
        <f>E24*D24</f>
        <v>0</v>
      </c>
    </row>
    <row r="25" spans="2:16" ht="13.5" thickBot="1" x14ac:dyDescent="0.25">
      <c r="C25" s="13" t="s">
        <v>33</v>
      </c>
      <c r="D25" s="30">
        <v>0.2</v>
      </c>
      <c r="E25" s="32">
        <f>D20</f>
        <v>0</v>
      </c>
      <c r="F25" s="33">
        <f>E25*D25</f>
        <v>0</v>
      </c>
    </row>
    <row r="26" spans="2:16" ht="13.5" thickBot="1" x14ac:dyDescent="0.25">
      <c r="E26" s="21" t="s">
        <v>11</v>
      </c>
      <c r="F26" s="22">
        <f>SUM(F23:F25)</f>
        <v>0</v>
      </c>
    </row>
    <row r="28" spans="2:16" x14ac:dyDescent="0.2">
      <c r="B28" t="s">
        <v>27</v>
      </c>
    </row>
    <row r="30" spans="2:16" x14ac:dyDescent="0.2">
      <c r="B30" t="s">
        <v>26</v>
      </c>
      <c r="C30" s="34" t="s">
        <v>28</v>
      </c>
    </row>
  </sheetData>
  <conditionalFormatting sqref="D3">
    <cfRule type="containsText" dxfId="67" priority="1" operator="containsText" text="overvalued">
      <formula>NOT(ISERROR(SEARCH("overvalued",D3)))</formula>
    </cfRule>
    <cfRule type="containsText" dxfId="66" priority="2" operator="containsText" text="undervalued">
      <formula>NOT(ISERROR(SEARCH("undervalued",D3)))</formula>
    </cfRule>
  </conditionalFormatting>
  <hyperlinks>
    <hyperlink ref="C30" r:id="rId1" xr:uid="{FE5EADD5-718D-4D70-A8BB-D3FA1DD15449}"/>
  </hyperlinks>
  <pageMargins left="0.7" right="0.7" top="0.78740157499999996" bottom="0.78740157499999996"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B8E25-C8EF-4FC3-9AFA-9149013D0A1E}">
  <dimension ref="B1:S30"/>
  <sheetViews>
    <sheetView showGridLines="0" topLeftCell="B1" zoomScaleNormal="100" workbookViewId="0">
      <selection activeCell="B2" sqref="B2:C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x14ac:dyDescent="0.2">
      <c r="B2" s="34" t="s">
        <v>40</v>
      </c>
      <c r="C2" s="34" t="s">
        <v>46</v>
      </c>
      <c r="D2" s="19"/>
      <c r="S2" s="3" t="s">
        <v>7</v>
      </c>
    </row>
    <row r="3" spans="2:19" x14ac:dyDescent="0.2">
      <c r="C3" s="12"/>
      <c r="D3" s="14"/>
    </row>
    <row r="4" spans="2:19" ht="26.25" thickBot="1" x14ac:dyDescent="0.25">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0.4</v>
      </c>
      <c r="P5" t="s">
        <v>1</v>
      </c>
      <c r="R5" s="1"/>
    </row>
    <row r="6" spans="2:19" x14ac:dyDescent="0.2">
      <c r="B6" t="s">
        <v>22</v>
      </c>
      <c r="C6" s="7">
        <v>2</v>
      </c>
      <c r="D6" s="26">
        <f>C6*(1+$O$5)</f>
        <v>2.8</v>
      </c>
      <c r="E6" s="26">
        <f>D6*(1+$O$5)</f>
        <v>3.9199999999999995</v>
      </c>
      <c r="F6" s="26">
        <f>E6*(1+$O$5)</f>
        <v>5.4879999999999987</v>
      </c>
      <c r="G6" s="26">
        <f>F6*(1+$O$5)</f>
        <v>7.6831999999999976</v>
      </c>
      <c r="H6" s="26">
        <f>G6*(1+$O$5)</f>
        <v>10.756479999999996</v>
      </c>
      <c r="I6" s="26">
        <f>H6*(1+$O$6)</f>
        <v>15.059071999999993</v>
      </c>
      <c r="J6" s="26">
        <f>I6*(1+$O$6)</f>
        <v>21.082700799999991</v>
      </c>
      <c r="K6" s="26">
        <f>J6*(1+$O$6)</f>
        <v>29.515781119999986</v>
      </c>
      <c r="L6" s="26">
        <f>K6*(1+$O$6)</f>
        <v>41.322093567999978</v>
      </c>
      <c r="M6" s="26">
        <f>L6*(1+$O$6)</f>
        <v>57.850930995199967</v>
      </c>
      <c r="N6" s="26">
        <f>L6*O8</f>
        <v>1239.6628070399993</v>
      </c>
      <c r="O6" s="23">
        <v>0.4</v>
      </c>
      <c r="P6" s="1" t="s">
        <v>2</v>
      </c>
    </row>
    <row r="7" spans="2:19" x14ac:dyDescent="0.2">
      <c r="B7" t="s">
        <v>19</v>
      </c>
      <c r="C7" s="8" t="str">
        <f>CONCATENATE(R8,O7*100,S8)</f>
        <v>PV(10%)</v>
      </c>
      <c r="D7" s="26">
        <f>D6*(1+$O$7)^($D$5-D5-1)</f>
        <v>2.5454545454545454</v>
      </c>
      <c r="E7" s="26">
        <f t="shared" ref="E7:N7" si="1">E6*(1+$O$7)^($D$5-E5-1)</f>
        <v>3.2396694214876027</v>
      </c>
      <c r="F7" s="26">
        <f t="shared" si="1"/>
        <v>4.1232156273478564</v>
      </c>
      <c r="G7" s="26">
        <f t="shared" si="1"/>
        <v>5.2477289802609084</v>
      </c>
      <c r="H7" s="26">
        <f t="shared" si="1"/>
        <v>6.6789277930593363</v>
      </c>
      <c r="I7" s="26">
        <f t="shared" si="1"/>
        <v>8.5004535548027906</v>
      </c>
      <c r="J7" s="26">
        <f t="shared" si="1"/>
        <v>10.818759069749005</v>
      </c>
      <c r="K7" s="26">
        <f t="shared" si="1"/>
        <v>13.769329725135096</v>
      </c>
      <c r="L7" s="26">
        <f t="shared" si="1"/>
        <v>17.524601468353758</v>
      </c>
      <c r="M7" s="26">
        <f t="shared" si="1"/>
        <v>22.304038232450235</v>
      </c>
      <c r="N7" s="26">
        <f t="shared" si="1"/>
        <v>477.94367640964788</v>
      </c>
      <c r="O7" s="23">
        <v>0.1</v>
      </c>
      <c r="P7" t="s">
        <v>3</v>
      </c>
    </row>
    <row r="8" spans="2:19" ht="13.5" thickBot="1" x14ac:dyDescent="0.25">
      <c r="C8" s="9" t="s">
        <v>29</v>
      </c>
      <c r="D8" s="27">
        <f>SUM(D7:N7)</f>
        <v>572.69585482774903</v>
      </c>
      <c r="E8" s="28"/>
      <c r="F8" s="28"/>
      <c r="G8" s="28"/>
      <c r="H8" s="28"/>
      <c r="I8" s="28"/>
      <c r="J8" s="28"/>
      <c r="K8" s="28"/>
      <c r="L8" s="28"/>
      <c r="M8" s="28"/>
      <c r="N8" s="28"/>
      <c r="O8" s="24">
        <v>30</v>
      </c>
      <c r="P8" t="s">
        <v>23</v>
      </c>
      <c r="R8" s="20" t="s">
        <v>24</v>
      </c>
      <c r="S8" s="20" t="s">
        <v>25</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0.5</v>
      </c>
      <c r="P11" t="s">
        <v>1</v>
      </c>
    </row>
    <row r="12" spans="2:19" x14ac:dyDescent="0.2">
      <c r="B12" t="s">
        <v>21</v>
      </c>
      <c r="C12" s="7">
        <v>2</v>
      </c>
      <c r="D12" s="26">
        <f>C12*(1+$O$11)</f>
        <v>3</v>
      </c>
      <c r="E12" s="26">
        <f>D12*(1+$O$11)</f>
        <v>4.5</v>
      </c>
      <c r="F12" s="26">
        <f>E12*(1+$O$11)</f>
        <v>6.75</v>
      </c>
      <c r="G12" s="26">
        <f>F12*(1+$O$11)</f>
        <v>10.125</v>
      </c>
      <c r="H12" s="26">
        <f>G12*(1+$O$11)</f>
        <v>15.1875</v>
      </c>
      <c r="I12" s="26">
        <f>H12*(1+$O$12)</f>
        <v>21.262499999999999</v>
      </c>
      <c r="J12" s="26">
        <f>I12*(1+$O$12)</f>
        <v>29.767499999999998</v>
      </c>
      <c r="K12" s="26">
        <f>J12*(1+$O$12)</f>
        <v>41.674499999999995</v>
      </c>
      <c r="L12" s="26">
        <f>K12*(1+$O$12)</f>
        <v>58.34429999999999</v>
      </c>
      <c r="M12" s="26">
        <f>L12*(1+$O$12)</f>
        <v>81.68201999999998</v>
      </c>
      <c r="N12" s="26">
        <f>L12*O14</f>
        <v>2333.7719999999995</v>
      </c>
      <c r="O12" s="23">
        <v>0.4</v>
      </c>
      <c r="P12" s="1" t="s">
        <v>2</v>
      </c>
    </row>
    <row r="13" spans="2:19" x14ac:dyDescent="0.2">
      <c r="B13" t="s">
        <v>19</v>
      </c>
      <c r="C13" s="8" t="str">
        <f>C7</f>
        <v>PV(10%)</v>
      </c>
      <c r="D13" s="26">
        <f>D12*(1+$O$13)^($D$11-D11-1)</f>
        <v>2.7272727272727271</v>
      </c>
      <c r="E13" s="26">
        <f t="shared" ref="E13:M13" si="3">E12*(1+$O$7)^($D$5-E11-1)</f>
        <v>3.7190082644628095</v>
      </c>
      <c r="F13" s="26">
        <f t="shared" si="3"/>
        <v>5.0713749060856488</v>
      </c>
      <c r="G13" s="26">
        <f t="shared" si="3"/>
        <v>6.9155112355713388</v>
      </c>
      <c r="H13" s="26">
        <f t="shared" si="3"/>
        <v>9.4302425939609158</v>
      </c>
      <c r="I13" s="26">
        <f t="shared" si="3"/>
        <v>12.002126937768438</v>
      </c>
      <c r="J13" s="26">
        <f t="shared" si="3"/>
        <v>15.275434284432553</v>
      </c>
      <c r="K13" s="26">
        <f t="shared" si="3"/>
        <v>19.441461816550522</v>
      </c>
      <c r="L13" s="26">
        <f t="shared" si="3"/>
        <v>24.743678675609754</v>
      </c>
      <c r="M13" s="26">
        <f t="shared" si="3"/>
        <v>31.491954678048771</v>
      </c>
      <c r="N13" s="26">
        <f>N12*(1+$O$7)^($D$5-N11-1)</f>
        <v>899.77013365853634</v>
      </c>
      <c r="O13" s="23">
        <f>O7</f>
        <v>0.1</v>
      </c>
      <c r="P13" t="s">
        <v>3</v>
      </c>
    </row>
    <row r="14" spans="2:19" ht="13.5" thickBot="1" x14ac:dyDescent="0.25">
      <c r="C14" s="9" t="s">
        <v>4</v>
      </c>
      <c r="D14" s="27">
        <f>SUM(D13:N13)</f>
        <v>1030.5881997782999</v>
      </c>
      <c r="E14" s="28"/>
      <c r="F14" s="28"/>
      <c r="G14" s="28"/>
      <c r="H14" s="28"/>
      <c r="I14" s="28"/>
      <c r="J14" s="28"/>
      <c r="K14" s="28"/>
      <c r="L14" s="28"/>
      <c r="M14" s="28"/>
      <c r="N14" s="28"/>
      <c r="O14" s="24">
        <v>40</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0.25</v>
      </c>
      <c r="P17" t="s">
        <v>1</v>
      </c>
    </row>
    <row r="18" spans="2:16" x14ac:dyDescent="0.2">
      <c r="B18" t="s">
        <v>20</v>
      </c>
      <c r="C18" s="7">
        <f>C12</f>
        <v>2</v>
      </c>
      <c r="D18" s="26">
        <f>C18*(1+$O$17)</f>
        <v>2.5</v>
      </c>
      <c r="E18" s="26">
        <f>D18*(1+$O$17)</f>
        <v>3.125</v>
      </c>
      <c r="F18" s="26">
        <f>E18*(1+$O$17)</f>
        <v>3.90625</v>
      </c>
      <c r="G18" s="26">
        <f>F18*(1+$O$17)</f>
        <v>4.8828125</v>
      </c>
      <c r="H18" s="26">
        <f>G18*(1+$O$17)</f>
        <v>6.103515625</v>
      </c>
      <c r="I18" s="26">
        <f>H18*(1+$O$18)</f>
        <v>7.0190429687499991</v>
      </c>
      <c r="J18" s="26">
        <f>I18*(1+$O$18)</f>
        <v>8.0718994140624982</v>
      </c>
      <c r="K18" s="26">
        <f>J18*(1+$O$18)</f>
        <v>9.2826843261718714</v>
      </c>
      <c r="L18" s="26">
        <f>K18*(1+$O$18)</f>
        <v>10.675086975097651</v>
      </c>
      <c r="M18" s="26">
        <f>L18*(1+$O$18)</f>
        <v>12.276350021362298</v>
      </c>
      <c r="N18" s="26">
        <f>L18*O20</f>
        <v>320.25260925292952</v>
      </c>
      <c r="O18" s="23">
        <v>0.15</v>
      </c>
      <c r="P18" s="1" t="s">
        <v>2</v>
      </c>
    </row>
    <row r="19" spans="2:16" x14ac:dyDescent="0.2">
      <c r="B19" t="s">
        <v>19</v>
      </c>
      <c r="C19" s="8" t="str">
        <f>C13</f>
        <v>PV(10%)</v>
      </c>
      <c r="D19" s="26">
        <f>D18*(1+$O$19)^($D$17-D17-1)</f>
        <v>2.2727272727272725</v>
      </c>
      <c r="E19" s="26">
        <f t="shared" ref="E19:N19" si="5">E18*(1+$O$19)^($D$17-E17-1)</f>
        <v>2.5826446280991733</v>
      </c>
      <c r="F19" s="26">
        <f t="shared" si="5"/>
        <v>2.9348234410217873</v>
      </c>
      <c r="G19" s="26">
        <f t="shared" si="5"/>
        <v>3.3350266375247584</v>
      </c>
      <c r="H19" s="26">
        <f t="shared" si="5"/>
        <v>3.7898029971872247</v>
      </c>
      <c r="I19" s="26">
        <f t="shared" si="5"/>
        <v>3.9620667697866438</v>
      </c>
      <c r="J19" s="26">
        <f t="shared" si="5"/>
        <v>4.1421607138678533</v>
      </c>
      <c r="K19" s="26">
        <f t="shared" si="5"/>
        <v>4.3304407463163921</v>
      </c>
      <c r="L19" s="26">
        <f t="shared" si="5"/>
        <v>4.5272789620580456</v>
      </c>
      <c r="M19" s="26">
        <f t="shared" si="5"/>
        <v>4.7330643694243193</v>
      </c>
      <c r="N19" s="26">
        <f t="shared" si="5"/>
        <v>123.47124441976486</v>
      </c>
      <c r="O19" s="23">
        <f>O13</f>
        <v>0.1</v>
      </c>
      <c r="P19" t="s">
        <v>3</v>
      </c>
    </row>
    <row r="20" spans="2:16" ht="13.5" thickBot="1" x14ac:dyDescent="0.25">
      <c r="C20" s="9" t="s">
        <v>4</v>
      </c>
      <c r="D20" s="27">
        <f>SUM(D19:N19)</f>
        <v>160.08128095777832</v>
      </c>
      <c r="E20" s="28"/>
      <c r="F20" s="28"/>
      <c r="G20" s="28"/>
      <c r="H20" s="28"/>
      <c r="I20" s="28"/>
      <c r="J20" s="28"/>
      <c r="K20" s="28"/>
      <c r="L20" s="28"/>
      <c r="M20" s="28"/>
      <c r="N20" s="28"/>
      <c r="O20" s="24">
        <v>30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0.5</v>
      </c>
      <c r="E23" s="26">
        <f>D8</f>
        <v>572.69585482774903</v>
      </c>
      <c r="F23" s="31">
        <f>E23*D23</f>
        <v>286.34792741387452</v>
      </c>
    </row>
    <row r="24" spans="2:16" x14ac:dyDescent="0.2">
      <c r="C24" s="11" t="s">
        <v>16</v>
      </c>
      <c r="D24" s="29">
        <v>0.3</v>
      </c>
      <c r="E24" s="26">
        <f>D14</f>
        <v>1030.5881997782999</v>
      </c>
      <c r="F24" s="31">
        <f>E24*D24</f>
        <v>309.17645993348998</v>
      </c>
    </row>
    <row r="25" spans="2:16" ht="13.5" thickBot="1" x14ac:dyDescent="0.25">
      <c r="C25" s="13" t="s">
        <v>33</v>
      </c>
      <c r="D25" s="30">
        <v>0.2</v>
      </c>
      <c r="E25" s="32">
        <f>D20</f>
        <v>160.08128095777832</v>
      </c>
      <c r="F25" s="33">
        <f>E25*D25</f>
        <v>32.016256191555662</v>
      </c>
    </row>
    <row r="26" spans="2:16" ht="13.5" thickBot="1" x14ac:dyDescent="0.25">
      <c r="E26" s="21" t="s">
        <v>11</v>
      </c>
      <c r="F26" s="22">
        <f>SUM(F23:F25)</f>
        <v>627.54064353892011</v>
      </c>
    </row>
    <row r="28" spans="2:16" x14ac:dyDescent="0.2">
      <c r="B28" t="s">
        <v>27</v>
      </c>
    </row>
    <row r="30" spans="2:16" x14ac:dyDescent="0.2">
      <c r="B30" t="s">
        <v>26</v>
      </c>
      <c r="C30" s="34" t="s">
        <v>28</v>
      </c>
    </row>
  </sheetData>
  <conditionalFormatting sqref="D3">
    <cfRule type="containsText" dxfId="13" priority="1" operator="containsText" text="overvalued">
      <formula>NOT(ISERROR(SEARCH("overvalued",D3)))</formula>
    </cfRule>
    <cfRule type="containsText" dxfId="12" priority="2" operator="containsText" text="undervalued">
      <formula>NOT(ISERROR(SEARCH("undervalued",D3)))</formula>
    </cfRule>
  </conditionalFormatting>
  <hyperlinks>
    <hyperlink ref="C30" r:id="rId1" xr:uid="{FFABA485-A5B5-416E-8B5B-9E0998B4AE76}"/>
    <hyperlink ref="B2:C2" r:id="rId2" display="Tesla" xr:uid="{24D6117E-AE71-451F-B5BA-A58E60C998FC}"/>
  </hyperlinks>
  <pageMargins left="0.7" right="0.7" top="0.78740157499999996" bottom="0.78740157499999996" header="0.3" footer="0.3"/>
  <pageSetup paperSize="9" orientation="portrait"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F25E-53B2-4149-B811-6136FD589843}">
  <dimension ref="B1:S30"/>
  <sheetViews>
    <sheetView showGridLines="0" topLeftCell="B1" zoomScaleNormal="100" workbookViewId="0">
      <selection activeCell="D2" sqref="D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x14ac:dyDescent="0.2">
      <c r="B2" s="34" t="s">
        <v>41</v>
      </c>
      <c r="C2" s="34" t="s">
        <v>46</v>
      </c>
      <c r="D2" s="35" t="s">
        <v>47</v>
      </c>
      <c r="S2" s="3" t="s">
        <v>7</v>
      </c>
    </row>
    <row r="3" spans="2:19" x14ac:dyDescent="0.2">
      <c r="C3" s="12"/>
      <c r="D3" s="14"/>
    </row>
    <row r="4" spans="2:19" ht="26.25" thickBot="1" x14ac:dyDescent="0.25">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11</v>
      </c>
      <c r="D6" s="26">
        <f>C6*(1+$O$5)</f>
        <v>11.22</v>
      </c>
      <c r="E6" s="26">
        <f>D6*(1+$O$5)</f>
        <v>11.444400000000002</v>
      </c>
      <c r="F6" s="26">
        <f>E6*(1+$O$5)</f>
        <v>11.673288000000001</v>
      </c>
      <c r="G6" s="26">
        <f>F6*(1+$O$5)</f>
        <v>11.906753760000001</v>
      </c>
      <c r="H6" s="26">
        <f>G6*(1+$O$5)</f>
        <v>12.144888835200002</v>
      </c>
      <c r="I6" s="26">
        <f>H6*(1+$O$6)</f>
        <v>12.387786611904001</v>
      </c>
      <c r="J6" s="26">
        <f>I6*(1+$O$6)</f>
        <v>12.635542344142081</v>
      </c>
      <c r="K6" s="26">
        <f>J6*(1+$O$6)</f>
        <v>12.888253191024923</v>
      </c>
      <c r="L6" s="26">
        <f>K6*(1+$O$6)</f>
        <v>13.146018254845421</v>
      </c>
      <c r="M6" s="26">
        <f>L6*(1+$O$6)</f>
        <v>13.408938619942329</v>
      </c>
      <c r="N6" s="26">
        <f>L6*O8</f>
        <v>328.65045637113553</v>
      </c>
      <c r="O6" s="23">
        <v>0.02</v>
      </c>
      <c r="P6" s="1" t="s">
        <v>2</v>
      </c>
    </row>
    <row r="7" spans="2:19" x14ac:dyDescent="0.2">
      <c r="B7" t="s">
        <v>19</v>
      </c>
      <c r="C7" s="8" t="str">
        <f>CONCATENATE(R8,O7*100,S8)</f>
        <v>PV(5%)</v>
      </c>
      <c r="D7" s="26">
        <f>D6*(1+$O$7)^($D$5-D5-1)</f>
        <v>10.685714285714285</v>
      </c>
      <c r="E7" s="26">
        <f t="shared" ref="E7:N7" si="1">E6*(1+$O$7)^($D$5-E5-1)</f>
        <v>10.380408163265306</v>
      </c>
      <c r="F7" s="26">
        <f t="shared" si="1"/>
        <v>10.083825072886297</v>
      </c>
      <c r="G7" s="26">
        <f t="shared" si="1"/>
        <v>9.7957157850895467</v>
      </c>
      <c r="H7" s="26">
        <f t="shared" si="1"/>
        <v>9.5158381912298449</v>
      </c>
      <c r="I7" s="26">
        <f t="shared" si="1"/>
        <v>9.2439571000518495</v>
      </c>
      <c r="J7" s="26">
        <f t="shared" si="1"/>
        <v>8.9798440400503665</v>
      </c>
      <c r="K7" s="26">
        <f t="shared" si="1"/>
        <v>8.7232770674775004</v>
      </c>
      <c r="L7" s="26">
        <f t="shared" si="1"/>
        <v>8.474040579835286</v>
      </c>
      <c r="M7" s="26">
        <f t="shared" si="1"/>
        <v>8.2319251346971338</v>
      </c>
      <c r="N7" s="26">
        <f t="shared" si="1"/>
        <v>201.76287094845918</v>
      </c>
      <c r="O7" s="23">
        <v>0.05</v>
      </c>
      <c r="P7" t="s">
        <v>3</v>
      </c>
    </row>
    <row r="8" spans="2:19" ht="13.5" thickBot="1" x14ac:dyDescent="0.25">
      <c r="C8" s="9" t="s">
        <v>29</v>
      </c>
      <c r="D8" s="27">
        <f>SUM(D7:N7)</f>
        <v>295.8774163687566</v>
      </c>
      <c r="E8" s="28"/>
      <c r="F8" s="28"/>
      <c r="G8" s="28"/>
      <c r="H8" s="28"/>
      <c r="I8" s="28"/>
      <c r="J8" s="28"/>
      <c r="K8" s="28"/>
      <c r="L8" s="28"/>
      <c r="M8" s="28"/>
      <c r="N8" s="28"/>
      <c r="O8" s="24">
        <v>25</v>
      </c>
      <c r="P8" t="s">
        <v>23</v>
      </c>
      <c r="R8" s="20" t="s">
        <v>24</v>
      </c>
      <c r="S8" s="20" t="s">
        <v>25</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0.04</v>
      </c>
      <c r="P11" t="s">
        <v>1</v>
      </c>
    </row>
    <row r="12" spans="2:19" x14ac:dyDescent="0.2">
      <c r="B12" t="s">
        <v>21</v>
      </c>
      <c r="C12" s="7">
        <v>11</v>
      </c>
      <c r="D12" s="26">
        <f>C12*(1+$O$11)</f>
        <v>11.440000000000001</v>
      </c>
      <c r="E12" s="26">
        <f>D12*(1+$O$11)</f>
        <v>11.897600000000002</v>
      </c>
      <c r="F12" s="26">
        <f>E12*(1+$O$11)</f>
        <v>12.373504000000002</v>
      </c>
      <c r="G12" s="26">
        <f>F12*(1+$O$11)</f>
        <v>12.868444160000003</v>
      </c>
      <c r="H12" s="26">
        <f>G12*(1+$O$11)</f>
        <v>13.383181926400002</v>
      </c>
      <c r="I12" s="26">
        <f>H12*(1+$O$12)</f>
        <v>13.784677384192003</v>
      </c>
      <c r="J12" s="26">
        <f>I12*(1+$O$12)</f>
        <v>14.198217705717763</v>
      </c>
      <c r="K12" s="26">
        <f>J12*(1+$O$12)</f>
        <v>14.624164236889296</v>
      </c>
      <c r="L12" s="26">
        <f>K12*(1+$O$12)</f>
        <v>15.062889163995976</v>
      </c>
      <c r="M12" s="26">
        <f>L12*(1+$O$12)</f>
        <v>15.514775838915856</v>
      </c>
      <c r="N12" s="26">
        <f>L12*O14</f>
        <v>451.88667491987928</v>
      </c>
      <c r="O12" s="23">
        <v>0.03</v>
      </c>
      <c r="P12" s="1" t="s">
        <v>2</v>
      </c>
    </row>
    <row r="13" spans="2:19" x14ac:dyDescent="0.2">
      <c r="B13" t="s">
        <v>19</v>
      </c>
      <c r="C13" s="8" t="str">
        <f>C7</f>
        <v>PV(5%)</v>
      </c>
      <c r="D13" s="26">
        <f>D12*(1+$O$13)^($D$11-D11-1)</f>
        <v>10.895238095238096</v>
      </c>
      <c r="E13" s="26">
        <f t="shared" ref="E13:M13" si="3">E12*(1+$O$7)^($D$5-E11-1)</f>
        <v>10.791473922902496</v>
      </c>
      <c r="F13" s="26">
        <f t="shared" si="3"/>
        <v>10.688697980779615</v>
      </c>
      <c r="G13" s="26">
        <f t="shared" si="3"/>
        <v>10.586900857153143</v>
      </c>
      <c r="H13" s="26">
        <f t="shared" si="3"/>
        <v>10.486073229942159</v>
      </c>
      <c r="I13" s="26">
        <f t="shared" si="3"/>
        <v>10.286338501752786</v>
      </c>
      <c r="J13" s="26">
        <f t="shared" si="3"/>
        <v>10.090408244576542</v>
      </c>
      <c r="K13" s="26">
        <f t="shared" si="3"/>
        <v>9.8982099922988951</v>
      </c>
      <c r="L13" s="26">
        <f t="shared" si="3"/>
        <v>9.7096726591122486</v>
      </c>
      <c r="M13" s="26">
        <f t="shared" si="3"/>
        <v>9.5247265132243975</v>
      </c>
      <c r="N13" s="26">
        <f>N12*(1+$O$7)^($D$5-N11-1)</f>
        <v>277.41921883177855</v>
      </c>
      <c r="O13" s="23">
        <f>O7</f>
        <v>0.05</v>
      </c>
      <c r="P13" t="s">
        <v>3</v>
      </c>
    </row>
    <row r="14" spans="2:19" ht="13.5" thickBot="1" x14ac:dyDescent="0.25">
      <c r="C14" s="9" t="s">
        <v>4</v>
      </c>
      <c r="D14" s="27">
        <f>SUM(D13:N13)</f>
        <v>380.37695882875892</v>
      </c>
      <c r="E14" s="28"/>
      <c r="F14" s="28"/>
      <c r="G14" s="28"/>
      <c r="H14" s="28"/>
      <c r="I14" s="28"/>
      <c r="J14" s="28"/>
      <c r="K14" s="28"/>
      <c r="L14" s="28"/>
      <c r="M14" s="28"/>
      <c r="N14" s="28"/>
      <c r="O14" s="24">
        <v>30</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11</v>
      </c>
      <c r="D18" s="26">
        <f>C18*(1+$O$17)</f>
        <v>11</v>
      </c>
      <c r="E18" s="26">
        <f>D18*(1+$O$17)</f>
        <v>11</v>
      </c>
      <c r="F18" s="26">
        <f>E18*(1+$O$17)</f>
        <v>11</v>
      </c>
      <c r="G18" s="26">
        <f>F18*(1+$O$17)</f>
        <v>11</v>
      </c>
      <c r="H18" s="26">
        <f>G18*(1+$O$17)</f>
        <v>11</v>
      </c>
      <c r="I18" s="26">
        <f>H18*(1+$O$18)</f>
        <v>11</v>
      </c>
      <c r="J18" s="26">
        <f>I18*(1+$O$18)</f>
        <v>11</v>
      </c>
      <c r="K18" s="26">
        <f>J18*(1+$O$18)</f>
        <v>11</v>
      </c>
      <c r="L18" s="26">
        <f>K18*(1+$O$18)</f>
        <v>11</v>
      </c>
      <c r="M18" s="26">
        <f>L18*(1+$O$18)</f>
        <v>11</v>
      </c>
      <c r="N18" s="26">
        <f>L18*O20</f>
        <v>220</v>
      </c>
      <c r="O18" s="23">
        <v>0</v>
      </c>
      <c r="P18" s="1" t="s">
        <v>2</v>
      </c>
    </row>
    <row r="19" spans="2:16" x14ac:dyDescent="0.2">
      <c r="B19" t="s">
        <v>19</v>
      </c>
      <c r="C19" s="8" t="str">
        <f>C13</f>
        <v>PV(5%)</v>
      </c>
      <c r="D19" s="26">
        <f>D18*(1+$O$19)^($D$17-D17-1)</f>
        <v>10.476190476190476</v>
      </c>
      <c r="E19" s="26">
        <f t="shared" ref="E19:N19" si="5">E18*(1+$O$19)^($D$17-E17-1)</f>
        <v>9.9773242630385486</v>
      </c>
      <c r="F19" s="26">
        <f t="shared" si="5"/>
        <v>9.5022135838462365</v>
      </c>
      <c r="G19" s="26">
        <f t="shared" si="5"/>
        <v>9.0497272227107022</v>
      </c>
      <c r="H19" s="26">
        <f t="shared" si="5"/>
        <v>8.6187878311530479</v>
      </c>
      <c r="I19" s="26">
        <f t="shared" si="5"/>
        <v>8.2083693630029035</v>
      </c>
      <c r="J19" s="26">
        <f t="shared" si="5"/>
        <v>7.8174946314313365</v>
      </c>
      <c r="K19" s="26">
        <f t="shared" si="5"/>
        <v>7.4452329823155594</v>
      </c>
      <c r="L19" s="26">
        <f t="shared" si="5"/>
        <v>7.0906980783957696</v>
      </c>
      <c r="M19" s="26">
        <f t="shared" si="5"/>
        <v>6.7530457889483522</v>
      </c>
      <c r="N19" s="26">
        <f t="shared" si="5"/>
        <v>135.06091577896706</v>
      </c>
      <c r="O19" s="23">
        <f>O13</f>
        <v>0.05</v>
      </c>
      <c r="P19" t="s">
        <v>3</v>
      </c>
    </row>
    <row r="20" spans="2:16" ht="13.5" thickBot="1" x14ac:dyDescent="0.25">
      <c r="C20" s="9" t="s">
        <v>4</v>
      </c>
      <c r="D20" s="27">
        <f>SUM(D19:N19)</f>
        <v>220</v>
      </c>
      <c r="E20" s="28"/>
      <c r="F20" s="28"/>
      <c r="G20" s="28"/>
      <c r="H20" s="28"/>
      <c r="I20" s="28"/>
      <c r="J20" s="28"/>
      <c r="K20" s="28"/>
      <c r="L20" s="28"/>
      <c r="M20" s="28"/>
      <c r="N20" s="28"/>
      <c r="O20" s="24">
        <v>20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295.8774163687566</v>
      </c>
      <c r="F23" s="31">
        <f>E23*D23</f>
        <v>177.52644982125395</v>
      </c>
    </row>
    <row r="24" spans="2:16" x14ac:dyDescent="0.2">
      <c r="C24" s="11" t="s">
        <v>16</v>
      </c>
      <c r="D24" s="29">
        <v>0.2</v>
      </c>
      <c r="E24" s="26">
        <f>D14</f>
        <v>380.37695882875892</v>
      </c>
      <c r="F24" s="31">
        <f>E24*D24</f>
        <v>76.075391765751789</v>
      </c>
    </row>
    <row r="25" spans="2:16" ht="13.5" thickBot="1" x14ac:dyDescent="0.25">
      <c r="C25" s="13" t="s">
        <v>33</v>
      </c>
      <c r="D25" s="30">
        <v>0.2</v>
      </c>
      <c r="E25" s="32">
        <f>D20</f>
        <v>220</v>
      </c>
      <c r="F25" s="33">
        <f>E25*D25</f>
        <v>44</v>
      </c>
    </row>
    <row r="26" spans="2:16" ht="13.5" thickBot="1" x14ac:dyDescent="0.25">
      <c r="E26" s="21" t="s">
        <v>11</v>
      </c>
      <c r="F26" s="22">
        <f>SUM(F23:F25)</f>
        <v>297.60184158700577</v>
      </c>
    </row>
    <row r="28" spans="2:16" x14ac:dyDescent="0.2">
      <c r="B28" t="s">
        <v>27</v>
      </c>
    </row>
    <row r="30" spans="2:16" x14ac:dyDescent="0.2">
      <c r="B30" t="s">
        <v>26</v>
      </c>
      <c r="C30" s="34" t="s">
        <v>28</v>
      </c>
    </row>
  </sheetData>
  <conditionalFormatting sqref="D3">
    <cfRule type="containsText" dxfId="11" priority="1" operator="containsText" text="overvalued">
      <formula>NOT(ISERROR(SEARCH("overvalued",D3)))</formula>
    </cfRule>
    <cfRule type="containsText" dxfId="10" priority="2" operator="containsText" text="undervalued">
      <formula>NOT(ISERROR(SEARCH("undervalued",D3)))</formula>
    </cfRule>
  </conditionalFormatting>
  <hyperlinks>
    <hyperlink ref="C30" r:id="rId1" xr:uid="{6B72BC78-878D-4D95-B8A6-E7A6B43640FF}"/>
    <hyperlink ref="B2:C2" r:id="rId2" display="Nestle" xr:uid="{480AB4BA-3B58-4ACE-84FD-89958B2F2077}"/>
    <hyperlink ref="D2" r:id="rId3" xr:uid="{CA89D8D4-04C2-4B05-9F94-443C948B1B28}"/>
  </hyperlinks>
  <pageMargins left="0.7" right="0.7" top="0.78740157499999996" bottom="0.78740157499999996" header="0.3" footer="0.3"/>
  <pageSetup paperSize="9" orientation="portrait"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F6DD-D8E7-4F0A-8359-C07E1906142D}">
  <dimension ref="B1:S30"/>
  <sheetViews>
    <sheetView showGridLines="0" topLeftCell="B1" zoomScaleNormal="100" workbookViewId="0">
      <selection activeCell="D25" sqref="D25"/>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38</v>
      </c>
      <c r="C2" s="10"/>
      <c r="D2" s="19"/>
      <c r="S2" s="3" t="s">
        <v>7</v>
      </c>
    </row>
    <row r="3" spans="2:19" x14ac:dyDescent="0.2">
      <c r="C3" s="12"/>
      <c r="D3" s="14"/>
    </row>
    <row r="4" spans="2:19" ht="26.25" thickBot="1" x14ac:dyDescent="0.25">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1.5</v>
      </c>
      <c r="D6" s="26">
        <f>C6*(1+$O$5)</f>
        <v>1.53</v>
      </c>
      <c r="E6" s="26">
        <f>D6*(1+$O$5)</f>
        <v>1.5606</v>
      </c>
      <c r="F6" s="26">
        <f>E6*(1+$O$5)</f>
        <v>1.591812</v>
      </c>
      <c r="G6" s="26">
        <f>F6*(1+$O$5)</f>
        <v>1.6236482400000001</v>
      </c>
      <c r="H6" s="26">
        <f>G6*(1+$O$5)</f>
        <v>1.6561212048</v>
      </c>
      <c r="I6" s="26">
        <f>H6*(1+$O$6)</f>
        <v>1.689243628896</v>
      </c>
      <c r="J6" s="26">
        <f>I6*(1+$O$6)</f>
        <v>1.7230285014739199</v>
      </c>
      <c r="K6" s="26">
        <f>J6*(1+$O$6)</f>
        <v>1.7574890715033984</v>
      </c>
      <c r="L6" s="26">
        <f>K6*(1+$O$6)</f>
        <v>1.7926388529334665</v>
      </c>
      <c r="M6" s="26">
        <f>L6*(1+$O$6)</f>
        <v>1.8284916299921359</v>
      </c>
      <c r="N6" s="26">
        <f>L6*O8</f>
        <v>26.889582794001996</v>
      </c>
      <c r="O6" s="23">
        <v>0.02</v>
      </c>
      <c r="P6" s="1" t="s">
        <v>2</v>
      </c>
    </row>
    <row r="7" spans="2:19" x14ac:dyDescent="0.2">
      <c r="B7" t="s">
        <v>19</v>
      </c>
      <c r="C7" s="8" t="str">
        <f>CONCATENATE(R8,O7*100,S8)</f>
        <v>PV(10%)</v>
      </c>
      <c r="D7" s="26">
        <f>D6*(1+$O$7)^($D$5-D5-1)</f>
        <v>1.3909090909090909</v>
      </c>
      <c r="E7" s="26">
        <f t="shared" ref="E7:N7" si="1">E6*(1+$O$7)^($D$5-E5-1)</f>
        <v>1.2897520661157023</v>
      </c>
      <c r="F7" s="26">
        <f t="shared" si="1"/>
        <v>1.1959519158527419</v>
      </c>
      <c r="G7" s="26">
        <f t="shared" si="1"/>
        <v>1.1089735946998154</v>
      </c>
      <c r="H7" s="26">
        <f t="shared" si="1"/>
        <v>1.0283209696307376</v>
      </c>
      <c r="I7" s="26">
        <f t="shared" si="1"/>
        <v>0.95353399002122952</v>
      </c>
      <c r="J7" s="26">
        <f t="shared" si="1"/>
        <v>0.88418606347423079</v>
      </c>
      <c r="K7" s="26">
        <f t="shared" si="1"/>
        <v>0.81988162249428675</v>
      </c>
      <c r="L7" s="26">
        <f t="shared" si="1"/>
        <v>0.76025386813106588</v>
      </c>
      <c r="M7" s="26">
        <f t="shared" si="1"/>
        <v>0.70496267772153387</v>
      </c>
      <c r="N7" s="26">
        <f t="shared" si="1"/>
        <v>10.367098201787261</v>
      </c>
      <c r="O7" s="23">
        <v>0.1</v>
      </c>
      <c r="P7" t="s">
        <v>3</v>
      </c>
    </row>
    <row r="8" spans="2:19" ht="13.5" thickBot="1" x14ac:dyDescent="0.25">
      <c r="C8" s="9" t="s">
        <v>29</v>
      </c>
      <c r="D8" s="27">
        <f>SUM(D7:N7)</f>
        <v>20.503824060837694</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f>C6</f>
        <v>1.5</v>
      </c>
      <c r="D12" s="26">
        <f>C12*(1+$O$11)</f>
        <v>1.5449999999999999</v>
      </c>
      <c r="E12" s="26">
        <f>D12*(1+$O$11)</f>
        <v>1.59135</v>
      </c>
      <c r="F12" s="26">
        <f>E12*(1+$O$11)</f>
        <v>1.6390905</v>
      </c>
      <c r="G12" s="26">
        <f>F12*(1+$O$11)</f>
        <v>1.6882632150000001</v>
      </c>
      <c r="H12" s="26">
        <f>G12*(1+$O$11)</f>
        <v>1.7389111114500002</v>
      </c>
      <c r="I12" s="26">
        <f>H12*(1+$O$12)</f>
        <v>1.7910784447935002</v>
      </c>
      <c r="J12" s="26">
        <f>I12*(1+$O$12)</f>
        <v>1.8448107981373052</v>
      </c>
      <c r="K12" s="26">
        <f>J12*(1+$O$12)</f>
        <v>1.9001551220814243</v>
      </c>
      <c r="L12" s="26">
        <f>K12*(1+$O$12)</f>
        <v>1.957159775743867</v>
      </c>
      <c r="M12" s="26">
        <f>L12*(1+$O$12)</f>
        <v>2.0158745690161832</v>
      </c>
      <c r="N12" s="26">
        <f>L12*O14</f>
        <v>48.928994393596675</v>
      </c>
      <c r="O12" s="23">
        <v>0.03</v>
      </c>
      <c r="P12" s="1" t="s">
        <v>2</v>
      </c>
    </row>
    <row r="13" spans="2:19" x14ac:dyDescent="0.2">
      <c r="B13" t="s">
        <v>19</v>
      </c>
      <c r="C13" s="8" t="str">
        <f>C7</f>
        <v>PV(10%)</v>
      </c>
      <c r="D13" s="26">
        <f>D12*(1+$O$13)^($D$11-D11-1)</f>
        <v>1.4045454545454545</v>
      </c>
      <c r="E13" s="26">
        <f t="shared" ref="E13:M13" si="3">E12*(1+$O$7)^($D$5-E11-1)</f>
        <v>1.3151652892561982</v>
      </c>
      <c r="F13" s="26">
        <f t="shared" si="3"/>
        <v>1.2314729526671673</v>
      </c>
      <c r="G13" s="26">
        <f t="shared" si="3"/>
        <v>1.1531064920428931</v>
      </c>
      <c r="H13" s="26">
        <f t="shared" si="3"/>
        <v>1.0797269880037998</v>
      </c>
      <c r="I13" s="26">
        <f t="shared" si="3"/>
        <v>1.0110170887671943</v>
      </c>
      <c r="J13" s="26">
        <f t="shared" si="3"/>
        <v>0.94667963766382723</v>
      </c>
      <c r="K13" s="26">
        <f t="shared" si="3"/>
        <v>0.8864363879943109</v>
      </c>
      <c r="L13" s="26">
        <f t="shared" si="3"/>
        <v>0.83002679966740023</v>
      </c>
      <c r="M13" s="26">
        <f t="shared" si="3"/>
        <v>0.77720691241583839</v>
      </c>
      <c r="N13" s="26">
        <f>N12*(1+$O$7)^($D$5-N11-1)</f>
        <v>18.864245446986367</v>
      </c>
      <c r="O13" s="23">
        <f>O7</f>
        <v>0.1</v>
      </c>
      <c r="P13" t="s">
        <v>3</v>
      </c>
    </row>
    <row r="14" spans="2:19" ht="13.5" thickBot="1" x14ac:dyDescent="0.25">
      <c r="C14" s="9" t="s">
        <v>4</v>
      </c>
      <c r="D14" s="27">
        <f>SUM(D13:N13)</f>
        <v>29.499629450010453</v>
      </c>
      <c r="E14" s="28"/>
      <c r="F14" s="28"/>
      <c r="G14" s="28"/>
      <c r="H14" s="28"/>
      <c r="I14" s="28"/>
      <c r="J14" s="28"/>
      <c r="K14" s="28"/>
      <c r="L14" s="28"/>
      <c r="M14" s="28"/>
      <c r="N14" s="28"/>
      <c r="O14" s="24">
        <v>25</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1.5</v>
      </c>
      <c r="D18" s="26">
        <f>C18*(1+$O$17)</f>
        <v>1.5</v>
      </c>
      <c r="E18" s="26">
        <f>D18*(1+$O$17)</f>
        <v>1.5</v>
      </c>
      <c r="F18" s="26">
        <f>E18*(1+$O$17)</f>
        <v>1.5</v>
      </c>
      <c r="G18" s="26">
        <f>F18*(1+$O$17)</f>
        <v>1.5</v>
      </c>
      <c r="H18" s="26">
        <f>G18*(1+$O$17)</f>
        <v>1.5</v>
      </c>
      <c r="I18" s="26">
        <f>H18*(1+$O$18)</f>
        <v>1.47</v>
      </c>
      <c r="J18" s="26">
        <f>I18*(1+$O$18)</f>
        <v>1.4405999999999999</v>
      </c>
      <c r="K18" s="26">
        <f>J18*(1+$O$18)</f>
        <v>1.4117879999999998</v>
      </c>
      <c r="L18" s="26">
        <f>K18*(1+$O$18)</f>
        <v>1.3835522399999998</v>
      </c>
      <c r="M18" s="26">
        <f>L18*(1+$O$18)</f>
        <v>1.3558811951999998</v>
      </c>
      <c r="N18" s="26">
        <f>L18*O20</f>
        <v>11.068417919999998</v>
      </c>
      <c r="O18" s="23">
        <v>-0.02</v>
      </c>
      <c r="P18" s="1" t="s">
        <v>2</v>
      </c>
    </row>
    <row r="19" spans="2:16" x14ac:dyDescent="0.2">
      <c r="B19" t="s">
        <v>19</v>
      </c>
      <c r="C19" s="8" t="str">
        <f>C13</f>
        <v>PV(10%)</v>
      </c>
      <c r="D19" s="26">
        <f>D18*(1+$O$19)^($D$17-D17-1)</f>
        <v>1.3636363636363635</v>
      </c>
      <c r="E19" s="26">
        <f t="shared" ref="E19:N19" si="5">E18*(1+$O$19)^($D$17-E17-1)</f>
        <v>1.2396694214876032</v>
      </c>
      <c r="F19" s="26">
        <f t="shared" si="5"/>
        <v>1.1269722013523662</v>
      </c>
      <c r="G19" s="26">
        <f t="shared" si="5"/>
        <v>1.0245201830476058</v>
      </c>
      <c r="H19" s="26">
        <f t="shared" si="5"/>
        <v>0.93138198458873234</v>
      </c>
      <c r="I19" s="26">
        <f t="shared" si="5"/>
        <v>0.82977667717905246</v>
      </c>
      <c r="J19" s="26">
        <f t="shared" si="5"/>
        <v>0.7392555851231557</v>
      </c>
      <c r="K19" s="26">
        <f t="shared" si="5"/>
        <v>0.6586095212915386</v>
      </c>
      <c r="L19" s="26">
        <f t="shared" si="5"/>
        <v>0.58676120987791625</v>
      </c>
      <c r="M19" s="26">
        <f t="shared" si="5"/>
        <v>0.52275089607305258</v>
      </c>
      <c r="N19" s="26">
        <f t="shared" si="5"/>
        <v>4.2673542536575724</v>
      </c>
      <c r="O19" s="23">
        <f>O13</f>
        <v>0.1</v>
      </c>
      <c r="P19" t="s">
        <v>3</v>
      </c>
    </row>
    <row r="20" spans="2:16" ht="13.5" thickBot="1" x14ac:dyDescent="0.25">
      <c r="C20" s="9" t="s">
        <v>4</v>
      </c>
      <c r="D20" s="27">
        <f>SUM(D19:N19)</f>
        <v>13.29068829731496</v>
      </c>
      <c r="E20" s="28"/>
      <c r="F20" s="28"/>
      <c r="G20" s="28"/>
      <c r="H20" s="28"/>
      <c r="I20" s="28"/>
      <c r="J20" s="28"/>
      <c r="K20" s="28"/>
      <c r="L20" s="28"/>
      <c r="M20" s="28"/>
      <c r="N20" s="28"/>
      <c r="O20" s="24">
        <v>8</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20.503824060837694</v>
      </c>
      <c r="F23" s="31">
        <f>E23*D23</f>
        <v>12.302294436502615</v>
      </c>
    </row>
    <row r="24" spans="2:16" x14ac:dyDescent="0.2">
      <c r="C24" s="11" t="s">
        <v>16</v>
      </c>
      <c r="D24" s="29">
        <v>0.3</v>
      </c>
      <c r="E24" s="26">
        <f>D14</f>
        <v>29.499629450010453</v>
      </c>
      <c r="F24" s="31">
        <f>E24*D24</f>
        <v>8.8498888350031351</v>
      </c>
    </row>
    <row r="25" spans="2:16" ht="13.5" thickBot="1" x14ac:dyDescent="0.25">
      <c r="C25" s="13" t="s">
        <v>33</v>
      </c>
      <c r="D25" s="30">
        <v>0.1</v>
      </c>
      <c r="E25" s="32">
        <f>D20</f>
        <v>13.29068829731496</v>
      </c>
      <c r="F25" s="33">
        <f>E25*D25</f>
        <v>1.3290688297314961</v>
      </c>
    </row>
    <row r="26" spans="2:16" ht="13.5" thickBot="1" x14ac:dyDescent="0.25">
      <c r="E26" s="21" t="s">
        <v>11</v>
      </c>
      <c r="F26" s="22">
        <f>SUM(F23:F25)</f>
        <v>22.481252101237246</v>
      </c>
    </row>
    <row r="28" spans="2:16" x14ac:dyDescent="0.2">
      <c r="B28" t="s">
        <v>27</v>
      </c>
    </row>
    <row r="30" spans="2:16" x14ac:dyDescent="0.2">
      <c r="B30" t="s">
        <v>26</v>
      </c>
      <c r="C30" s="34" t="s">
        <v>28</v>
      </c>
    </row>
  </sheetData>
  <conditionalFormatting sqref="D3">
    <cfRule type="containsText" dxfId="9" priority="1" operator="containsText" text="overvalued">
      <formula>NOT(ISERROR(SEARCH("overvalued",D3)))</formula>
    </cfRule>
    <cfRule type="containsText" dxfId="8" priority="2" operator="containsText" text="undervalued">
      <formula>NOT(ISERROR(SEARCH("undervalued",D3)))</formula>
    </cfRule>
  </conditionalFormatting>
  <hyperlinks>
    <hyperlink ref="C30" r:id="rId1" xr:uid="{555D85AA-C4D9-47AF-AA77-B034EAEE69F2}"/>
  </hyperlinks>
  <pageMargins left="0.7" right="0.7" top="0.78740157499999996" bottom="0.78740157499999996" header="0.3" footer="0.3"/>
  <pageSetup paperSize="9" orientation="portrait"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635A-9F1F-41DC-8836-430EBC6AD283}">
  <dimension ref="B1:S30"/>
  <sheetViews>
    <sheetView showGridLines="0" topLeftCell="B1" zoomScaleNormal="100" workbookViewId="0">
      <selection activeCell="E2" sqref="E2"/>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37</v>
      </c>
      <c r="C2" s="10"/>
      <c r="D2" s="35" t="s">
        <v>48</v>
      </c>
      <c r="E2" s="34" t="s">
        <v>49</v>
      </c>
      <c r="S2" s="3" t="s">
        <v>7</v>
      </c>
    </row>
    <row r="3" spans="2:19" x14ac:dyDescent="0.2">
      <c r="C3" s="12"/>
      <c r="D3" s="14"/>
    </row>
    <row r="4" spans="2:19" ht="26.25" thickBot="1" x14ac:dyDescent="0.25">
      <c r="N4" s="5" t="s">
        <v>5</v>
      </c>
      <c r="O4" s="4" t="s">
        <v>0</v>
      </c>
    </row>
    <row r="5" spans="2:19" x14ac:dyDescent="0.2">
      <c r="B5" t="s">
        <v>8</v>
      </c>
      <c r="C5" s="6" t="s">
        <v>39</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0.02</v>
      </c>
      <c r="P5" t="s">
        <v>1</v>
      </c>
      <c r="R5" s="1"/>
    </row>
    <row r="6" spans="2:19" x14ac:dyDescent="0.2">
      <c r="B6" t="s">
        <v>22</v>
      </c>
      <c r="C6" s="7">
        <v>1.65</v>
      </c>
      <c r="D6" s="26">
        <f>C6*(1+$O$5)</f>
        <v>1.6829999999999998</v>
      </c>
      <c r="E6" s="26">
        <f>D6*(1+$O$5)</f>
        <v>1.7166599999999999</v>
      </c>
      <c r="F6" s="26">
        <f>E6*(1+$O$5)</f>
        <v>1.7509931999999999</v>
      </c>
      <c r="G6" s="26">
        <f>F6*(1+$O$5)</f>
        <v>1.786013064</v>
      </c>
      <c r="H6" s="26">
        <f>G6*(1+$O$5)</f>
        <v>1.8217333252800001</v>
      </c>
      <c r="I6" s="26">
        <f>H6*(1+$O$6)</f>
        <v>1.8581679917856002</v>
      </c>
      <c r="J6" s="26">
        <f>I6*(1+$O$6)</f>
        <v>1.8953313516213122</v>
      </c>
      <c r="K6" s="26">
        <f>J6*(1+$O$6)</f>
        <v>1.9332379786537384</v>
      </c>
      <c r="L6" s="26">
        <f>K6*(1+$O$6)</f>
        <v>1.9719027382268131</v>
      </c>
      <c r="M6" s="26">
        <f>L6*(1+$O$6)</f>
        <v>2.0113407929913492</v>
      </c>
      <c r="N6" s="26">
        <f>L6*O8</f>
        <v>39.438054764536261</v>
      </c>
      <c r="O6" s="23">
        <v>0.02</v>
      </c>
      <c r="P6" s="1" t="s">
        <v>2</v>
      </c>
    </row>
    <row r="7" spans="2:19" x14ac:dyDescent="0.2">
      <c r="B7" t="s">
        <v>19</v>
      </c>
      <c r="C7" s="8" t="str">
        <f>CONCATENATE(R8,O7*100,S8)</f>
        <v>PV(5%)</v>
      </c>
      <c r="D7" s="26">
        <f>D6*(1+$O$7)^($D$5-D5-1)</f>
        <v>1.6028571428571425</v>
      </c>
      <c r="E7" s="26">
        <f t="shared" ref="E7:N7" si="1">E6*(1+$O$7)^($D$5-E5-1)</f>
        <v>1.5570612244897957</v>
      </c>
      <c r="F7" s="26">
        <f t="shared" si="1"/>
        <v>1.5125737609329444</v>
      </c>
      <c r="G7" s="26">
        <f t="shared" si="1"/>
        <v>1.469357367763432</v>
      </c>
      <c r="H7" s="26">
        <f t="shared" si="1"/>
        <v>1.4273757286844766</v>
      </c>
      <c r="I7" s="26">
        <f t="shared" si="1"/>
        <v>1.3865935650077774</v>
      </c>
      <c r="J7" s="26">
        <f t="shared" si="1"/>
        <v>1.346976606007555</v>
      </c>
      <c r="K7" s="26">
        <f t="shared" si="1"/>
        <v>1.3084915601216252</v>
      </c>
      <c r="L7" s="26">
        <f t="shared" si="1"/>
        <v>1.2711060869752928</v>
      </c>
      <c r="M7" s="26">
        <f t="shared" si="1"/>
        <v>1.2347887702045701</v>
      </c>
      <c r="N7" s="26">
        <f t="shared" si="1"/>
        <v>24.211544513815102</v>
      </c>
      <c r="O7" s="23">
        <v>0.05</v>
      </c>
      <c r="P7" t="s">
        <v>3</v>
      </c>
    </row>
    <row r="8" spans="2:19" ht="13.5" thickBot="1" x14ac:dyDescent="0.25">
      <c r="C8" s="9" t="s">
        <v>29</v>
      </c>
      <c r="D8" s="27">
        <f>SUM(D7:N7)</f>
        <v>38.328726326859716</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dividend  in EUR</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0.05</v>
      </c>
      <c r="P11" t="s">
        <v>1</v>
      </c>
    </row>
    <row r="12" spans="2:19" x14ac:dyDescent="0.2">
      <c r="B12" t="s">
        <v>21</v>
      </c>
      <c r="C12" s="7">
        <f>C6</f>
        <v>1.65</v>
      </c>
      <c r="D12" s="26">
        <f>C12*(1+$O$11)</f>
        <v>1.7324999999999999</v>
      </c>
      <c r="E12" s="26">
        <f>D12*(1+$O$11)</f>
        <v>1.8191250000000001</v>
      </c>
      <c r="F12" s="26">
        <f>E12*(1+$O$11)</f>
        <v>1.9100812500000002</v>
      </c>
      <c r="G12" s="26">
        <f>F12*(1+$O$11)</f>
        <v>2.0055853125000001</v>
      </c>
      <c r="H12" s="26">
        <f>G12*(1+$O$11)</f>
        <v>2.1058645781250003</v>
      </c>
      <c r="I12" s="26">
        <f>H12*(1+$O$12)</f>
        <v>2.2111578070312503</v>
      </c>
      <c r="J12" s="26">
        <f>I12*(1+$O$12)</f>
        <v>2.321715697382813</v>
      </c>
      <c r="K12" s="26">
        <f>J12*(1+$O$12)</f>
        <v>2.4378014822519538</v>
      </c>
      <c r="L12" s="26">
        <f>K12*(1+$O$12)</f>
        <v>2.5596915563645517</v>
      </c>
      <c r="M12" s="26">
        <f>L12*(1+$O$12)</f>
        <v>2.6876761341827793</v>
      </c>
      <c r="N12" s="26">
        <f>L12*O14</f>
        <v>63.992288909113796</v>
      </c>
      <c r="O12" s="23">
        <v>0.05</v>
      </c>
      <c r="P12" s="1" t="s">
        <v>2</v>
      </c>
    </row>
    <row r="13" spans="2:19" x14ac:dyDescent="0.2">
      <c r="B13" t="s">
        <v>19</v>
      </c>
      <c r="C13" s="8" t="str">
        <f>C7</f>
        <v>PV(5%)</v>
      </c>
      <c r="D13" s="26">
        <f>D12*(1+$O$13)^($D$11-D11-1)</f>
        <v>1.65</v>
      </c>
      <c r="E13" s="26">
        <f t="shared" ref="E13:M13" si="3">E12*(1+$O$7)^($D$5-E11-1)</f>
        <v>1.65</v>
      </c>
      <c r="F13" s="26">
        <f t="shared" si="3"/>
        <v>1.65</v>
      </c>
      <c r="G13" s="26">
        <f t="shared" si="3"/>
        <v>1.65</v>
      </c>
      <c r="H13" s="26">
        <f t="shared" si="3"/>
        <v>1.6500000000000001</v>
      </c>
      <c r="I13" s="26">
        <f t="shared" si="3"/>
        <v>1.6500000000000001</v>
      </c>
      <c r="J13" s="26">
        <f t="shared" si="3"/>
        <v>1.6500000000000001</v>
      </c>
      <c r="K13" s="26">
        <f t="shared" si="3"/>
        <v>1.6500000000000006</v>
      </c>
      <c r="L13" s="26">
        <f t="shared" si="3"/>
        <v>1.6500000000000004</v>
      </c>
      <c r="M13" s="26">
        <f t="shared" si="3"/>
        <v>1.6500000000000004</v>
      </c>
      <c r="N13" s="26">
        <f>N12*(1+$O$7)^($D$5-N11-1)</f>
        <v>39.285714285714299</v>
      </c>
      <c r="O13" s="23">
        <f>O7</f>
        <v>0.05</v>
      </c>
      <c r="P13" t="s">
        <v>3</v>
      </c>
    </row>
    <row r="14" spans="2:19" ht="13.5" thickBot="1" x14ac:dyDescent="0.25">
      <c r="C14" s="9" t="s">
        <v>4</v>
      </c>
      <c r="D14" s="27">
        <f>SUM(D13:N13)</f>
        <v>55.785714285714299</v>
      </c>
      <c r="E14" s="28"/>
      <c r="F14" s="28"/>
      <c r="G14" s="28"/>
      <c r="H14" s="28"/>
      <c r="I14" s="28"/>
      <c r="J14" s="28"/>
      <c r="K14" s="28"/>
      <c r="L14" s="28"/>
      <c r="M14" s="28"/>
      <c r="N14" s="28"/>
      <c r="O14" s="24">
        <v>25</v>
      </c>
      <c r="P14" t="s">
        <v>23</v>
      </c>
    </row>
    <row r="16" spans="2:19" ht="26.25" thickBot="1" x14ac:dyDescent="0.25">
      <c r="N16" s="5" t="s">
        <v>5</v>
      </c>
      <c r="O16" s="4" t="s">
        <v>0</v>
      </c>
    </row>
    <row r="17" spans="2:16" x14ac:dyDescent="0.2">
      <c r="B17" t="s">
        <v>10</v>
      </c>
      <c r="C17" s="6" t="str">
        <f>C11</f>
        <v>dividend  in EUR</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-0.02</v>
      </c>
      <c r="P17" t="s">
        <v>1</v>
      </c>
    </row>
    <row r="18" spans="2:16" x14ac:dyDescent="0.2">
      <c r="B18" t="s">
        <v>20</v>
      </c>
      <c r="C18" s="7">
        <f>C12</f>
        <v>1.65</v>
      </c>
      <c r="D18" s="26">
        <f>C18*(1+$O$17)</f>
        <v>1.617</v>
      </c>
      <c r="E18" s="26">
        <f>D18*(1+$O$17)</f>
        <v>1.58466</v>
      </c>
      <c r="F18" s="26">
        <f>E18*(1+$O$17)</f>
        <v>1.5529667999999999</v>
      </c>
      <c r="G18" s="26">
        <f>F18*(1+$O$17)</f>
        <v>1.5219074639999999</v>
      </c>
      <c r="H18" s="26">
        <f>G18*(1+$O$17)</f>
        <v>1.4914693147199998</v>
      </c>
      <c r="I18" s="26">
        <f>H18*(1+$O$18)</f>
        <v>1.4616399284255996</v>
      </c>
      <c r="J18" s="26">
        <f>I18*(1+$O$18)</f>
        <v>1.4324071298570877</v>
      </c>
      <c r="K18" s="26">
        <f>J18*(1+$O$18)</f>
        <v>1.4037589872599459</v>
      </c>
      <c r="L18" s="26">
        <f>K18*(1+$O$18)</f>
        <v>1.3756838075147468</v>
      </c>
      <c r="M18" s="26">
        <f>L18*(1+$O$18)</f>
        <v>1.3481701313644519</v>
      </c>
      <c r="N18" s="26">
        <f>L18*O20</f>
        <v>20.635257112721202</v>
      </c>
      <c r="O18" s="23">
        <v>-0.02</v>
      </c>
      <c r="P18" s="1" t="s">
        <v>2</v>
      </c>
    </row>
    <row r="19" spans="2:16" x14ac:dyDescent="0.2">
      <c r="B19" t="s">
        <v>19</v>
      </c>
      <c r="C19" s="8" t="str">
        <f>C13</f>
        <v>PV(5%)</v>
      </c>
      <c r="D19" s="26">
        <f>D18*(1+$O$19)^($D$17-D17-1)</f>
        <v>1.5399999999999998</v>
      </c>
      <c r="E19" s="26">
        <f t="shared" ref="E19:N19" si="5">E18*(1+$O$19)^($D$17-E17-1)</f>
        <v>1.4373333333333331</v>
      </c>
      <c r="F19" s="26">
        <f t="shared" si="5"/>
        <v>1.3415111111111109</v>
      </c>
      <c r="G19" s="26">
        <f t="shared" si="5"/>
        <v>1.2520770370370369</v>
      </c>
      <c r="H19" s="26">
        <f t="shared" si="5"/>
        <v>1.168605234567901</v>
      </c>
      <c r="I19" s="26">
        <f t="shared" si="5"/>
        <v>1.0906982189300409</v>
      </c>
      <c r="J19" s="26">
        <f t="shared" si="5"/>
        <v>1.0179850043347047</v>
      </c>
      <c r="K19" s="26">
        <f t="shared" si="5"/>
        <v>0.95011933737905785</v>
      </c>
      <c r="L19" s="26">
        <f t="shared" si="5"/>
        <v>0.88677804822045381</v>
      </c>
      <c r="M19" s="26">
        <f t="shared" si="5"/>
        <v>0.82765951167242358</v>
      </c>
      <c r="N19" s="26">
        <f t="shared" si="5"/>
        <v>12.668257831720769</v>
      </c>
      <c r="O19" s="23">
        <f>O13</f>
        <v>0.05</v>
      </c>
      <c r="P19" t="s">
        <v>3</v>
      </c>
    </row>
    <row r="20" spans="2:16" ht="13.5" thickBot="1" x14ac:dyDescent="0.25">
      <c r="C20" s="9" t="s">
        <v>4</v>
      </c>
      <c r="D20" s="27">
        <f>SUM(D19:N19)</f>
        <v>24.181024668306833</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38.328726326859716</v>
      </c>
      <c r="F23" s="31">
        <f>E23*D23</f>
        <v>22.997235796115827</v>
      </c>
    </row>
    <row r="24" spans="2:16" x14ac:dyDescent="0.2">
      <c r="C24" s="11" t="s">
        <v>16</v>
      </c>
      <c r="D24" s="29">
        <v>0.1</v>
      </c>
      <c r="E24" s="26">
        <f>D14</f>
        <v>55.785714285714299</v>
      </c>
      <c r="F24" s="31">
        <f>E24*D24</f>
        <v>5.5785714285714301</v>
      </c>
    </row>
    <row r="25" spans="2:16" ht="13.5" thickBot="1" x14ac:dyDescent="0.25">
      <c r="C25" s="13" t="s">
        <v>33</v>
      </c>
      <c r="D25" s="30">
        <v>0.3</v>
      </c>
      <c r="E25" s="32">
        <f>D20</f>
        <v>24.181024668306833</v>
      </c>
      <c r="F25" s="33">
        <f>E25*D25</f>
        <v>7.2543074004920491</v>
      </c>
    </row>
    <row r="26" spans="2:16" ht="13.5" thickBot="1" x14ac:dyDescent="0.25">
      <c r="E26" s="21" t="s">
        <v>11</v>
      </c>
      <c r="F26" s="22">
        <f>SUM(F23:F25)</f>
        <v>35.830114625179306</v>
      </c>
    </row>
    <row r="28" spans="2:16" x14ac:dyDescent="0.2">
      <c r="B28" t="s">
        <v>27</v>
      </c>
    </row>
    <row r="30" spans="2:16" x14ac:dyDescent="0.2">
      <c r="B30" t="s">
        <v>26</v>
      </c>
      <c r="C30" s="34" t="s">
        <v>28</v>
      </c>
    </row>
  </sheetData>
  <conditionalFormatting sqref="D3">
    <cfRule type="containsText" dxfId="7" priority="1" operator="containsText" text="overvalued">
      <formula>NOT(ISERROR(SEARCH("overvalued",D3)))</formula>
    </cfRule>
    <cfRule type="containsText" dxfId="6" priority="2" operator="containsText" text="undervalued">
      <formula>NOT(ISERROR(SEARCH("undervalued",D3)))</formula>
    </cfRule>
  </conditionalFormatting>
  <hyperlinks>
    <hyperlink ref="C30" r:id="rId1" xr:uid="{EACB305E-6A61-48F8-9203-5BD4F5B9D5CA}"/>
    <hyperlink ref="D2" r:id="rId2" xr:uid="{2F71DFCB-6F36-4A1B-9AAF-847A91B25D02}"/>
    <hyperlink ref="E2" r:id="rId3" xr:uid="{BF0A4DD8-B3F0-4744-B90E-72E044CAA045}"/>
  </hyperlinks>
  <pageMargins left="0.7" right="0.7" top="0.78740157499999996" bottom="0.78740157499999996" header="0.3" footer="0.3"/>
  <pageSetup paperSize="9" orientation="portrait" r:id="rId4"/>
  <drawing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77C3-7A07-466C-9561-953A20044837}">
  <dimension ref="B1:S30"/>
  <sheetViews>
    <sheetView showGridLines="0" topLeftCell="B1" zoomScaleNormal="100" workbookViewId="0">
      <selection activeCell="G35" sqref="G35"/>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42</v>
      </c>
      <c r="C2" s="34" t="s">
        <v>44</v>
      </c>
      <c r="D2" s="19"/>
      <c r="S2" s="3" t="s">
        <v>7</v>
      </c>
    </row>
    <row r="3" spans="2:19" x14ac:dyDescent="0.2">
      <c r="C3" s="12"/>
      <c r="D3" s="14"/>
    </row>
    <row r="4" spans="2:19" ht="26.25" thickBot="1" x14ac:dyDescent="0.25">
      <c r="B4" t="s">
        <v>35</v>
      </c>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v>
      </c>
      <c r="P5" t="s">
        <v>1</v>
      </c>
      <c r="R5" s="1"/>
    </row>
    <row r="6" spans="2:19" x14ac:dyDescent="0.2">
      <c r="B6" t="s">
        <v>22</v>
      </c>
      <c r="C6" s="7">
        <v>1.1000000000000001</v>
      </c>
      <c r="D6" s="26">
        <f>C6*(1+$O$5)</f>
        <v>1.1000000000000001</v>
      </c>
      <c r="E6" s="26">
        <f>D6*(1+$O$5)</f>
        <v>1.1000000000000001</v>
      </c>
      <c r="F6" s="26">
        <f>E6*(1+$O$5)</f>
        <v>1.1000000000000001</v>
      </c>
      <c r="G6" s="26">
        <f>F6*(1+$O$5)</f>
        <v>1.1000000000000001</v>
      </c>
      <c r="H6" s="26">
        <f>G6*(1+$O$5)</f>
        <v>1.1000000000000001</v>
      </c>
      <c r="I6" s="26">
        <f>H6*(1+$O$6)</f>
        <v>1.1000000000000001</v>
      </c>
      <c r="J6" s="26">
        <f>I6*(1+$O$6)</f>
        <v>1.1000000000000001</v>
      </c>
      <c r="K6" s="26">
        <f>J6*(1+$O$6)</f>
        <v>1.1000000000000001</v>
      </c>
      <c r="L6" s="26">
        <f>K6*(1+$O$6)</f>
        <v>1.1000000000000001</v>
      </c>
      <c r="M6" s="26">
        <f>L6*(1+$O$6)</f>
        <v>1.1000000000000001</v>
      </c>
      <c r="N6" s="26">
        <f>L6*O8</f>
        <v>11</v>
      </c>
      <c r="O6" s="23">
        <v>0</v>
      </c>
      <c r="P6" s="1" t="s">
        <v>2</v>
      </c>
    </row>
    <row r="7" spans="2:19" x14ac:dyDescent="0.2">
      <c r="B7" t="s">
        <v>19</v>
      </c>
      <c r="C7" s="8" t="str">
        <f>CONCATENATE(R8,O7*100,S8)</f>
        <v>PV(10%)</v>
      </c>
      <c r="D7" s="26">
        <f>D6*(1+$O$7)^($D$5-D5-1)</f>
        <v>1</v>
      </c>
      <c r="E7" s="26">
        <f t="shared" ref="E7:N7" si="1">E6*(1+$O$7)^($D$5-E5-1)</f>
        <v>0.90909090909090906</v>
      </c>
      <c r="F7" s="26">
        <f t="shared" si="1"/>
        <v>0.82644628099173534</v>
      </c>
      <c r="G7" s="26">
        <f t="shared" si="1"/>
        <v>0.75131480090157765</v>
      </c>
      <c r="H7" s="26">
        <f t="shared" si="1"/>
        <v>0.68301345536507052</v>
      </c>
      <c r="I7" s="26">
        <f t="shared" si="1"/>
        <v>0.62092132305915504</v>
      </c>
      <c r="J7" s="26">
        <f t="shared" si="1"/>
        <v>0.56447393005377711</v>
      </c>
      <c r="K7" s="26">
        <f t="shared" si="1"/>
        <v>0.51315811823070645</v>
      </c>
      <c r="L7" s="26">
        <f t="shared" si="1"/>
        <v>0.46650738020973315</v>
      </c>
      <c r="M7" s="26">
        <f t="shared" si="1"/>
        <v>0.42409761837248466</v>
      </c>
      <c r="N7" s="26">
        <f t="shared" si="1"/>
        <v>4.2409761837248459</v>
      </c>
      <c r="O7" s="23">
        <v>0.1</v>
      </c>
      <c r="P7" t="s">
        <v>3</v>
      </c>
    </row>
    <row r="8" spans="2:19" ht="13.5" thickBot="1" x14ac:dyDescent="0.25">
      <c r="C8" s="9" t="s">
        <v>29</v>
      </c>
      <c r="D8" s="27">
        <f>SUM(D7:N7)</f>
        <v>10.999999999999996</v>
      </c>
      <c r="E8" s="28"/>
      <c r="F8" s="28"/>
      <c r="G8" s="28"/>
      <c r="H8" s="28"/>
      <c r="I8" s="28"/>
      <c r="J8" s="28"/>
      <c r="K8" s="28"/>
      <c r="L8" s="28"/>
      <c r="M8" s="28"/>
      <c r="N8" s="28"/>
      <c r="O8" s="24">
        <v>10</v>
      </c>
      <c r="P8" t="s">
        <v>23</v>
      </c>
      <c r="R8" s="20" t="s">
        <v>24</v>
      </c>
      <c r="S8" s="20" t="s">
        <v>25</v>
      </c>
    </row>
    <row r="9" spans="2:19" x14ac:dyDescent="0.2">
      <c r="D9" t="s">
        <v>36</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v>1.1000000000000001</v>
      </c>
      <c r="D12" s="26">
        <f>C12*(1+$O$11)</f>
        <v>1.1330000000000002</v>
      </c>
      <c r="E12" s="26">
        <f>D12*(1+$O$11)</f>
        <v>1.1669900000000002</v>
      </c>
      <c r="F12" s="26">
        <f>E12*(1+$O$11)</f>
        <v>1.2019997000000002</v>
      </c>
      <c r="G12" s="26">
        <f>F12*(1+$O$11)</f>
        <v>1.2380596910000004</v>
      </c>
      <c r="H12" s="26">
        <f>G12*(1+$O$11)</f>
        <v>1.2752014817300004</v>
      </c>
      <c r="I12" s="26">
        <f>H12*(1+$O$12)</f>
        <v>1.3007055113646004</v>
      </c>
      <c r="J12" s="26">
        <f>I12*(1+$O$12)</f>
        <v>1.3267196215918924</v>
      </c>
      <c r="K12" s="26">
        <f>J12*(1+$O$12)</f>
        <v>1.3532540140237304</v>
      </c>
      <c r="L12" s="26">
        <f>K12*(1+$O$12)</f>
        <v>1.380319094304205</v>
      </c>
      <c r="M12" s="26">
        <f>L12*(1+$O$12)</f>
        <v>1.4079254761902891</v>
      </c>
      <c r="N12" s="26">
        <f>L12*O14</f>
        <v>17.944148225954663</v>
      </c>
      <c r="O12" s="23">
        <v>0.02</v>
      </c>
      <c r="P12" s="1" t="s">
        <v>2</v>
      </c>
    </row>
    <row r="13" spans="2:19" x14ac:dyDescent="0.2">
      <c r="B13" t="s">
        <v>19</v>
      </c>
      <c r="C13" s="8" t="str">
        <f>C7</f>
        <v>PV(10%)</v>
      </c>
      <c r="D13" s="26">
        <f>D12*(1+$O$13)^($D$11-D11-1)</f>
        <v>1.0300000000000002</v>
      </c>
      <c r="E13" s="26">
        <f t="shared" ref="E13:M13" si="3">E12*(1+$O$7)^($D$5-E11-1)</f>
        <v>0.96445454545454556</v>
      </c>
      <c r="F13" s="26">
        <f t="shared" si="3"/>
        <v>0.90308016528925605</v>
      </c>
      <c r="G13" s="26">
        <f t="shared" si="3"/>
        <v>0.84561142749812179</v>
      </c>
      <c r="H13" s="26">
        <f t="shared" si="3"/>
        <v>0.79179979120278665</v>
      </c>
      <c r="I13" s="26">
        <f t="shared" si="3"/>
        <v>0.73421435184258399</v>
      </c>
      <c r="J13" s="26">
        <f t="shared" si="3"/>
        <v>0.68081694443585039</v>
      </c>
      <c r="K13" s="26">
        <f t="shared" si="3"/>
        <v>0.63130298484051595</v>
      </c>
      <c r="L13" s="26">
        <f t="shared" si="3"/>
        <v>0.58539004048847842</v>
      </c>
      <c r="M13" s="26">
        <f t="shared" si="3"/>
        <v>0.54281621936204349</v>
      </c>
      <c r="N13" s="26">
        <f>N12*(1+$O$7)^($D$5-N11-1)</f>
        <v>6.9182459330456529</v>
      </c>
      <c r="O13" s="23">
        <f>O7</f>
        <v>0.1</v>
      </c>
      <c r="P13" t="s">
        <v>3</v>
      </c>
    </row>
    <row r="14" spans="2:19" ht="13.5" thickBot="1" x14ac:dyDescent="0.25">
      <c r="C14" s="9" t="s">
        <v>4</v>
      </c>
      <c r="D14" s="27">
        <f>SUM(D13:N13)</f>
        <v>14.627732403459834</v>
      </c>
      <c r="E14" s="28"/>
      <c r="F14" s="28"/>
      <c r="G14" s="28"/>
      <c r="H14" s="28"/>
      <c r="I14" s="28"/>
      <c r="J14" s="28"/>
      <c r="K14" s="28"/>
      <c r="L14" s="28"/>
      <c r="M14" s="28"/>
      <c r="N14" s="28"/>
      <c r="O14" s="24">
        <v>13</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-0.03</v>
      </c>
      <c r="P17" t="s">
        <v>1</v>
      </c>
    </row>
    <row r="18" spans="2:16" x14ac:dyDescent="0.2">
      <c r="B18" t="s">
        <v>20</v>
      </c>
      <c r="C18" s="7">
        <v>1.1000000000000001</v>
      </c>
      <c r="D18" s="26">
        <f>C18*(1+$O$17)</f>
        <v>1.0669999999999999</v>
      </c>
      <c r="E18" s="26">
        <f>D18*(1+$O$17)</f>
        <v>1.0349899999999999</v>
      </c>
      <c r="F18" s="26">
        <f>E18*(1+$O$17)</f>
        <v>1.0039402999999998</v>
      </c>
      <c r="G18" s="26">
        <f>F18*(1+$O$17)</f>
        <v>0.97382209099999972</v>
      </c>
      <c r="H18" s="26">
        <f>G18*(1+$O$17)</f>
        <v>0.94460742826999966</v>
      </c>
      <c r="I18" s="26">
        <f>H18*(1+$O$18)</f>
        <v>0.8973770568564996</v>
      </c>
      <c r="J18" s="26">
        <f>I18*(1+$O$18)</f>
        <v>0.85250820401367455</v>
      </c>
      <c r="K18" s="26">
        <f>J18*(1+$O$18)</f>
        <v>0.80988279381299078</v>
      </c>
      <c r="L18" s="26">
        <f>K18*(1+$O$18)</f>
        <v>0.76938865412234125</v>
      </c>
      <c r="M18" s="26">
        <f>L18*(1+$O$18)</f>
        <v>0.73091922141622412</v>
      </c>
      <c r="N18" s="26">
        <f>L18*O20</f>
        <v>5.3857205788563887</v>
      </c>
      <c r="O18" s="23">
        <v>-0.05</v>
      </c>
      <c r="P18" s="1" t="s">
        <v>2</v>
      </c>
    </row>
    <row r="19" spans="2:16" x14ac:dyDescent="0.2">
      <c r="B19" t="s">
        <v>19</v>
      </c>
      <c r="C19" s="8" t="str">
        <f>C13</f>
        <v>PV(10%)</v>
      </c>
      <c r="D19" s="26">
        <f>D18*(1+$O$19)^($D$17-D17-1)</f>
        <v>0.97</v>
      </c>
      <c r="E19" s="26">
        <f t="shared" ref="E19:N19" si="5">E18*(1+$O$19)^($D$17-E17-1)</f>
        <v>0.8553636363636361</v>
      </c>
      <c r="F19" s="26">
        <f t="shared" si="5"/>
        <v>0.75427520661156988</v>
      </c>
      <c r="G19" s="26">
        <f t="shared" si="5"/>
        <v>0.66513359128474792</v>
      </c>
      <c r="H19" s="26">
        <f t="shared" si="5"/>
        <v>0.58652689413291392</v>
      </c>
      <c r="I19" s="26">
        <f t="shared" si="5"/>
        <v>0.50654595402388025</v>
      </c>
      <c r="J19" s="26">
        <f t="shared" si="5"/>
        <v>0.43747150574789639</v>
      </c>
      <c r="K19" s="26">
        <f t="shared" si="5"/>
        <v>0.37781630041863778</v>
      </c>
      <c r="L19" s="26">
        <f t="shared" si="5"/>
        <v>0.3262958958160963</v>
      </c>
      <c r="M19" s="26">
        <f t="shared" si="5"/>
        <v>0.2818010009320831</v>
      </c>
      <c r="N19" s="26">
        <f t="shared" si="5"/>
        <v>2.0764284279206127</v>
      </c>
      <c r="O19" s="23">
        <f>O13</f>
        <v>0.1</v>
      </c>
      <c r="P19" t="s">
        <v>3</v>
      </c>
    </row>
    <row r="20" spans="2:16" ht="13.5" thickBot="1" x14ac:dyDescent="0.25">
      <c r="C20" s="9" t="s">
        <v>4</v>
      </c>
      <c r="D20" s="27">
        <f>SUM(D19:N19)</f>
        <v>7.8376584132520746</v>
      </c>
      <c r="E20" s="28"/>
      <c r="F20" s="28"/>
      <c r="G20" s="28"/>
      <c r="H20" s="28"/>
      <c r="I20" s="28"/>
      <c r="J20" s="28"/>
      <c r="K20" s="28"/>
      <c r="L20" s="28"/>
      <c r="M20" s="28"/>
      <c r="N20" s="28"/>
      <c r="O20" s="24">
        <v>7</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0.5</v>
      </c>
      <c r="E23" s="26">
        <f>D8</f>
        <v>10.999999999999996</v>
      </c>
      <c r="F23" s="31">
        <f>E23*D23</f>
        <v>5.4999999999999982</v>
      </c>
    </row>
    <row r="24" spans="2:16" x14ac:dyDescent="0.2">
      <c r="C24" s="11" t="s">
        <v>16</v>
      </c>
      <c r="D24" s="29">
        <v>0.1</v>
      </c>
      <c r="E24" s="26">
        <f>D14</f>
        <v>14.627732403459834</v>
      </c>
      <c r="F24" s="31">
        <f>E24*D24</f>
        <v>1.4627732403459834</v>
      </c>
    </row>
    <row r="25" spans="2:16" ht="13.5" thickBot="1" x14ac:dyDescent="0.25">
      <c r="C25" s="13" t="s">
        <v>33</v>
      </c>
      <c r="D25" s="30">
        <v>0.4</v>
      </c>
      <c r="E25" s="32">
        <f>D20</f>
        <v>7.8376584132520746</v>
      </c>
      <c r="F25" s="33">
        <f>E25*D25</f>
        <v>3.1350633653008302</v>
      </c>
    </row>
    <row r="26" spans="2:16" ht="13.5" thickBot="1" x14ac:dyDescent="0.25">
      <c r="E26" s="21" t="s">
        <v>11</v>
      </c>
      <c r="F26" s="22">
        <f>SUM(F23:F25)</f>
        <v>10.097836605646812</v>
      </c>
    </row>
    <row r="28" spans="2:16" x14ac:dyDescent="0.2">
      <c r="B28" t="s">
        <v>27</v>
      </c>
    </row>
    <row r="30" spans="2:16" x14ac:dyDescent="0.2">
      <c r="B30" t="s">
        <v>26</v>
      </c>
      <c r="C30" s="34" t="s">
        <v>28</v>
      </c>
    </row>
  </sheetData>
  <conditionalFormatting sqref="D3">
    <cfRule type="containsText" dxfId="5" priority="1" operator="containsText" text="overvalued">
      <formula>NOT(ISERROR(SEARCH("overvalued",D3)))</formula>
    </cfRule>
    <cfRule type="containsText" dxfId="4" priority="2" operator="containsText" text="undervalued">
      <formula>NOT(ISERROR(SEARCH("undervalued",D3)))</formula>
    </cfRule>
  </conditionalFormatting>
  <hyperlinks>
    <hyperlink ref="C30" r:id="rId1" xr:uid="{6BD8ED20-B394-47D0-A918-9AE7BFA0BF02}"/>
    <hyperlink ref="C2" r:id="rId2" xr:uid="{4447366A-3558-422D-9A8F-1A35624B062C}"/>
  </hyperlinks>
  <pageMargins left="0.7" right="0.7" top="0.78740157499999996" bottom="0.78740157499999996" header="0.3" footer="0.3"/>
  <pageSetup paperSize="9"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80020-CDBA-4272-A4F6-846771DF9F43}">
  <dimension ref="B1:S30"/>
  <sheetViews>
    <sheetView showGridLines="0" zoomScaleNormal="100" workbookViewId="0">
      <selection activeCell="O9" sqref="O9"/>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43</v>
      </c>
      <c r="C2" s="34" t="s">
        <v>48</v>
      </c>
      <c r="D2" s="19"/>
      <c r="S2" s="3" t="s">
        <v>7</v>
      </c>
    </row>
    <row r="3" spans="2:19" x14ac:dyDescent="0.2">
      <c r="C3" s="12"/>
      <c r="D3" s="14"/>
    </row>
    <row r="4" spans="2:19" ht="26.25" thickBot="1" x14ac:dyDescent="0.25">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0.25</v>
      </c>
      <c r="P5" t="s">
        <v>1</v>
      </c>
      <c r="R5" s="1"/>
    </row>
    <row r="6" spans="2:19" x14ac:dyDescent="0.2">
      <c r="B6" t="s">
        <v>20</v>
      </c>
      <c r="C6" s="7">
        <v>34.15</v>
      </c>
      <c r="D6" s="26">
        <f>C6*(1+$O$5)</f>
        <v>42.6875</v>
      </c>
      <c r="E6" s="26">
        <f>D6*(1+$O$5)</f>
        <v>53.359375</v>
      </c>
      <c r="F6" s="26">
        <f>E6*(1+$O$5)</f>
        <v>66.69921875</v>
      </c>
      <c r="G6" s="26">
        <f>F6*(1+$O$5)</f>
        <v>83.3740234375</v>
      </c>
      <c r="H6" s="26">
        <f>G6*(1+$O$5)</f>
        <v>104.217529296875</v>
      </c>
      <c r="I6" s="26">
        <f>H6*(1+$O$6)</f>
        <v>125.06103515625</v>
      </c>
      <c r="J6" s="26">
        <f>I6*(1+$O$6)</f>
        <v>150.0732421875</v>
      </c>
      <c r="K6" s="26">
        <f>J6*(1+$O$6)</f>
        <v>180.087890625</v>
      </c>
      <c r="L6" s="26">
        <f>K6*(1+$O$6)</f>
        <v>216.10546875</v>
      </c>
      <c r="M6" s="26">
        <f>L6*(1+$O$6)</f>
        <v>259.32656249999997</v>
      </c>
      <c r="N6" s="26">
        <f>L6*O8</f>
        <v>12966.328125</v>
      </c>
      <c r="O6" s="23">
        <v>0.2</v>
      </c>
      <c r="P6" s="1" t="s">
        <v>2</v>
      </c>
    </row>
    <row r="7" spans="2:19" x14ac:dyDescent="0.2">
      <c r="B7" t="s">
        <v>19</v>
      </c>
      <c r="C7" s="8" t="str">
        <f>CONCATENATE(R8,O7*100,S8)</f>
        <v>PV(10%)</v>
      </c>
      <c r="D7" s="26"/>
      <c r="E7" s="26"/>
      <c r="F7" s="26"/>
      <c r="G7" s="26"/>
      <c r="H7" s="26"/>
      <c r="I7" s="26"/>
      <c r="J7" s="26"/>
      <c r="K7" s="26"/>
      <c r="L7" s="26"/>
      <c r="M7" s="26"/>
      <c r="N7" s="26">
        <f t="shared" ref="N7" si="1">N6*(1+$O$7)^($D$5-N5-1)</f>
        <v>4999.0807971351496</v>
      </c>
      <c r="O7" s="23">
        <v>0.1</v>
      </c>
      <c r="P7" t="s">
        <v>3</v>
      </c>
    </row>
    <row r="8" spans="2:19" ht="13.5" thickBot="1" x14ac:dyDescent="0.25">
      <c r="C8" s="9" t="s">
        <v>29</v>
      </c>
      <c r="D8" s="27">
        <f>SUM(D7:N7)</f>
        <v>4999.0807971351496</v>
      </c>
      <c r="E8" s="28"/>
      <c r="F8" s="28"/>
      <c r="G8" s="28"/>
      <c r="H8" s="28"/>
      <c r="I8" s="28"/>
      <c r="J8" s="28"/>
      <c r="K8" s="28"/>
      <c r="L8" s="28"/>
      <c r="M8" s="28"/>
      <c r="N8" s="28"/>
      <c r="O8" s="24">
        <v>60</v>
      </c>
      <c r="P8" t="s">
        <v>23</v>
      </c>
      <c r="R8" s="20" t="s">
        <v>24</v>
      </c>
      <c r="S8" s="20" t="s">
        <v>25</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0.25</v>
      </c>
      <c r="P11" t="s">
        <v>1</v>
      </c>
    </row>
    <row r="12" spans="2:19" x14ac:dyDescent="0.2">
      <c r="B12" t="s">
        <v>21</v>
      </c>
      <c r="C12" s="7">
        <f>C6</f>
        <v>34.15</v>
      </c>
      <c r="D12" s="26">
        <f>C12*(1+$O$11)</f>
        <v>42.6875</v>
      </c>
      <c r="E12" s="26">
        <f>D12*(1+$O$11)</f>
        <v>53.359375</v>
      </c>
      <c r="F12" s="26">
        <f>E12*(1+$O$11)</f>
        <v>66.69921875</v>
      </c>
      <c r="G12" s="26">
        <f>F12*(1+$O$11)</f>
        <v>83.3740234375</v>
      </c>
      <c r="H12" s="26">
        <f>G12*(1+$O$11)</f>
        <v>104.217529296875</v>
      </c>
      <c r="I12" s="26">
        <f>H12*(1+$O$12)</f>
        <v>125.06103515625</v>
      </c>
      <c r="J12" s="26">
        <f>I12*(1+$O$12)</f>
        <v>150.0732421875</v>
      </c>
      <c r="K12" s="26">
        <f>J12*(1+$O$12)</f>
        <v>180.087890625</v>
      </c>
      <c r="L12" s="26">
        <f>K12*(1+$O$12)</f>
        <v>216.10546875</v>
      </c>
      <c r="M12" s="26">
        <f>L12*(1+$O$12)</f>
        <v>259.32656249999997</v>
      </c>
      <c r="N12" s="26">
        <f>L12*O14</f>
        <v>9724.74609375</v>
      </c>
      <c r="O12" s="23">
        <v>0.2</v>
      </c>
      <c r="P12" s="1" t="s">
        <v>2</v>
      </c>
    </row>
    <row r="13" spans="2:19" x14ac:dyDescent="0.2">
      <c r="B13" t="s">
        <v>19</v>
      </c>
      <c r="C13" s="8" t="str">
        <f>C7</f>
        <v>PV(10%)</v>
      </c>
      <c r="D13" s="26">
        <f>D12*(1+$O$13)^($D$11-D11-1)</f>
        <v>38.80681818181818</v>
      </c>
      <c r="E13" s="26">
        <f t="shared" ref="E13:M13" si="3">E12*(1+$O$7)^($D$5-E11-1)</f>
        <v>44.098657024793383</v>
      </c>
      <c r="F13" s="26">
        <f t="shared" si="3"/>
        <v>50.112110255447014</v>
      </c>
      <c r="G13" s="26">
        <f t="shared" si="3"/>
        <v>56.945579835735252</v>
      </c>
      <c r="H13" s="26">
        <f t="shared" si="3"/>
        <v>64.710886176971869</v>
      </c>
      <c r="I13" s="26">
        <f t="shared" si="3"/>
        <v>70.593694011242036</v>
      </c>
      <c r="J13" s="26">
        <f t="shared" si="3"/>
        <v>77.011302557718565</v>
      </c>
      <c r="K13" s="26">
        <f t="shared" si="3"/>
        <v>84.012330062965717</v>
      </c>
      <c r="L13" s="26">
        <f t="shared" si="3"/>
        <v>91.649814614144404</v>
      </c>
      <c r="M13" s="26">
        <f t="shared" si="3"/>
        <v>99.981615942702973</v>
      </c>
      <c r="N13" s="26">
        <f>N12*(1+$O$7)^($D$5-N11-1)</f>
        <v>3749.3105978513618</v>
      </c>
      <c r="O13" s="23">
        <f>O7</f>
        <v>0.1</v>
      </c>
      <c r="P13" t="s">
        <v>3</v>
      </c>
    </row>
    <row r="14" spans="2:19" ht="13.5" thickBot="1" x14ac:dyDescent="0.25">
      <c r="C14" s="9" t="s">
        <v>4</v>
      </c>
      <c r="D14" s="27">
        <f>SUM(D13:N13)</f>
        <v>4427.2334065149007</v>
      </c>
      <c r="E14" s="28"/>
      <c r="F14" s="28"/>
      <c r="G14" s="28"/>
      <c r="H14" s="28"/>
      <c r="I14" s="28"/>
      <c r="J14" s="28"/>
      <c r="K14" s="28"/>
      <c r="L14" s="28"/>
      <c r="M14" s="28"/>
      <c r="N14" s="28"/>
      <c r="O14" s="24">
        <v>45</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0.25</v>
      </c>
      <c r="P17" t="s">
        <v>1</v>
      </c>
    </row>
    <row r="18" spans="2:16" x14ac:dyDescent="0.2">
      <c r="B18" t="s">
        <v>22</v>
      </c>
      <c r="C18" s="7">
        <f>C12</f>
        <v>34.15</v>
      </c>
      <c r="D18" s="26">
        <f>C18*(1+$O$17)</f>
        <v>42.6875</v>
      </c>
      <c r="E18" s="26">
        <f>D18*(1+$O$17)</f>
        <v>53.359375</v>
      </c>
      <c r="F18" s="26">
        <f>E18*(1+$O$17)</f>
        <v>66.69921875</v>
      </c>
      <c r="G18" s="26">
        <f>F18*(1+$O$17)</f>
        <v>83.3740234375</v>
      </c>
      <c r="H18" s="26">
        <f>G18*(1+$O$17)</f>
        <v>104.217529296875</v>
      </c>
      <c r="I18" s="26">
        <f>H18*(1+$O$18)</f>
        <v>116.72363281250001</v>
      </c>
      <c r="J18" s="26">
        <f>I18*(1+$O$18)</f>
        <v>130.73046875000003</v>
      </c>
      <c r="K18" s="26">
        <f>J18*(1+$O$18)</f>
        <v>146.41812500000003</v>
      </c>
      <c r="L18" s="26">
        <f>K18*(1+$O$18)</f>
        <v>163.98830000000004</v>
      </c>
      <c r="M18" s="26">
        <f>L18*(1+$O$18)</f>
        <v>183.66689600000007</v>
      </c>
      <c r="N18" s="26">
        <f>L18*O20</f>
        <v>5739.5905000000012</v>
      </c>
      <c r="O18" s="23">
        <v>0.12</v>
      </c>
      <c r="P18" s="1" t="s">
        <v>2</v>
      </c>
    </row>
    <row r="19" spans="2:16" x14ac:dyDescent="0.2">
      <c r="B19" t="s">
        <v>19</v>
      </c>
      <c r="C19" s="8" t="str">
        <f>C13</f>
        <v>PV(10%)</v>
      </c>
      <c r="D19" s="26">
        <f>D18*(1+$O$19)^($D$17-D17-1)</f>
        <v>38.80681818181818</v>
      </c>
      <c r="E19" s="26">
        <f t="shared" ref="E19:N19" si="5">E18*(1+$O$19)^($D$17-E17-1)</f>
        <v>44.098657024793383</v>
      </c>
      <c r="F19" s="26">
        <f t="shared" si="5"/>
        <v>50.112110255447014</v>
      </c>
      <c r="G19" s="26">
        <f t="shared" si="5"/>
        <v>56.945579835735252</v>
      </c>
      <c r="H19" s="26">
        <f t="shared" si="5"/>
        <v>64.710886176971869</v>
      </c>
      <c r="I19" s="26">
        <f t="shared" si="5"/>
        <v>65.887447743825902</v>
      </c>
      <c r="J19" s="26">
        <f t="shared" si="5"/>
        <v>67.085401339168186</v>
      </c>
      <c r="K19" s="26">
        <f t="shared" si="5"/>
        <v>68.305135908971252</v>
      </c>
      <c r="L19" s="26">
        <f t="shared" si="5"/>
        <v>69.547047470952549</v>
      </c>
      <c r="M19" s="26">
        <f t="shared" si="5"/>
        <v>70.811539243151685</v>
      </c>
      <c r="N19" s="26">
        <f t="shared" si="5"/>
        <v>2212.8606013484896</v>
      </c>
      <c r="O19" s="23">
        <f>O13</f>
        <v>0.1</v>
      </c>
      <c r="P19" t="s">
        <v>3</v>
      </c>
    </row>
    <row r="20" spans="2:16" ht="13.5" thickBot="1" x14ac:dyDescent="0.25">
      <c r="C20" s="9" t="s">
        <v>4</v>
      </c>
      <c r="D20" s="27">
        <f>SUM(D19:N19)</f>
        <v>2809.1712245293247</v>
      </c>
      <c r="E20" s="28"/>
      <c r="F20" s="28"/>
      <c r="G20" s="28"/>
      <c r="H20" s="28"/>
      <c r="I20" s="28"/>
      <c r="J20" s="28"/>
      <c r="K20" s="28"/>
      <c r="L20" s="28"/>
      <c r="M20" s="28"/>
      <c r="N20" s="28"/>
      <c r="O20" s="24">
        <v>35</v>
      </c>
      <c r="P20" t="s">
        <v>23</v>
      </c>
    </row>
    <row r="21" spans="2:16" ht="13.5" thickBot="1" x14ac:dyDescent="0.25"/>
    <row r="22" spans="2:16" ht="13.5" thickBot="1" x14ac:dyDescent="0.25">
      <c r="C22" s="15" t="s">
        <v>12</v>
      </c>
      <c r="D22" s="16" t="s">
        <v>18</v>
      </c>
      <c r="E22" s="16" t="s">
        <v>13</v>
      </c>
      <c r="F22" s="17" t="s">
        <v>14</v>
      </c>
    </row>
    <row r="23" spans="2:16" x14ac:dyDescent="0.2">
      <c r="C23" s="11" t="s">
        <v>15</v>
      </c>
      <c r="D23" s="29">
        <v>0.3</v>
      </c>
      <c r="E23" s="26">
        <f>D8</f>
        <v>4999.0807971351496</v>
      </c>
      <c r="F23" s="31">
        <f>E23*D23</f>
        <v>1499.7242391405448</v>
      </c>
    </row>
    <row r="24" spans="2:16" x14ac:dyDescent="0.2">
      <c r="C24" s="11" t="s">
        <v>16</v>
      </c>
      <c r="D24" s="29">
        <v>0.1</v>
      </c>
      <c r="E24" s="26">
        <f>D14</f>
        <v>4427.2334065149007</v>
      </c>
      <c r="F24" s="31">
        <f>E24*D24</f>
        <v>442.7233406514901</v>
      </c>
    </row>
    <row r="25" spans="2:16" ht="13.5" thickBot="1" x14ac:dyDescent="0.25">
      <c r="C25" s="13" t="s">
        <v>17</v>
      </c>
      <c r="D25" s="30">
        <v>0.6</v>
      </c>
      <c r="E25" s="32">
        <f>D20</f>
        <v>2809.1712245293247</v>
      </c>
      <c r="F25" s="33">
        <f>E25*D25</f>
        <v>1685.5027347175949</v>
      </c>
    </row>
    <row r="26" spans="2:16" ht="13.5" thickBot="1" x14ac:dyDescent="0.25">
      <c r="E26" s="21" t="s">
        <v>11</v>
      </c>
      <c r="F26" s="22">
        <f>SUM(F23:F25)</f>
        <v>3627.9503145096296</v>
      </c>
    </row>
    <row r="28" spans="2:16" x14ac:dyDescent="0.2">
      <c r="B28" t="s">
        <v>27</v>
      </c>
    </row>
    <row r="30" spans="2:16" x14ac:dyDescent="0.2">
      <c r="B30" t="s">
        <v>26</v>
      </c>
      <c r="C30" s="34" t="s">
        <v>28</v>
      </c>
    </row>
  </sheetData>
  <conditionalFormatting sqref="D3">
    <cfRule type="containsText" dxfId="3" priority="1" operator="containsText" text="overvalued">
      <formula>NOT(ISERROR(SEARCH("overvalued",D3)))</formula>
    </cfRule>
    <cfRule type="containsText" dxfId="2" priority="2" operator="containsText" text="undervalued">
      <formula>NOT(ISERROR(SEARCH("undervalued",D3)))</formula>
    </cfRule>
  </conditionalFormatting>
  <hyperlinks>
    <hyperlink ref="C30" r:id="rId1" xr:uid="{B9C86863-1249-4D54-A0C4-16C6794D4A9B}"/>
    <hyperlink ref="C2" r:id="rId2" xr:uid="{183C2DA1-D172-435C-BA37-A4FF8A02E6B9}"/>
  </hyperlinks>
  <pageMargins left="0.7" right="0.7" top="0.78740157499999996" bottom="0.78740157499999996" header="0.3" footer="0.3"/>
  <pageSetup paperSize="9" orientation="portrait"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2706-7BD6-4692-9238-204D34B784E3}">
  <dimension ref="B1:S30"/>
  <sheetViews>
    <sheetView showGridLines="0" topLeftCell="B1" zoomScaleNormal="100" workbookViewId="0">
      <selection activeCell="K37" sqref="K37"/>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30</v>
      </c>
      <c r="C2" s="34" t="s">
        <v>34</v>
      </c>
      <c r="D2" s="19"/>
      <c r="S2" s="3" t="s">
        <v>7</v>
      </c>
    </row>
    <row r="3" spans="2:19" x14ac:dyDescent="0.2">
      <c r="C3" s="12"/>
      <c r="D3" s="14"/>
    </row>
    <row r="4" spans="2:19" ht="26.25" thickBot="1" x14ac:dyDescent="0.25">
      <c r="N4" s="5" t="s">
        <v>5</v>
      </c>
      <c r="O4" s="4" t="s">
        <v>0</v>
      </c>
    </row>
    <row r="5" spans="2:19" x14ac:dyDescent="0.2">
      <c r="B5" t="s">
        <v>8</v>
      </c>
      <c r="C5" s="6" t="s">
        <v>31</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20</v>
      </c>
      <c r="C6" s="7">
        <v>28</v>
      </c>
      <c r="D6" s="26">
        <f>C6*(1+$O$5)</f>
        <v>26.599999999999998</v>
      </c>
      <c r="E6" s="26">
        <f>D6*(1+$O$5)</f>
        <v>25.269999999999996</v>
      </c>
      <c r="F6" s="26">
        <f>E6*(1+$O$5)</f>
        <v>24.006499999999996</v>
      </c>
      <c r="G6" s="26">
        <f>F6*(1+$O$5)</f>
        <v>22.806174999999996</v>
      </c>
      <c r="H6" s="26">
        <f>G6*(1+$O$5)</f>
        <v>21.665866249999997</v>
      </c>
      <c r="I6" s="26">
        <f>H6*(1+$O$6)</f>
        <v>19.499279624999996</v>
      </c>
      <c r="J6" s="26">
        <f>I6*(1+$O$6)</f>
        <v>17.549351662499998</v>
      </c>
      <c r="K6" s="26">
        <f>J6*(1+$O$6)</f>
        <v>15.794416496249998</v>
      </c>
      <c r="L6" s="26">
        <f>K6*(1+$O$6)</f>
        <v>14.214974846624997</v>
      </c>
      <c r="M6" s="26">
        <f>L6*(1+$O$6)</f>
        <v>12.793477361962498</v>
      </c>
      <c r="N6" s="26">
        <f>L6*O8</f>
        <v>99.504823926374982</v>
      </c>
      <c r="O6" s="23">
        <v>-0.1</v>
      </c>
      <c r="P6" s="1" t="s">
        <v>2</v>
      </c>
    </row>
    <row r="7" spans="2:19" x14ac:dyDescent="0.2">
      <c r="B7" t="s">
        <v>19</v>
      </c>
      <c r="C7" s="8" t="str">
        <f>CONCATENATE(R8,O7*100,S8)</f>
        <v>PV(10%)</v>
      </c>
      <c r="D7" s="26">
        <f>D6*(1+$O$7)^($D$5-D5-1)</f>
        <v>24.18181818181818</v>
      </c>
      <c r="E7" s="26">
        <f t="shared" ref="E7:N7" si="1">E6*(1+$O$7)^($D$5-E5-1)</f>
        <v>20.88429752066115</v>
      </c>
      <c r="F7" s="26">
        <f t="shared" si="1"/>
        <v>18.036438767843716</v>
      </c>
      <c r="G7" s="26">
        <f t="shared" si="1"/>
        <v>15.576924390410484</v>
      </c>
      <c r="H7" s="26">
        <f t="shared" si="1"/>
        <v>13.452798337172689</v>
      </c>
      <c r="I7" s="26">
        <f t="shared" si="1"/>
        <v>11.00683500314129</v>
      </c>
      <c r="J7" s="26">
        <f t="shared" si="1"/>
        <v>9.0055922752974187</v>
      </c>
      <c r="K7" s="26">
        <f t="shared" si="1"/>
        <v>7.3682118616069792</v>
      </c>
      <c r="L7" s="26">
        <f t="shared" si="1"/>
        <v>6.0285369776784368</v>
      </c>
      <c r="M7" s="26">
        <f t="shared" si="1"/>
        <v>4.9324393453732664</v>
      </c>
      <c r="N7" s="26">
        <f t="shared" si="1"/>
        <v>38.363417130680958</v>
      </c>
      <c r="O7" s="23">
        <v>0.1</v>
      </c>
      <c r="P7" t="s">
        <v>3</v>
      </c>
    </row>
    <row r="8" spans="2:19" ht="13.5" thickBot="1" x14ac:dyDescent="0.25">
      <c r="C8" s="9" t="s">
        <v>29</v>
      </c>
      <c r="D8" s="27">
        <f>SUM(D7:N7)</f>
        <v>168.83730979168456</v>
      </c>
      <c r="E8" s="28"/>
      <c r="F8" s="28"/>
      <c r="G8" s="28"/>
      <c r="H8" s="28"/>
      <c r="I8" s="28"/>
      <c r="J8" s="28"/>
      <c r="K8" s="28"/>
      <c r="L8" s="28"/>
      <c r="M8" s="28"/>
      <c r="N8" s="28"/>
      <c r="O8" s="24">
        <v>7</v>
      </c>
      <c r="P8" t="s">
        <v>23</v>
      </c>
      <c r="R8" s="20" t="s">
        <v>24</v>
      </c>
      <c r="S8" s="20" t="s">
        <v>25</v>
      </c>
    </row>
    <row r="10" spans="2:19" ht="26.25" thickBot="1" x14ac:dyDescent="0.25">
      <c r="N10" s="5" t="s">
        <v>5</v>
      </c>
      <c r="O10" s="4" t="s">
        <v>0</v>
      </c>
    </row>
    <row r="11" spans="2:19" x14ac:dyDescent="0.2">
      <c r="B11" t="s">
        <v>9</v>
      </c>
      <c r="C11" s="6" t="str">
        <f>C5</f>
        <v>Cashflow 2020 billions</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0.03</v>
      </c>
      <c r="P11" t="s">
        <v>1</v>
      </c>
    </row>
    <row r="12" spans="2:19" x14ac:dyDescent="0.2">
      <c r="B12" t="s">
        <v>21</v>
      </c>
      <c r="C12" s="7">
        <v>28</v>
      </c>
      <c r="D12" s="26">
        <f>C12*(1+$O$11)</f>
        <v>28.84</v>
      </c>
      <c r="E12" s="26">
        <f>D12*(1+$O$11)</f>
        <v>29.705200000000001</v>
      </c>
      <c r="F12" s="26">
        <f>E12*(1+$O$11)</f>
        <v>30.596356000000004</v>
      </c>
      <c r="G12" s="26">
        <f>F12*(1+$O$11)</f>
        <v>31.514246680000003</v>
      </c>
      <c r="H12" s="26">
        <f>G12*(1+$O$11)</f>
        <v>32.459674080400006</v>
      </c>
      <c r="I12" s="26">
        <f>H12*(1+$O$12)</f>
        <v>33.108867562008008</v>
      </c>
      <c r="J12" s="26">
        <f>I12*(1+$O$12)</f>
        <v>33.771044913248168</v>
      </c>
      <c r="K12" s="26">
        <f>J12*(1+$O$12)</f>
        <v>34.446465811513136</v>
      </c>
      <c r="L12" s="26">
        <f>K12*(1+$O$12)</f>
        <v>35.135395127743401</v>
      </c>
      <c r="M12" s="26">
        <f>L12*(1+$O$12)</f>
        <v>35.838103030298271</v>
      </c>
      <c r="N12" s="26">
        <f>L12*O14</f>
        <v>421.62474153292078</v>
      </c>
      <c r="O12" s="23">
        <v>0.02</v>
      </c>
      <c r="P12" s="1" t="s">
        <v>2</v>
      </c>
    </row>
    <row r="13" spans="2:19" x14ac:dyDescent="0.2">
      <c r="B13" t="s">
        <v>19</v>
      </c>
      <c r="C13" s="8" t="str">
        <f>C7</f>
        <v>PV(10%)</v>
      </c>
      <c r="D13" s="26">
        <f>D12*(1+$O$13)^($D$11-D11-1)</f>
        <v>26.218181818181819</v>
      </c>
      <c r="E13" s="26">
        <f t="shared" ref="E13:M13" si="3">E12*(1+$O$7)^($D$5-E11-1)</f>
        <v>24.549752066115701</v>
      </c>
      <c r="F13" s="26">
        <f t="shared" si="3"/>
        <v>22.98749511645379</v>
      </c>
      <c r="G13" s="26">
        <f t="shared" si="3"/>
        <v>21.524654518134003</v>
      </c>
      <c r="H13" s="26">
        <f t="shared" si="3"/>
        <v>20.154903776070931</v>
      </c>
      <c r="I13" s="26">
        <f t="shared" si="3"/>
        <v>18.689092592356683</v>
      </c>
      <c r="J13" s="26">
        <f t="shared" si="3"/>
        <v>17.329885858367103</v>
      </c>
      <c r="K13" s="26">
        <f t="shared" si="3"/>
        <v>16.069530523213132</v>
      </c>
      <c r="L13" s="26">
        <f t="shared" si="3"/>
        <v>14.900837394252179</v>
      </c>
      <c r="M13" s="26">
        <f t="shared" si="3"/>
        <v>13.817140129215655</v>
      </c>
      <c r="N13" s="26">
        <f>N12*(1+$O$7)^($D$5-N11-1)</f>
        <v>162.55458975547828</v>
      </c>
      <c r="O13" s="23">
        <f>O7</f>
        <v>0.1</v>
      </c>
      <c r="P13" t="s">
        <v>3</v>
      </c>
    </row>
    <row r="14" spans="2:19" ht="13.5" thickBot="1" x14ac:dyDescent="0.25">
      <c r="C14" s="9" t="s">
        <v>4</v>
      </c>
      <c r="D14" s="27">
        <f>SUM(D13:N13)</f>
        <v>358.79606354783925</v>
      </c>
      <c r="E14" s="28"/>
      <c r="F14" s="28"/>
      <c r="G14" s="28"/>
      <c r="H14" s="28"/>
      <c r="I14" s="28"/>
      <c r="J14" s="28"/>
      <c r="K14" s="28"/>
      <c r="L14" s="28"/>
      <c r="M14" s="28"/>
      <c r="N14" s="28"/>
      <c r="O14" s="24">
        <v>12</v>
      </c>
      <c r="P14" t="s">
        <v>23</v>
      </c>
    </row>
    <row r="16" spans="2:19" ht="26.25" thickBot="1" x14ac:dyDescent="0.25">
      <c r="N16" s="5" t="s">
        <v>5</v>
      </c>
      <c r="O16" s="4" t="s">
        <v>0</v>
      </c>
    </row>
    <row r="17" spans="2:16" x14ac:dyDescent="0.2">
      <c r="B17" t="s">
        <v>10</v>
      </c>
      <c r="C17" s="6" t="str">
        <f>C11</f>
        <v>Cashflow 2020 billions</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0.01</v>
      </c>
      <c r="P17" t="s">
        <v>1</v>
      </c>
    </row>
    <row r="18" spans="2:16" x14ac:dyDescent="0.2">
      <c r="B18" t="s">
        <v>22</v>
      </c>
      <c r="C18" s="7">
        <f>C12</f>
        <v>28</v>
      </c>
      <c r="D18" s="26">
        <f>C18*(1+$O$17)</f>
        <v>28.28</v>
      </c>
      <c r="E18" s="26">
        <f>D18*(1+$O$17)</f>
        <v>28.562800000000003</v>
      </c>
      <c r="F18" s="26">
        <f>E18*(1+$O$17)</f>
        <v>28.848428000000002</v>
      </c>
      <c r="G18" s="26">
        <f>F18*(1+$O$17)</f>
        <v>29.136912280000001</v>
      </c>
      <c r="H18" s="26">
        <f>G18*(1+$O$17)</f>
        <v>29.4282814028</v>
      </c>
      <c r="I18" s="26">
        <f>H18*(1+$O$18)</f>
        <v>29.722564216828001</v>
      </c>
      <c r="J18" s="26">
        <f>I18*(1+$O$18)</f>
        <v>30.01978985899628</v>
      </c>
      <c r="K18" s="26">
        <f>J18*(1+$O$18)</f>
        <v>30.319987757586244</v>
      </c>
      <c r="L18" s="26">
        <f>K18*(1+$O$18)</f>
        <v>30.623187635162108</v>
      </c>
      <c r="M18" s="26">
        <f>L18*(1+$O$18)</f>
        <v>30.929419511513728</v>
      </c>
      <c r="N18" s="26">
        <f>L18*O20</f>
        <v>275.60868871645897</v>
      </c>
      <c r="O18" s="23">
        <v>0.01</v>
      </c>
      <c r="P18" s="1" t="s">
        <v>2</v>
      </c>
    </row>
    <row r="19" spans="2:16" x14ac:dyDescent="0.2">
      <c r="B19" t="s">
        <v>19</v>
      </c>
      <c r="C19" s="8" t="str">
        <f>C13</f>
        <v>PV(10%)</v>
      </c>
      <c r="D19" s="26">
        <f>D18*(1+$O$19)^($D$17-D17-1)</f>
        <v>25.709090909090911</v>
      </c>
      <c r="E19" s="26">
        <f t="shared" ref="E19:N19" si="5">E18*(1+$O$19)^($D$17-E17-1)</f>
        <v>23.605619834710744</v>
      </c>
      <c r="F19" s="26">
        <f t="shared" si="5"/>
        <v>21.674250939143498</v>
      </c>
      <c r="G19" s="26">
        <f t="shared" si="5"/>
        <v>19.900903135031754</v>
      </c>
      <c r="H19" s="26">
        <f t="shared" si="5"/>
        <v>18.272647423983699</v>
      </c>
      <c r="I19" s="26">
        <f t="shared" si="5"/>
        <v>16.777612634748671</v>
      </c>
      <c r="J19" s="26">
        <f t="shared" si="5"/>
        <v>15.404898873723775</v>
      </c>
      <c r="K19" s="26">
        <f t="shared" si="5"/>
        <v>14.144498056782741</v>
      </c>
      <c r="L19" s="26">
        <f t="shared" si="5"/>
        <v>12.987220943045971</v>
      </c>
      <c r="M19" s="26">
        <f t="shared" si="5"/>
        <v>11.924630138614935</v>
      </c>
      <c r="N19" s="26">
        <f t="shared" si="5"/>
        <v>106.25908044310339</v>
      </c>
      <c r="O19" s="23">
        <f>O13</f>
        <v>0.1</v>
      </c>
      <c r="P19" t="s">
        <v>3</v>
      </c>
    </row>
    <row r="20" spans="2:16" ht="13.5" thickBot="1" x14ac:dyDescent="0.25">
      <c r="C20" s="9" t="s">
        <v>4</v>
      </c>
      <c r="D20" s="27">
        <f>SUM(D19:N19)</f>
        <v>286.66045333198008</v>
      </c>
      <c r="E20" s="28"/>
      <c r="F20" s="28"/>
      <c r="G20" s="28"/>
      <c r="H20" s="28"/>
      <c r="I20" s="28"/>
      <c r="J20" s="28"/>
      <c r="K20" s="28"/>
      <c r="L20" s="28"/>
      <c r="M20" s="28"/>
      <c r="N20" s="28"/>
      <c r="O20" s="24">
        <v>9</v>
      </c>
      <c r="P20" t="s">
        <v>23</v>
      </c>
    </row>
    <row r="21" spans="2:16" ht="13.5" thickBot="1" x14ac:dyDescent="0.25"/>
    <row r="22" spans="2:16" ht="13.5" thickBot="1" x14ac:dyDescent="0.25">
      <c r="C22" s="15" t="s">
        <v>12</v>
      </c>
      <c r="D22" s="16" t="s">
        <v>18</v>
      </c>
      <c r="E22" s="16" t="s">
        <v>13</v>
      </c>
      <c r="F22" s="17" t="s">
        <v>14</v>
      </c>
    </row>
    <row r="23" spans="2:16" x14ac:dyDescent="0.2">
      <c r="C23" s="11" t="s">
        <v>15</v>
      </c>
      <c r="D23" s="29">
        <v>0.3</v>
      </c>
      <c r="E23" s="26">
        <f>D8</f>
        <v>168.83730979168456</v>
      </c>
      <c r="F23" s="31">
        <f>E23*D23</f>
        <v>50.651192937505364</v>
      </c>
    </row>
    <row r="24" spans="2:16" x14ac:dyDescent="0.2">
      <c r="C24" s="11" t="s">
        <v>16</v>
      </c>
      <c r="D24" s="29">
        <v>0.1</v>
      </c>
      <c r="E24" s="26">
        <f>D14</f>
        <v>358.79606354783925</v>
      </c>
      <c r="F24" s="31">
        <f>E24*D24</f>
        <v>35.879606354783924</v>
      </c>
    </row>
    <row r="25" spans="2:16" ht="13.5" thickBot="1" x14ac:dyDescent="0.25">
      <c r="C25" s="13" t="s">
        <v>17</v>
      </c>
      <c r="D25" s="30">
        <v>0.6</v>
      </c>
      <c r="E25" s="32">
        <f>D20</f>
        <v>286.66045333198008</v>
      </c>
      <c r="F25" s="33">
        <f>E25*D25</f>
        <v>171.99627199918805</v>
      </c>
    </row>
    <row r="26" spans="2:16" ht="13.5" thickBot="1" x14ac:dyDescent="0.25">
      <c r="E26" s="21" t="s">
        <v>11</v>
      </c>
      <c r="F26" s="22">
        <f>SUM(F23:F25)</f>
        <v>258.52707129147734</v>
      </c>
    </row>
    <row r="28" spans="2:16" x14ac:dyDescent="0.2">
      <c r="B28" t="s">
        <v>27</v>
      </c>
    </row>
    <row r="30" spans="2:16" x14ac:dyDescent="0.2">
      <c r="B30" t="s">
        <v>26</v>
      </c>
      <c r="C30" s="34" t="s">
        <v>28</v>
      </c>
    </row>
  </sheetData>
  <conditionalFormatting sqref="D3">
    <cfRule type="containsText" dxfId="1" priority="7" operator="containsText" text="overvalued">
      <formula>NOT(ISERROR(SEARCH("overvalued",D3)))</formula>
    </cfRule>
    <cfRule type="containsText" dxfId="0" priority="8" operator="containsText" text="undervalued">
      <formula>NOT(ISERROR(SEARCH("undervalued",D3)))</formula>
    </cfRule>
  </conditionalFormatting>
  <hyperlinks>
    <hyperlink ref="C30" r:id="rId1" xr:uid="{E5665318-AF35-4F7F-B4D7-090E892A4CA0}"/>
    <hyperlink ref="C2" r:id="rId2" xr:uid="{8297B5F1-8673-4B97-AFED-3F3D9C8F605A}"/>
  </hyperlinks>
  <pageMargins left="0.7" right="0.7" top="0.78740157499999996" bottom="0.78740157499999996"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332F5-E1D4-4FAC-8DA1-29737B68E12A}">
  <dimension ref="B1:S30"/>
  <sheetViews>
    <sheetView showGridLines="0" topLeftCell="B1" zoomScaleNormal="100" workbookViewId="0">
      <selection activeCell="O19" sqref="O19"/>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204</v>
      </c>
      <c r="C2" s="50"/>
      <c r="D2" s="51"/>
      <c r="S2" s="3" t="s">
        <v>7</v>
      </c>
    </row>
    <row r="3" spans="2:19" x14ac:dyDescent="0.2">
      <c r="C3" s="12"/>
      <c r="D3" s="14"/>
    </row>
    <row r="4" spans="2:19" ht="26.25" thickBot="1" x14ac:dyDescent="0.25">
      <c r="N4" s="5" t="s">
        <v>5</v>
      </c>
      <c r="O4" s="4" t="s">
        <v>0</v>
      </c>
    </row>
    <row r="5" spans="2:19" x14ac:dyDescent="0.2">
      <c r="B5" t="s">
        <v>8</v>
      </c>
      <c r="C5" s="6" t="s">
        <v>200</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0.03</v>
      </c>
      <c r="P5" t="s">
        <v>1</v>
      </c>
      <c r="R5" s="1"/>
    </row>
    <row r="6" spans="2:19" x14ac:dyDescent="0.2">
      <c r="B6" t="s">
        <v>22</v>
      </c>
      <c r="C6" s="7">
        <v>2.08</v>
      </c>
      <c r="D6" s="26">
        <f>C6*(1+$O$5)</f>
        <v>2.1424000000000003</v>
      </c>
      <c r="E6" s="26">
        <f>D6*(1+$O$5)</f>
        <v>2.2066720000000002</v>
      </c>
      <c r="F6" s="26">
        <f>E6*(1+$O$5)</f>
        <v>2.2728721600000004</v>
      </c>
      <c r="G6" s="26">
        <f>F6*(1+$O$5)</f>
        <v>2.3410583248000005</v>
      </c>
      <c r="H6" s="26">
        <f>G6*(1+$O$5)</f>
        <v>2.4112900745440005</v>
      </c>
      <c r="I6" s="26">
        <f>H6*(1+$O$6)</f>
        <v>2.4836287767803205</v>
      </c>
      <c r="J6" s="26">
        <f>I6*(1+$O$6)</f>
        <v>2.5581376400837303</v>
      </c>
      <c r="K6" s="26">
        <f>J6*(1+$O$6)</f>
        <v>2.6348817692862423</v>
      </c>
      <c r="L6" s="26">
        <f>K6*(1+$O$6)</f>
        <v>2.7139282223648298</v>
      </c>
      <c r="M6" s="26">
        <f>L6*(1+$O$6)</f>
        <v>2.7953460690357748</v>
      </c>
      <c r="N6" s="26">
        <f>L6*O8</f>
        <v>40.708923335472448</v>
      </c>
      <c r="O6" s="23">
        <v>0.03</v>
      </c>
      <c r="P6" s="1" t="s">
        <v>2</v>
      </c>
    </row>
    <row r="7" spans="2:19" x14ac:dyDescent="0.2">
      <c r="C7" s="8" t="str">
        <f>CONCATENATE(R8,O7*100,S8)</f>
        <v>PV(10%)</v>
      </c>
      <c r="D7" s="26">
        <f>D6*(1+$O$7)^($D$5-D5-1)</f>
        <v>1.9476363636363638</v>
      </c>
      <c r="E7" s="26">
        <f t="shared" ref="E7:N7" si="1">E6*(1+$O$7)^($D$5-E5-1)</f>
        <v>1.823695867768595</v>
      </c>
      <c r="F7" s="26">
        <f t="shared" si="1"/>
        <v>1.7076424943651387</v>
      </c>
      <c r="G7" s="26">
        <f t="shared" si="1"/>
        <v>1.5989743356328119</v>
      </c>
      <c r="H7" s="26">
        <f t="shared" si="1"/>
        <v>1.497221423365269</v>
      </c>
      <c r="I7" s="26">
        <f t="shared" si="1"/>
        <v>1.401943696423843</v>
      </c>
      <c r="J7" s="26">
        <f t="shared" si="1"/>
        <v>1.3127290975605073</v>
      </c>
      <c r="K7" s="26">
        <f t="shared" si="1"/>
        <v>1.2291917913521113</v>
      </c>
      <c r="L7" s="26">
        <f t="shared" si="1"/>
        <v>1.1509704955387954</v>
      </c>
      <c r="M7" s="26">
        <f t="shared" si="1"/>
        <v>1.0777269185499627</v>
      </c>
      <c r="N7" s="26">
        <f t="shared" si="1"/>
        <v>15.695052211892662</v>
      </c>
      <c r="O7" s="23">
        <v>0.1</v>
      </c>
      <c r="P7" t="s">
        <v>3</v>
      </c>
    </row>
    <row r="8" spans="2:19" ht="13.5" thickBot="1" x14ac:dyDescent="0.25">
      <c r="C8" s="9" t="s">
        <v>29</v>
      </c>
      <c r="D8" s="27">
        <f>SUM(D7:N7)</f>
        <v>30.442784696086058</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FFO</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0.05</v>
      </c>
      <c r="P11" t="s">
        <v>1</v>
      </c>
    </row>
    <row r="12" spans="2:19" x14ac:dyDescent="0.2">
      <c r="B12" t="s">
        <v>21</v>
      </c>
      <c r="C12" s="7">
        <f>C6</f>
        <v>2.08</v>
      </c>
      <c r="D12" s="26">
        <f>C12*(1+$O$11)</f>
        <v>2.1840000000000002</v>
      </c>
      <c r="E12" s="26">
        <f>D12*(1+$O$11)</f>
        <v>2.2932000000000001</v>
      </c>
      <c r="F12" s="26">
        <f>E12*(1+$O$11)</f>
        <v>2.4078600000000003</v>
      </c>
      <c r="G12" s="26">
        <f>F12*(1+$O$11)</f>
        <v>2.5282530000000003</v>
      </c>
      <c r="H12" s="26">
        <f>G12*(1+$O$11)</f>
        <v>2.6546656500000005</v>
      </c>
      <c r="I12" s="26">
        <f>H12*(1+$O$12)</f>
        <v>2.7873989325000008</v>
      </c>
      <c r="J12" s="26">
        <f>I12*(1+$O$12)</f>
        <v>2.9267688791250008</v>
      </c>
      <c r="K12" s="26">
        <f>J12*(1+$O$12)</f>
        <v>3.0731073230812509</v>
      </c>
      <c r="L12" s="26">
        <f>K12*(1+$O$12)</f>
        <v>3.2267626892353136</v>
      </c>
      <c r="M12" s="26">
        <f>L12*(1+$O$12)</f>
        <v>3.3881008236970795</v>
      </c>
      <c r="N12" s="26">
        <f>L12*O14</f>
        <v>64.535253784706271</v>
      </c>
      <c r="O12" s="23">
        <v>0.05</v>
      </c>
      <c r="P12" s="1" t="s">
        <v>2</v>
      </c>
    </row>
    <row r="13" spans="2:19" x14ac:dyDescent="0.2">
      <c r="B13" t="s">
        <v>19</v>
      </c>
      <c r="C13" s="8" t="str">
        <f>C7</f>
        <v>PV(10%)</v>
      </c>
      <c r="D13" s="26">
        <f>D12*(1+$O$13)^($D$11-D11-1)</f>
        <v>1.9854545454545456</v>
      </c>
      <c r="E13" s="26">
        <f t="shared" ref="E13:M13" si="3">E12*(1+$O$7)^($D$5-E11-1)</f>
        <v>1.8952066115702479</v>
      </c>
      <c r="F13" s="26">
        <f t="shared" si="3"/>
        <v>1.8090608564988728</v>
      </c>
      <c r="G13" s="26">
        <f t="shared" si="3"/>
        <v>1.7268308175671059</v>
      </c>
      <c r="H13" s="26">
        <f t="shared" si="3"/>
        <v>1.6483385076776917</v>
      </c>
      <c r="I13" s="26">
        <f t="shared" si="3"/>
        <v>1.5734140300559787</v>
      </c>
      <c r="J13" s="26">
        <f t="shared" si="3"/>
        <v>1.5018952105079795</v>
      </c>
      <c r="K13" s="26">
        <f t="shared" si="3"/>
        <v>1.4336272463939803</v>
      </c>
      <c r="L13" s="26">
        <f t="shared" si="3"/>
        <v>1.3684623715578903</v>
      </c>
      <c r="M13" s="26">
        <f t="shared" si="3"/>
        <v>1.306259536487077</v>
      </c>
      <c r="N13" s="26">
        <f>N12*(1+$O$7)^($D$5-N11-1)</f>
        <v>24.881134028325278</v>
      </c>
      <c r="O13" s="23">
        <f>O7</f>
        <v>0.1</v>
      </c>
      <c r="P13" t="s">
        <v>3</v>
      </c>
    </row>
    <row r="14" spans="2:19" ht="13.5" thickBot="1" x14ac:dyDescent="0.25">
      <c r="C14" s="9" t="s">
        <v>4</v>
      </c>
      <c r="D14" s="27">
        <f>SUM(D13:N13)</f>
        <v>41.129683762096647</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FFO</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2.08</v>
      </c>
      <c r="D18" s="26">
        <f>C18*(1+$O$17)</f>
        <v>2.08</v>
      </c>
      <c r="E18" s="26">
        <f>D18*(1+$O$17)</f>
        <v>2.08</v>
      </c>
      <c r="F18" s="26">
        <f>E18*(1+$O$17)</f>
        <v>2.08</v>
      </c>
      <c r="G18" s="26">
        <f>F18*(1+$O$17)</f>
        <v>2.08</v>
      </c>
      <c r="H18" s="26">
        <f>G18*(1+$O$17)</f>
        <v>2.08</v>
      </c>
      <c r="I18" s="26">
        <f>H18*(1+$O$18)</f>
        <v>2.08</v>
      </c>
      <c r="J18" s="26">
        <f>I18*(1+$O$18)</f>
        <v>2.08</v>
      </c>
      <c r="K18" s="26">
        <f>J18*(1+$O$18)</f>
        <v>2.08</v>
      </c>
      <c r="L18" s="26">
        <f>K18*(1+$O$18)</f>
        <v>2.08</v>
      </c>
      <c r="M18" s="26">
        <f>L18*(1+$O$18)</f>
        <v>2.08</v>
      </c>
      <c r="N18" s="26">
        <f>L18*O20</f>
        <v>20.8</v>
      </c>
      <c r="O18" s="23">
        <v>0</v>
      </c>
      <c r="P18" s="1" t="s">
        <v>2</v>
      </c>
    </row>
    <row r="19" spans="2:16" x14ac:dyDescent="0.2">
      <c r="B19" t="s">
        <v>19</v>
      </c>
      <c r="C19" s="8" t="str">
        <f>C13</f>
        <v>PV(10%)</v>
      </c>
      <c r="D19" s="26">
        <f>D18*(1+$O$19)^($D$17-D17-1)</f>
        <v>1.8909090909090909</v>
      </c>
      <c r="E19" s="26">
        <f t="shared" ref="E19:N19" si="5">E18*(1+$O$19)^($D$17-E17-1)</f>
        <v>1.7190082644628097</v>
      </c>
      <c r="F19" s="26">
        <f t="shared" si="5"/>
        <v>1.5627347858752814</v>
      </c>
      <c r="G19" s="26">
        <f t="shared" si="5"/>
        <v>1.4206679871593468</v>
      </c>
      <c r="H19" s="26">
        <f t="shared" si="5"/>
        <v>1.2915163519630424</v>
      </c>
      <c r="I19" s="26">
        <f t="shared" si="5"/>
        <v>1.1741057745118566</v>
      </c>
      <c r="J19" s="26">
        <f t="shared" si="5"/>
        <v>1.0673688859198696</v>
      </c>
      <c r="K19" s="26">
        <f t="shared" si="5"/>
        <v>0.970335350836245</v>
      </c>
      <c r="L19" s="26">
        <f t="shared" si="5"/>
        <v>0.88212304621476811</v>
      </c>
      <c r="M19" s="26">
        <f t="shared" si="5"/>
        <v>0.80193004201342555</v>
      </c>
      <c r="N19" s="26">
        <f t="shared" si="5"/>
        <v>8.0193004201342557</v>
      </c>
      <c r="O19" s="23">
        <f>O13</f>
        <v>0.1</v>
      </c>
      <c r="P19" t="s">
        <v>3</v>
      </c>
    </row>
    <row r="20" spans="2:16" ht="13.5" thickBot="1" x14ac:dyDescent="0.25">
      <c r="C20" s="9" t="s">
        <v>4</v>
      </c>
      <c r="D20" s="27">
        <f>SUM(D19:N19)</f>
        <v>20.799999999999994</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30.442784696086058</v>
      </c>
      <c r="F23" s="31">
        <f>E23*D23</f>
        <v>18.265670817651635</v>
      </c>
    </row>
    <row r="24" spans="2:16" x14ac:dyDescent="0.2">
      <c r="C24" s="11" t="s">
        <v>16</v>
      </c>
      <c r="D24" s="29">
        <v>0.2</v>
      </c>
      <c r="E24" s="26">
        <f>D14</f>
        <v>41.129683762096647</v>
      </c>
      <c r="F24" s="31">
        <f>E24*D24</f>
        <v>8.2259367524193294</v>
      </c>
    </row>
    <row r="25" spans="2:16" ht="13.5" thickBot="1" x14ac:dyDescent="0.25">
      <c r="C25" s="13" t="s">
        <v>33</v>
      </c>
      <c r="D25" s="30">
        <v>0.2</v>
      </c>
      <c r="E25" s="32">
        <f>D20</f>
        <v>20.799999999999994</v>
      </c>
      <c r="F25" s="33">
        <f>E25*D25</f>
        <v>4.1599999999999993</v>
      </c>
    </row>
    <row r="26" spans="2:16" ht="13.5" thickBot="1" x14ac:dyDescent="0.25">
      <c r="E26" s="21" t="s">
        <v>11</v>
      </c>
      <c r="F26" s="22">
        <f>SUM(F23:F25)</f>
        <v>30.651607570070965</v>
      </c>
    </row>
    <row r="28" spans="2:16" x14ac:dyDescent="0.2">
      <c r="B28" t="s">
        <v>27</v>
      </c>
    </row>
    <row r="30" spans="2:16" x14ac:dyDescent="0.2">
      <c r="B30" t="s">
        <v>26</v>
      </c>
      <c r="C30" s="34" t="s">
        <v>28</v>
      </c>
    </row>
  </sheetData>
  <conditionalFormatting sqref="D3">
    <cfRule type="containsText" dxfId="65" priority="1" operator="containsText" text="overvalued">
      <formula>NOT(ISERROR(SEARCH("overvalued",D3)))</formula>
    </cfRule>
    <cfRule type="containsText" dxfId="64" priority="2" operator="containsText" text="undervalued">
      <formula>NOT(ISERROR(SEARCH("undervalued",D3)))</formula>
    </cfRule>
  </conditionalFormatting>
  <hyperlinks>
    <hyperlink ref="C30" r:id="rId1" xr:uid="{758C9047-90A8-47E5-87F7-DEF004E40E7D}"/>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33E8-8715-48EB-B2D0-FE7FEE4B5A58}">
  <dimension ref="B1:S30"/>
  <sheetViews>
    <sheetView showGridLines="0" topLeftCell="B1" zoomScaleNormal="100" workbookViewId="0">
      <selection activeCell="D19" sqref="D19:M19"/>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180</v>
      </c>
      <c r="C2" s="50"/>
      <c r="D2" s="51"/>
      <c r="S2" s="3" t="s">
        <v>7</v>
      </c>
    </row>
    <row r="3" spans="2:19" x14ac:dyDescent="0.2">
      <c r="C3" s="12"/>
      <c r="D3" s="14"/>
    </row>
    <row r="4" spans="2:19" ht="26.25" thickBot="1" x14ac:dyDescent="0.25">
      <c r="N4" s="5" t="s">
        <v>5</v>
      </c>
      <c r="O4" s="4" t="s">
        <v>0</v>
      </c>
    </row>
    <row r="5" spans="2:19" x14ac:dyDescent="0.2">
      <c r="B5" t="s">
        <v>8</v>
      </c>
      <c r="C5" s="6" t="s">
        <v>200</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22</v>
      </c>
      <c r="C6" s="7">
        <v>0.36499999999999999</v>
      </c>
      <c r="D6" s="26">
        <f>C6*(1+$O$5)</f>
        <v>0.38324999999999998</v>
      </c>
      <c r="E6" s="26">
        <f>D6*(1+$O$5)</f>
        <v>0.40241250000000001</v>
      </c>
      <c r="F6" s="26">
        <f>E6*(1+$O$5)</f>
        <v>0.42253312500000001</v>
      </c>
      <c r="G6" s="26">
        <f>F6*(1+$O$5)</f>
        <v>0.44365978125000005</v>
      </c>
      <c r="H6" s="26">
        <f>G6*(1+$O$5)</f>
        <v>0.4658427703125001</v>
      </c>
      <c r="I6" s="26">
        <f>H6*(1+$O$6)</f>
        <v>0.4891349088281251</v>
      </c>
      <c r="J6" s="26">
        <f>I6*(1+$O$6)</f>
        <v>0.51359165426953135</v>
      </c>
      <c r="K6" s="26">
        <f>J6*(1+$O$6)</f>
        <v>0.53927123698300794</v>
      </c>
      <c r="L6" s="26">
        <f>K6*(1+$O$6)</f>
        <v>0.56623479883215833</v>
      </c>
      <c r="M6" s="26">
        <f>L6*(1+$O$6)</f>
        <v>0.59454653877376629</v>
      </c>
      <c r="N6" s="26">
        <f>L6*O8</f>
        <v>11.324695976643167</v>
      </c>
      <c r="O6" s="23">
        <v>0.05</v>
      </c>
      <c r="P6" s="1" t="s">
        <v>2</v>
      </c>
    </row>
    <row r="7" spans="2:19" x14ac:dyDescent="0.2">
      <c r="C7" s="8" t="str">
        <f>CONCATENATE(R8,O7*100,S8)</f>
        <v>PV(10%)</v>
      </c>
      <c r="D7" s="26">
        <f>D6*(1+$O$7)^($D$5-D5-1)*0.6</f>
        <v>0.20904545454545453</v>
      </c>
      <c r="E7" s="26">
        <f t="shared" ref="E7:M7" si="1">E6*(1+$O$7)^($D$5-E5-1)*0.6</f>
        <v>0.19954338842975206</v>
      </c>
      <c r="F7" s="26">
        <f t="shared" si="1"/>
        <v>0.19047323441021782</v>
      </c>
      <c r="G7" s="26">
        <f t="shared" si="1"/>
        <v>0.1818153601188443</v>
      </c>
      <c r="H7" s="26">
        <f t="shared" si="1"/>
        <v>0.17355102556798774</v>
      </c>
      <c r="I7" s="26">
        <f t="shared" si="1"/>
        <v>0.16566234258762466</v>
      </c>
      <c r="J7" s="26">
        <f t="shared" si="1"/>
        <v>0.15813223610636898</v>
      </c>
      <c r="K7" s="26">
        <f t="shared" si="1"/>
        <v>0.15094440719244312</v>
      </c>
      <c r="L7" s="26">
        <f t="shared" si="1"/>
        <v>0.14408329777460477</v>
      </c>
      <c r="M7" s="26">
        <f t="shared" si="1"/>
        <v>0.13753405696666821</v>
      </c>
      <c r="N7" s="26">
        <f t="shared" ref="N7" si="2">N6*(1+$O$7)^($D$5-N5-1)</f>
        <v>4.3661605386243867</v>
      </c>
      <c r="O7" s="23">
        <v>0.1</v>
      </c>
      <c r="P7" t="s">
        <v>3</v>
      </c>
    </row>
    <row r="8" spans="2:19" ht="13.5" thickBot="1" x14ac:dyDescent="0.25">
      <c r="C8" s="9" t="s">
        <v>29</v>
      </c>
      <c r="D8" s="27">
        <f>SUM(D7:N7)</f>
        <v>6.0769453423243522</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FFO</v>
      </c>
      <c r="D11" s="25">
        <v>2021</v>
      </c>
      <c r="E11" s="25">
        <f t="shared" ref="E11:M11" si="3">D11+1</f>
        <v>2022</v>
      </c>
      <c r="F11" s="25">
        <f t="shared" si="3"/>
        <v>2023</v>
      </c>
      <c r="G11" s="25">
        <f t="shared" si="3"/>
        <v>2024</v>
      </c>
      <c r="H11" s="25">
        <f t="shared" si="3"/>
        <v>2025</v>
      </c>
      <c r="I11" s="25">
        <f t="shared" si="3"/>
        <v>2026</v>
      </c>
      <c r="J11" s="25">
        <f t="shared" si="3"/>
        <v>2027</v>
      </c>
      <c r="K11" s="25">
        <f t="shared" si="3"/>
        <v>2028</v>
      </c>
      <c r="L11" s="25">
        <f t="shared" si="3"/>
        <v>2029</v>
      </c>
      <c r="M11" s="25">
        <f t="shared" si="3"/>
        <v>2030</v>
      </c>
      <c r="N11" s="25">
        <v>2030</v>
      </c>
      <c r="O11" s="23">
        <v>7.0000000000000007E-2</v>
      </c>
      <c r="P11" t="s">
        <v>1</v>
      </c>
    </row>
    <row r="12" spans="2:19" x14ac:dyDescent="0.2">
      <c r="B12" t="s">
        <v>21</v>
      </c>
      <c r="C12" s="7">
        <f>C6</f>
        <v>0.36499999999999999</v>
      </c>
      <c r="D12" s="26">
        <f>C12*(1+$O$11)</f>
        <v>0.39055000000000001</v>
      </c>
      <c r="E12" s="26">
        <f>D12*(1+$O$11)</f>
        <v>0.41788850000000005</v>
      </c>
      <c r="F12" s="26">
        <f>E12*(1+$O$11)</f>
        <v>0.44714069500000009</v>
      </c>
      <c r="G12" s="26">
        <f>F12*(1+$O$11)</f>
        <v>0.47844054365000011</v>
      </c>
      <c r="H12" s="26">
        <f>G12*(1+$O$11)</f>
        <v>0.51193138170550012</v>
      </c>
      <c r="I12" s="26">
        <f>H12*(1+$O$12)</f>
        <v>0.54776657842488519</v>
      </c>
      <c r="J12" s="26">
        <f>I12*(1+$O$12)</f>
        <v>0.58611023891462721</v>
      </c>
      <c r="K12" s="26">
        <f>J12*(1+$O$12)</f>
        <v>0.62713795563865116</v>
      </c>
      <c r="L12" s="26">
        <f>K12*(1+$O$12)</f>
        <v>0.67103761253335681</v>
      </c>
      <c r="M12" s="26">
        <f>L12*(1+$O$12)</f>
        <v>0.71801024541069181</v>
      </c>
      <c r="N12" s="26">
        <f>L12*O14</f>
        <v>16.775940313333919</v>
      </c>
      <c r="O12" s="23">
        <v>7.0000000000000007E-2</v>
      </c>
      <c r="P12" s="1" t="s">
        <v>2</v>
      </c>
    </row>
    <row r="13" spans="2:19" x14ac:dyDescent="0.2">
      <c r="C13" s="8" t="str">
        <f>C7</f>
        <v>PV(10%)</v>
      </c>
      <c r="D13" s="26">
        <f>D12*(1+$O$13)^($D$11-D11-1)*0.6</f>
        <v>0.21302727272727273</v>
      </c>
      <c r="E13" s="26">
        <f>E12*(1+$O$13)^($D$11-E11-1)*0.6</f>
        <v>0.20721743801652892</v>
      </c>
      <c r="F13" s="26">
        <f t="shared" ref="F13:M13" si="4">F12*(1+$O$13)^($D$11-F11-1)*0.6</f>
        <v>0.20156605334335084</v>
      </c>
      <c r="G13" s="26">
        <f t="shared" si="4"/>
        <v>0.19606879734307764</v>
      </c>
      <c r="H13" s="26">
        <f t="shared" si="4"/>
        <v>0.19072146650644822</v>
      </c>
      <c r="I13" s="26">
        <f t="shared" si="4"/>
        <v>0.1855199719653633</v>
      </c>
      <c r="J13" s="26">
        <f t="shared" si="4"/>
        <v>0.1804603363663079</v>
      </c>
      <c r="K13" s="26">
        <f t="shared" si="4"/>
        <v>0.175538690829045</v>
      </c>
      <c r="L13" s="26">
        <f t="shared" si="4"/>
        <v>0.17075127198825288</v>
      </c>
      <c r="M13" s="26">
        <f t="shared" si="4"/>
        <v>0.16609441911584596</v>
      </c>
      <c r="N13" s="26">
        <f>N12*(1+$O$7)^($D$5-N11-1)</f>
        <v>6.4678512116762441</v>
      </c>
      <c r="O13" s="23">
        <f>O7</f>
        <v>0.1</v>
      </c>
      <c r="P13" t="s">
        <v>3</v>
      </c>
    </row>
    <row r="14" spans="2:19" ht="13.5" thickBot="1" x14ac:dyDescent="0.25">
      <c r="C14" s="9" t="s">
        <v>4</v>
      </c>
      <c r="D14" s="27">
        <f>SUM(D13:N13)</f>
        <v>8.3548169298777371</v>
      </c>
      <c r="E14" s="28"/>
      <c r="F14" s="28"/>
      <c r="G14" s="28"/>
      <c r="H14" s="28"/>
      <c r="I14" s="28"/>
      <c r="J14" s="28"/>
      <c r="K14" s="28"/>
      <c r="L14" s="28"/>
      <c r="M14" s="28"/>
      <c r="N14" s="28"/>
      <c r="O14" s="24">
        <v>25</v>
      </c>
      <c r="P14" t="s">
        <v>23</v>
      </c>
    </row>
    <row r="16" spans="2:19" ht="26.25" thickBot="1" x14ac:dyDescent="0.25">
      <c r="N16" s="5" t="s">
        <v>5</v>
      </c>
      <c r="O16" s="4" t="s">
        <v>0</v>
      </c>
    </row>
    <row r="17" spans="2:16" x14ac:dyDescent="0.2">
      <c r="B17" t="s">
        <v>10</v>
      </c>
      <c r="C17" s="6" t="str">
        <f>C11</f>
        <v>FFO</v>
      </c>
      <c r="D17" s="25">
        <v>2021</v>
      </c>
      <c r="E17" s="25">
        <f t="shared" ref="E17:M17" si="5">D17+1</f>
        <v>2022</v>
      </c>
      <c r="F17" s="25">
        <f t="shared" si="5"/>
        <v>2023</v>
      </c>
      <c r="G17" s="25">
        <f t="shared" si="5"/>
        <v>2024</v>
      </c>
      <c r="H17" s="25">
        <f t="shared" si="5"/>
        <v>2025</v>
      </c>
      <c r="I17" s="25">
        <f t="shared" si="5"/>
        <v>2026</v>
      </c>
      <c r="J17" s="25">
        <f t="shared" si="5"/>
        <v>2027</v>
      </c>
      <c r="K17" s="25">
        <f t="shared" si="5"/>
        <v>2028</v>
      </c>
      <c r="L17" s="25">
        <f t="shared" si="5"/>
        <v>2029</v>
      </c>
      <c r="M17" s="25">
        <f t="shared" si="5"/>
        <v>2030</v>
      </c>
      <c r="N17" s="25">
        <v>2030</v>
      </c>
      <c r="O17" s="23">
        <v>0</v>
      </c>
      <c r="P17" t="s">
        <v>1</v>
      </c>
    </row>
    <row r="18" spans="2:16" x14ac:dyDescent="0.2">
      <c r="B18" t="s">
        <v>20</v>
      </c>
      <c r="C18" s="7">
        <f>C12</f>
        <v>0.36499999999999999</v>
      </c>
      <c r="D18" s="26">
        <f>C18*(1+$O$17)</f>
        <v>0.36499999999999999</v>
      </c>
      <c r="E18" s="26">
        <f>D18*(1+$O$17)</f>
        <v>0.36499999999999999</v>
      </c>
      <c r="F18" s="26">
        <f>E18*(1+$O$17)</f>
        <v>0.36499999999999999</v>
      </c>
      <c r="G18" s="26">
        <f>F18*(1+$O$17)</f>
        <v>0.36499999999999999</v>
      </c>
      <c r="H18" s="26">
        <f>G18*(1+$O$17)</f>
        <v>0.36499999999999999</v>
      </c>
      <c r="I18" s="26">
        <f>H18*(1+$O$18)</f>
        <v>0.36499999999999999</v>
      </c>
      <c r="J18" s="26">
        <f>I18*(1+$O$18)</f>
        <v>0.36499999999999999</v>
      </c>
      <c r="K18" s="26">
        <f>J18*(1+$O$18)</f>
        <v>0.36499999999999999</v>
      </c>
      <c r="L18" s="26">
        <f>K18*(1+$O$18)</f>
        <v>0.36499999999999999</v>
      </c>
      <c r="M18" s="26">
        <f>L18*(1+$O$18)</f>
        <v>0.36499999999999999</v>
      </c>
      <c r="N18" s="26">
        <f>L18*O20</f>
        <v>3.65</v>
      </c>
      <c r="O18" s="23">
        <v>0</v>
      </c>
      <c r="P18" s="1" t="s">
        <v>2</v>
      </c>
    </row>
    <row r="19" spans="2:16" x14ac:dyDescent="0.2">
      <c r="C19" s="8" t="str">
        <f>C13</f>
        <v>PV(10%)</v>
      </c>
      <c r="D19" s="26">
        <f>D18*(1+$O$19)^($D$17-D17-1)*0.6</f>
        <v>0.19909090909090907</v>
      </c>
      <c r="E19" s="26">
        <f t="shared" ref="E19:M19" si="6">E18*(1+$O$19)^($D$17-E17-1)*0.6</f>
        <v>0.18099173553719003</v>
      </c>
      <c r="F19" s="26">
        <f t="shared" si="6"/>
        <v>0.16453794139744546</v>
      </c>
      <c r="G19" s="26">
        <f t="shared" si="6"/>
        <v>0.14957994672495042</v>
      </c>
      <c r="H19" s="26">
        <f t="shared" si="6"/>
        <v>0.13598176974995493</v>
      </c>
      <c r="I19" s="26">
        <f t="shared" si="6"/>
        <v>0.1236197906817772</v>
      </c>
      <c r="J19" s="26">
        <f t="shared" si="6"/>
        <v>0.1123816278925247</v>
      </c>
      <c r="K19" s="26">
        <f t="shared" si="6"/>
        <v>0.10216511626593155</v>
      </c>
      <c r="L19" s="26">
        <f t="shared" si="6"/>
        <v>9.2877378423574131E-2</v>
      </c>
      <c r="M19" s="26">
        <f t="shared" si="6"/>
        <v>8.4433980385067386E-2</v>
      </c>
      <c r="N19" s="26">
        <f t="shared" ref="N19" si="7">N18*(1+$O$19)^($D$17-N17-1)</f>
        <v>1.4072330064177898</v>
      </c>
      <c r="O19" s="23">
        <f>O13</f>
        <v>0.1</v>
      </c>
      <c r="P19" t="s">
        <v>3</v>
      </c>
    </row>
    <row r="20" spans="2:16" ht="13.5" thickBot="1" x14ac:dyDescent="0.25">
      <c r="C20" s="9" t="s">
        <v>4</v>
      </c>
      <c r="D20" s="27">
        <f>SUM(D19:N19)</f>
        <v>2.7528932025671145</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6.0769453423243522</v>
      </c>
      <c r="F23" s="31">
        <f>E23*D23</f>
        <v>3.6461672053946113</v>
      </c>
    </row>
    <row r="24" spans="2:16" x14ac:dyDescent="0.2">
      <c r="C24" s="11" t="s">
        <v>16</v>
      </c>
      <c r="D24" s="29">
        <v>0.2</v>
      </c>
      <c r="E24" s="26">
        <f>D14</f>
        <v>8.3548169298777371</v>
      </c>
      <c r="F24" s="31">
        <f>E24*D24</f>
        <v>1.6709633859755475</v>
      </c>
    </row>
    <row r="25" spans="2:16" ht="13.5" thickBot="1" x14ac:dyDescent="0.25">
      <c r="C25" s="13" t="s">
        <v>33</v>
      </c>
      <c r="D25" s="30">
        <v>0.2</v>
      </c>
      <c r="E25" s="32">
        <f>D20</f>
        <v>2.7528932025671145</v>
      </c>
      <c r="F25" s="33">
        <f>E25*D25</f>
        <v>0.55057864051342287</v>
      </c>
    </row>
    <row r="26" spans="2:16" ht="13.5" thickBot="1" x14ac:dyDescent="0.25">
      <c r="E26" s="21" t="s">
        <v>11</v>
      </c>
      <c r="F26" s="22">
        <f>SUM(F23:F25)</f>
        <v>5.8677092318835813</v>
      </c>
    </row>
    <row r="28" spans="2:16" x14ac:dyDescent="0.2">
      <c r="B28" t="s">
        <v>27</v>
      </c>
    </row>
    <row r="30" spans="2:16" x14ac:dyDescent="0.2">
      <c r="B30" t="s">
        <v>26</v>
      </c>
      <c r="C30" s="34" t="s">
        <v>28</v>
      </c>
    </row>
  </sheetData>
  <conditionalFormatting sqref="D3">
    <cfRule type="containsText" dxfId="63" priority="1" operator="containsText" text="overvalued">
      <formula>NOT(ISERROR(SEARCH("overvalued",D3)))</formula>
    </cfRule>
    <cfRule type="containsText" dxfId="62" priority="2" operator="containsText" text="undervalued">
      <formula>NOT(ISERROR(SEARCH("undervalued",D3)))</formula>
    </cfRule>
  </conditionalFormatting>
  <hyperlinks>
    <hyperlink ref="C30" r:id="rId1" xr:uid="{9B2DD120-00DF-4159-8F38-60977DC7B72C}"/>
  </hyperlinks>
  <pageMargins left="0.7" right="0.7" top="0.78740157499999996" bottom="0.78740157499999996"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F193-CD14-47E2-A040-071E704C4466}">
  <dimension ref="B1:S30"/>
  <sheetViews>
    <sheetView showGridLines="0" topLeftCell="B1" zoomScaleNormal="100" workbookViewId="0">
      <selection activeCell="B3" sqref="B3"/>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201</v>
      </c>
      <c r="C2" s="50" t="s">
        <v>68</v>
      </c>
      <c r="D2" s="51"/>
      <c r="S2" s="3" t="s">
        <v>7</v>
      </c>
    </row>
    <row r="3" spans="2:19" x14ac:dyDescent="0.2">
      <c r="C3" s="12"/>
      <c r="D3" s="14"/>
    </row>
    <row r="4" spans="2:19" ht="26.25" thickBot="1" x14ac:dyDescent="0.25">
      <c r="N4" s="5" t="s">
        <v>5</v>
      </c>
      <c r="O4" s="4" t="s">
        <v>0</v>
      </c>
    </row>
    <row r="5" spans="2:19" x14ac:dyDescent="0.2">
      <c r="B5" t="s">
        <v>8</v>
      </c>
      <c r="C5" s="6" t="s">
        <v>200</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0.03</v>
      </c>
      <c r="P5" t="s">
        <v>1</v>
      </c>
      <c r="R5" s="1"/>
    </row>
    <row r="6" spans="2:19" x14ac:dyDescent="0.2">
      <c r="B6" t="s">
        <v>22</v>
      </c>
      <c r="C6" s="7">
        <v>0.5</v>
      </c>
      <c r="D6" s="26">
        <f>C6*(1+$O$5)</f>
        <v>0.51500000000000001</v>
      </c>
      <c r="E6" s="26">
        <f>D6*(1+$O$5)</f>
        <v>0.53044999999999998</v>
      </c>
      <c r="F6" s="26">
        <f>E6*(1+$O$5)</f>
        <v>0.5463635</v>
      </c>
      <c r="G6" s="26">
        <f>F6*(1+$O$5)</f>
        <v>0.56275440500000007</v>
      </c>
      <c r="H6" s="26">
        <f>G6*(1+$O$5)</f>
        <v>0.57963703715000003</v>
      </c>
      <c r="I6" s="26">
        <f>H6*(1+$O$6)</f>
        <v>0.59702614826450007</v>
      </c>
      <c r="J6" s="26">
        <f>I6*(1+$O$6)</f>
        <v>0.6149369327124351</v>
      </c>
      <c r="K6" s="26">
        <f>J6*(1+$O$6)</f>
        <v>0.63338504069380819</v>
      </c>
      <c r="L6" s="26">
        <f>K6*(1+$O$6)</f>
        <v>0.65238659191462245</v>
      </c>
      <c r="M6" s="26">
        <f>L6*(1+$O$6)</f>
        <v>0.67195818967206111</v>
      </c>
      <c r="N6" s="26">
        <f>L6*O8</f>
        <v>13.047731838292449</v>
      </c>
      <c r="O6" s="23">
        <v>0.03</v>
      </c>
      <c r="P6" s="1" t="s">
        <v>2</v>
      </c>
    </row>
    <row r="7" spans="2:19" x14ac:dyDescent="0.2">
      <c r="B7" t="s">
        <v>199</v>
      </c>
      <c r="C7" s="8" t="str">
        <f>CONCATENATE(R8,O7*100,S8)</f>
        <v>PV(10%)</v>
      </c>
      <c r="D7" s="26">
        <f>D6*(1+$O$7)^($D$5-D5-1)</f>
        <v>0.4681818181818182</v>
      </c>
      <c r="E7" s="26">
        <f t="shared" ref="E7:N7" si="1">E6*(1+$O$7)^($D$5-E5-1)</f>
        <v>0.43838842975206604</v>
      </c>
      <c r="F7" s="26">
        <f t="shared" si="1"/>
        <v>0.41049098422238905</v>
      </c>
      <c r="G7" s="26">
        <f t="shared" si="1"/>
        <v>0.38436883068096439</v>
      </c>
      <c r="H7" s="26">
        <f t="shared" si="1"/>
        <v>0.35990899600126658</v>
      </c>
      <c r="I7" s="26">
        <f t="shared" si="1"/>
        <v>0.33700569625573146</v>
      </c>
      <c r="J7" s="26">
        <f t="shared" si="1"/>
        <v>0.31555987922127576</v>
      </c>
      <c r="K7" s="26">
        <f t="shared" si="1"/>
        <v>0.29547879599810367</v>
      </c>
      <c r="L7" s="26">
        <f t="shared" si="1"/>
        <v>0.27667559988913343</v>
      </c>
      <c r="M7" s="26">
        <f t="shared" si="1"/>
        <v>0.25906897080527946</v>
      </c>
      <c r="N7" s="26">
        <f t="shared" si="1"/>
        <v>5.0304654525296986</v>
      </c>
      <c r="O7" s="23">
        <v>0.1</v>
      </c>
      <c r="P7" t="s">
        <v>3</v>
      </c>
    </row>
    <row r="8" spans="2:19" ht="13.5" thickBot="1" x14ac:dyDescent="0.25">
      <c r="C8" s="9" t="s">
        <v>29</v>
      </c>
      <c r="D8" s="27">
        <f>SUM(D7:N7)</f>
        <v>8.5755934535377261</v>
      </c>
      <c r="E8" s="28"/>
      <c r="F8" s="28"/>
      <c r="G8" s="28"/>
      <c r="H8" s="28"/>
      <c r="I8" s="28"/>
      <c r="J8" s="28"/>
      <c r="K8" s="28"/>
      <c r="L8" s="28"/>
      <c r="M8" s="28"/>
      <c r="N8" s="28"/>
      <c r="O8" s="24">
        <v>20</v>
      </c>
      <c r="P8" t="s">
        <v>23</v>
      </c>
      <c r="R8" s="20" t="s">
        <v>24</v>
      </c>
      <c r="S8" s="20" t="s">
        <v>25</v>
      </c>
    </row>
    <row r="10" spans="2:19" ht="26.25" thickBot="1" x14ac:dyDescent="0.25">
      <c r="N10" s="5" t="s">
        <v>5</v>
      </c>
      <c r="O10" s="4" t="s">
        <v>0</v>
      </c>
    </row>
    <row r="11" spans="2:19" x14ac:dyDescent="0.2">
      <c r="B11" t="s">
        <v>9</v>
      </c>
      <c r="C11" s="6" t="str">
        <f>C5</f>
        <v>FFO</v>
      </c>
      <c r="D11" s="25">
        <v>2021</v>
      </c>
      <c r="E11" s="25">
        <f t="shared" ref="E11:M11" si="2">D11+1</f>
        <v>2022</v>
      </c>
      <c r="F11" s="25">
        <f t="shared" si="2"/>
        <v>2023</v>
      </c>
      <c r="G11" s="25">
        <f t="shared" si="2"/>
        <v>2024</v>
      </c>
      <c r="H11" s="25">
        <f t="shared" si="2"/>
        <v>2025</v>
      </c>
      <c r="I11" s="25">
        <f t="shared" si="2"/>
        <v>2026</v>
      </c>
      <c r="J11" s="25">
        <f t="shared" si="2"/>
        <v>2027</v>
      </c>
      <c r="K11" s="25">
        <f t="shared" si="2"/>
        <v>2028</v>
      </c>
      <c r="L11" s="25">
        <f t="shared" si="2"/>
        <v>2029</v>
      </c>
      <c r="M11" s="25">
        <f t="shared" si="2"/>
        <v>2030</v>
      </c>
      <c r="N11" s="25">
        <v>2030</v>
      </c>
      <c r="O11" s="23">
        <v>0.05</v>
      </c>
      <c r="P11" t="s">
        <v>1</v>
      </c>
    </row>
    <row r="12" spans="2:19" x14ac:dyDescent="0.2">
      <c r="B12" t="s">
        <v>21</v>
      </c>
      <c r="C12" s="7">
        <f>C6</f>
        <v>0.5</v>
      </c>
      <c r="D12" s="26">
        <f>C12*(1+$O$11)</f>
        <v>0.52500000000000002</v>
      </c>
      <c r="E12" s="26">
        <f>D12*(1+$O$11)</f>
        <v>0.55125000000000002</v>
      </c>
      <c r="F12" s="26">
        <f>E12*(1+$O$11)</f>
        <v>0.57881250000000006</v>
      </c>
      <c r="G12" s="26">
        <f>F12*(1+$O$11)</f>
        <v>0.60775312500000012</v>
      </c>
      <c r="H12" s="26">
        <f>G12*(1+$O$11)</f>
        <v>0.63814078125000018</v>
      </c>
      <c r="I12" s="26">
        <f>H12*(1+$O$12)</f>
        <v>0.67004782031250021</v>
      </c>
      <c r="J12" s="26">
        <f>I12*(1+$O$12)</f>
        <v>0.70355021132812523</v>
      </c>
      <c r="K12" s="26">
        <f>J12*(1+$O$12)</f>
        <v>0.73872772189453151</v>
      </c>
      <c r="L12" s="26">
        <f>K12*(1+$O$12)</f>
        <v>0.77566410798925811</v>
      </c>
      <c r="M12" s="26">
        <f>L12*(1+$O$12)</f>
        <v>0.81444731338872101</v>
      </c>
      <c r="N12" s="26">
        <f>L12*O14</f>
        <v>19.391602699731454</v>
      </c>
      <c r="O12" s="23">
        <v>0.05</v>
      </c>
      <c r="P12" s="1" t="s">
        <v>2</v>
      </c>
    </row>
    <row r="13" spans="2:19" x14ac:dyDescent="0.2">
      <c r="B13" t="str">
        <f>B7</f>
        <v>USD</v>
      </c>
      <c r="C13" s="8" t="str">
        <f>C7</f>
        <v>PV(10%)</v>
      </c>
      <c r="D13" s="26">
        <f>D12*(1+$O$13)^($D$11-D11-1)</f>
        <v>0.47727272727272729</v>
      </c>
      <c r="E13" s="26">
        <f t="shared" ref="E13:M13" si="3">E12*(1+$O$7)^($D$5-E11-1)</f>
        <v>0.45557851239669417</v>
      </c>
      <c r="F13" s="26">
        <f t="shared" si="3"/>
        <v>0.43487039819684442</v>
      </c>
      <c r="G13" s="26">
        <f t="shared" si="3"/>
        <v>0.41510356191516973</v>
      </c>
      <c r="H13" s="26">
        <f t="shared" si="3"/>
        <v>0.39623521819175289</v>
      </c>
      <c r="I13" s="26">
        <f t="shared" si="3"/>
        <v>0.37822452645576415</v>
      </c>
      <c r="J13" s="26">
        <f t="shared" si="3"/>
        <v>0.36103250252595659</v>
      </c>
      <c r="K13" s="26">
        <f t="shared" si="3"/>
        <v>0.34462193422932225</v>
      </c>
      <c r="L13" s="26">
        <f t="shared" si="3"/>
        <v>0.32895730085526209</v>
      </c>
      <c r="M13" s="26">
        <f t="shared" si="3"/>
        <v>0.31400469627093197</v>
      </c>
      <c r="N13" s="26">
        <f>N12*(1+$O$7)^($D$5-N11-1)</f>
        <v>7.4763022921650482</v>
      </c>
      <c r="O13" s="23">
        <f>O7</f>
        <v>0.1</v>
      </c>
      <c r="P13" t="s">
        <v>3</v>
      </c>
    </row>
    <row r="14" spans="2:19" ht="13.5" thickBot="1" x14ac:dyDescent="0.25">
      <c r="C14" s="9" t="s">
        <v>4</v>
      </c>
      <c r="D14" s="27">
        <f>SUM(D13:N13)</f>
        <v>11.382203670475473</v>
      </c>
      <c r="E14" s="28"/>
      <c r="F14" s="28"/>
      <c r="G14" s="28"/>
      <c r="H14" s="28"/>
      <c r="I14" s="28"/>
      <c r="J14" s="28"/>
      <c r="K14" s="28"/>
      <c r="L14" s="28"/>
      <c r="M14" s="28"/>
      <c r="N14" s="28"/>
      <c r="O14" s="24">
        <v>25</v>
      </c>
      <c r="P14" t="s">
        <v>23</v>
      </c>
    </row>
    <row r="16" spans="2:19" ht="26.25" thickBot="1" x14ac:dyDescent="0.25">
      <c r="N16" s="5" t="s">
        <v>5</v>
      </c>
      <c r="O16" s="4" t="s">
        <v>0</v>
      </c>
    </row>
    <row r="17" spans="2:16" x14ac:dyDescent="0.2">
      <c r="B17" t="s">
        <v>10</v>
      </c>
      <c r="C17" s="6" t="str">
        <f>C11</f>
        <v>FFO</v>
      </c>
      <c r="D17" s="25">
        <v>2021</v>
      </c>
      <c r="E17" s="25">
        <f t="shared" ref="E17:M17" si="4">D17+1</f>
        <v>2022</v>
      </c>
      <c r="F17" s="25">
        <f t="shared" si="4"/>
        <v>2023</v>
      </c>
      <c r="G17" s="25">
        <f t="shared" si="4"/>
        <v>2024</v>
      </c>
      <c r="H17" s="25">
        <f t="shared" si="4"/>
        <v>2025</v>
      </c>
      <c r="I17" s="25">
        <f t="shared" si="4"/>
        <v>2026</v>
      </c>
      <c r="J17" s="25">
        <f t="shared" si="4"/>
        <v>2027</v>
      </c>
      <c r="K17" s="25">
        <f t="shared" si="4"/>
        <v>2028</v>
      </c>
      <c r="L17" s="25">
        <f t="shared" si="4"/>
        <v>2029</v>
      </c>
      <c r="M17" s="25">
        <f t="shared" si="4"/>
        <v>2030</v>
      </c>
      <c r="N17" s="25">
        <v>2030</v>
      </c>
      <c r="O17" s="23">
        <v>0</v>
      </c>
      <c r="P17" t="s">
        <v>1</v>
      </c>
    </row>
    <row r="18" spans="2:16" x14ac:dyDescent="0.2">
      <c r="B18" t="s">
        <v>20</v>
      </c>
      <c r="C18" s="7">
        <f>C12</f>
        <v>0.5</v>
      </c>
      <c r="D18" s="26">
        <f>C18*(1+$O$17)</f>
        <v>0.5</v>
      </c>
      <c r="E18" s="26">
        <f>D18*(1+$O$17)</f>
        <v>0.5</v>
      </c>
      <c r="F18" s="26">
        <f>E18*(1+$O$17)</f>
        <v>0.5</v>
      </c>
      <c r="G18" s="26">
        <f>F18*(1+$O$17)</f>
        <v>0.5</v>
      </c>
      <c r="H18" s="26">
        <f>G18*(1+$O$17)</f>
        <v>0.5</v>
      </c>
      <c r="I18" s="26">
        <f>H18*(1+$O$18)</f>
        <v>0.5</v>
      </c>
      <c r="J18" s="26">
        <f>I18*(1+$O$18)</f>
        <v>0.5</v>
      </c>
      <c r="K18" s="26">
        <f>J18*(1+$O$18)</f>
        <v>0.5</v>
      </c>
      <c r="L18" s="26">
        <f>K18*(1+$O$18)</f>
        <v>0.5</v>
      </c>
      <c r="M18" s="26">
        <f>L18*(1+$O$18)</f>
        <v>0.5</v>
      </c>
      <c r="N18" s="26">
        <f>L18*O20</f>
        <v>7.5</v>
      </c>
      <c r="O18" s="23">
        <v>0</v>
      </c>
      <c r="P18" s="1" t="s">
        <v>2</v>
      </c>
    </row>
    <row r="19" spans="2:16" x14ac:dyDescent="0.2">
      <c r="B19" t="str">
        <f>B7</f>
        <v>USD</v>
      </c>
      <c r="C19" s="8" t="str">
        <f>C13</f>
        <v>PV(10%)</v>
      </c>
      <c r="D19" s="26">
        <f>D18*(1+$O$19)^($D$17-D17-1)</f>
        <v>0.45454545454545453</v>
      </c>
      <c r="E19" s="26">
        <f t="shared" ref="E19:N19" si="5">E18*(1+$O$19)^($D$17-E17-1)</f>
        <v>0.41322314049586772</v>
      </c>
      <c r="F19" s="26">
        <f t="shared" si="5"/>
        <v>0.37565740045078877</v>
      </c>
      <c r="G19" s="26">
        <f t="shared" si="5"/>
        <v>0.34150672768253526</v>
      </c>
      <c r="H19" s="26">
        <f t="shared" si="5"/>
        <v>0.31046066152957746</v>
      </c>
      <c r="I19" s="26">
        <f t="shared" si="5"/>
        <v>0.28223696502688861</v>
      </c>
      <c r="J19" s="26">
        <f t="shared" si="5"/>
        <v>0.25657905911535323</v>
      </c>
      <c r="K19" s="26">
        <f t="shared" si="5"/>
        <v>0.23325369010486657</v>
      </c>
      <c r="L19" s="26">
        <f t="shared" si="5"/>
        <v>0.21204880918624233</v>
      </c>
      <c r="M19" s="26">
        <f t="shared" si="5"/>
        <v>0.19277164471476574</v>
      </c>
      <c r="N19" s="26">
        <f t="shared" si="5"/>
        <v>2.8915746707214862</v>
      </c>
      <c r="O19" s="23">
        <f>O13</f>
        <v>0.1</v>
      </c>
      <c r="P19" t="s">
        <v>3</v>
      </c>
    </row>
    <row r="20" spans="2:16" ht="13.5" thickBot="1" x14ac:dyDescent="0.25">
      <c r="C20" s="9" t="s">
        <v>4</v>
      </c>
      <c r="D20" s="27">
        <f>SUM(D19:N19)</f>
        <v>5.9638582235738262</v>
      </c>
      <c r="E20" s="28"/>
      <c r="F20" s="28"/>
      <c r="G20" s="28"/>
      <c r="H20" s="28"/>
      <c r="I20" s="28"/>
      <c r="J20" s="28"/>
      <c r="K20" s="28"/>
      <c r="L20" s="28"/>
      <c r="M20" s="28"/>
      <c r="N20" s="28"/>
      <c r="O20" s="24">
        <v>15</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8.5755934535377261</v>
      </c>
      <c r="F23" s="31">
        <f>E23*D23</f>
        <v>5.1453560721226355</v>
      </c>
    </row>
    <row r="24" spans="2:16" x14ac:dyDescent="0.2">
      <c r="C24" s="11" t="s">
        <v>16</v>
      </c>
      <c r="D24" s="29">
        <v>0.2</v>
      </c>
      <c r="E24" s="26">
        <f>D14</f>
        <v>11.382203670475473</v>
      </c>
      <c r="F24" s="31">
        <f>E24*D24</f>
        <v>2.2764407340950945</v>
      </c>
    </row>
    <row r="25" spans="2:16" ht="13.5" thickBot="1" x14ac:dyDescent="0.25">
      <c r="C25" s="13" t="s">
        <v>33</v>
      </c>
      <c r="D25" s="30">
        <v>0.2</v>
      </c>
      <c r="E25" s="32">
        <f>D20</f>
        <v>5.9638582235738262</v>
      </c>
      <c r="F25" s="33">
        <f>E25*D25</f>
        <v>1.1927716447147654</v>
      </c>
    </row>
    <row r="26" spans="2:16" ht="13.5" thickBot="1" x14ac:dyDescent="0.25">
      <c r="E26" s="21" t="s">
        <v>11</v>
      </c>
      <c r="F26" s="22">
        <f>SUM(F23:F25)</f>
        <v>8.6145684509324951</v>
      </c>
    </row>
    <row r="28" spans="2:16" x14ac:dyDescent="0.2">
      <c r="B28" t="s">
        <v>27</v>
      </c>
    </row>
    <row r="30" spans="2:16" x14ac:dyDescent="0.2">
      <c r="B30" t="s">
        <v>26</v>
      </c>
      <c r="C30" s="34" t="s">
        <v>28</v>
      </c>
    </row>
  </sheetData>
  <conditionalFormatting sqref="D3">
    <cfRule type="containsText" dxfId="61" priority="1" operator="containsText" text="overvalued">
      <formula>NOT(ISERROR(SEARCH("overvalued",D3)))</formula>
    </cfRule>
    <cfRule type="containsText" dxfId="60" priority="2" operator="containsText" text="undervalued">
      <formula>NOT(ISERROR(SEARCH("undervalued",D3)))</formula>
    </cfRule>
  </conditionalFormatting>
  <hyperlinks>
    <hyperlink ref="C30" r:id="rId1" xr:uid="{9CD2DA16-C3C3-403C-A063-41C348E64013}"/>
  </hyperlinks>
  <pageMargins left="0.7" right="0.7" top="0.78740157499999996" bottom="0.78740157499999996"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E8FBE-B5D8-4A4C-BDBE-D833D456BFF4}">
  <dimension ref="B1:S30"/>
  <sheetViews>
    <sheetView showGridLines="0" zoomScaleNormal="100" workbookViewId="0">
      <selection activeCell="C7" sqref="C7"/>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126</v>
      </c>
      <c r="C2" s="50" t="s">
        <v>68</v>
      </c>
      <c r="D2" s="51"/>
      <c r="S2" s="3" t="s">
        <v>7</v>
      </c>
    </row>
    <row r="3" spans="2:19" x14ac:dyDescent="0.2">
      <c r="C3" s="12"/>
      <c r="D3" s="14"/>
    </row>
    <row r="4" spans="2:19" ht="26.25" thickBot="1" x14ac:dyDescent="0.25">
      <c r="N4" s="5" t="s">
        <v>5</v>
      </c>
      <c r="O4" s="4" t="s">
        <v>0</v>
      </c>
    </row>
    <row r="5" spans="2:19" x14ac:dyDescent="0.2">
      <c r="B5" t="s">
        <v>8</v>
      </c>
      <c r="C5" s="6" t="s">
        <v>210</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0.04</v>
      </c>
      <c r="P5" t="s">
        <v>1</v>
      </c>
      <c r="R5" s="1"/>
    </row>
    <row r="6" spans="2:19" x14ac:dyDescent="0.2">
      <c r="B6" t="s">
        <v>22</v>
      </c>
      <c r="C6" s="7">
        <v>1.8</v>
      </c>
      <c r="D6" s="26">
        <f>C6*(1+$O$5)</f>
        <v>1.8720000000000001</v>
      </c>
      <c r="E6" s="26">
        <f>D6*(1+$O$5)</f>
        <v>1.9468800000000002</v>
      </c>
      <c r="F6" s="26">
        <f>E6*(1+$O$5)</f>
        <v>2.0247552000000004</v>
      </c>
      <c r="G6" s="26">
        <f>F6*(1+$O$5)</f>
        <v>2.1057454080000007</v>
      </c>
      <c r="H6" s="26">
        <f>G6*(1+$O$5)</f>
        <v>2.1899752243200008</v>
      </c>
      <c r="I6" s="26">
        <f>H6*(1+$O$6)</f>
        <v>2.2775742332928011</v>
      </c>
      <c r="J6" s="26">
        <f>I6*(1+$O$6)</f>
        <v>2.3686772026245131</v>
      </c>
      <c r="K6" s="26">
        <f>J6*(1+$O$6)</f>
        <v>2.4634242907294936</v>
      </c>
      <c r="L6" s="26">
        <f>K6*(1+$O$6)</f>
        <v>2.5619612623586736</v>
      </c>
      <c r="M6" s="26">
        <f>L6*(1+$O$6)</f>
        <v>2.6644397128530208</v>
      </c>
      <c r="N6" s="26">
        <f>L6*O8</f>
        <v>38.429418935380106</v>
      </c>
      <c r="O6" s="23">
        <v>0.04</v>
      </c>
      <c r="P6" s="1" t="s">
        <v>2</v>
      </c>
    </row>
    <row r="7" spans="2:19" x14ac:dyDescent="0.2">
      <c r="B7" t="s">
        <v>199</v>
      </c>
      <c r="C7" s="8" t="str">
        <f>CONCATENATE(R8,O7*100,S8)</f>
        <v>PV(10%)</v>
      </c>
      <c r="D7" s="26">
        <f>D6*(1+$O$7)^($D$5-D5-1)*0.3</f>
        <v>0.51054545454545452</v>
      </c>
      <c r="E7" s="26">
        <f t="shared" ref="E7:M7" si="1">E6*(1+$O$7)^($D$5-E5-1)*0.3</f>
        <v>0.48269752066115701</v>
      </c>
      <c r="F7" s="26">
        <f t="shared" si="1"/>
        <v>0.45636856498873019</v>
      </c>
      <c r="G7" s="26">
        <f t="shared" si="1"/>
        <v>0.43147573417116319</v>
      </c>
      <c r="H7" s="26">
        <f t="shared" si="1"/>
        <v>0.40794069412546335</v>
      </c>
      <c r="I7" s="26">
        <f t="shared" si="1"/>
        <v>0.38568938353680171</v>
      </c>
      <c r="J7" s="26">
        <f t="shared" si="1"/>
        <v>0.36465178079843064</v>
      </c>
      <c r="K7" s="26">
        <f t="shared" si="1"/>
        <v>0.34476168366397081</v>
      </c>
      <c r="L7" s="26">
        <f t="shared" si="1"/>
        <v>0.32595650091866329</v>
      </c>
      <c r="M7" s="26">
        <f t="shared" si="1"/>
        <v>0.30817705541400897</v>
      </c>
      <c r="N7" s="26">
        <f t="shared" ref="N7" si="2">N6*(1+$O$7)^($D$5-N5-1)</f>
        <v>14.816204587211969</v>
      </c>
      <c r="O7" s="23">
        <v>0.1</v>
      </c>
      <c r="P7" t="s">
        <v>3</v>
      </c>
    </row>
    <row r="8" spans="2:19" ht="13.5" thickBot="1" x14ac:dyDescent="0.25">
      <c r="C8" s="9" t="s">
        <v>29</v>
      </c>
      <c r="D8" s="27">
        <f>SUM(D7:N7)</f>
        <v>18.834468960035814</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FCF in BILLION USD</v>
      </c>
      <c r="D11" s="25">
        <v>2021</v>
      </c>
      <c r="E11" s="25">
        <f t="shared" ref="E11:M11" si="3">D11+1</f>
        <v>2022</v>
      </c>
      <c r="F11" s="25">
        <f t="shared" si="3"/>
        <v>2023</v>
      </c>
      <c r="G11" s="25">
        <f t="shared" si="3"/>
        <v>2024</v>
      </c>
      <c r="H11" s="25">
        <f t="shared" si="3"/>
        <v>2025</v>
      </c>
      <c r="I11" s="25">
        <f t="shared" si="3"/>
        <v>2026</v>
      </c>
      <c r="J11" s="25">
        <f t="shared" si="3"/>
        <v>2027</v>
      </c>
      <c r="K11" s="25">
        <f t="shared" si="3"/>
        <v>2028</v>
      </c>
      <c r="L11" s="25">
        <f t="shared" si="3"/>
        <v>2029</v>
      </c>
      <c r="M11" s="25">
        <f t="shared" si="3"/>
        <v>2030</v>
      </c>
      <c r="N11" s="25">
        <v>2030</v>
      </c>
      <c r="O11" s="23">
        <v>0.06</v>
      </c>
      <c r="P11" t="s">
        <v>1</v>
      </c>
    </row>
    <row r="12" spans="2:19" x14ac:dyDescent="0.2">
      <c r="B12" t="s">
        <v>21</v>
      </c>
      <c r="C12" s="7">
        <f>C6</f>
        <v>1.8</v>
      </c>
      <c r="D12" s="26">
        <f>C12*(1+$O$11)</f>
        <v>1.9080000000000001</v>
      </c>
      <c r="E12" s="26">
        <f>D12*(1+$O$11)</f>
        <v>2.0224800000000003</v>
      </c>
      <c r="F12" s="26">
        <f>E12*(1+$O$11)</f>
        <v>2.1438288000000005</v>
      </c>
      <c r="G12" s="26">
        <f>F12*(1+$O$11)</f>
        <v>2.2724585280000005</v>
      </c>
      <c r="H12" s="26">
        <f>G12*(1+$O$11)</f>
        <v>2.4088060396800008</v>
      </c>
      <c r="I12" s="26">
        <f>H12*(1+$O$12)</f>
        <v>2.5533344020608011</v>
      </c>
      <c r="J12" s="26">
        <f>I12*(1+$O$12)</f>
        <v>2.7065344661844493</v>
      </c>
      <c r="K12" s="26">
        <f>J12*(1+$O$12)</f>
        <v>2.8689265341555164</v>
      </c>
      <c r="L12" s="26">
        <f>K12*(1+$O$12)</f>
        <v>3.0410621262048476</v>
      </c>
      <c r="M12" s="26">
        <f>L12*(1+$O$12)</f>
        <v>3.2235258537771387</v>
      </c>
      <c r="N12" s="26">
        <f>L12*O14</f>
        <v>60.821242524096952</v>
      </c>
      <c r="O12" s="23">
        <v>0.06</v>
      </c>
      <c r="P12" s="1" t="s">
        <v>2</v>
      </c>
    </row>
    <row r="13" spans="2:19" x14ac:dyDescent="0.2">
      <c r="B13" t="str">
        <f>B7</f>
        <v>USD</v>
      </c>
      <c r="C13" s="8" t="str">
        <f>C7</f>
        <v>PV(10%)</v>
      </c>
      <c r="D13" s="26">
        <f>D12*(1+$O$13)^($D$11-D11-1)*0.3</f>
        <v>0.52036363636363636</v>
      </c>
      <c r="E13" s="26">
        <f t="shared" ref="E13:M13" si="4">E12*(1+$O$13)^($D$11-E11-1)*0.3</f>
        <v>0.50144132231404959</v>
      </c>
      <c r="F13" s="26">
        <f t="shared" si="4"/>
        <v>0.48320709241172044</v>
      </c>
      <c r="G13" s="26">
        <f t="shared" si="4"/>
        <v>0.46563592541493065</v>
      </c>
      <c r="H13" s="26">
        <f t="shared" si="4"/>
        <v>0.44870370994529679</v>
      </c>
      <c r="I13" s="26">
        <f t="shared" si="4"/>
        <v>0.43238721140183151</v>
      </c>
      <c r="J13" s="26">
        <f t="shared" si="4"/>
        <v>0.41666404007812846</v>
      </c>
      <c r="K13" s="26">
        <f t="shared" si="4"/>
        <v>0.40151262043892383</v>
      </c>
      <c r="L13" s="26">
        <f t="shared" si="4"/>
        <v>0.38691216151387209</v>
      </c>
      <c r="M13" s="26">
        <f t="shared" si="4"/>
        <v>0.3728426283679131</v>
      </c>
      <c r="N13" s="26">
        <f>N12*(1+$O$7)^($D$5-N11-1)</f>
        <v>23.449221909931637</v>
      </c>
      <c r="O13" s="23">
        <f>O7</f>
        <v>0.1</v>
      </c>
      <c r="P13" t="s">
        <v>3</v>
      </c>
    </row>
    <row r="14" spans="2:19" ht="13.5" thickBot="1" x14ac:dyDescent="0.25">
      <c r="C14" s="9" t="s">
        <v>4</v>
      </c>
      <c r="D14" s="27">
        <f>SUM(D13:N13)</f>
        <v>27.878892258181939</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FCF in BILLION USD</v>
      </c>
      <c r="D17" s="25">
        <v>2021</v>
      </c>
      <c r="E17" s="25">
        <f t="shared" ref="E17:M17" si="5">D17+1</f>
        <v>2022</v>
      </c>
      <c r="F17" s="25">
        <f t="shared" si="5"/>
        <v>2023</v>
      </c>
      <c r="G17" s="25">
        <f t="shared" si="5"/>
        <v>2024</v>
      </c>
      <c r="H17" s="25">
        <f t="shared" si="5"/>
        <v>2025</v>
      </c>
      <c r="I17" s="25">
        <f t="shared" si="5"/>
        <v>2026</v>
      </c>
      <c r="J17" s="25">
        <f t="shared" si="5"/>
        <v>2027</v>
      </c>
      <c r="K17" s="25">
        <f t="shared" si="5"/>
        <v>2028</v>
      </c>
      <c r="L17" s="25">
        <f t="shared" si="5"/>
        <v>2029</v>
      </c>
      <c r="M17" s="25">
        <f t="shared" si="5"/>
        <v>2030</v>
      </c>
      <c r="N17" s="25">
        <v>2030</v>
      </c>
      <c r="O17" s="23">
        <v>0</v>
      </c>
      <c r="P17" t="s">
        <v>1</v>
      </c>
    </row>
    <row r="18" spans="2:16" x14ac:dyDescent="0.2">
      <c r="B18" t="s">
        <v>20</v>
      </c>
      <c r="C18" s="7">
        <f>C12</f>
        <v>1.8</v>
      </c>
      <c r="D18" s="26">
        <f>C18*(1+$O$17)</f>
        <v>1.8</v>
      </c>
      <c r="E18" s="26">
        <f>D18*(1+$O$17)</f>
        <v>1.8</v>
      </c>
      <c r="F18" s="26">
        <f>E18*(1+$O$17)</f>
        <v>1.8</v>
      </c>
      <c r="G18" s="26">
        <f>F18*(1+$O$17)</f>
        <v>1.8</v>
      </c>
      <c r="H18" s="26">
        <f>G18*(1+$O$17)</f>
        <v>1.8</v>
      </c>
      <c r="I18" s="26">
        <f>H18*(1+$O$18)</f>
        <v>1.8</v>
      </c>
      <c r="J18" s="26">
        <f>I18*(1+$O$18)</f>
        <v>1.8</v>
      </c>
      <c r="K18" s="26">
        <f>J18*(1+$O$18)</f>
        <v>1.8</v>
      </c>
      <c r="L18" s="26">
        <f>K18*(1+$O$18)</f>
        <v>1.8</v>
      </c>
      <c r="M18" s="26">
        <f>L18*(1+$O$18)</f>
        <v>1.8</v>
      </c>
      <c r="N18" s="26">
        <f>L18*O20</f>
        <v>18</v>
      </c>
      <c r="O18" s="23">
        <v>0</v>
      </c>
      <c r="P18" s="1" t="s">
        <v>2</v>
      </c>
    </row>
    <row r="19" spans="2:16" x14ac:dyDescent="0.2">
      <c r="B19" t="str">
        <f>B7</f>
        <v>USD</v>
      </c>
      <c r="C19" s="8" t="str">
        <f>C13</f>
        <v>PV(10%)</v>
      </c>
      <c r="D19" s="26">
        <f>D18*(1+$O$19)^($D$17-D17-1)*0.3</f>
        <v>0.49090909090909085</v>
      </c>
      <c r="E19" s="26">
        <f t="shared" ref="E19:M19" si="6">E18*(1+$O$19)^($D$17-E17-1)*0.3</f>
        <v>0.44628099173553715</v>
      </c>
      <c r="F19" s="26">
        <f t="shared" si="6"/>
        <v>0.40570999248685191</v>
      </c>
      <c r="G19" s="26">
        <f t="shared" si="6"/>
        <v>0.3688272658971381</v>
      </c>
      <c r="H19" s="26">
        <f t="shared" si="6"/>
        <v>0.33529751445194367</v>
      </c>
      <c r="I19" s="26">
        <f t="shared" si="6"/>
        <v>0.30481592222903969</v>
      </c>
      <c r="J19" s="26">
        <f t="shared" si="6"/>
        <v>0.27710538384458144</v>
      </c>
      <c r="K19" s="26">
        <f t="shared" si="6"/>
        <v>0.25191398531325587</v>
      </c>
      <c r="L19" s="26">
        <f t="shared" si="6"/>
        <v>0.2290127139211417</v>
      </c>
      <c r="M19" s="26">
        <f t="shared" si="6"/>
        <v>0.20819337629194701</v>
      </c>
      <c r="N19" s="26">
        <f t="shared" ref="N19" si="7">N18*(1+$O$19)^($D$17-N17-1)</f>
        <v>6.9397792097315669</v>
      </c>
      <c r="O19" s="23">
        <f>O13</f>
        <v>0.1</v>
      </c>
      <c r="P19" t="s">
        <v>3</v>
      </c>
    </row>
    <row r="20" spans="2:16" ht="13.5" thickBot="1" x14ac:dyDescent="0.25">
      <c r="C20" s="9" t="s">
        <v>4</v>
      </c>
      <c r="D20" s="27">
        <f>SUM(D19:N19)</f>
        <v>10.257845446812095</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18.834468960035814</v>
      </c>
      <c r="F23" s="31">
        <f>E23*D23</f>
        <v>11.300681376021489</v>
      </c>
    </row>
    <row r="24" spans="2:16" x14ac:dyDescent="0.2">
      <c r="C24" s="11" t="s">
        <v>16</v>
      </c>
      <c r="D24" s="29">
        <v>0.2</v>
      </c>
      <c r="E24" s="26">
        <f>D14</f>
        <v>27.878892258181939</v>
      </c>
      <c r="F24" s="31">
        <f>E24*D24</f>
        <v>5.5757784516363884</v>
      </c>
    </row>
    <row r="25" spans="2:16" ht="13.5" thickBot="1" x14ac:dyDescent="0.25">
      <c r="C25" s="13" t="s">
        <v>33</v>
      </c>
      <c r="D25" s="30">
        <v>0.2</v>
      </c>
      <c r="E25" s="32">
        <f>D20</f>
        <v>10.257845446812095</v>
      </c>
      <c r="F25" s="33">
        <f>E25*D25</f>
        <v>2.051569089362419</v>
      </c>
    </row>
    <row r="26" spans="2:16" ht="13.5" thickBot="1" x14ac:dyDescent="0.25">
      <c r="E26" s="21" t="s">
        <v>11</v>
      </c>
      <c r="F26" s="22">
        <f>SUM(F23:F25)</f>
        <v>18.928028917020296</v>
      </c>
    </row>
    <row r="27" spans="2:16" x14ac:dyDescent="0.2">
      <c r="F27" t="s">
        <v>211</v>
      </c>
    </row>
    <row r="28" spans="2:16" x14ac:dyDescent="0.2">
      <c r="B28" t="s">
        <v>27</v>
      </c>
    </row>
    <row r="30" spans="2:16" x14ac:dyDescent="0.2">
      <c r="B30" t="s">
        <v>26</v>
      </c>
      <c r="C30" s="34" t="s">
        <v>28</v>
      </c>
    </row>
  </sheetData>
  <conditionalFormatting sqref="D3">
    <cfRule type="containsText" dxfId="59" priority="1" operator="containsText" text="overvalued">
      <formula>NOT(ISERROR(SEARCH("overvalued",D3)))</formula>
    </cfRule>
    <cfRule type="containsText" dxfId="58" priority="2" operator="containsText" text="undervalued">
      <formula>NOT(ISERROR(SEARCH("undervalued",D3)))</formula>
    </cfRule>
  </conditionalFormatting>
  <hyperlinks>
    <hyperlink ref="C30" r:id="rId1" xr:uid="{0D66E60F-67E7-463A-870E-BF28EA860FE7}"/>
  </hyperlinks>
  <pageMargins left="0.7" right="0.7" top="0.78740157499999996" bottom="0.78740157499999996"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3DA2-CEB4-450D-AD47-EEF0636B9BCC}">
  <dimension ref="B1:S30"/>
  <sheetViews>
    <sheetView showGridLines="0" zoomScaleNormal="100" workbookViewId="0">
      <selection activeCell="P25" sqref="P25"/>
    </sheetView>
  </sheetViews>
  <sheetFormatPr defaultColWidth="11.42578125" defaultRowHeight="12.75" x14ac:dyDescent="0.2"/>
  <cols>
    <col min="1" max="1" width="4.28515625" customWidth="1"/>
    <col min="2" max="2" width="11.5703125" customWidth="1"/>
    <col min="3" max="3" width="23" customWidth="1"/>
    <col min="4" max="4" width="10.7109375" bestFit="1" customWidth="1"/>
    <col min="5" max="5" width="7.5703125" customWidth="1"/>
    <col min="6" max="6" width="9.7109375" customWidth="1"/>
    <col min="7" max="13" width="7" customWidth="1"/>
    <col min="14" max="14" width="10.7109375" bestFit="1" customWidth="1"/>
    <col min="16" max="16" width="20" customWidth="1"/>
  </cols>
  <sheetData>
    <row r="1" spans="2:19" x14ac:dyDescent="0.2">
      <c r="S1" s="2" t="s">
        <v>6</v>
      </c>
    </row>
    <row r="2" spans="2:19" ht="15.75" x14ac:dyDescent="0.25">
      <c r="B2" s="18" t="s">
        <v>126</v>
      </c>
      <c r="C2" s="50" t="s">
        <v>68</v>
      </c>
      <c r="D2" s="51"/>
      <c r="S2" s="3" t="s">
        <v>7</v>
      </c>
    </row>
    <row r="3" spans="2:19" x14ac:dyDescent="0.2">
      <c r="C3" s="12"/>
      <c r="D3" s="14"/>
    </row>
    <row r="4" spans="2:19" ht="26.25" thickBot="1" x14ac:dyDescent="0.25">
      <c r="N4" s="5" t="s">
        <v>5</v>
      </c>
      <c r="O4" s="4" t="s">
        <v>0</v>
      </c>
    </row>
    <row r="5" spans="2:19" x14ac:dyDescent="0.2">
      <c r="B5" t="s">
        <v>8</v>
      </c>
      <c r="C5" s="6" t="s">
        <v>129</v>
      </c>
      <c r="D5" s="25">
        <v>2021</v>
      </c>
      <c r="E5" s="25">
        <f t="shared" ref="E5:M5" si="0">D5+1</f>
        <v>2022</v>
      </c>
      <c r="F5" s="25">
        <f t="shared" si="0"/>
        <v>2023</v>
      </c>
      <c r="G5" s="25">
        <f t="shared" si="0"/>
        <v>2024</v>
      </c>
      <c r="H5" s="25">
        <f t="shared" si="0"/>
        <v>2025</v>
      </c>
      <c r="I5" s="25">
        <f t="shared" si="0"/>
        <v>2026</v>
      </c>
      <c r="J5" s="25">
        <f t="shared" si="0"/>
        <v>2027</v>
      </c>
      <c r="K5" s="25">
        <f t="shared" si="0"/>
        <v>2028</v>
      </c>
      <c r="L5" s="25">
        <f t="shared" si="0"/>
        <v>2029</v>
      </c>
      <c r="M5" s="25">
        <f t="shared" si="0"/>
        <v>2030</v>
      </c>
      <c r="N5" s="25">
        <v>2030</v>
      </c>
      <c r="O5" s="23">
        <v>0.05</v>
      </c>
      <c r="P5" t="s">
        <v>1</v>
      </c>
      <c r="R5" s="1"/>
    </row>
    <row r="6" spans="2:19" x14ac:dyDescent="0.2">
      <c r="B6" t="s">
        <v>22</v>
      </c>
      <c r="C6" s="7">
        <v>1.2</v>
      </c>
      <c r="D6" s="26">
        <f>C6*(1+$O$5)</f>
        <v>1.26</v>
      </c>
      <c r="E6" s="26">
        <f>D6*(1+$O$5)</f>
        <v>1.3230000000000002</v>
      </c>
      <c r="F6" s="26">
        <f>E6*(1+$O$5)</f>
        <v>1.3891500000000003</v>
      </c>
      <c r="G6" s="26">
        <f>F6*(1+$O$5)</f>
        <v>1.4586075000000005</v>
      </c>
      <c r="H6" s="26">
        <f>G6*(1+$O$5)</f>
        <v>1.5315378750000006</v>
      </c>
      <c r="I6" s="26">
        <f>H6*(1+$O$6)</f>
        <v>1.6081147687500008</v>
      </c>
      <c r="J6" s="26">
        <f>I6*(1+$O$6)</f>
        <v>1.6885205071875009</v>
      </c>
      <c r="K6" s="26">
        <f>J6*(1+$O$6)</f>
        <v>1.7729465325468761</v>
      </c>
      <c r="L6" s="26">
        <f>K6*(1+$O$6)</f>
        <v>1.86159385917422</v>
      </c>
      <c r="M6" s="26">
        <f>L6*(1+$O$6)</f>
        <v>1.954673552132931</v>
      </c>
      <c r="N6" s="26">
        <f>L6*O8</f>
        <v>27.9239078876133</v>
      </c>
      <c r="O6" s="23">
        <v>0.05</v>
      </c>
      <c r="P6" s="1" t="s">
        <v>2</v>
      </c>
    </row>
    <row r="7" spans="2:19" x14ac:dyDescent="0.2">
      <c r="B7" t="s">
        <v>125</v>
      </c>
      <c r="C7" s="8" t="str">
        <f>CONCATENATE(R8,O7*100,S8)</f>
        <v>PV(10%)</v>
      </c>
      <c r="D7" s="26">
        <f>D6*(1+$O$7)^($D$5-D5-1)*0.25</f>
        <v>0.28636363636363638</v>
      </c>
      <c r="E7" s="26">
        <f t="shared" ref="E7:M7" si="1">E6*(1+$O$7)^($D$5-E5-1)*0.25</f>
        <v>0.27334710743801655</v>
      </c>
      <c r="F7" s="26">
        <f t="shared" si="1"/>
        <v>0.26092223891810667</v>
      </c>
      <c r="G7" s="26">
        <f t="shared" si="1"/>
        <v>0.24906213714910186</v>
      </c>
      <c r="H7" s="26">
        <f t="shared" si="1"/>
        <v>0.23774113091505175</v>
      </c>
      <c r="I7" s="26">
        <f t="shared" si="1"/>
        <v>0.22693471587345851</v>
      </c>
      <c r="J7" s="26">
        <f t="shared" si="1"/>
        <v>0.21661950151557399</v>
      </c>
      <c r="K7" s="26">
        <f t="shared" si="1"/>
        <v>0.20677316053759337</v>
      </c>
      <c r="L7" s="26">
        <f t="shared" si="1"/>
        <v>0.19737438051315734</v>
      </c>
      <c r="M7" s="26">
        <f t="shared" si="1"/>
        <v>0.18840281776255927</v>
      </c>
      <c r="N7" s="26">
        <f t="shared" ref="N7" si="2">N6*(1+$O$7)^($D$5-N5-1)</f>
        <v>10.765875300717671</v>
      </c>
      <c r="O7" s="23">
        <v>0.1</v>
      </c>
      <c r="P7" t="s">
        <v>3</v>
      </c>
    </row>
    <row r="8" spans="2:19" ht="13.5" thickBot="1" x14ac:dyDescent="0.25">
      <c r="C8" s="9" t="s">
        <v>29</v>
      </c>
      <c r="D8" s="27">
        <f>SUM(D7:N7)</f>
        <v>13.109416127703927</v>
      </c>
      <c r="E8" s="28"/>
      <c r="F8" s="28"/>
      <c r="G8" s="28"/>
      <c r="H8" s="28"/>
      <c r="I8" s="28"/>
      <c r="J8" s="28"/>
      <c r="K8" s="28"/>
      <c r="L8" s="28"/>
      <c r="M8" s="28"/>
      <c r="N8" s="28"/>
      <c r="O8" s="24">
        <v>15</v>
      </c>
      <c r="P8" t="s">
        <v>23</v>
      </c>
      <c r="R8" s="20" t="s">
        <v>24</v>
      </c>
      <c r="S8" s="20" t="s">
        <v>25</v>
      </c>
    </row>
    <row r="10" spans="2:19" ht="26.25" thickBot="1" x14ac:dyDescent="0.25">
      <c r="N10" s="5" t="s">
        <v>5</v>
      </c>
      <c r="O10" s="4" t="s">
        <v>0</v>
      </c>
    </row>
    <row r="11" spans="2:19" x14ac:dyDescent="0.2">
      <c r="B11" t="s">
        <v>9</v>
      </c>
      <c r="C11" s="6" t="str">
        <f>C5</f>
        <v>FCF IN EUR BILLION</v>
      </c>
      <c r="D11" s="25">
        <v>2021</v>
      </c>
      <c r="E11" s="25">
        <f t="shared" ref="E11:M11" si="3">D11+1</f>
        <v>2022</v>
      </c>
      <c r="F11" s="25">
        <f t="shared" si="3"/>
        <v>2023</v>
      </c>
      <c r="G11" s="25">
        <f t="shared" si="3"/>
        <v>2024</v>
      </c>
      <c r="H11" s="25">
        <f t="shared" si="3"/>
        <v>2025</v>
      </c>
      <c r="I11" s="25">
        <f t="shared" si="3"/>
        <v>2026</v>
      </c>
      <c r="J11" s="25">
        <f t="shared" si="3"/>
        <v>2027</v>
      </c>
      <c r="K11" s="25">
        <f t="shared" si="3"/>
        <v>2028</v>
      </c>
      <c r="L11" s="25">
        <f t="shared" si="3"/>
        <v>2029</v>
      </c>
      <c r="M11" s="25">
        <f t="shared" si="3"/>
        <v>2030</v>
      </c>
      <c r="N11" s="25">
        <v>2030</v>
      </c>
      <c r="O11" s="23">
        <v>0.08</v>
      </c>
      <c r="P11" t="s">
        <v>1</v>
      </c>
    </row>
    <row r="12" spans="2:19" x14ac:dyDescent="0.2">
      <c r="B12" t="s">
        <v>21</v>
      </c>
      <c r="C12" s="7">
        <f>C6</f>
        <v>1.2</v>
      </c>
      <c r="D12" s="26">
        <f>C12*(1+$O$11)</f>
        <v>1.296</v>
      </c>
      <c r="E12" s="26">
        <f>D12*(1+$O$11)</f>
        <v>1.39968</v>
      </c>
      <c r="F12" s="26">
        <f>E12*(1+$O$11)</f>
        <v>1.5116544000000001</v>
      </c>
      <c r="G12" s="26">
        <f>F12*(1+$O$11)</f>
        <v>1.6325867520000001</v>
      </c>
      <c r="H12" s="26">
        <f>G12*(1+$O$11)</f>
        <v>1.7631936921600002</v>
      </c>
      <c r="I12" s="26">
        <f>H12*(1+$O$12)</f>
        <v>1.9042491875328003</v>
      </c>
      <c r="J12" s="26">
        <f>I12*(1+$O$12)</f>
        <v>2.0565891225354243</v>
      </c>
      <c r="K12" s="26">
        <f>J12*(1+$O$12)</f>
        <v>2.2211162523382582</v>
      </c>
      <c r="L12" s="26">
        <f>K12*(1+$O$12)</f>
        <v>2.3988055525253191</v>
      </c>
      <c r="M12" s="26">
        <f>L12*(1+$O$12)</f>
        <v>2.590709996727345</v>
      </c>
      <c r="N12" s="26">
        <f>L12*O14</f>
        <v>47.976111050506383</v>
      </c>
      <c r="O12" s="23">
        <v>0.08</v>
      </c>
      <c r="P12" s="1" t="s">
        <v>2</v>
      </c>
    </row>
    <row r="13" spans="2:19" x14ac:dyDescent="0.2">
      <c r="B13" t="str">
        <f>B7</f>
        <v>EUR</v>
      </c>
      <c r="C13" s="8" t="str">
        <f>C7</f>
        <v>PV(10%)</v>
      </c>
      <c r="D13" s="26">
        <f>D12*(1+$O$13)^($D$11-D11-1)*0.2</f>
        <v>0.23563636363636364</v>
      </c>
      <c r="E13" s="26">
        <f t="shared" ref="E13:M13" si="4">E12*(1+$O$13)^($D$11-E11-1)*0.2</f>
        <v>0.23135206611570247</v>
      </c>
      <c r="F13" s="26">
        <f t="shared" si="4"/>
        <v>0.22714566491359875</v>
      </c>
      <c r="G13" s="26">
        <f t="shared" si="4"/>
        <v>0.22301574373335151</v>
      </c>
      <c r="H13" s="26">
        <f t="shared" si="4"/>
        <v>0.21896091202910872</v>
      </c>
      <c r="I13" s="26">
        <f t="shared" si="4"/>
        <v>0.2149798045376704</v>
      </c>
      <c r="J13" s="26">
        <f t="shared" si="4"/>
        <v>0.21107108081880363</v>
      </c>
      <c r="K13" s="26">
        <f t="shared" si="4"/>
        <v>0.20723342480391627</v>
      </c>
      <c r="L13" s="26">
        <f t="shared" si="4"/>
        <v>0.20346554435293604</v>
      </c>
      <c r="M13" s="26">
        <f t="shared" si="4"/>
        <v>0.19976617081924627</v>
      </c>
      <c r="N13" s="26">
        <f>N12*(1+$O$7)^($D$5-N11-1)</f>
        <v>18.496867668448726</v>
      </c>
      <c r="O13" s="23">
        <f>O7</f>
        <v>0.1</v>
      </c>
      <c r="P13" t="s">
        <v>3</v>
      </c>
    </row>
    <row r="14" spans="2:19" ht="13.5" thickBot="1" x14ac:dyDescent="0.25">
      <c r="C14" s="9" t="s">
        <v>4</v>
      </c>
      <c r="D14" s="27">
        <f>SUM(D13:N13)</f>
        <v>20.669494444209423</v>
      </c>
      <c r="E14" s="28"/>
      <c r="F14" s="28"/>
      <c r="G14" s="28"/>
      <c r="H14" s="28"/>
      <c r="I14" s="28"/>
      <c r="J14" s="28"/>
      <c r="K14" s="28"/>
      <c r="L14" s="28"/>
      <c r="M14" s="28"/>
      <c r="N14" s="28"/>
      <c r="O14" s="24">
        <v>20</v>
      </c>
      <c r="P14" t="s">
        <v>23</v>
      </c>
    </row>
    <row r="16" spans="2:19" ht="26.25" thickBot="1" x14ac:dyDescent="0.25">
      <c r="N16" s="5" t="s">
        <v>5</v>
      </c>
      <c r="O16" s="4" t="s">
        <v>0</v>
      </c>
    </row>
    <row r="17" spans="2:16" x14ac:dyDescent="0.2">
      <c r="B17" t="s">
        <v>10</v>
      </c>
      <c r="C17" s="6" t="str">
        <f>C11</f>
        <v>FCF IN EUR BILLION</v>
      </c>
      <c r="D17" s="25">
        <v>2021</v>
      </c>
      <c r="E17" s="25">
        <f t="shared" ref="E17:M17" si="5">D17+1</f>
        <v>2022</v>
      </c>
      <c r="F17" s="25">
        <f t="shared" si="5"/>
        <v>2023</v>
      </c>
      <c r="G17" s="25">
        <f t="shared" si="5"/>
        <v>2024</v>
      </c>
      <c r="H17" s="25">
        <f t="shared" si="5"/>
        <v>2025</v>
      </c>
      <c r="I17" s="25">
        <f t="shared" si="5"/>
        <v>2026</v>
      </c>
      <c r="J17" s="25">
        <f t="shared" si="5"/>
        <v>2027</v>
      </c>
      <c r="K17" s="25">
        <f t="shared" si="5"/>
        <v>2028</v>
      </c>
      <c r="L17" s="25">
        <f t="shared" si="5"/>
        <v>2029</v>
      </c>
      <c r="M17" s="25">
        <f t="shared" si="5"/>
        <v>2030</v>
      </c>
      <c r="N17" s="25">
        <v>2030</v>
      </c>
      <c r="O17" s="23">
        <v>0</v>
      </c>
      <c r="P17" t="s">
        <v>1</v>
      </c>
    </row>
    <row r="18" spans="2:16" x14ac:dyDescent="0.2">
      <c r="B18" t="s">
        <v>20</v>
      </c>
      <c r="C18" s="7">
        <f>C12</f>
        <v>1.2</v>
      </c>
      <c r="D18" s="26">
        <f>C18*(1+$O$17)</f>
        <v>1.2</v>
      </c>
      <c r="E18" s="26">
        <f>D18*(1+$O$17)</f>
        <v>1.2</v>
      </c>
      <c r="F18" s="26">
        <f>E18*(1+$O$17)</f>
        <v>1.2</v>
      </c>
      <c r="G18" s="26">
        <f>F18*(1+$O$17)</f>
        <v>1.2</v>
      </c>
      <c r="H18" s="26">
        <f>G18*(1+$O$17)</f>
        <v>1.2</v>
      </c>
      <c r="I18" s="26">
        <f>H18*(1+$O$18)</f>
        <v>1.2</v>
      </c>
      <c r="J18" s="26">
        <f>I18*(1+$O$18)</f>
        <v>1.2</v>
      </c>
      <c r="K18" s="26">
        <f>J18*(1+$O$18)</f>
        <v>1.2</v>
      </c>
      <c r="L18" s="26">
        <f>K18*(1+$O$18)</f>
        <v>1.2</v>
      </c>
      <c r="M18" s="26">
        <f>L18*(1+$O$18)</f>
        <v>1.2</v>
      </c>
      <c r="N18" s="26">
        <f>L18*O20</f>
        <v>12</v>
      </c>
      <c r="O18" s="23">
        <v>0</v>
      </c>
      <c r="P18" s="1" t="s">
        <v>2</v>
      </c>
    </row>
    <row r="19" spans="2:16" x14ac:dyDescent="0.2">
      <c r="B19" t="str">
        <f>B7</f>
        <v>EUR</v>
      </c>
      <c r="C19" s="8" t="str">
        <f>C13</f>
        <v>PV(10%)</v>
      </c>
      <c r="D19" s="26">
        <f>D18*(1+$O$19)^($D$17-D17-1)*0.25</f>
        <v>0.27272727272727271</v>
      </c>
      <c r="E19" s="26">
        <f t="shared" ref="E19:M19" si="6">E18*(1+$O$19)^($D$17-E17-1)*0.25</f>
        <v>0.24793388429752061</v>
      </c>
      <c r="F19" s="26">
        <f t="shared" si="6"/>
        <v>0.22539444027047326</v>
      </c>
      <c r="G19" s="26">
        <f t="shared" si="6"/>
        <v>0.20490403660952114</v>
      </c>
      <c r="H19" s="26">
        <f t="shared" si="6"/>
        <v>0.18627639691774647</v>
      </c>
      <c r="I19" s="26">
        <f t="shared" si="6"/>
        <v>0.16934217901613316</v>
      </c>
      <c r="J19" s="26">
        <f t="shared" si="6"/>
        <v>0.15394743546921194</v>
      </c>
      <c r="K19" s="26">
        <f t="shared" si="6"/>
        <v>0.13995221406291994</v>
      </c>
      <c r="L19" s="26">
        <f t="shared" si="6"/>
        <v>0.12722928551174539</v>
      </c>
      <c r="M19" s="26">
        <f t="shared" si="6"/>
        <v>0.11566298682885943</v>
      </c>
      <c r="N19" s="26">
        <f t="shared" ref="E19:N19" si="7">N18*(1+$O$19)^($D$17-N17-1)</f>
        <v>4.6265194731543779</v>
      </c>
      <c r="O19" s="23">
        <f>O13</f>
        <v>0.1</v>
      </c>
      <c r="P19" t="s">
        <v>3</v>
      </c>
    </row>
    <row r="20" spans="2:16" ht="13.5" thickBot="1" x14ac:dyDescent="0.25">
      <c r="C20" s="9" t="s">
        <v>4</v>
      </c>
      <c r="D20" s="27">
        <f>SUM(D19:N19)</f>
        <v>6.4698896048657817</v>
      </c>
      <c r="E20" s="28"/>
      <c r="F20" s="28"/>
      <c r="G20" s="28"/>
      <c r="H20" s="28"/>
      <c r="I20" s="28"/>
      <c r="J20" s="28"/>
      <c r="K20" s="28"/>
      <c r="L20" s="28"/>
      <c r="M20" s="28"/>
      <c r="N20" s="28"/>
      <c r="O20" s="24">
        <v>10</v>
      </c>
      <c r="P20" t="s">
        <v>23</v>
      </c>
    </row>
    <row r="21" spans="2:16" ht="13.5" thickBot="1" x14ac:dyDescent="0.25"/>
    <row r="22" spans="2:16" ht="13.5" thickBot="1" x14ac:dyDescent="0.25">
      <c r="C22" s="15" t="s">
        <v>12</v>
      </c>
      <c r="D22" s="16" t="s">
        <v>18</v>
      </c>
      <c r="E22" s="16" t="s">
        <v>13</v>
      </c>
      <c r="F22" s="17" t="s">
        <v>14</v>
      </c>
    </row>
    <row r="23" spans="2:16" x14ac:dyDescent="0.2">
      <c r="C23" s="11" t="s">
        <v>32</v>
      </c>
      <c r="D23" s="29">
        <v>0.6</v>
      </c>
      <c r="E23" s="26">
        <f>D8</f>
        <v>13.109416127703927</v>
      </c>
      <c r="F23" s="31">
        <f>E23*D23</f>
        <v>7.8656496766223558</v>
      </c>
    </row>
    <row r="24" spans="2:16" x14ac:dyDescent="0.2">
      <c r="C24" s="11" t="s">
        <v>16</v>
      </c>
      <c r="D24" s="29">
        <v>0.2</v>
      </c>
      <c r="E24" s="26">
        <f>D14</f>
        <v>20.669494444209423</v>
      </c>
      <c r="F24" s="31">
        <f>E24*D24</f>
        <v>4.1338988888418848</v>
      </c>
    </row>
    <row r="25" spans="2:16" ht="13.5" thickBot="1" x14ac:dyDescent="0.25">
      <c r="C25" s="13" t="s">
        <v>33</v>
      </c>
      <c r="D25" s="30">
        <v>0.2</v>
      </c>
      <c r="E25" s="32">
        <f>D20</f>
        <v>6.4698896048657817</v>
      </c>
      <c r="F25" s="33">
        <f>E25*D25</f>
        <v>1.2939779209731563</v>
      </c>
    </row>
    <row r="26" spans="2:16" ht="13.5" thickBot="1" x14ac:dyDescent="0.25">
      <c r="E26" s="21" t="s">
        <v>11</v>
      </c>
      <c r="F26" s="22">
        <f>SUM(F23:F25)</f>
        <v>13.293526486437397</v>
      </c>
    </row>
    <row r="27" spans="2:16" x14ac:dyDescent="0.2">
      <c r="F27" t="s">
        <v>127</v>
      </c>
    </row>
    <row r="28" spans="2:16" x14ac:dyDescent="0.2">
      <c r="B28" t="s">
        <v>27</v>
      </c>
    </row>
    <row r="30" spans="2:16" x14ac:dyDescent="0.2">
      <c r="B30" t="s">
        <v>26</v>
      </c>
      <c r="C30" s="34" t="s">
        <v>28</v>
      </c>
    </row>
  </sheetData>
  <conditionalFormatting sqref="D3">
    <cfRule type="containsText" dxfId="57" priority="1" operator="containsText" text="overvalued">
      <formula>NOT(ISERROR(SEARCH("overvalued",D3)))</formula>
    </cfRule>
    <cfRule type="containsText" dxfId="56" priority="2" operator="containsText" text="undervalued">
      <formula>NOT(ISERROR(SEARCH("undervalued",D3)))</formula>
    </cfRule>
  </conditionalFormatting>
  <hyperlinks>
    <hyperlink ref="C30" r:id="rId1" xr:uid="{C05FD445-1C1F-4E2B-A637-7739A438B443}"/>
  </hyperlinks>
  <pageMargins left="0.7" right="0.7" top="0.78740157499999996" bottom="0.78740157499999996"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47DA-991B-4A1D-B723-DD54AEDAA47B}">
  <dimension ref="B1:S30"/>
  <sheetViews>
    <sheetView showGridLines="0" topLeftCell="B1" zoomScaleNormal="100" workbookViewId="0">
      <selection activeCell="G6" sqref="G6"/>
    </sheetView>
  </sheetViews>
  <sheetFormatPr defaultColWidth="11.42578125" defaultRowHeight="12.75" x14ac:dyDescent="0.2"/>
  <cols>
    <col min="1" max="1" width="4.28515625" style="52" customWidth="1"/>
    <col min="2" max="2" width="11.5703125" style="52" customWidth="1"/>
    <col min="3" max="3" width="23" style="52" customWidth="1"/>
    <col min="4" max="4" width="10.7109375" style="52" bestFit="1" customWidth="1"/>
    <col min="5" max="5" width="7.5703125" style="52" customWidth="1"/>
    <col min="6" max="6" width="9.7109375" style="52" customWidth="1"/>
    <col min="7" max="13" width="7" style="52" customWidth="1"/>
    <col min="14" max="14" width="10.7109375" style="52" bestFit="1" customWidth="1"/>
    <col min="15" max="15" width="11.42578125" style="52"/>
    <col min="16" max="16" width="20" style="52" customWidth="1"/>
    <col min="17" max="16384" width="11.42578125" style="52"/>
  </cols>
  <sheetData>
    <row r="1" spans="2:19" x14ac:dyDescent="0.2">
      <c r="S1" s="53" t="s">
        <v>6</v>
      </c>
    </row>
    <row r="2" spans="2:19" ht="15.75" x14ac:dyDescent="0.25">
      <c r="B2" s="54" t="s">
        <v>91</v>
      </c>
      <c r="C2" s="55"/>
      <c r="D2" s="54" t="s">
        <v>92</v>
      </c>
      <c r="S2" s="56" t="s">
        <v>7</v>
      </c>
    </row>
    <row r="3" spans="2:19" x14ac:dyDescent="0.2">
      <c r="D3" s="57"/>
    </row>
    <row r="4" spans="2:19" ht="26.25" thickBot="1" x14ac:dyDescent="0.25">
      <c r="B4" s="58" t="s">
        <v>93</v>
      </c>
      <c r="N4" s="59" t="s">
        <v>5</v>
      </c>
      <c r="O4" s="60" t="s">
        <v>0</v>
      </c>
      <c r="Q4" s="52" t="s">
        <v>94</v>
      </c>
    </row>
    <row r="5" spans="2:19" x14ac:dyDescent="0.2">
      <c r="B5" s="52" t="s">
        <v>8</v>
      </c>
      <c r="C5" s="61" t="s">
        <v>95</v>
      </c>
      <c r="D5" s="62">
        <v>2021</v>
      </c>
      <c r="E5" s="62">
        <f t="shared" ref="E5:M5" si="0">D5+1</f>
        <v>2022</v>
      </c>
      <c r="F5" s="62">
        <f t="shared" si="0"/>
        <v>2023</v>
      </c>
      <c r="G5" s="62">
        <f t="shared" si="0"/>
        <v>2024</v>
      </c>
      <c r="H5" s="62">
        <f t="shared" si="0"/>
        <v>2025</v>
      </c>
      <c r="I5" s="62">
        <f t="shared" si="0"/>
        <v>2026</v>
      </c>
      <c r="J5" s="62">
        <f t="shared" si="0"/>
        <v>2027</v>
      </c>
      <c r="K5" s="62">
        <f t="shared" si="0"/>
        <v>2028</v>
      </c>
      <c r="L5" s="62">
        <f t="shared" si="0"/>
        <v>2029</v>
      </c>
      <c r="M5" s="62">
        <f t="shared" si="0"/>
        <v>2030</v>
      </c>
      <c r="N5" s="62">
        <v>2030</v>
      </c>
      <c r="O5" s="63">
        <v>7.0000000000000007E-2</v>
      </c>
      <c r="P5" s="52" t="s">
        <v>1</v>
      </c>
      <c r="R5" s="64"/>
    </row>
    <row r="6" spans="2:19" x14ac:dyDescent="0.2">
      <c r="B6" s="52" t="s">
        <v>22</v>
      </c>
      <c r="C6" s="65">
        <v>0.6</v>
      </c>
      <c r="D6" s="66"/>
      <c r="E6" s="66"/>
      <c r="F6" s="66"/>
      <c r="G6" s="66">
        <v>0.7</v>
      </c>
      <c r="H6" s="66">
        <f t="shared" ref="H6" si="1">G6*(1+$O$5)</f>
        <v>0.749</v>
      </c>
      <c r="I6" s="66">
        <f>H6*(1+$O$6)</f>
        <v>0.80143000000000009</v>
      </c>
      <c r="J6" s="66">
        <f t="shared" ref="J6:M6" si="2">I6*(1+$O$6)</f>
        <v>0.85753010000000018</v>
      </c>
      <c r="K6" s="66">
        <f t="shared" si="2"/>
        <v>0.91755720700000021</v>
      </c>
      <c r="L6" s="66">
        <f t="shared" si="2"/>
        <v>0.98178621149000023</v>
      </c>
      <c r="M6" s="66">
        <f t="shared" si="2"/>
        <v>1.0505112462943003</v>
      </c>
      <c r="N6" s="66">
        <f>L6*O8</f>
        <v>14.726793172350003</v>
      </c>
      <c r="O6" s="63">
        <v>7.0000000000000007E-2</v>
      </c>
      <c r="P6" s="64" t="s">
        <v>2</v>
      </c>
    </row>
    <row r="7" spans="2:19" x14ac:dyDescent="0.2">
      <c r="B7" s="52" t="s">
        <v>96</v>
      </c>
      <c r="C7" s="67" t="s">
        <v>97</v>
      </c>
      <c r="D7" s="66"/>
      <c r="E7" s="66"/>
      <c r="F7" s="66"/>
      <c r="G7" s="66">
        <v>0.3</v>
      </c>
      <c r="H7" s="66">
        <v>0.3</v>
      </c>
      <c r="I7" s="66">
        <v>0.3</v>
      </c>
      <c r="J7" s="66">
        <v>0.3</v>
      </c>
      <c r="K7" s="66">
        <v>0.3</v>
      </c>
      <c r="L7" s="66">
        <v>0.3</v>
      </c>
      <c r="M7" s="66">
        <v>0.3</v>
      </c>
      <c r="N7" s="66">
        <f t="shared" ref="N7" si="3">N6*(1+$O$7)^($D$5-N5-1)</f>
        <v>5.6778162824161855</v>
      </c>
      <c r="O7" s="63">
        <v>0.1</v>
      </c>
      <c r="P7" s="52" t="s">
        <v>3</v>
      </c>
    </row>
    <row r="8" spans="2:19" ht="13.5" thickBot="1" x14ac:dyDescent="0.25">
      <c r="C8" s="68" t="s">
        <v>29</v>
      </c>
      <c r="D8" s="69">
        <f>SUM(D7:N7)</f>
        <v>7.7778162824161861</v>
      </c>
      <c r="E8" s="70"/>
      <c r="F8" s="70"/>
      <c r="G8" s="70"/>
      <c r="H8" s="70"/>
      <c r="I8" s="70"/>
      <c r="J8" s="70"/>
      <c r="K8" s="70"/>
      <c r="L8" s="70"/>
      <c r="M8" s="70"/>
      <c r="N8" s="70"/>
      <c r="O8" s="71">
        <v>15</v>
      </c>
      <c r="P8" s="52" t="s">
        <v>23</v>
      </c>
      <c r="R8" s="72"/>
      <c r="S8" s="72" t="s">
        <v>25</v>
      </c>
    </row>
    <row r="10" spans="2:19" ht="26.25" thickBot="1" x14ac:dyDescent="0.25">
      <c r="N10" s="59" t="s">
        <v>5</v>
      </c>
      <c r="O10" s="60" t="s">
        <v>0</v>
      </c>
    </row>
    <row r="11" spans="2:19" x14ac:dyDescent="0.2">
      <c r="B11" s="52" t="s">
        <v>9</v>
      </c>
      <c r="C11" s="61" t="str">
        <f>C5</f>
        <v>dividend</v>
      </c>
      <c r="D11" s="62">
        <v>2021</v>
      </c>
      <c r="E11" s="62">
        <f t="shared" ref="E11:M11" si="4">D11+1</f>
        <v>2022</v>
      </c>
      <c r="F11" s="62">
        <f t="shared" si="4"/>
        <v>2023</v>
      </c>
      <c r="G11" s="62">
        <f t="shared" si="4"/>
        <v>2024</v>
      </c>
      <c r="H11" s="62">
        <f t="shared" si="4"/>
        <v>2025</v>
      </c>
      <c r="I11" s="62">
        <f t="shared" si="4"/>
        <v>2026</v>
      </c>
      <c r="J11" s="62">
        <f t="shared" si="4"/>
        <v>2027</v>
      </c>
      <c r="K11" s="62">
        <f t="shared" si="4"/>
        <v>2028</v>
      </c>
      <c r="L11" s="62">
        <f t="shared" si="4"/>
        <v>2029</v>
      </c>
      <c r="M11" s="62">
        <f t="shared" si="4"/>
        <v>2030</v>
      </c>
      <c r="N11" s="62">
        <v>2030</v>
      </c>
      <c r="O11" s="63">
        <v>0.1</v>
      </c>
      <c r="P11" s="52" t="s">
        <v>1</v>
      </c>
    </row>
    <row r="12" spans="2:19" x14ac:dyDescent="0.2">
      <c r="B12" s="52" t="s">
        <v>21</v>
      </c>
      <c r="C12" s="65">
        <v>0.6</v>
      </c>
      <c r="D12" s="66">
        <f>C12*(1+$O$11)</f>
        <v>0.66</v>
      </c>
      <c r="E12" s="66">
        <f t="shared" ref="E12:H12" si="5">D12*(1+$O$11)</f>
        <v>0.72600000000000009</v>
      </c>
      <c r="F12" s="66">
        <f t="shared" si="5"/>
        <v>0.7986000000000002</v>
      </c>
      <c r="G12" s="66">
        <f t="shared" si="5"/>
        <v>0.87846000000000024</v>
      </c>
      <c r="H12" s="66">
        <f t="shared" si="5"/>
        <v>0.96630600000000033</v>
      </c>
      <c r="I12" s="66">
        <f>H12*(1+$O$12)</f>
        <v>1.0629366000000005</v>
      </c>
      <c r="J12" s="66">
        <f t="shared" ref="J12:M12" si="6">I12*(1+$O$12)</f>
        <v>1.1692302600000006</v>
      </c>
      <c r="K12" s="66">
        <f t="shared" si="6"/>
        <v>1.2861532860000009</v>
      </c>
      <c r="L12" s="66">
        <f t="shared" si="6"/>
        <v>1.4147686146000011</v>
      </c>
      <c r="M12" s="66">
        <f t="shared" si="6"/>
        <v>1.5562454760600013</v>
      </c>
      <c r="N12" s="66">
        <f>L12*O14</f>
        <v>21.221529219000018</v>
      </c>
      <c r="O12" s="63">
        <v>0.1</v>
      </c>
      <c r="P12" s="64" t="s">
        <v>2</v>
      </c>
    </row>
    <row r="13" spans="2:19" x14ac:dyDescent="0.2">
      <c r="B13" s="52" t="str">
        <f>B7</f>
        <v>in USD</v>
      </c>
      <c r="C13" s="67" t="str">
        <f>C7</f>
        <v>dividend discounted value</v>
      </c>
      <c r="D13" s="66"/>
      <c r="E13" s="66"/>
      <c r="F13" s="66"/>
      <c r="G13" s="66">
        <v>0.4</v>
      </c>
      <c r="H13" s="66">
        <v>0.4</v>
      </c>
      <c r="I13" s="66">
        <v>0.4</v>
      </c>
      <c r="J13" s="66">
        <v>0.4</v>
      </c>
      <c r="K13" s="66">
        <v>0.4</v>
      </c>
      <c r="L13" s="66">
        <v>0.4</v>
      </c>
      <c r="M13" s="66">
        <v>0.4</v>
      </c>
      <c r="N13" s="66">
        <f>N12*(1+$O$7)^($D$5-N11-1)</f>
        <v>8.1818181818181834</v>
      </c>
      <c r="O13" s="63">
        <f>O7</f>
        <v>0.1</v>
      </c>
      <c r="P13" s="52" t="s">
        <v>3</v>
      </c>
    </row>
    <row r="14" spans="2:19" ht="13.5" thickBot="1" x14ac:dyDescent="0.25">
      <c r="C14" s="68" t="s">
        <v>4</v>
      </c>
      <c r="D14" s="69">
        <f>SUM(D13:N13)</f>
        <v>10.981818181818184</v>
      </c>
      <c r="E14" s="70"/>
      <c r="F14" s="70"/>
      <c r="G14" s="70"/>
      <c r="H14" s="70"/>
      <c r="I14" s="70"/>
      <c r="J14" s="70"/>
      <c r="K14" s="70"/>
      <c r="L14" s="70"/>
      <c r="M14" s="70"/>
      <c r="N14" s="70"/>
      <c r="O14" s="71">
        <v>15</v>
      </c>
      <c r="P14" s="52" t="s">
        <v>23</v>
      </c>
    </row>
    <row r="16" spans="2:19" ht="26.25" thickBot="1" x14ac:dyDescent="0.25">
      <c r="N16" s="59" t="s">
        <v>5</v>
      </c>
      <c r="O16" s="60" t="s">
        <v>0</v>
      </c>
    </row>
    <row r="17" spans="2:16" x14ac:dyDescent="0.2">
      <c r="B17" s="52" t="s">
        <v>10</v>
      </c>
      <c r="C17" s="61" t="str">
        <f>C11</f>
        <v>dividend</v>
      </c>
      <c r="D17" s="62">
        <v>2021</v>
      </c>
      <c r="E17" s="62">
        <f t="shared" ref="E17:M17" si="7">D17+1</f>
        <v>2022</v>
      </c>
      <c r="F17" s="62">
        <f t="shared" si="7"/>
        <v>2023</v>
      </c>
      <c r="G17" s="62">
        <f t="shared" si="7"/>
        <v>2024</v>
      </c>
      <c r="H17" s="62">
        <f t="shared" si="7"/>
        <v>2025</v>
      </c>
      <c r="I17" s="62">
        <f t="shared" si="7"/>
        <v>2026</v>
      </c>
      <c r="J17" s="62">
        <f t="shared" si="7"/>
        <v>2027</v>
      </c>
      <c r="K17" s="62">
        <f t="shared" si="7"/>
        <v>2028</v>
      </c>
      <c r="L17" s="62">
        <f t="shared" si="7"/>
        <v>2029</v>
      </c>
      <c r="M17" s="62">
        <f t="shared" si="7"/>
        <v>2030</v>
      </c>
      <c r="N17" s="62">
        <v>2030</v>
      </c>
      <c r="O17" s="63">
        <v>-0.05</v>
      </c>
      <c r="P17" s="52" t="s">
        <v>1</v>
      </c>
    </row>
    <row r="18" spans="2:16" x14ac:dyDescent="0.2">
      <c r="B18" s="52" t="s">
        <v>20</v>
      </c>
      <c r="C18" s="65">
        <v>0.6</v>
      </c>
      <c r="D18" s="66">
        <f>C18*(1+$O$17)</f>
        <v>0.56999999999999995</v>
      </c>
      <c r="E18" s="66">
        <f t="shared" ref="E18:H18" si="8">D18*(1+$O$17)</f>
        <v>0.54149999999999998</v>
      </c>
      <c r="F18" s="66">
        <f t="shared" si="8"/>
        <v>0.51442499999999991</v>
      </c>
      <c r="G18" s="66">
        <f t="shared" si="8"/>
        <v>0.48870374999999988</v>
      </c>
      <c r="H18" s="66">
        <f t="shared" si="8"/>
        <v>0.46426856249999987</v>
      </c>
      <c r="I18" s="66">
        <f>H18*(1+$O$18)</f>
        <v>0.46426856249999987</v>
      </c>
      <c r="J18" s="66">
        <f>I18*(1+$O$18)</f>
        <v>0.46426856249999987</v>
      </c>
      <c r="K18" s="66">
        <f>J18*(1+$O$18)</f>
        <v>0.46426856249999987</v>
      </c>
      <c r="L18" s="66">
        <f>K18*(1+$O$18)</f>
        <v>0.46426856249999987</v>
      </c>
      <c r="M18" s="66">
        <f>L18*(1+$O$18)</f>
        <v>0.46426856249999987</v>
      </c>
      <c r="N18" s="66">
        <f>L18*O20</f>
        <v>4.6426856249999986</v>
      </c>
      <c r="O18" s="63">
        <v>0</v>
      </c>
      <c r="P18" s="64" t="s">
        <v>2</v>
      </c>
    </row>
    <row r="19" spans="2:16" x14ac:dyDescent="0.2">
      <c r="B19" s="52" t="str">
        <f>B7</f>
        <v>in USD</v>
      </c>
      <c r="C19" s="67" t="str">
        <f>C13</f>
        <v>dividend discounted value</v>
      </c>
      <c r="D19" s="66"/>
      <c r="E19" s="66"/>
      <c r="F19" s="66"/>
      <c r="G19" s="66">
        <v>0.2</v>
      </c>
      <c r="H19" s="66">
        <v>0.2</v>
      </c>
      <c r="I19" s="66">
        <v>0.2</v>
      </c>
      <c r="J19" s="66">
        <v>0.2</v>
      </c>
      <c r="K19" s="66">
        <v>0.2</v>
      </c>
      <c r="L19" s="66">
        <v>0.2</v>
      </c>
      <c r="M19" s="66">
        <v>0.2</v>
      </c>
      <c r="N19" s="66">
        <f t="shared" ref="N19" si="9">N18*(1+$O$19)^($D$17-N17-1)</f>
        <v>1.7899562876496997</v>
      </c>
      <c r="O19" s="63">
        <f>O13</f>
        <v>0.1</v>
      </c>
      <c r="P19" s="52" t="s">
        <v>3</v>
      </c>
    </row>
    <row r="20" spans="2:16" ht="13.5" thickBot="1" x14ac:dyDescent="0.25">
      <c r="C20" s="68" t="s">
        <v>4</v>
      </c>
      <c r="D20" s="69">
        <f>SUM(D19:N19)</f>
        <v>3.1899562876496996</v>
      </c>
      <c r="E20" s="70"/>
      <c r="F20" s="70"/>
      <c r="G20" s="70"/>
      <c r="H20" s="70"/>
      <c r="I20" s="70"/>
      <c r="J20" s="70"/>
      <c r="K20" s="70"/>
      <c r="L20" s="70"/>
      <c r="M20" s="70"/>
      <c r="N20" s="70"/>
      <c r="O20" s="71">
        <v>10</v>
      </c>
      <c r="P20" s="52" t="s">
        <v>23</v>
      </c>
    </row>
    <row r="21" spans="2:16" ht="13.5" thickBot="1" x14ac:dyDescent="0.25"/>
    <row r="22" spans="2:16" ht="13.5" thickBot="1" x14ac:dyDescent="0.25">
      <c r="C22" s="73" t="s">
        <v>12</v>
      </c>
      <c r="D22" s="74" t="s">
        <v>18</v>
      </c>
      <c r="E22" s="74" t="s">
        <v>13</v>
      </c>
      <c r="F22" s="75" t="s">
        <v>14</v>
      </c>
    </row>
    <row r="23" spans="2:16" x14ac:dyDescent="0.2">
      <c r="C23" s="76" t="s">
        <v>32</v>
      </c>
      <c r="D23" s="77">
        <v>0.6</v>
      </c>
      <c r="E23" s="66">
        <f>D8</f>
        <v>7.7778162824161861</v>
      </c>
      <c r="F23" s="78">
        <f>E23*D23</f>
        <v>4.6666897694497118</v>
      </c>
    </row>
    <row r="24" spans="2:16" x14ac:dyDescent="0.2">
      <c r="C24" s="76" t="s">
        <v>16</v>
      </c>
      <c r="D24" s="77">
        <v>0.2</v>
      </c>
      <c r="E24" s="66">
        <f>D14</f>
        <v>10.981818181818184</v>
      </c>
      <c r="F24" s="78">
        <f t="shared" ref="F24:F25" si="10">E24*D24</f>
        <v>2.1963636363636367</v>
      </c>
    </row>
    <row r="25" spans="2:16" ht="13.5" thickBot="1" x14ac:dyDescent="0.25">
      <c r="C25" s="79" t="s">
        <v>33</v>
      </c>
      <c r="D25" s="80">
        <v>0.2</v>
      </c>
      <c r="E25" s="81">
        <f>D20</f>
        <v>3.1899562876496996</v>
      </c>
      <c r="F25" s="82">
        <f t="shared" si="10"/>
        <v>0.63799125752994001</v>
      </c>
    </row>
    <row r="26" spans="2:16" ht="13.5" thickBot="1" x14ac:dyDescent="0.25">
      <c r="E26" s="83" t="s">
        <v>11</v>
      </c>
      <c r="F26" s="84">
        <f>SUM(F23:F25)</f>
        <v>7.5010446633432881</v>
      </c>
    </row>
    <row r="28" spans="2:16" x14ac:dyDescent="0.2">
      <c r="B28" s="52" t="s">
        <v>27</v>
      </c>
    </row>
    <row r="30" spans="2:16" x14ac:dyDescent="0.2">
      <c r="B30" s="52" t="s">
        <v>26</v>
      </c>
      <c r="C30" s="85" t="s">
        <v>28</v>
      </c>
    </row>
  </sheetData>
  <conditionalFormatting sqref="D3">
    <cfRule type="containsText" dxfId="55" priority="1" operator="containsText" text="overvalued">
      <formula>NOT(ISERROR(SEARCH("overvalued",D3)))</formula>
    </cfRule>
    <cfRule type="containsText" dxfId="54" priority="2" operator="containsText" text="undervalued">
      <formula>NOT(ISERROR(SEARCH("undervalued",D3)))</formula>
    </cfRule>
  </conditionalFormatting>
  <hyperlinks>
    <hyperlink ref="C30" r:id="rId1" xr:uid="{C9B7773C-9081-447C-8576-EEEA54DF5A1C}"/>
    <hyperlink ref="B4" location="'STOCK VALUE LIST'!A1" display="'STOCK VALUE LIST'!A1" xr:uid="{5C5FCC51-6BC2-4F38-8C94-3F1BA841A677}"/>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COMPARATIVE TABLE</vt:lpstr>
      <vt:lpstr>MARKET CAPS</vt:lpstr>
      <vt:lpstr>EMPTY TEMPLATE</vt:lpstr>
      <vt:lpstr>SRU.UN</vt:lpstr>
      <vt:lpstr>DEI</vt:lpstr>
      <vt:lpstr>STOR</vt:lpstr>
      <vt:lpstr>FRE MED</vt:lpstr>
      <vt:lpstr>FRESENIUS</vt:lpstr>
      <vt:lpstr>MELCO (2)</vt:lpstr>
      <vt:lpstr>BRK</vt:lpstr>
      <vt:lpstr>FACEBOOK</vt:lpstr>
      <vt:lpstr>GOOGLE</vt:lpstr>
      <vt:lpstr>MSFT</vt:lpstr>
      <vt:lpstr>APPLE</vt:lpstr>
      <vt:lpstr>NIO</vt:lpstr>
      <vt:lpstr>NIO PER SHARE</vt:lpstr>
      <vt:lpstr>S&amp;P 500</vt:lpstr>
      <vt:lpstr>TCEHY</vt:lpstr>
      <vt:lpstr>TSMC</vt:lpstr>
      <vt:lpstr>A2 Milk</vt:lpstr>
      <vt:lpstr>Wiener</vt:lpstr>
      <vt:lpstr>WBA</vt:lpstr>
      <vt:lpstr>AHOLD</vt:lpstr>
      <vt:lpstr>KROGER</vt:lpstr>
      <vt:lpstr>SFM</vt:lpstr>
      <vt:lpstr>VOE</vt:lpstr>
      <vt:lpstr>NHY</vt:lpstr>
      <vt:lpstr>KALU</vt:lpstr>
      <vt:lpstr>BABA</vt:lpstr>
      <vt:lpstr>TSLA</vt:lpstr>
      <vt:lpstr>NESN</vt:lpstr>
      <vt:lpstr>KR</vt:lpstr>
      <vt:lpstr>UN</vt:lpstr>
      <vt:lpstr>LUMN</vt:lpstr>
      <vt:lpstr>AMZN</vt:lpstr>
      <vt:lpstr>AT&amp;T</vt:lpstr>
      <vt:lpstr>'MARKET CAPS'!pubhtml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 Carlin</dc:creator>
  <cp:lastModifiedBy>Sven Carlin</cp:lastModifiedBy>
  <cp:lastPrinted>2021-01-27T18:55:07Z</cp:lastPrinted>
  <dcterms:created xsi:type="dcterms:W3CDTF">2018-09-24T17:45:43Z</dcterms:created>
  <dcterms:modified xsi:type="dcterms:W3CDTF">2021-03-05T14:40:19Z</dcterms:modified>
</cp:coreProperties>
</file>